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Modelo-Consolidada" sheetId="1" r:id="rId1"/>
    <sheet name="Modelo-Rosina" sheetId="2" r:id="rId2"/>
    <sheet name="Modelo-MA05" sheetId="3" r:id="rId3"/>
    <sheet name="Modelo-MA06" sheetId="4" r:id="rId4"/>
    <sheet name="Modelo-MA12" sheetId="5" r:id="rId5"/>
  </sheets>
  <definedNames>
    <definedName name="_xlnm.Print_Area" localSheetId="0">'Modelo-Consolidada'!$B$3:$J$41</definedName>
    <definedName name="_xlnm.Print_Titles" localSheetId="0">'Modelo-Consolidada'!$3:$13</definedName>
    <definedName name="_xlnm.Print_Area" localSheetId="2">'Modelo-MA05'!$B$5:$J$63</definedName>
    <definedName name="_xlnm.Print_Titles" localSheetId="2">'Modelo-MA05'!$5:$15</definedName>
    <definedName name="_xlnm.Print_Area" localSheetId="3">'Modelo-MA06'!$B$5:$J$86</definedName>
    <definedName name="_xlnm.Print_Titles" localSheetId="3">'Modelo-MA06'!$5:$15</definedName>
    <definedName name="_xlnm.Print_Area" localSheetId="4">'Modelo-MA12'!$B$5:$J$94</definedName>
    <definedName name="_xlnm.Print_Titles" localSheetId="4">'Modelo-MA12'!$5:$15</definedName>
    <definedName name="_xlnm.Print_Area" localSheetId="1">'Modelo-Rosina'!$B$3:$J$265</definedName>
    <definedName name="_xlnm.Print_Titles" localSheetId="1">'Modelo-Rosina'!$3:$13</definedName>
    <definedName name="Excel_BuiltIn_Print_Area" localSheetId="0">'Modelo-Consolidada'!$B$3:$J$41</definedName>
    <definedName name="Excel_BuiltIn_Print_Titles" localSheetId="0">'Modelo-Consolidada'!$3:$13</definedName>
    <definedName name="Excel_BuiltIn_Print_Area" localSheetId="1">'Modelo-Rosina'!$B$3:$J$265</definedName>
    <definedName name="Excel_BuiltIn_Print_Titles" localSheetId="1">'Modelo-Rosina'!$3:$13</definedName>
    <definedName name="Excel_BuiltIn_Print_Area" localSheetId="2">'Modelo-MA05'!$B$5:$J$63</definedName>
    <definedName name="Excel_BuiltIn_Print_Titles" localSheetId="2">'Modelo-MA05'!$5:$15</definedName>
    <definedName name="Excel_BuiltIn_Print_Area" localSheetId="3">'Modelo-MA06'!$B$5:$J$86</definedName>
    <definedName name="Excel_BuiltIn_Print_Titles" localSheetId="3">'Modelo-MA06'!$5:$15</definedName>
    <definedName name="Excel_BuiltIn_Print_Area" localSheetId="4">'Modelo-MA12'!$B$5:$J$94</definedName>
    <definedName name="Excel_BuiltIn_Print_Titles" localSheetId="4">'Modelo-MA12'!$5:$15</definedName>
  </definedNames>
  <calcPr fullCalcOnLoad="1"/>
</workbook>
</file>

<file path=xl/sharedStrings.xml><?xml version="1.0" encoding="utf-8"?>
<sst xmlns="http://schemas.openxmlformats.org/spreadsheetml/2006/main" count="1795" uniqueCount="673">
  <si>
    <t>PAPEL COM TIMBRE DA EMPRESA</t>
  </si>
  <si>
    <t xml:space="preserve">ANEXO IV - PLANILHA MODELO CONSOLIDADA- PROPOSTA EMPRESA </t>
  </si>
  <si>
    <t>EMPRESA:</t>
  </si>
  <si>
    <t>CNPJ:</t>
  </si>
  <si>
    <t>OBJETO:</t>
  </si>
  <si>
    <t xml:space="preserve"> “Execução do remanescente de obra de contenção no setor de risco MA-25 06 – Rua São João da Barra/ Rua Antonieta Dell'Antônia no Jardim Rosina - Etapa I e Obras de Contenções de Encostas e Drenagem na Marginal Tamanduateí/Corumbé/Staquim (Muros 5,6 e 12) – Etapa III".</t>
  </si>
  <si>
    <t>Local:</t>
  </si>
  <si>
    <t>Mauá-SP</t>
  </si>
  <si>
    <t>CP Nº ______/2.023</t>
  </si>
  <si>
    <t>BDI  =</t>
  </si>
  <si>
    <t>"Sem Desoneração"</t>
  </si>
  <si>
    <t xml:space="preserve"> MA-25 -Rua São João da Barra/Antonietta Dell’antônia- ETAPA I</t>
  </si>
  <si>
    <t>MA - 05 Eixo Tamanduateí - ETAPA III</t>
  </si>
  <si>
    <t>MA - 06 - Eixo Tamanduateí -ETAPA III</t>
  </si>
  <si>
    <t>MA - 12 - Eixo Tamanduateí -ETAPA III</t>
  </si>
  <si>
    <t>ADMINISTRAÇÃO LOCAL</t>
  </si>
  <si>
    <t>ITEM</t>
  </si>
  <si>
    <t>FONTE</t>
  </si>
  <si>
    <t>CÓD.</t>
  </si>
  <si>
    <t>DESCRIÇÃO DOS SERVIÇOS</t>
  </si>
  <si>
    <t>UN.</t>
  </si>
  <si>
    <t>QUANT.</t>
  </si>
  <si>
    <t>CUSTO UNIT. SEM DESON.
(R$)</t>
  </si>
  <si>
    <t xml:space="preserve"> CUSTO UNIT C/ BDI SEM DESON.</t>
  </si>
  <si>
    <t>PREÇO TOTAL SEM DESON.
(R$)</t>
  </si>
  <si>
    <t>5.1</t>
  </si>
  <si>
    <t>SINAPI</t>
  </si>
  <si>
    <t>90779</t>
  </si>
  <si>
    <t>ENGENHEIRO CIVIL DE OBRA SENIOR COM ENCARGOS COMPLEMENTARES</t>
  </si>
  <si>
    <t>H</t>
  </si>
  <si>
    <t>5.2</t>
  </si>
  <si>
    <t>90777</t>
  </si>
  <si>
    <t>ENGENHEIRO CIVIL DE OBRA JUNIOR COM ENCARGOS COMPLEMENTARES</t>
  </si>
  <si>
    <t>5.3</t>
  </si>
  <si>
    <t>90780</t>
  </si>
  <si>
    <t>MESTRE DE OBRAS COM ENCARGOS COMPLEMENTARES</t>
  </si>
  <si>
    <t>5.4</t>
  </si>
  <si>
    <t>88326</t>
  </si>
  <si>
    <t>VIGIA NOTURNO COM ENCARGOS COMPLEMENTARES</t>
  </si>
  <si>
    <t>TOTAL</t>
  </si>
  <si>
    <t>Assinatura</t>
  </si>
  <si>
    <t>Representante Legal:</t>
  </si>
  <si>
    <t>Responsável Técnico</t>
  </si>
  <si>
    <t>CREA CAU Nº</t>
  </si>
  <si>
    <t>Preencher somente as células em azul</t>
  </si>
  <si>
    <t>Considerar arredondamento de duas casas decimais para Quantidade; Custo Unitário; BDI; Preço Unitário; Preço Total.</t>
  </si>
  <si>
    <t>ANEXO IV - PLANILHA MODELO ETAPA I- PROPOSTA EMPRESA</t>
  </si>
  <si>
    <t>MA-25 06- Rua São João da Barra/Rua Antonieta Dell'Antônia no Jardim Rosina</t>
  </si>
  <si>
    <t>CUSTO UNIT. 
(R$)</t>
  </si>
  <si>
    <t>CUSTO UNIT. COM BDI (R$)</t>
  </si>
  <si>
    <t>PREÇO TOTAL 
(R$)</t>
  </si>
  <si>
    <t>SERVIÇOS PRELIMINARES</t>
  </si>
  <si>
    <t>1.1</t>
  </si>
  <si>
    <t>Serviços de limpeza, remoção de entulhos, preparação do terreno</t>
  </si>
  <si>
    <t>1.1.1</t>
  </si>
  <si>
    <t>EDIF</t>
  </si>
  <si>
    <t>LIMPEZA MANUAL GERAL INCLUSIVE REMOÇÃO DE COBERTURA VEGETAL - TRONCO ATÉ 10CM - SEM TRANSPORTE</t>
  </si>
  <si>
    <t>M2</t>
  </si>
  <si>
    <t>1.1.2</t>
  </si>
  <si>
    <t>100978</t>
  </si>
  <si>
    <t>CARGA, MANOBRA E DESCARGA DE SOLOS E MATERIAIS GRANULARES EM CAMINHÃO BASCULANTE 10 M³ - CARGA COM ESCAVADEIRA HIDRÁULICA (CAÇAMBA DE 1,20 M³ / 155 HP) E DESCARGA LIVRE (UNIDADE: M3). AF_07/2020</t>
  </si>
  <si>
    <t>M3</t>
  </si>
  <si>
    <t>1.1.3</t>
  </si>
  <si>
    <t>95875</t>
  </si>
  <si>
    <t>TRANSPORTE COM CAMINHÃO BASCULANTE DE 10 M³, EM VIA URBANA PAVIMENTADA, DMT ATÉ 30 KM (UNIDADE: M3XKM). AF_07/2020</t>
  </si>
  <si>
    <t>M3XKM</t>
  </si>
  <si>
    <t>1.1.4</t>
  </si>
  <si>
    <t>COTAÇÃO</t>
  </si>
  <si>
    <t>DISPOSIÇÃO DE MATERIAL EM BOTA-FORA - MATERIAL INERTE  - IIB</t>
  </si>
  <si>
    <t>T</t>
  </si>
  <si>
    <t>1.2</t>
  </si>
  <si>
    <t>Tapume, Cercamento, Locação da obra</t>
  </si>
  <si>
    <t>1.2.1</t>
  </si>
  <si>
    <t>CDHU</t>
  </si>
  <si>
    <t>02.10.060</t>
  </si>
  <si>
    <t>Locação de vias, calçadas, tanques e lagoas</t>
  </si>
  <si>
    <t>1.3</t>
  </si>
  <si>
    <t>Instalação de Canteiro de Obra, Mobilização e Desmobilização</t>
  </si>
  <si>
    <t>1.3.1</t>
  </si>
  <si>
    <t>SINAPI-I</t>
  </si>
  <si>
    <t>LOCACAO DE CONTAINER 2,30 X 6,00 M, ALT. 2,50 M, PARA ESCRITORIO, SEM DIVISORIAS INTERNAS E SEM SANITARIO (NAO INCLUI MOBILIZACAO/DESMOBILIZACAO)</t>
  </si>
  <si>
    <t>MES</t>
  </si>
  <si>
    <t>1.3.2</t>
  </si>
  <si>
    <t>02.01.180</t>
  </si>
  <si>
    <t>Banheiro químico modelo Standard, com manutenção conforme exigências da CETESB</t>
  </si>
  <si>
    <t>UNMES</t>
  </si>
  <si>
    <t>1.3.3</t>
  </si>
  <si>
    <t>98459</t>
  </si>
  <si>
    <t>TAPUME COM TELHA METÁLICA. AF_05/2018</t>
  </si>
  <si>
    <t>OBRAS DE ESTABILIDADE DE TALUDES EM SOLO OU ROCHAS E PROTEÇÃO SUPERFICIAL</t>
  </si>
  <si>
    <t>2.1</t>
  </si>
  <si>
    <t>Movimentação de Solo, Retaludamento em Corte e ou Aterro, Implantação de Banquetas</t>
  </si>
  <si>
    <t>2.1.1</t>
  </si>
  <si>
    <t>ESCAVAÇÃO MANUAL,  PROFUNDIDADE IGUAL OU INFERIOR A 1,50M</t>
  </si>
  <si>
    <t>2.1.2</t>
  </si>
  <si>
    <t>93382</t>
  </si>
  <si>
    <t>REATERRO MANUAL DE VALAS COM COMPACTAÇÃO MECANIZADA. AF_04/2016</t>
  </si>
  <si>
    <t>2.1.3</t>
  </si>
  <si>
    <t>2.1.4</t>
  </si>
  <si>
    <t>2.1.5</t>
  </si>
  <si>
    <t>2.2</t>
  </si>
  <si>
    <t>Cortina Ancorada, Atirantada, de Tubulões, Cravada</t>
  </si>
  <si>
    <t>2.2.1</t>
  </si>
  <si>
    <t>MURO 3 - CORTINA ATIRANTADA</t>
  </si>
  <si>
    <t>2.2.1.1</t>
  </si>
  <si>
    <t>100896</t>
  </si>
  <si>
    <t>ESTACA ESCAVADA MECANICAMENTE, SEM FLUIDO ESTABILIZANTE, COM 25CM DE DIÂMETRO, CONCRETO LANÇADO POR CAMINHÃO BETONEIRA (EXCLUSIVE MOBILIZAÇÃO E DESMOBILIZAÇÃO). AF_01/2020</t>
  </si>
  <si>
    <t>M</t>
  </si>
  <si>
    <t>2.2.1.2</t>
  </si>
  <si>
    <t>43056</t>
  </si>
  <si>
    <t>ACO CA-50, 20,0 MM OU 25,0 MM, VERGALHAO</t>
  </si>
  <si>
    <t>KG</t>
  </si>
  <si>
    <t>2.2.1.3</t>
  </si>
  <si>
    <t>32</t>
  </si>
  <si>
    <t>ACO CA-50, 6,3 MM, VERGALHAO</t>
  </si>
  <si>
    <t>2.2.1.4</t>
  </si>
  <si>
    <t>102276</t>
  </si>
  <si>
    <t>ESCAVAÇÃO MECANIZADA DE VALA COM PROF. ATÉ 1,5 M (MÉDIA MONTANTE E JUSANTE/UMA COMPOSIÇÃO POR TRECHO), ESCAVADEIRA (0,8 M3), LARG. MENOR QUE 1,5 M, EM SOLO DE 1A CATEGORIA, EM LOCAIS COM ALTO NÍVEL DE INTERFERÊNCIA. AF_02/2021</t>
  </si>
  <si>
    <t>2.2.1.5</t>
  </si>
  <si>
    <t>95601</t>
  </si>
  <si>
    <t>ARRASAMENTO MECANICO DE ESTACA DE CONCRETO ARMADO, DIAMETROS DE ATÉ 40 CM. AF_05/2021</t>
  </si>
  <si>
    <t>UN</t>
  </si>
  <si>
    <t>2.2.1.6</t>
  </si>
  <si>
    <t>101616</t>
  </si>
  <si>
    <t>PREPARO DE FUNDO DE VALA COM LARGURA MENOR QUE 1,5 M (ACERTO DO SOLO NATURAL). AF_08/2020</t>
  </si>
  <si>
    <t>2.2.1.7</t>
  </si>
  <si>
    <t>LASTRO DE CONCRETO MAGRO, APLICADO EM BLOCOS DE COROAMENTO OU SAPATAS, ESPESSURA DE 5 CM. AF_08/2017</t>
  </si>
  <si>
    <t>2.2.1.8</t>
  </si>
  <si>
    <t>10527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</si>
  <si>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</si>
  <si>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MXMES</t>
  </si>
  <si>
    <t>2.2.1.9</t>
  </si>
  <si>
    <t>97064</t>
  </si>
  <si>
    <t>MONTAGEM E DESMONTAGEM DE ANDAIME TUBULAR TIPO TORRE (EXCLUSIVE ANDAIME E LIMPEZA). AF_11/2017</t>
  </si>
  <si>
    <t>2.2.1.10</t>
  </si>
  <si>
    <t>INFRA</t>
  </si>
  <si>
    <t>PLATAFORMA DE MADEIRA A SEREM ARMADAS SOBRE ANDAIMES METÁLICOS</t>
  </si>
  <si>
    <t>2.2.1.11</t>
  </si>
  <si>
    <t>100344</t>
  </si>
  <si>
    <t>ARMAÇÃO DE CORTINA DE CONTENÇÃO EM CONCRETO ARMADO, COM AÇO CA-50 DE 10 MM - MONTAGEM. AF_07/2019</t>
  </si>
  <si>
    <t>2.2.1.12</t>
  </si>
  <si>
    <t>100345</t>
  </si>
  <si>
    <t>ARMAÇÃO DE CORTINA DE CONTENÇÃO EM CONCRETO ARMADO, COM AÇO CA-50 DE 12,5 MM - MONTAGEM. AF_07/2019</t>
  </si>
  <si>
    <t>2.2.1.13</t>
  </si>
  <si>
    <t>96542</t>
  </si>
  <si>
    <t>FABRICAÇÃO, MONTAGEM E DESMONTAGEM DE FÔRMA PARA VIGA BALDRAME, EM CHAPA DE MADEIRA COMPENSADA RESINADA, E=17 MM, 4 UTILIZAÇÕES. AF_06/2017</t>
  </si>
  <si>
    <t>2.2.1.14</t>
  </si>
  <si>
    <t>96555</t>
  </si>
  <si>
    <t>CONCRETAGEM DE BLOCOS DE COROAMENTO E VIGAS BALDRAME, FCK 30 MPA, COM USO DE JERICA  LANÇAMENTO, ADENSAMENTO E ACABAMENTO. AF_06/2017</t>
  </si>
  <si>
    <t>2.2.1.15</t>
  </si>
  <si>
    <t>100341</t>
  </si>
  <si>
    <t>FABRICAÇÃO, MONTAGEM E DESMONTAGEM DE FÔRMA PARA CORTINA DE CONTENÇÃO, EM CHAPA DE MADEIRA COMPENSADA PLASTIFICADA, E = 18 MM, 10 UTILIZAÇÕES. AF_07/2019</t>
  </si>
  <si>
    <t>2.2.1.16</t>
  </si>
  <si>
    <t>CONCRETO USINADO BOMBEAVEL, CLASSE DE RESISTENCIA C30, COM BRITA 0 E 1, SLUMP = 100 +/- 20 MM, EXCLUI SERVICO DE BOMBEAMENTO (NBR 8953)</t>
  </si>
  <si>
    <t>2.2.1.17</t>
  </si>
  <si>
    <t>103673</t>
  </si>
  <si>
    <t>LANÇAMENTO COM USO DE BOMBA, ADENSAMENTO E ACABAMENTO DE CONCRETO EM ESTRUTURAS. AF_02/2022</t>
  </si>
  <si>
    <t>2.2.1.18</t>
  </si>
  <si>
    <t>2.2.1.19</t>
  </si>
  <si>
    <t>2.2.1.20</t>
  </si>
  <si>
    <t>2.2.1.21</t>
  </si>
  <si>
    <t>2.2.1.22</t>
  </si>
  <si>
    <t>PERFURAÇÃO EM SOLOS OU ROCHAS DECOMPOSTAS HX</t>
  </si>
  <si>
    <t>2.2.1.23</t>
  </si>
  <si>
    <t>SICRO</t>
  </si>
  <si>
    <t>5605963</t>
  </si>
  <si>
    <t>Tirante permanente protendido de aço D = 40 mm, tensão de escoamento = 600 MPa e tensão de ruptura = 720 MPa - exceto perfuração</t>
  </si>
  <si>
    <t>m</t>
  </si>
  <si>
    <t>2.2.1.24</t>
  </si>
  <si>
    <t>5605946</t>
  </si>
  <si>
    <t>Protensão de tirante permanente protendido de aço D = 40 mm, tensão de escoamento = 600 MPa e tensão de ruptura = 720 MPa - inclusive ancoragem e grauteamento da cabeça</t>
  </si>
  <si>
    <t>un</t>
  </si>
  <si>
    <t>2.2.1.25</t>
  </si>
  <si>
    <t>08.06.060</t>
  </si>
  <si>
    <t>Barbacã em tubo de PVC com diâmetro 75 mm</t>
  </si>
  <si>
    <t>2.2.1.26</t>
  </si>
  <si>
    <t>DRENO DE AREIA</t>
  </si>
  <si>
    <t>2.2.1.27</t>
  </si>
  <si>
    <t>FORNECIMENTO E COLOCAÇÃO DE MANTA GEOTÊXTIL COM RESISTÊNCIA À TRAÇÃO LONGITUDINAL DE 16KN/M E TRAÇÃO TRANSVERSAL DE 14KN/M</t>
  </si>
  <si>
    <t>2.3</t>
  </si>
  <si>
    <t>Solo Grampeado, Terra Armada</t>
  </si>
  <si>
    <t>2.3.1</t>
  </si>
  <si>
    <t>SOLO GRAMPEADO  3 e 4</t>
  </si>
  <si>
    <t>2.3.1.1</t>
  </si>
  <si>
    <t>2.3.1.2</t>
  </si>
  <si>
    <t>2.3.1.3</t>
  </si>
  <si>
    <t>2.3.1.4</t>
  </si>
  <si>
    <t>93960</t>
  </si>
  <si>
    <t>EXECUÇÃO DE GRAMPO PARA SOLO GRAMPEADO COM COMPRIMENTO MAIOR QUE 8 M E MENOR OU IGUAL A 10 M, DIÂMETRO DE 10 CM, PERFURAÇÃO COM EQUIPAMENTO MANUAL E ARMADURA COM DIÂMETRO DE 20 MM. AF_05/2016</t>
  </si>
  <si>
    <t>2.3.1.5</t>
  </si>
  <si>
    <t>92917</t>
  </si>
  <si>
    <t>ARMAÇÃO DE ESTRUTURAS DIVERSAS DE CONCRETO ARMADO, EXCETO VIGAS, PILARES, LAJES E FUNDAÇÕES, UTILIZANDO AÇO CA-50 DE 8,0 MM - MONTAGEM. AF_06/2022</t>
  </si>
  <si>
    <t>2.3.1.6</t>
  </si>
  <si>
    <t>91070</t>
  </si>
  <si>
    <t>EXECUÇÃO DE REVESTIMENTO DE CONCRETO PROJETADO COM ESPESSURA DE 10 CM, ARMADO COM TELA, INCLINAÇÃO MENOR QUE 90°, APLICAÇÃO CONTÍNUA, UTILIZANDO EQUIPAMENTO DE PROJEÇÃO COM 6 M³/H DE CAPACIDADE. AF_01/2016</t>
  </si>
  <si>
    <t>2.3.1.7</t>
  </si>
  <si>
    <t>102726</t>
  </si>
  <si>
    <t>DRENO BARBACÃ, DN 50 MM, COM MATERIAL DRENANTE. AF_07/2021</t>
  </si>
  <si>
    <t>2.3.1.8</t>
  </si>
  <si>
    <t>CARGA MANUAL E REMOÇÃO DE TERRA, INCLUSIVE TRANSPORTE ATÉ 1 KM</t>
  </si>
  <si>
    <t>2.3.1.9</t>
  </si>
  <si>
    <t>2.3.1.10</t>
  </si>
  <si>
    <t>2.3.2</t>
  </si>
  <si>
    <t>SOLO GRAMPEADO  PARCIALMENTE EXECUTADO - ÁREAS 1 , 2 e 5</t>
  </si>
  <si>
    <t>2.3.2.1</t>
  </si>
  <si>
    <t>2.3.2.2</t>
  </si>
  <si>
    <t>2.3.2.3</t>
  </si>
  <si>
    <t>2.3.2.4</t>
  </si>
  <si>
    <t>98524</t>
  </si>
  <si>
    <t>LIMPEZA MANUAL DE VEGETAÇÃO EM TERRENO COM ENXADA.AF_05/2018</t>
  </si>
  <si>
    <t>2.3.2.5</t>
  </si>
  <si>
    <t>2.3.2.6</t>
  </si>
  <si>
    <t>2.3.2.7</t>
  </si>
  <si>
    <t>2.3.2.8</t>
  </si>
  <si>
    <t>2.3.2.9</t>
  </si>
  <si>
    <t>2.3.2.10</t>
  </si>
  <si>
    <t>2.3.2.11</t>
  </si>
  <si>
    <t>FORNECIMENTO, PREPARO E APLICAÇÃO DE CONCRETO PROJETADO, MEDIDO NO PROJETO - FCK = 25MPA - EM OBRAS DE CONTENÇÃO</t>
  </si>
  <si>
    <t>2.3.2.12</t>
  </si>
  <si>
    <t>Dreno sub-horizontal - DSH 01 - material de 1ª categoria</t>
  </si>
  <si>
    <t>2.3.2.13</t>
  </si>
  <si>
    <t>2.3.2.14</t>
  </si>
  <si>
    <t>2.3.2.15</t>
  </si>
  <si>
    <t>2.3.2.16</t>
  </si>
  <si>
    <t>OBRAS DE DRENAGEM SUPERFICIAL E PROFUNDA</t>
  </si>
  <si>
    <t>3.1</t>
  </si>
  <si>
    <t> Valeta, Canaletas de Crista, Longitudinais, Transversais</t>
  </si>
  <si>
    <t>3.1.1</t>
  </si>
  <si>
    <t>CANALETA TRAPEZOIDAL 40x30</t>
  </si>
  <si>
    <t>3.1.1.1</t>
  </si>
  <si>
    <t>93358</t>
  </si>
  <si>
    <t>ESCAVAÇÃO MANUAL DE VALA COM PROFUNDIDADE MENOR OU IGUAL A 1,30 M. AF_02/2021</t>
  </si>
  <si>
    <t>3.1.1.2</t>
  </si>
  <si>
    <t>3.1.1.3</t>
  </si>
  <si>
    <t>3.1.1.4</t>
  </si>
  <si>
    <t>3.1.1.5</t>
  </si>
  <si>
    <t>96536</t>
  </si>
  <si>
    <t>FABRICAÇÃO, MONTAGEM E DESMONTAGEM DE FÔRMA PARA VIGA BALDRAME, EM MADEIRA SERRADA, E=25 MM, 4 UTILIZAÇÕES. AF_06/2017</t>
  </si>
  <si>
    <t>3.1.1.6</t>
  </si>
  <si>
    <t>FORNECIMENTO E APLICAÇÃO DE TELA DE AÇO</t>
  </si>
  <si>
    <t>3.1.1.7</t>
  </si>
  <si>
    <t>FORNECIMENTO E APLICAÇÃO DE CONCRETO USINADO FCK=25MPA</t>
  </si>
  <si>
    <t>3.2</t>
  </si>
  <si>
    <t>Escada de Descida D'agua, Caixa de Transição, de Dissipação, Bacia de Amortencimento</t>
  </si>
  <si>
    <t>3.2.1</t>
  </si>
  <si>
    <t>ESCADA HIDRÁULICA 80X80</t>
  </si>
  <si>
    <t>3.2.1.1</t>
  </si>
  <si>
    <t>97627</t>
  </si>
  <si>
    <t>DEMOLIÇÃO DE PILARES E VIGAS EM CONCRETO ARMADO, DE FORMA MECANIZADA COM MARTELETE, SEM REAPROVEITAMENTO. AF_12/2017</t>
  </si>
  <si>
    <t>3.2.1.2</t>
  </si>
  <si>
    <t>3.2.1.3</t>
  </si>
  <si>
    <t>100982</t>
  </si>
  <si>
    <t>CARGA, MANOBRA E DESCARGA DE ENTULHO EM CAMINHÃO BASCULANTE 10 M³ - CARGA COM ESCAVADEIRA HIDRÁULICA  (CAÇAMBA DE 0,80 M³ / 111 HP) E DESCARGA LIVRE (UNIDADE: M3). AF_07/2020</t>
  </si>
  <si>
    <t>3.2.1.4</t>
  </si>
  <si>
    <t>3.2.1.5</t>
  </si>
  <si>
    <t>3.2.1.6</t>
  </si>
  <si>
    <t>3.2.1.7</t>
  </si>
  <si>
    <t>3.2.1.8</t>
  </si>
  <si>
    <t>3.2.1.9</t>
  </si>
  <si>
    <t>3.2.1.10</t>
  </si>
  <si>
    <t>3.2.1.11</t>
  </si>
  <si>
    <t>3.2.1.12</t>
  </si>
  <si>
    <t>101998</t>
  </si>
  <si>
    <t>FABRICAÇÃO DE FÔRMA PARA ESCADAS, COM 1 LANCE E LAJE CASCATA, EM CHAPA DE MADEIRA COMPENSADA RESINADA, E= 17 MM. AF_11/2020</t>
  </si>
  <si>
    <t>3.2.1.13</t>
  </si>
  <si>
    <t>95944</t>
  </si>
  <si>
    <t>ARMAÇÃO DE ESCADA, DE UMA ESTRUTURA CONVENCIONAL DE CONCRETO ARMADO UTILIZANDO AÇO CA-50 DE 6,3 MM - MONTAGEM. AF_11/2020</t>
  </si>
  <si>
    <t>3.2.1.14</t>
  </si>
  <si>
    <t>FORNECIMENTO  E APLICAÇÃO DE CONCRETO USINADO FCK=25MPA  -BOMBEADO</t>
  </si>
  <si>
    <t>3.2.2</t>
  </si>
  <si>
    <t>CAIXA COLETORA</t>
  </si>
  <si>
    <t>3.2.2.1</t>
  </si>
  <si>
    <t>90084</t>
  </si>
  <si>
    <t>ESCAVAÇÃO MECANIZADA DE VALA COM PROF. MAIOR QUE 1,5 M ATÉ 3,0 M (MÉDIA MONTANTE E JUSANTE/UMA COMPOSIÇÃO POR TRECHO), ESCAVADEIRA (0,8 M3), LARGURA ATÉ 1,5 M, EM SOLO DE 1A CATEGORIA, EM LOCAIS COM ALTO NÍVEL DE INTERFERÊNCIA. AF_02/2021</t>
  </si>
  <si>
    <t>3.2.2.2</t>
  </si>
  <si>
    <t>93362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</si>
  <si>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</si>
  <si>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>3.2.2.3</t>
  </si>
  <si>
    <t>3.2.2.4</t>
  </si>
  <si>
    <t>3.2.2.5</t>
  </si>
  <si>
    <t>3.2.2.6</t>
  </si>
  <si>
    <t>101617</t>
  </si>
  <si>
    <t>PREPARO DE FUNDO DE VALA COM LARGURA MAIOR OU IGUAL A 1,5 M E MENOR QUE 2,5 M (ACERTO DO SOLO NATURAL). AF_08/2020</t>
  </si>
  <si>
    <t>3.2.2.7</t>
  </si>
  <si>
    <t>101577</t>
  </si>
  <si>
    <t>ESCORAMENTO DE VALA, TIPO DESCONTÍNUO, COM PROFUNDIDADE DE 0 A 1,5 M, LARGURA MAIOR OU IGUAL A 1,5 M E MENOR QUE 2,5 M. AF_08/2020</t>
  </si>
  <si>
    <t>3.2.2.8</t>
  </si>
  <si>
    <t>95241</t>
  </si>
  <si>
    <t>LASTRO DE CONCRETO MAGRO, APLICADO EM PISOS, LAJES SOBRE SOLO OU RADIERS, ESPESSURA DE 5 CM. AF_07/2016</t>
  </si>
  <si>
    <t>3.2.2.9</t>
  </si>
  <si>
    <t>ARMADURA EM AÇO CA-50 PARA BLOCOS VAZADOS DE CONCRETO ESTRUTURAL</t>
  </si>
  <si>
    <t>3.2.2.10</t>
  </si>
  <si>
    <t>3.2.2.11</t>
  </si>
  <si>
    <t>94965</t>
  </si>
  <si>
    <t>CONCRETO FCK = 25MPA, TRAÇO 1:2,3:2,7 (EM MASSA SECA DE CIMENTO/ AREIA MÉDIA/ BRITA 1) - PREPARO MECÂNICO COM BETONEIRA 400 L. AF_05/2021</t>
  </si>
  <si>
    <t>3.2.2.12</t>
  </si>
  <si>
    <t>BLOCOS VAZADOS DE CONCRETO ESTRUTURAL - 19CM - ATÉ 6MPA</t>
  </si>
  <si>
    <t>3.2.2.13</t>
  </si>
  <si>
    <t>FDE</t>
  </si>
  <si>
    <t>16.01.066</t>
  </si>
  <si>
    <t>VERGA/CINTA EM BLOCO DE CONCRETO CANALETA 19X19X39CM</t>
  </si>
  <si>
    <t>3.2.2.14</t>
  </si>
  <si>
    <t>89993</t>
  </si>
  <si>
    <t>GRAUTEAMENTO VERTICAL EM ALVENARIA ESTRUTURAL. AF_09/2021</t>
  </si>
  <si>
    <t>OBRAS DE DRENAGEM DE ÁGUAS PLUVIAIS</t>
  </si>
  <si>
    <t>4.1</t>
  </si>
  <si>
    <t>Galeria de Concreto Armado, Galeria de Concreto Celular, Poços de Visita</t>
  </si>
  <si>
    <t>4.1.1</t>
  </si>
  <si>
    <t>POÇO DE VISITA</t>
  </si>
  <si>
    <t>4.1.1.1</t>
  </si>
  <si>
    <t>102278</t>
  </si>
  <si>
    <t>ESCAVAÇÃO MECANIZADA DE VALA COM PROF. MAIOR QUE 1,50 M ATÉ 3,0 M (MÉDIA MONTANTE E JUSANTE/UMA COMPOSIÇÃO POR TRECHO), ESCAVADEIRA (1,2 M3), LARG. DE 1,5 M A 2,5 M, EM SOLO DE 1A CATEGORIA, EM LOCAIS COM ALTO NÍVEL DE INTERFERÊNCIA. AF_02/2021</t>
  </si>
  <si>
    <t>4.1.1.2</t>
  </si>
  <si>
    <t>4.1.1.3</t>
  </si>
  <si>
    <t>4.1.1.4</t>
  </si>
  <si>
    <t>4.1.1.5</t>
  </si>
  <si>
    <t>4.1.1.6</t>
  </si>
  <si>
    <t>4.1.1.7</t>
  </si>
  <si>
    <t>POÇO DE VISITA TIPO 1 - 1,40 X 1,40 X 1,40M</t>
  </si>
  <si>
    <t>4.1.1.8</t>
  </si>
  <si>
    <t>99318</t>
  </si>
  <si>
    <t>CHAMINÉ CIRCULAR PARA POÇO DE VISITA PARA DRENAGEM, EM CONCRETO PRÉ-MOLDADO, DIÂMETRO INTERNO = 0,6 M. AF_12/2020</t>
  </si>
  <si>
    <t>4.1.1.9</t>
  </si>
  <si>
    <t>87894</t>
  </si>
  <si>
    <t>CHAPISCO APLICADO EM ALVENARIA (SEM PRESENÇA DE VÃOS) E ESTRUTURAS DE CONCRETO DE FACHADA, COM COLHER DE PEDREIRO.  ARGAMASSA TRAÇO 1:3 COM PREPARO EM BETONEIRA 400L. AF_10/2022</t>
  </si>
  <si>
    <t>4.1.1.10</t>
  </si>
  <si>
    <t>87792</t>
  </si>
  <si>
    <t>EMBOÇO OU MASSA ÚNICA EM ARGAMASSA TRAÇO 1:2:8, PREPARO MECÂNICO COM BETONEIRA 400 L, APLICADA MANUALMENTE EM PANOS CEGOS DE FACHADA (SEM PRESENÇA DE VÃOS), ESPESSURA DE 25 MM. AF_08/2022</t>
  </si>
  <si>
    <t>4.1.1.11</t>
  </si>
  <si>
    <t>FORNECIMENTO DE TAMPÃO DE FERRO FUNDIDO DÚCTIL CLASSE MÍNIMA 400 (40T) D=600MM - NBR 10160 ARTICULADO - P/ GAL. ÁGUAS PLUV.</t>
  </si>
  <si>
    <t>4.1.1.12</t>
  </si>
  <si>
    <t>INSTALAÇÃO DE TAMPÃO PARA GALERIA DE ÁGUAS PLUVIAIS - ARTICULADO, EXCETO FORNECIMENTO DE TAMPÃO</t>
  </si>
  <si>
    <t>4.1.2</t>
  </si>
  <si>
    <t>DRENAGEN ÁREA 4 SOLO GRAMPEADO - CORREDOR RESIDENCIA</t>
  </si>
  <si>
    <t>4.1.2.1</t>
  </si>
  <si>
    <t>DEMOLIÇÃO MANUAL DE CONCRETO SIMPLES</t>
  </si>
  <si>
    <t>4.1.2.2</t>
  </si>
  <si>
    <t>97634</t>
  </si>
  <si>
    <t>DEMOLIÇÃO DE REVESTIMENTO CERÂMICO, DE FORMA MECANIZADA COM MARTELETE, SEM REAPROVEITAMENTO. AF_12/2017</t>
  </si>
  <si>
    <t>4.1.2.3</t>
  </si>
  <si>
    <t>4.1.2.4</t>
  </si>
  <si>
    <t>4.1.2.5</t>
  </si>
  <si>
    <t>4.1.2.6</t>
  </si>
  <si>
    <t>4.1.2.7</t>
  </si>
  <si>
    <t>4.1.2.8</t>
  </si>
  <si>
    <t>4.1.2.9</t>
  </si>
  <si>
    <t>4.1.2.10</t>
  </si>
  <si>
    <t>4.1.2.11</t>
  </si>
  <si>
    <t>101175</t>
  </si>
  <si>
    <t>ESTACA BROCA DE CONCRETO, DIÂMETRO DE 30CM, ESCAVAÇÃO MANUAL COM TRADO CONCHA, COM ARMADURA DE ARRANQUE. AF_05/2020</t>
  </si>
  <si>
    <t>4.1.2.12</t>
  </si>
  <si>
    <t>92915</t>
  </si>
  <si>
    <t>ARMAÇÃO DE ESTRUTURAS DIVERSAS DE CONCRETO ARMADO, EXCETO VIGAS, PILARES, LAJES E FUNDAÇÕES, UTILIZANDO AÇO CA-60 DE 5,0 MM - MONTAGEM. AF_06/2022</t>
  </si>
  <si>
    <t>4.1.2.13</t>
  </si>
  <si>
    <t>92919</t>
  </si>
  <si>
    <t>ARMAÇÃO DE ESTRUTURAS DIVERSAS DE CONCRETO ARMADO, EXCETO VIGAS, PILARES, LAJES E FUNDAÇÕES, UTILIZANDO AÇO CA-50 DE 10,0 MM - MONTAGEM. AF_06/2022</t>
  </si>
  <si>
    <t>4.1.2.14</t>
  </si>
  <si>
    <t>CAIXA DE LIGAÇÃO OU INSPEÇÃO - LASTRO DE CONCRETO (FUNDO)</t>
  </si>
  <si>
    <t>4.1.2.15</t>
  </si>
  <si>
    <t>4.1.2.16</t>
  </si>
  <si>
    <t>92916</t>
  </si>
  <si>
    <t>ARMAÇÃO DE ESTRUTURAS DIVERSAS DE CONCRETO ARMADO, EXCETO VIGAS, PILARES, LAJES E FUNDAÇÕES, UTILIZANDO AÇO CA-50 DE 6,3 MM - MONTAGEM. AF_06/2022</t>
  </si>
  <si>
    <t>4.1.2.17</t>
  </si>
  <si>
    <t>4.1.2.18</t>
  </si>
  <si>
    <t>4.1.2.19</t>
  </si>
  <si>
    <t>4.1.2.20</t>
  </si>
  <si>
    <t>103670</t>
  </si>
  <si>
    <t>LANÇAMENTO COM USO DE BALDES, ADENSAMENTO E ACABAMENTO DE CONCRETO EM ESTRUTURAS. AF_02/2022</t>
  </si>
  <si>
    <t>4.1.2.21</t>
  </si>
  <si>
    <t>4.1.2.22</t>
  </si>
  <si>
    <t>CAIXA DE LIGAÇÃO OU INSPEÇÃO - ALVENARIA DE 1/2 TIJOLO, REVESTIDA</t>
  </si>
  <si>
    <t>4.1.2.23</t>
  </si>
  <si>
    <t>CAIXA DE LIGAÇÃO OU INSPEÇÃO - TAMPA DE CONCRETO</t>
  </si>
  <si>
    <t>4.1.2.24</t>
  </si>
  <si>
    <t>90696</t>
  </si>
  <si>
    <t>TUBO DE PVC PARA REDE COLETORA DE ESGOTO DE PAREDE MACIÇA, DN 200 MM, JUNTA ELÁSTICA - FORNECIMENTO E ASSENTAMENTO. AF_01/2021</t>
  </si>
  <si>
    <t>4.1.2.25</t>
  </si>
  <si>
    <t>CURVA PVC, BB, JE, 90 GRAUS, DN 200 MM, PARA TUBO CORRUGADO E/OU LISO, REDE COLETORA ESGOTO</t>
  </si>
  <si>
    <t>4.1.2.26</t>
  </si>
  <si>
    <t>42695</t>
  </si>
  <si>
    <t>4.1.2.27</t>
  </si>
  <si>
    <t>94994</t>
  </si>
  <si>
    <t>EXECUÇÃO DE PASSEIO (CALÇADA) OU PISO DE CONCRETO COM CONCRETO MOLDADO IN LOCO, FEITO EM OBRA, ACABAMENTO CONVENCIONAL, ESPESSURA 8 CM, ARMADO. AF_08/2022</t>
  </si>
  <si>
    <t>4.1.2.28</t>
  </si>
  <si>
    <t>4.1.2.29</t>
  </si>
  <si>
    <t>4.1.2.30</t>
  </si>
  <si>
    <t>102476</t>
  </si>
  <si>
    <t>CONCRETO FCK = 25MPA, TRAÇO 1:2,2:2,5 (EM MASSA SECA DE CIMENTO/ AREIA MÉDIA/ SEIXO ROLADO) - PREPARO MECÂNICO COM BETONEIRA 400 L. AF_05/2021</t>
  </si>
  <si>
    <t>4.1.2.31</t>
  </si>
  <si>
    <t>4.1.2.32</t>
  </si>
  <si>
    <t>102073</t>
  </si>
  <si>
    <t>ESCADA EM CONCRETO ARMADO MOLDADO IN LOCO, FCK 20 MPA, COM 1 LANCE E LAJE PLANA, FÔRMA EM CHAPA DE MADEIRA COMPENSADA RESINADA. AF_11/2020</t>
  </si>
  <si>
    <t>4.1.2.33</t>
  </si>
  <si>
    <t>93390</t>
  </si>
  <si>
    <t>REVESTIMENTO CERÂMICO PARA PISO COM PLACAS TIPO ESMALTADA PADRÃO POPULAR DE DIMENSÕES 35X35 CM APLICADA EM AMBIENTES DE ÁREA ENTRE 5 M2 E 10 M2. AF_02/2023_PE</t>
  </si>
  <si>
    <t>4.1.2.34</t>
  </si>
  <si>
    <t>103330</t>
  </si>
  <si>
    <t>ALVENARIA DE VEDAÇÃO DE BLOCOS CERÂMICOS FURADOS NA HORIZONTAL DE 11,5X19X19 CM (ESPESSURA 11,5 CM) E ARGAMASSA DE ASSENTAMENTO COM PREPARO EM BETONEIRA. AF_12/2021</t>
  </si>
  <si>
    <t>4.1.2.35</t>
  </si>
  <si>
    <t>4.1.2.36</t>
  </si>
  <si>
    <t>4.1.2.37</t>
  </si>
  <si>
    <t>88489</t>
  </si>
  <si>
    <t>PINTURA LÁTEX ACRÍLICA PREMIUM, APLICAÇÃO MANUAL EM PAREDES, DUAS DEMÃOS. AF_04/2023</t>
  </si>
  <si>
    <t>4.1.2.38</t>
  </si>
  <si>
    <t>LIMPEZA GERAL DA OBRA</t>
  </si>
  <si>
    <t>4.2</t>
  </si>
  <si>
    <t>Implantação, Lançamento, Recomposição de Rede  Pública de Aguas Pluviais</t>
  </si>
  <si>
    <t>4.2.1</t>
  </si>
  <si>
    <t>TUBULAÇÃO PARA DRENAGEM - R. ANTONIETA DELL'ANTONIA</t>
  </si>
  <si>
    <t>4.2.1.1</t>
  </si>
  <si>
    <t>DEMOLIÇÃO PARCIAL DE PAVIMENTO ASFÁLTICO, DE FORMA MECANIZADA, SEM REAPROVEITAMENTO. AF_12/2017</t>
  </si>
  <si>
    <t>4.2.1.2</t>
  </si>
  <si>
    <t>DEMOLIÇÃO DE CONCRETO SIMPLES</t>
  </si>
  <si>
    <t>4.2.1.3</t>
  </si>
  <si>
    <t>4.2.1.4</t>
  </si>
  <si>
    <t>4.2.1.5</t>
  </si>
  <si>
    <t>4.2.1.6</t>
  </si>
  <si>
    <t>4.2.1.7</t>
  </si>
  <si>
    <t>4.2.1.8</t>
  </si>
  <si>
    <t>4.2.1.9</t>
  </si>
  <si>
    <t>100323</t>
  </si>
  <si>
    <t>LASTRO COM MATERIAL GRANULAR (AREIA MÉDIA), APLICADO EM PISOS OU LAJES SOBRE SOLO, ESPESSURA DE *10 CM*. AF_07/2019</t>
  </si>
  <si>
    <t>4.2.1.10</t>
  </si>
  <si>
    <t>92220</t>
  </si>
  <si>
    <t>TUBO DE CONCRETO PARA REDES COLETORAS DE ÁGUAS PLUVIAIS, DIÂMETRO DE 500 MM, JUNTA RÍGIDA, INSTALADO EM LOCAL COM ALTO NÍVEL DE INTERFERÊNCIAS - FORNECIMENTO E ASSENTAMENTO. AF_12/2015</t>
  </si>
  <si>
    <t>4.2.1.11</t>
  </si>
  <si>
    <t>FORNECIMENTO E ASSENTAMENTO DE TUBOS DE CONCRETO ARMADO, DIÂMETRO 60CM - TIPO PA-2</t>
  </si>
  <si>
    <t>4.2.1.12</t>
  </si>
  <si>
    <t>4.2.1.13</t>
  </si>
  <si>
    <t>4.2.1.14</t>
  </si>
  <si>
    <t>4.2.1.15</t>
  </si>
  <si>
    <t>4.2.1.16</t>
  </si>
  <si>
    <t>96396</t>
  </si>
  <si>
    <t>EXECUÇÃO E COMPACTAÇÃO DE BASE E OU SUB BASE PARA PAVIMENTAÇÃO DE BRITA GRADUADA SIMPLES - EXCLUSIVE CARGA E TRANSPORTE. AF_11/2019</t>
  </si>
  <si>
    <t>4.2.1.17</t>
  </si>
  <si>
    <t>IMPRIMAÇÃO BETUMINOSA IMPERMEABILIZANTE</t>
  </si>
  <si>
    <t>4.2.1.18</t>
  </si>
  <si>
    <t>95996</t>
  </si>
  <si>
    <t>EXECUÇÃO DE PAVIMENTO COM APLICAÇÃO DE CONCRETO ASFÁLTICO, CAMADA DE BINDER - EXCLUSIVE CARGA E TRANSPORTE. AF_11/2019</t>
  </si>
  <si>
    <t>4.2.1.19</t>
  </si>
  <si>
    <t>CARGA, DESCARGA E TRANSPORTE DE BINDER ATÉ A DISTÂNCIA MÉDIA DE IDA E VOLTA DE 1KM</t>
  </si>
  <si>
    <t>4.2.1.20</t>
  </si>
  <si>
    <t>TRANSPORTE DE BINDER ALÉM DO PRIMEIRO KM</t>
  </si>
  <si>
    <t>4.2.1.21</t>
  </si>
  <si>
    <t>IMPRIMAÇÃO BETUMINOSA LIGANTE</t>
  </si>
  <si>
    <t>4.2.1.22</t>
  </si>
  <si>
    <t>95995</t>
  </si>
  <si>
    <t>EXECUÇÃO DE PAVIMENTO COM APLICAÇÃO DE CONCRETO ASFÁLTICO, CAMADA DE ROLAMENTO - EXCLUSIVE CARGA E TRANSPORTE. AF_11/2019</t>
  </si>
  <si>
    <t>4.2.1.23</t>
  </si>
  <si>
    <t>CARGA, DESCARGA E TRANSPORTE DE CONCRETO ASFÁLTICO ATÉ A DISTÂNCIA MÉDIA DE IDA E VOLTA DE 1KM</t>
  </si>
  <si>
    <t>4.2.1.24</t>
  </si>
  <si>
    <t>TRANSPORTE DE CONCRETO ASFÁLTICO ALÉM DO PRIMEIRO KM</t>
  </si>
  <si>
    <t>4.2.1.25</t>
  </si>
  <si>
    <t>94990</t>
  </si>
  <si>
    <t>EXECUÇÃO DE PASSEIO (CALÇADA) OU PISO DE CONCRETO COM CONCRETO MOLDADO IN LOCO, FEITO EM OBRA, ACABAMENTO CONVENCIONAL, NÃO ARMADO. AF_08/2022</t>
  </si>
  <si>
    <t>4.2.2</t>
  </si>
  <si>
    <t xml:space="preserve">BOCA DE LOBO </t>
  </si>
  <si>
    <t>4.2.2.1</t>
  </si>
  <si>
    <t>4.2.2.2</t>
  </si>
  <si>
    <t>4.2.2.3</t>
  </si>
  <si>
    <t>97957</t>
  </si>
  <si>
    <t>CAIXA PARA BOCA DE LOBO DUPLA RETANGULAR, EM ALVENARIA COM BLOCOS DE CONCRETO, DIMENSÕES INTERNAS: 0,6X2,2X1,2 M. AF_12/2020</t>
  </si>
  <si>
    <t>4.2.2.4</t>
  </si>
  <si>
    <t>4.2.2.5</t>
  </si>
  <si>
    <t>4.2.2.6</t>
  </si>
  <si>
    <t>4.2.2.7</t>
  </si>
  <si>
    <t>4.2.2.8</t>
  </si>
  <si>
    <t>OBRAS COMPLEMENTARES</t>
  </si>
  <si>
    <t>Serviços Complementares vinculados à manutenção da Intervenção, Cercamento da Área</t>
  </si>
  <si>
    <t>5.1.1</t>
  </si>
  <si>
    <t>MURO TIPO GUARDA CORPO</t>
  </si>
  <si>
    <t>5.1.1.1</t>
  </si>
  <si>
    <t>5.1.1.2</t>
  </si>
  <si>
    <t>5.1.1.3</t>
  </si>
  <si>
    <t>5.1.1.4</t>
  </si>
  <si>
    <t>5.1.1.5</t>
  </si>
  <si>
    <t>5.1.1.6</t>
  </si>
  <si>
    <t>5.1.1.7</t>
  </si>
  <si>
    <t>5.1.1.8</t>
  </si>
  <si>
    <t>5.1.1.9</t>
  </si>
  <si>
    <t>5.1.1.10</t>
  </si>
  <si>
    <t>101173</t>
  </si>
  <si>
    <t>ESTACA BROCA DE CONCRETO, DIÂMETRO DE 20CM, ESCAVAÇÃO MANUAL COM TRADO CONCHA, COM ARMADURA DE ARRANQUE. AF_05/2020</t>
  </si>
  <si>
    <t>5.1.1.11</t>
  </si>
  <si>
    <t>ACO CA-50, 10,0 MM, VERGALHAO</t>
  </si>
  <si>
    <t>5.1.1.12</t>
  </si>
  <si>
    <t>5.1.1.13</t>
  </si>
  <si>
    <t>APILOAMENTO DO FUNDO DE VALAS, PARA SIMPLES REGULARIZAÇÃO</t>
  </si>
  <si>
    <t>5.1.1.14</t>
  </si>
  <si>
    <t>96619</t>
  </si>
  <si>
    <t>5.1.1.15</t>
  </si>
  <si>
    <t>FORNECIMENTO E APLICAÇÃO DE AÇO CA-50 - DIÂMETRO MENOR QUE 1/2"</t>
  </si>
  <si>
    <t>5.1.1.16</t>
  </si>
  <si>
    <t>FORMA COMUM, EXCLUSIVE  CIMBRAMENTO</t>
  </si>
  <si>
    <t>5.1.1.17</t>
  </si>
  <si>
    <t>94964</t>
  </si>
  <si>
    <t>CONCRETO FCK = 20MPA, TRAÇO 1:2,7:3 (EM MASSA SECA DE CIMENTO/ AREIA MÉDIA/ BRITA 1) - PREPARO MECÂNICO COM BETONEIRA 400 L. AF_05/2021</t>
  </si>
  <si>
    <t>5.1.1.18</t>
  </si>
  <si>
    <t>103338</t>
  </si>
  <si>
    <t>ALVENARIA DE VEDAÇÃO DE BLOCOS  VAZADOS DE CONCRETO APARENTE DE 14X19X39 CM (ESPESSURA 14 CM) E ARGAMASSA DE ASSENTAMENTO COM PREPARO EM BETONEIRA. AF_12/2021</t>
  </si>
  <si>
    <t>5.1.1.19</t>
  </si>
  <si>
    <t>16.15.003</t>
  </si>
  <si>
    <t>VERGA / CINTA EM BLOCO DE CONCRETO CANALETA 14X19X39 CM</t>
  </si>
  <si>
    <t>5.1.1.20</t>
  </si>
  <si>
    <t>5.1.1.21</t>
  </si>
  <si>
    <t>5.1.1.22</t>
  </si>
  <si>
    <t>95626</t>
  </si>
  <si>
    <t>APLICAÇÃO MANUAL DE TINTA LÁTEX ACRÍLICA EM PAREDE EXTERNAS DE CASAS, DUAS DEMÃOS. AF_11/2016</t>
  </si>
  <si>
    <t>ITENS NÃO INCIDENTES AO CONVÊNIO</t>
  </si>
  <si>
    <t>6.1</t>
  </si>
  <si>
    <t>ENSAIO DE ARRACAMENTO</t>
  </si>
  <si>
    <t>6.2</t>
  </si>
  <si>
    <t>PLACA DE OBRA EM CHAPA DE AÇO GALVANIZADO</t>
  </si>
  <si>
    <t>TOTAL:</t>
  </si>
  <si>
    <t>ANEXO IV - PLANILHA MODELO ETAPA III- PROPOSTA EMPRESA</t>
  </si>
  <si>
    <t>MA-05 - Eixo Tamanduateí - Mauá-SP</t>
  </si>
  <si>
    <t>COD.</t>
  </si>
  <si>
    <t>CUSTO UNIT.  (R$)</t>
  </si>
  <si>
    <t>99059</t>
  </si>
  <si>
    <t>LOCACAO CONVENCIONAL DE OBRA, UTILIZANDO GABARITO DE TÁBUAS CORRIDAS PONTALETADAS A CADA 2,00M -  2 UTILIZAÇÕES. AF_10/2018</t>
  </si>
  <si>
    <t xml:space="preserve">Instalação de Canteiro de Obra, Mobilização e Desmobilização </t>
  </si>
  <si>
    <t>100952</t>
  </si>
  <si>
    <t>TRANSPORTE COM CAMINHÃO CARROCERIA COM GUINDAUTO (MUNCK),  MOMENTO MÁXIMO DE CARGA 11,7 TM, EM VIA URBANA PAVIMENTADA, DMT ATÉ 30KM (UNIDADE: TXKM). AF_07/2020</t>
  </si>
  <si>
    <t>TXKM</t>
  </si>
  <si>
    <t>Placa de Obra</t>
  </si>
  <si>
    <t>Proteção Superficial, Cobertura Vegetal com Gramineas, Grama em Placas, Árvores e Arbustos</t>
  </si>
  <si>
    <t>98504</t>
  </si>
  <si>
    <t>PLANTIO DE GRAMA BATATAIS EM PLACAS. AF_05/2018</t>
  </si>
  <si>
    <t>LIMPEZA MECANIZADA DE CAMADA VEGETAL, VEGETAÇÃO E PEQUENAS ÁRVORES (DIÂMETRO DE TRONCO MENOR QUE 0,20 M), COM TRATOR DE ESTEIRAS.AF_05/2018</t>
  </si>
  <si>
    <t>2.2.2</t>
  </si>
  <si>
    <t>CARGA, MANOBRA E DESCARGA DE SOLOS E MATERIAIS GRANULARES EM CAMINHÃO BASCULANTE 14 M³ - CARGA COM ESCAVADEIRA HIDRÁULICA (CAÇAMBA DE 1,20 M³ / 155 HP) E DESCARGA LIVRE (UNIDADE: M3). AF_07/2020</t>
  </si>
  <si>
    <t>2.2.3</t>
  </si>
  <si>
    <t>95876</t>
  </si>
  <si>
    <t>TRANSPORTE COM CAMINHÃO BASCULANTE DE 14 M³, EM VIA URBANA PAVIMENTADA, DMT ATÉ 30 KM (UNIDADE: M3XKM). AF_07/2020</t>
  </si>
  <si>
    <t>2.2.4</t>
  </si>
  <si>
    <t>1</t>
  </si>
  <si>
    <t>DISPOSIÇÃO DE MATERIAL EM BOTA-FORA - MATERIAL NÃO INERTE/MATERIAL CONTAMINADO - IIA</t>
  </si>
  <si>
    <t>2.2.5</t>
  </si>
  <si>
    <t>ESCAVAÇÃO VERTICAL PARA INFRAESTRUTURA, COM CARGA, DESCARGA E TRANSPORTE DE SOLO DE 1ª CATEGORIA, COM ESCAVADEIRA HIDRÁULICA (CAÇAMBA: 0,8 M³ / 111 HP), FROTA DE 3 CAMINHÕES BASCULANTES DE 14 M³, DMT ATÉ 1 KM E VELOCIDADE MÉDIA14 KM/H. AF_05/2020</t>
  </si>
  <si>
    <t>2.2.6</t>
  </si>
  <si>
    <t>FORNECIMENTO DE TERRA, INCLUINDO ESCAVAÇÃO, CARGA E TRANSPORTE ATÉ A DISTÂNCIA MÉDIA DE 1,0KM, MEDIDO NO ATERRO COMPACTADO</t>
  </si>
  <si>
    <t>2.2.7</t>
  </si>
  <si>
    <t>2.2.8</t>
  </si>
  <si>
    <t>TRANSPORTE COM CAMINHÃO BASCULANTE DE 14 M³, EM VIA URBANA PAVIMENTADA, ADICIONAL PARA DMT EXCEDENTE A 30 KM (UNIDADE: M3XKM). AF_07/2020</t>
  </si>
  <si>
    <t>2.2.9</t>
  </si>
  <si>
    <t>COMPACTAÇÃO DE TERRA, MEDIDA NO ATERRO</t>
  </si>
  <si>
    <t>2.2.10</t>
  </si>
  <si>
    <t>ATERRO, INCLUSIVE COMPACTAÇÃO</t>
  </si>
  <si>
    <t>2.2.11</t>
  </si>
  <si>
    <t xml:space="preserve">Muro de Pedra Argamassada, Pedra Seca, Concreto Ciclópico, Gabiões </t>
  </si>
  <si>
    <t>92743</t>
  </si>
  <si>
    <t>MURO DE GABIÃO, ENCHIMENTO COM PEDRA DE MÃO TIPO RACHÃO, DE GRAVIDADE, COM GAIOLAS DE COMPRIMENTO IGUAL A 2 M, PARA MUROS COM ALTURA MENOR OU IGUAL A 4 M  FORNECIMENTO E EXECUÇÃO. AF_12/2015</t>
  </si>
  <si>
    <t>Geogrelha unidirecional com resistência à tração de 50 kN/m - fornecimento e instalação</t>
  </si>
  <si>
    <t>m²</t>
  </si>
  <si>
    <t>2.3.3</t>
  </si>
  <si>
    <t>96399</t>
  </si>
  <si>
    <t>EXECUÇÃO E COMPACTAÇÃO DE BASE E OU SUB BASE PARA PAVIMENTAÇÃO DE PEDRA RACHÃO  - EXCLUSIVE CARGA E TRANSPORTE. AF_11/2019</t>
  </si>
  <si>
    <t>Valeta, Canaletas de Crista, Longitudinais, Transversais</t>
  </si>
  <si>
    <t>102991</t>
  </si>
  <si>
    <t>CANALETA MEIA CANA PRÉ-MOLDADA DE CONCRETO (D = 40 CM) - FORNECIMENTO E INSTALAÇÃO. AF_08/2021</t>
  </si>
  <si>
    <t>Geotexteis, Geomalhas, Geocompostos</t>
  </si>
  <si>
    <t>FORNECIMENTO E COLOCAÇÃO DE MANTA GEOTÊXTIL COM RESISTÊNCIA À TRAÇÃO LONGITUDINAL DE 31KN/M E TRAÇÃO TRANSVERSAL DE 27KN/M EM JUNTA DE DILATAÇÃO</t>
  </si>
  <si>
    <t>ANEXO IV - PLANILHA MODELO  ETAPA III - PROPOSTA EMPRESA</t>
  </si>
  <si>
    <t>MA-06 - Eixo Tamanduateí - Mauá-SP</t>
  </si>
  <si>
    <t>101603</t>
  </si>
  <si>
    <t>98525</t>
  </si>
  <si>
    <t>100979</t>
  </si>
  <si>
    <t>101230</t>
  </si>
  <si>
    <t>43100</t>
  </si>
  <si>
    <t>43200</t>
  </si>
  <si>
    <t>10306</t>
  </si>
  <si>
    <t>96620</t>
  </si>
  <si>
    <t>LASTRO DE CONCRETO MAGRO, APLICADO EM PISOS, LAJES SOBRE SOLO OU RADIERS. AF_08/2017</t>
  </si>
  <si>
    <t>2.3.4</t>
  </si>
  <si>
    <t>2.3.5</t>
  </si>
  <si>
    <t>100200</t>
  </si>
  <si>
    <t>2.3.6</t>
  </si>
  <si>
    <t>100342</t>
  </si>
  <si>
    <t>ARMAÇÃO DE CORTINA DE CONTENÇÃO EM CONCRETO ARMADO, COM AÇO CA-50 DE 6,3 MM - MONTAGEM. AF_07/2019</t>
  </si>
  <si>
    <t>2.3.7</t>
  </si>
  <si>
    <t>ARMAÇÃO DE CORTINA DE CONTENÇÃO EM CONCRETO ARMADO, COM AÇO CA-50 DE 8 MM - MONTAGEM. AF_07/2019</t>
  </si>
  <si>
    <t>2.3.8</t>
  </si>
  <si>
    <t>2.3.9</t>
  </si>
  <si>
    <t>100346</t>
  </si>
  <si>
    <t>ARMAÇÃO DE CORTINA DE CONTENÇÃO EM CONCRETO ARMADO, COM AÇO CA-50 DE 16 MM - MONTAGEM. AF_07/2019</t>
  </si>
  <si>
    <t>2.3.10</t>
  </si>
  <si>
    <t>2.3.11</t>
  </si>
  <si>
    <t>2.3.12</t>
  </si>
  <si>
    <t>CONCRETO USINADO BOMBEAVEL, CLASSE DE RESISTENCIA C25, COM BRITA 0 E 1, SLUMP = 100 +/- 20 MM, EXCLUI SERVICO DE BOMBEAMENTO (NBR 8953)</t>
  </si>
  <si>
    <t>2.3.13</t>
  </si>
  <si>
    <t>20311</t>
  </si>
  <si>
    <t>2.3.14</t>
  </si>
  <si>
    <t>5605884</t>
  </si>
  <si>
    <t>Tirante permanente protendido com 8 cordoalhas D = 12,7 mm, aço CP 190 RB, com capacidade de 690 kN - exceto perfuração</t>
  </si>
  <si>
    <t>2.3.15</t>
  </si>
  <si>
    <t>5605954</t>
  </si>
  <si>
    <t>Protensão de tirante com 8 cordoalhas D = 12,7 mm aço CP 190 RB, com capacidade de 690 kN - inclusive ancoragem e grauteamento da cabeça</t>
  </si>
  <si>
    <t>2.4</t>
  </si>
  <si>
    <t>Micro Estaca, Estaca Raiz, Hélice Continua</t>
  </si>
  <si>
    <t>2.4.1</t>
  </si>
  <si>
    <t>130109</t>
  </si>
  <si>
    <t>ESTACA TIPO RAIZ, 200MM, COM PERFURAÇÃO EM SOLO - 50T</t>
  </si>
  <si>
    <t>2.4.2</t>
  </si>
  <si>
    <t>130201</t>
  </si>
  <si>
    <t>MATERIAIS PARA A ESTACA TIPO RAIZ (AS QUANTIDADES SERÃO LEVANTADAS NO PROJETO) - FORNECIMENTO DE CIMENTO COMUM</t>
  </si>
  <si>
    <t>2.4.3</t>
  </si>
  <si>
    <t>130202</t>
  </si>
  <si>
    <t>MATERIAIS PARA A ESTACA TIPO RAIZ (AS QUANTIDADES SERÃO LEVANTADAS NO PROJETO) - FORNECIMENTO DE AREIA</t>
  </si>
  <si>
    <t>2.4.4</t>
  </si>
  <si>
    <t>130205</t>
  </si>
  <si>
    <t>MATERIAIS PARA A ESTACA TIPO RAIZ (AS QUANTIDADES SERÃO LEVANTADAS NO PROJETO) - FORNECIMENTO DE ÁGUA</t>
  </si>
  <si>
    <t>2.4.5</t>
  </si>
  <si>
    <t>95578</t>
  </si>
  <si>
    <t>MONTAGEM DE ARMADURA DE ESTACAS, DIÂMETRO = 12,5 MM. AF_09/2021_PS</t>
  </si>
  <si>
    <t>2.4.6</t>
  </si>
  <si>
    <t>95584</t>
  </si>
  <si>
    <t>MONTAGEM DE ARMADURA TRANSVERSAL DE ESTACAS DE SEÇÃO CIRCULAR, DIÂMETRO = 6,30 MM. AF_09/2021_PS</t>
  </si>
  <si>
    <t>2.4.7</t>
  </si>
  <si>
    <t>67003</t>
  </si>
  <si>
    <t>FORNECIMENTO E APLICAÇÃO DE GEOCOMPOSTO FORMADO POR NÚCLEO TRIDIMENSIONAL, FLEXÍVEL DE FILAMENTO DE POLIPROPILENO, ASSOCIADO ÀS SUAS DUAS SUPERFÍCIES GEOTEXTEIS NÃO TECIDOS</t>
  </si>
  <si>
    <t>3.3</t>
  </si>
  <si>
    <t>Outros: (Barbacãs e dreno no pé do muro)</t>
  </si>
  <si>
    <t>3.3.1</t>
  </si>
  <si>
    <t>3.3.2</t>
  </si>
  <si>
    <t>102723</t>
  </si>
  <si>
    <t>DRENO EM MURO DE CONTENÇÃO, EXECUTADO NO PÉ DO MURO, COM TUBO DE PVC CORRUGADO FLEXÍVEL PERFURADO, ENCHIMENTO COM BRITA, ENVOLVIDO COM MANTA GEOTÊXTIL. AF_07/2021</t>
  </si>
  <si>
    <t>MA-12 - Eixo Tamanduateí - Mauá-SP</t>
  </si>
  <si>
    <t>1.2.2</t>
  </si>
  <si>
    <t>1.2.3</t>
  </si>
  <si>
    <t>Proteção Superficial, Biomanta Vegetal, Tela Argamassada, Concreto Projetado</t>
  </si>
  <si>
    <t>100702</t>
  </si>
  <si>
    <t>FORNECIMENTO, PREPARO E APLICAÇÃO DE CONCRETO PROJETADO, MEDIDO NO PROJETO - FCK = 20MPA - EM OBRAS DE CONTENÇÃO</t>
  </si>
  <si>
    <t>97625</t>
  </si>
  <si>
    <t>DEMOLIÇÃO DE ALVENARIA PARA QUALQUER TIPO DE BLOCO, DE FORMA MECANIZADA, SEM REAPROVEITAMENTO. AF_12/2017</t>
  </si>
  <si>
    <t>100983</t>
  </si>
  <si>
    <t>CARGA, MANOBRA E DESCARGA DE ENTULHO EM CAMINHÃO BASCULANTE 14 M³ - CARGA COM ESCAVADEIRA HIDRÁULICA  (CAÇAMBA DE 0,80 M³ / 111 HP) E DESCARGA LIVRE (UNIDADE: M3). AF_07/2020</t>
  </si>
  <si>
    <t>93593</t>
  </si>
  <si>
    <t>COMPOSIÇÃO</t>
  </si>
  <si>
    <t>2</t>
  </si>
  <si>
    <t>Reaterro manual com adição de 6% de cimento</t>
  </si>
  <si>
    <t>M³</t>
  </si>
  <si>
    <t>2.4.8</t>
  </si>
  <si>
    <t>2.4.9</t>
  </si>
  <si>
    <t>2.4.10</t>
  </si>
  <si>
    <t>102487</t>
  </si>
  <si>
    <t>CONCRETO CICLÓPICO FCK = 15MPA, 30% PEDRA DE MÃO EM VOLUME REAL, INCLUSIVE LANÇAMENTO. AF_05/2021</t>
  </si>
  <si>
    <t>2.4.11</t>
  </si>
  <si>
    <t>2.4.12</t>
  </si>
  <si>
    <t>2.4.13</t>
  </si>
  <si>
    <t>2.5</t>
  </si>
  <si>
    <t>2.5.1</t>
  </si>
  <si>
    <t>2.5.2</t>
  </si>
  <si>
    <t>2.5.3</t>
  </si>
  <si>
    <t>2.5.4</t>
  </si>
  <si>
    <t>93962</t>
  </si>
  <si>
    <t>EXECUÇÃO DE GRAMPO PARA SOLO GRAMPEADO COM COMPRIMENTO MENOR OU IGUAL A 4 M, DIÂMETRO DE 7 CM, PERFURAÇÃO COM EQUIPAMENTO MANUAL E ARMADURA COM DIÂMETRO DE 16 MM. AF_05/2016</t>
  </si>
  <si>
    <t>2.5.5</t>
  </si>
  <si>
    <t>COMPOSIÇÃO ALTERADA - TELA COM AÇO Q138 (4,2 MM)</t>
  </si>
  <si>
    <t>2.6</t>
  </si>
  <si>
    <t>2.6.1</t>
  </si>
  <si>
    <t>130115</t>
  </si>
  <si>
    <t>ESTACA TIPO RAIZ, 400MM, COM PERFURAÇÃO EM SOLO - 130T</t>
  </si>
  <si>
    <t>2.6.2</t>
  </si>
  <si>
    <t>2.6.3</t>
  </si>
  <si>
    <t>2.6.4</t>
  </si>
  <si>
    <t>95579</t>
  </si>
  <si>
    <t>MONTAGEM DE ARMADURA DE ESTACAS, DIÂMETRO = 16,0 MM. AF_09/2021_PS</t>
  </si>
  <si>
    <t>2.6.5</t>
  </si>
  <si>
    <t>2.6.6</t>
  </si>
  <si>
    <t>2.6.7</t>
  </si>
  <si>
    <t>Outros: (Barbacãs)</t>
  </si>
  <si>
    <t>102725</t>
  </si>
  <si>
    <t>DRENO BARBACÃ, DN 75 MM, COM MATERIAL DRENANTE. AF_07/2021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</si>
</sst>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&quot; R$ &quot;* #,##0.00\ ;&quot;-R$ &quot;* #,##0.00\ ;&quot; R$ &quot;* \-#\ ;@\ "/>
    <numFmt numFmtId="166" formatCode="0%"/>
    <numFmt numFmtId="167" formatCode="* #,##0.00\ ;\-* #,##0.00\ ;* \-#\ ;@\ "/>
    <numFmt numFmtId="168" formatCode="0.00"/>
    <numFmt numFmtId="169" formatCode="mm/yy"/>
    <numFmt numFmtId="170" formatCode="#,##0.00"/>
    <numFmt numFmtId="171" formatCode="[$-416]mmm\-yy;@"/>
    <numFmt numFmtId="172" formatCode="0.00%"/>
    <numFmt numFmtId="173" formatCode="&quot;R$ &quot;#,##0.00"/>
    <numFmt numFmtId="174" formatCode="@"/>
    <numFmt numFmtId="175" formatCode="#,##0.00;[RED]#,##0.00"/>
    <numFmt numFmtId="176" formatCode="00\-00\-00"/>
    <numFmt numFmtId="177" formatCode="#,##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51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4"/>
      <name val="Calibri"/>
      <family val="2"/>
    </font>
    <font>
      <b/>
      <sz val="10"/>
      <color indexed="51"/>
      <name val="Arial"/>
      <family val="2"/>
    </font>
    <font>
      <sz val="11"/>
      <name val="Arial"/>
      <family val="2"/>
    </font>
    <font>
      <b/>
      <sz val="14"/>
      <color indexed="5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23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vertical="center" wrapText="1"/>
    </xf>
    <xf numFmtId="164" fontId="1" fillId="2" borderId="2" xfId="0" applyFont="1" applyFill="1" applyBorder="1" applyAlignment="1">
      <alignment horizontal="center" vertical="top"/>
    </xf>
    <xf numFmtId="164" fontId="8" fillId="4" borderId="0" xfId="0" applyFont="1" applyFill="1" applyBorder="1" applyAlignment="1" applyProtection="1">
      <alignment horizontal="left"/>
      <protection locked="0"/>
    </xf>
    <xf numFmtId="168" fontId="9" fillId="0" borderId="3" xfId="0" applyNumberFormat="1" applyFont="1" applyBorder="1" applyAlignment="1">
      <alignment horizontal="center" vertical="center"/>
    </xf>
    <xf numFmtId="164" fontId="1" fillId="4" borderId="0" xfId="0" applyFont="1" applyFill="1" applyBorder="1" applyAlignment="1" applyProtection="1">
      <alignment horizontal="left"/>
      <protection locked="0"/>
    </xf>
    <xf numFmtId="168" fontId="9" fillId="2" borderId="3" xfId="0" applyNumberFormat="1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4" fontId="10" fillId="2" borderId="0" xfId="0" applyFont="1" applyFill="1" applyAlignment="1">
      <alignment horizontal="right" vertical="top"/>
    </xf>
    <xf numFmtId="164" fontId="10" fillId="2" borderId="0" xfId="0" applyFont="1" applyFill="1" applyBorder="1" applyAlignment="1">
      <alignment horizontal="left" vertical="top" wrapText="1"/>
    </xf>
    <xf numFmtId="164" fontId="10" fillId="2" borderId="0" xfId="0" applyFont="1" applyFill="1" applyAlignment="1">
      <alignment horizontal="left" vertical="top" wrapText="1"/>
    </xf>
    <xf numFmtId="164" fontId="11" fillId="2" borderId="0" xfId="0" applyFont="1" applyFill="1" applyAlignment="1">
      <alignment/>
    </xf>
    <xf numFmtId="164" fontId="12" fillId="2" borderId="0" xfId="0" applyFont="1" applyFill="1" applyAlignment="1">
      <alignment horizontal="right"/>
    </xf>
    <xf numFmtId="164" fontId="13" fillId="2" borderId="0" xfId="0" applyFont="1" applyFill="1" applyAlignment="1">
      <alignment/>
    </xf>
    <xf numFmtId="169" fontId="13" fillId="2" borderId="0" xfId="0" applyNumberFormat="1" applyFont="1" applyFill="1" applyAlignment="1">
      <alignment horizontal="left"/>
    </xf>
    <xf numFmtId="164" fontId="14" fillId="2" borderId="2" xfId="0" applyFont="1" applyFill="1" applyBorder="1" applyAlignment="1">
      <alignment horizontal="center" vertical="center"/>
    </xf>
    <xf numFmtId="164" fontId="15" fillId="2" borderId="0" xfId="0" applyFont="1" applyFill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left" vertical="center"/>
    </xf>
    <xf numFmtId="170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171" fontId="1" fillId="2" borderId="3" xfId="0" applyNumberFormat="1" applyFont="1" applyFill="1" applyBorder="1" applyAlignment="1">
      <alignment horizontal="center" vertical="center"/>
    </xf>
    <xf numFmtId="164" fontId="14" fillId="2" borderId="4" xfId="0" applyFont="1" applyFill="1" applyBorder="1" applyAlignment="1">
      <alignment horizontal="center" vertical="center"/>
    </xf>
    <xf numFmtId="164" fontId="15" fillId="2" borderId="5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horizontal="center" vertical="center"/>
    </xf>
    <xf numFmtId="164" fontId="1" fillId="2" borderId="5" xfId="0" applyFont="1" applyFill="1" applyBorder="1" applyAlignment="1">
      <alignment horizontal="left" vertical="center"/>
    </xf>
    <xf numFmtId="168" fontId="9" fillId="0" borderId="6" xfId="0" applyNumberFormat="1" applyFont="1" applyBorder="1" applyAlignment="1">
      <alignment horizontal="center" vertical="center" wrapText="1"/>
    </xf>
    <xf numFmtId="172" fontId="16" fillId="4" borderId="6" xfId="19" applyNumberFormat="1" applyFont="1" applyFill="1" applyBorder="1" applyAlignment="1" applyProtection="1">
      <alignment vertical="center" wrapText="1"/>
      <protection/>
    </xf>
    <xf numFmtId="168" fontId="9" fillId="4" borderId="7" xfId="0" applyNumberFormat="1" applyFont="1" applyFill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8" fillId="5" borderId="8" xfId="31" applyFont="1" applyFill="1" applyBorder="1" applyAlignment="1">
      <alignment horizontal="center" vertical="center"/>
      <protection/>
    </xf>
    <xf numFmtId="165" fontId="18" fillId="6" borderId="9" xfId="21" applyFont="1" applyFill="1" applyBorder="1" applyAlignment="1" applyProtection="1">
      <alignment horizontal="center" vertical="center"/>
      <protection/>
    </xf>
    <xf numFmtId="168" fontId="17" fillId="0" borderId="0" xfId="0" applyNumberFormat="1" applyFont="1" applyAlignment="1">
      <alignment vertical="center"/>
    </xf>
    <xf numFmtId="164" fontId="16" fillId="0" borderId="10" xfId="31" applyFont="1" applyBorder="1" applyAlignment="1">
      <alignment vertical="center"/>
      <protection/>
    </xf>
    <xf numFmtId="164" fontId="19" fillId="0" borderId="0" xfId="0" applyFont="1" applyAlignment="1">
      <alignment/>
    </xf>
    <xf numFmtId="165" fontId="18" fillId="6" borderId="8" xfId="21" applyFont="1" applyFill="1" applyBorder="1" applyAlignment="1" applyProtection="1">
      <alignment horizontal="center" vertical="center"/>
      <protection/>
    </xf>
    <xf numFmtId="173" fontId="19" fillId="0" borderId="0" xfId="0" applyNumberFormat="1" applyFont="1" applyAlignment="1">
      <alignment/>
    </xf>
    <xf numFmtId="164" fontId="16" fillId="2" borderId="2" xfId="31" applyFont="1" applyFill="1" applyBorder="1" applyAlignment="1">
      <alignment horizontal="center" vertical="center"/>
      <protection/>
    </xf>
    <xf numFmtId="164" fontId="20" fillId="2" borderId="0" xfId="31" applyFont="1" applyFill="1" applyAlignment="1">
      <alignment horizontal="left" vertical="center"/>
      <protection/>
    </xf>
    <xf numFmtId="164" fontId="21" fillId="2" borderId="0" xfId="31" applyFont="1" applyFill="1" applyAlignment="1">
      <alignment horizontal="right" vertical="center"/>
      <protection/>
    </xf>
    <xf numFmtId="164" fontId="16" fillId="2" borderId="0" xfId="31" applyFont="1" applyFill="1" applyAlignment="1">
      <alignment horizontal="left" vertical="center"/>
      <protection/>
    </xf>
    <xf numFmtId="170" fontId="16" fillId="2" borderId="0" xfId="31" applyNumberFormat="1" applyFont="1" applyFill="1" applyAlignment="1">
      <alignment horizontal="center" vertical="center"/>
      <protection/>
    </xf>
    <xf numFmtId="170" fontId="16" fillId="2" borderId="3" xfId="31" applyNumberFormat="1" applyFont="1" applyFill="1" applyBorder="1" applyAlignment="1">
      <alignment horizontal="center" vertical="center"/>
      <protection/>
    </xf>
    <xf numFmtId="164" fontId="18" fillId="5" borderId="11" xfId="31" applyFont="1" applyFill="1" applyBorder="1" applyAlignment="1">
      <alignment horizontal="center" vertical="center"/>
      <protection/>
    </xf>
    <xf numFmtId="164" fontId="18" fillId="5" borderId="12" xfId="31" applyFont="1" applyFill="1" applyBorder="1" applyAlignment="1">
      <alignment horizontal="center" vertical="center"/>
      <protection/>
    </xf>
    <xf numFmtId="165" fontId="18" fillId="6" borderId="13" xfId="21" applyFont="1" applyFill="1" applyBorder="1" applyAlignment="1" applyProtection="1">
      <alignment horizontal="center" vertical="center"/>
      <protection/>
    </xf>
    <xf numFmtId="164" fontId="21" fillId="7" borderId="14" xfId="31" applyFont="1" applyFill="1" applyBorder="1" applyAlignment="1">
      <alignment horizontal="center" vertical="center"/>
      <protection/>
    </xf>
    <xf numFmtId="164" fontId="21" fillId="7" borderId="15" xfId="31" applyFont="1" applyFill="1" applyBorder="1" applyAlignment="1">
      <alignment horizontal="center" vertical="center"/>
      <protection/>
    </xf>
    <xf numFmtId="174" fontId="21" fillId="7" borderId="15" xfId="31" applyNumberFormat="1" applyFont="1" applyFill="1" applyBorder="1" applyAlignment="1">
      <alignment horizontal="center" vertical="center"/>
      <protection/>
    </xf>
    <xf numFmtId="170" fontId="21" fillId="7" borderId="15" xfId="31" applyNumberFormat="1" applyFont="1" applyFill="1" applyBorder="1" applyAlignment="1">
      <alignment horizontal="center" vertical="center"/>
      <protection/>
    </xf>
    <xf numFmtId="170" fontId="21" fillId="7" borderId="15" xfId="31" applyNumberFormat="1" applyFont="1" applyFill="1" applyBorder="1" applyAlignment="1">
      <alignment horizontal="center" vertical="center" wrapText="1"/>
      <protection/>
    </xf>
    <xf numFmtId="170" fontId="21" fillId="7" borderId="16" xfId="31" applyNumberFormat="1" applyFont="1" applyFill="1" applyBorder="1" applyAlignment="1">
      <alignment horizontal="center" vertical="center" wrapText="1"/>
      <protection/>
    </xf>
    <xf numFmtId="164" fontId="16" fillId="0" borderId="14" xfId="31" applyFont="1" applyBorder="1" applyAlignment="1">
      <alignment horizontal="center" vertical="center"/>
      <protection/>
    </xf>
    <xf numFmtId="164" fontId="16" fillId="0" borderId="15" xfId="31" applyFont="1" applyBorder="1" applyAlignment="1">
      <alignment horizontal="center" vertical="center"/>
      <protection/>
    </xf>
    <xf numFmtId="174" fontId="16" fillId="0" borderId="15" xfId="39" applyNumberFormat="1" applyFont="1" applyBorder="1" applyAlignment="1">
      <alignment horizontal="center" vertical="center" wrapText="1"/>
      <protection/>
    </xf>
    <xf numFmtId="170" fontId="16" fillId="2" borderId="15" xfId="31" applyNumberFormat="1" applyFont="1" applyFill="1" applyBorder="1" applyAlignment="1">
      <alignment horizontal="left" vertical="center" wrapText="1"/>
      <protection/>
    </xf>
    <xf numFmtId="170" fontId="16" fillId="2" borderId="15" xfId="31" applyNumberFormat="1" applyFont="1" applyFill="1" applyBorder="1" applyAlignment="1">
      <alignment horizontal="center" vertical="center" wrapText="1"/>
      <protection/>
    </xf>
    <xf numFmtId="167" fontId="16" fillId="2" borderId="15" xfId="45" applyFont="1" applyFill="1" applyBorder="1" applyAlignment="1" applyProtection="1">
      <alignment horizontal="center" vertical="center" wrapText="1"/>
      <protection/>
    </xf>
    <xf numFmtId="170" fontId="16" fillId="4" borderId="15" xfId="31" applyNumberFormat="1" applyFont="1" applyFill="1" applyBorder="1" applyAlignment="1">
      <alignment horizontal="center" vertical="center" wrapText="1"/>
      <protection/>
    </xf>
    <xf numFmtId="168" fontId="16" fillId="0" borderId="15" xfId="41" applyNumberFormat="1" applyFont="1" applyFill="1" applyBorder="1" applyAlignment="1" applyProtection="1">
      <alignment horizontal="center" vertical="center"/>
      <protection/>
    </xf>
    <xf numFmtId="170" fontId="16" fillId="0" borderId="16" xfId="31" applyNumberFormat="1" applyFont="1" applyBorder="1" applyAlignment="1">
      <alignment horizontal="center" vertical="center"/>
      <protection/>
    </xf>
    <xf numFmtId="164" fontId="16" fillId="0" borderId="15" xfId="39" applyFont="1" applyBorder="1" applyAlignment="1">
      <alignment horizontal="center" vertical="center" wrapText="1"/>
      <protection/>
    </xf>
    <xf numFmtId="174" fontId="16" fillId="0" borderId="15" xfId="31" applyNumberFormat="1" applyFont="1" applyBorder="1" applyAlignment="1">
      <alignment horizontal="center" vertical="center"/>
      <protection/>
    </xf>
    <xf numFmtId="164" fontId="16" fillId="0" borderId="17" xfId="31" applyFont="1" applyBorder="1" applyAlignment="1">
      <alignment horizontal="center" vertical="center"/>
      <protection/>
    </xf>
    <xf numFmtId="164" fontId="16" fillId="0" borderId="18" xfId="31" applyFont="1" applyBorder="1" applyAlignment="1">
      <alignment horizontal="center" vertical="center"/>
      <protection/>
    </xf>
    <xf numFmtId="170" fontId="16" fillId="2" borderId="18" xfId="31" applyNumberFormat="1" applyFont="1" applyFill="1" applyBorder="1" applyAlignment="1">
      <alignment horizontal="left" vertical="center" wrapText="1"/>
      <protection/>
    </xf>
    <xf numFmtId="170" fontId="16" fillId="2" borderId="18" xfId="31" applyNumberFormat="1" applyFont="1" applyFill="1" applyBorder="1" applyAlignment="1">
      <alignment horizontal="center" vertical="center" wrapText="1"/>
      <protection/>
    </xf>
    <xf numFmtId="167" fontId="16" fillId="2" borderId="18" xfId="45" applyFont="1" applyFill="1" applyBorder="1" applyAlignment="1" applyProtection="1">
      <alignment horizontal="center" vertical="center" wrapText="1"/>
      <protection/>
    </xf>
    <xf numFmtId="170" fontId="16" fillId="4" borderId="18" xfId="31" applyNumberFormat="1" applyFont="1" applyFill="1" applyBorder="1" applyAlignment="1">
      <alignment horizontal="center" vertical="center" wrapText="1"/>
      <protection/>
    </xf>
    <xf numFmtId="168" fontId="16" fillId="0" borderId="18" xfId="41" applyNumberFormat="1" applyFont="1" applyFill="1" applyBorder="1" applyAlignment="1" applyProtection="1">
      <alignment horizontal="center" vertical="center"/>
      <protection/>
    </xf>
    <xf numFmtId="170" fontId="16" fillId="0" borderId="19" xfId="31" applyNumberFormat="1" applyFont="1" applyBorder="1" applyAlignment="1">
      <alignment horizontal="center" vertical="center"/>
      <protection/>
    </xf>
    <xf numFmtId="168" fontId="22" fillId="2" borderId="2" xfId="0" applyNumberFormat="1" applyFont="1" applyFill="1" applyBorder="1" applyAlignment="1">
      <alignment horizontal="center" vertical="center"/>
    </xf>
    <xf numFmtId="168" fontId="22" fillId="2" borderId="0" xfId="0" applyNumberFormat="1" applyFont="1" applyFill="1" applyAlignment="1">
      <alignment horizontal="center" vertical="center"/>
    </xf>
    <xf numFmtId="164" fontId="0" fillId="2" borderId="3" xfId="0" applyFill="1" applyBorder="1" applyAlignment="1">
      <alignment/>
    </xf>
    <xf numFmtId="164" fontId="18" fillId="5" borderId="20" xfId="0" applyFont="1" applyFill="1" applyBorder="1" applyAlignment="1">
      <alignment horizontal="center" vertical="center"/>
    </xf>
    <xf numFmtId="165" fontId="18" fillId="6" borderId="8" xfId="2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>
      <alignment horizontal="center"/>
    </xf>
    <xf numFmtId="164" fontId="23" fillId="2" borderId="21" xfId="0" applyFont="1" applyFill="1" applyBorder="1" applyAlignment="1">
      <alignment horizontal="center" vertical="center"/>
    </xf>
    <xf numFmtId="164" fontId="23" fillId="0" borderId="22" xfId="0" applyFont="1" applyBorder="1" applyAlignment="1">
      <alignment wrapText="1"/>
    </xf>
    <xf numFmtId="164" fontId="23" fillId="2" borderId="2" xfId="0" applyFont="1" applyFill="1" applyBorder="1" applyAlignment="1">
      <alignment horizontal="center" vertical="top"/>
    </xf>
    <xf numFmtId="164" fontId="24" fillId="2" borderId="4" xfId="0" applyFont="1" applyFill="1" applyBorder="1" applyAlignment="1">
      <alignment horizontal="center" vertical="top"/>
    </xf>
    <xf numFmtId="164" fontId="23" fillId="4" borderId="23" xfId="0" applyFont="1" applyFill="1" applyBorder="1" applyAlignment="1" applyProtection="1">
      <alignment wrapText="1"/>
      <protection locked="0"/>
    </xf>
    <xf numFmtId="164" fontId="23" fillId="2" borderId="0" xfId="0" applyFont="1" applyFill="1" applyAlignment="1">
      <alignment horizontal="center" vertical="center"/>
    </xf>
    <xf numFmtId="164" fontId="23" fillId="2" borderId="0" xfId="0" applyFont="1" applyFill="1" applyAlignment="1">
      <alignment wrapText="1"/>
    </xf>
    <xf numFmtId="164" fontId="24" fillId="2" borderId="24" xfId="0" applyFont="1" applyFill="1" applyBorder="1" applyAlignment="1">
      <alignment horizontal="center" vertical="center"/>
    </xf>
    <xf numFmtId="164" fontId="0" fillId="2" borderId="2" xfId="0" applyFill="1" applyBorder="1" applyAlignment="1">
      <alignment/>
    </xf>
    <xf numFmtId="164" fontId="23" fillId="2" borderId="2" xfId="0" applyFont="1" applyFill="1" applyBorder="1" applyAlignment="1">
      <alignment horizontal="left" vertical="top"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23" xfId="0" applyFill="1" applyBorder="1" applyAlignment="1">
      <alignment/>
    </xf>
    <xf numFmtId="172" fontId="16" fillId="4" borderId="20" xfId="19" applyNumberFormat="1" applyFont="1" applyFill="1" applyBorder="1" applyAlignment="1" applyProtection="1">
      <alignment horizontal="center" vertical="center" wrapText="1"/>
      <protection/>
    </xf>
    <xf numFmtId="168" fontId="9" fillId="4" borderId="25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 horizontal="left" vertical="center"/>
    </xf>
    <xf numFmtId="164" fontId="18" fillId="7" borderId="9" xfId="0" applyFont="1" applyFill="1" applyBorder="1" applyAlignment="1">
      <alignment horizontal="center" vertical="center"/>
    </xf>
    <xf numFmtId="170" fontId="18" fillId="7" borderId="9" xfId="0" applyNumberFormat="1" applyFont="1" applyFill="1" applyBorder="1" applyAlignment="1">
      <alignment horizontal="center" vertical="center"/>
    </xf>
    <xf numFmtId="170" fontId="18" fillId="7" borderId="9" xfId="0" applyNumberFormat="1" applyFont="1" applyFill="1" applyBorder="1" applyAlignment="1">
      <alignment horizontal="center" vertical="center" wrapText="1"/>
    </xf>
    <xf numFmtId="164" fontId="14" fillId="0" borderId="0" xfId="0" applyFont="1" applyAlignment="1">
      <alignment horizontal="center" vertical="center"/>
    </xf>
    <xf numFmtId="164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5" xfId="0" applyFont="1" applyFill="1" applyBorder="1" applyAlignment="1">
      <alignment horizontal="center" vertical="center"/>
    </xf>
    <xf numFmtId="164" fontId="21" fillId="5" borderId="15" xfId="0" applyFont="1" applyFill="1" applyBorder="1" applyAlignment="1">
      <alignment horizontal="left" vertical="center" wrapText="1"/>
    </xf>
    <xf numFmtId="170" fontId="16" fillId="5" borderId="15" xfId="0" applyNumberFormat="1" applyFont="1" applyFill="1" applyBorder="1" applyAlignment="1">
      <alignment horizontal="center" vertical="center"/>
    </xf>
    <xf numFmtId="170" fontId="16" fillId="5" borderId="15" xfId="0" applyNumberFormat="1" applyFont="1" applyFill="1" applyBorder="1" applyAlignment="1">
      <alignment horizontal="left" vertical="center"/>
    </xf>
    <xf numFmtId="170" fontId="21" fillId="5" borderId="15" xfId="0" applyNumberFormat="1" applyFont="1" applyFill="1" applyBorder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170" fontId="21" fillId="7" borderId="15" xfId="0" applyNumberFormat="1" applyFont="1" applyFill="1" applyBorder="1" applyAlignment="1">
      <alignment horizontal="center" vertical="center"/>
    </xf>
    <xf numFmtId="172" fontId="14" fillId="0" borderId="0" xfId="41" applyNumberFormat="1" applyFont="1" applyFill="1" applyBorder="1" applyAlignment="1" applyProtection="1">
      <alignment vertical="center"/>
      <protection/>
    </xf>
    <xf numFmtId="164" fontId="21" fillId="5" borderId="15" xfId="0" applyFont="1" applyFill="1" applyBorder="1" applyAlignment="1">
      <alignment horizontal="center" vertical="center"/>
    </xf>
    <xf numFmtId="164" fontId="21" fillId="5" borderId="15" xfId="0" applyFont="1" applyFill="1" applyBorder="1" applyAlignment="1">
      <alignment horizontal="left" vertical="center"/>
    </xf>
    <xf numFmtId="164" fontId="21" fillId="8" borderId="15" xfId="0" applyFont="1" applyFill="1" applyBorder="1" applyAlignment="1">
      <alignment horizontal="center" vertical="center"/>
    </xf>
    <xf numFmtId="164" fontId="21" fillId="8" borderId="15" xfId="0" applyFont="1" applyFill="1" applyBorder="1" applyAlignment="1">
      <alignment horizontal="left" vertical="center"/>
    </xf>
    <xf numFmtId="170" fontId="21" fillId="8" borderId="15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horizontal="left" vertical="center"/>
    </xf>
    <xf numFmtId="164" fontId="16" fillId="0" borderId="15" xfId="0" applyFont="1" applyBorder="1" applyAlignment="1">
      <alignment horizontal="center" vertical="center"/>
    </xf>
    <xf numFmtId="164" fontId="16" fillId="0" borderId="15" xfId="0" applyFont="1" applyBorder="1" applyAlignment="1">
      <alignment horizontal="left" vertical="center" wrapText="1"/>
    </xf>
    <xf numFmtId="168" fontId="16" fillId="0" borderId="15" xfId="0" applyNumberFormat="1" applyFont="1" applyBorder="1" applyAlignment="1">
      <alignment horizontal="center" vertical="center" wrapText="1"/>
    </xf>
    <xf numFmtId="170" fontId="16" fillId="0" borderId="15" xfId="0" applyNumberFormat="1" applyFont="1" applyBorder="1" applyAlignment="1">
      <alignment horizontal="center" vertical="center"/>
    </xf>
    <xf numFmtId="168" fontId="16" fillId="4" borderId="15" xfId="0" applyNumberFormat="1" applyFont="1" applyFill="1" applyBorder="1" applyAlignment="1">
      <alignment horizontal="center" vertical="center" wrapText="1"/>
    </xf>
    <xf numFmtId="175" fontId="16" fillId="0" borderId="15" xfId="42" applyNumberFormat="1" applyFont="1" applyFill="1" applyBorder="1" applyAlignment="1" applyProtection="1">
      <alignment horizontal="center" vertical="center"/>
      <protection/>
    </xf>
    <xf numFmtId="170" fontId="14" fillId="0" borderId="0" xfId="0" applyNumberFormat="1" applyFont="1" applyAlignment="1">
      <alignment horizontal="center" vertical="center"/>
    </xf>
    <xf numFmtId="164" fontId="25" fillId="2" borderId="0" xfId="0" applyFont="1" applyFill="1" applyAlignment="1">
      <alignment horizontal="center" vertical="center" wrapText="1"/>
    </xf>
    <xf numFmtId="170" fontId="6" fillId="0" borderId="0" xfId="0" applyNumberFormat="1" applyFont="1" applyAlignment="1">
      <alignment horizontal="left" vertical="center"/>
    </xf>
    <xf numFmtId="164" fontId="26" fillId="0" borderId="0" xfId="0" applyFont="1" applyAlignment="1">
      <alignment horizontal="left" vertical="center"/>
    </xf>
    <xf numFmtId="170" fontId="14" fillId="0" borderId="0" xfId="41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Alignment="1">
      <alignment vertical="center"/>
    </xf>
    <xf numFmtId="164" fontId="21" fillId="7" borderId="15" xfId="0" applyFont="1" applyFill="1" applyBorder="1" applyAlignment="1">
      <alignment horizontal="center" vertical="center"/>
    </xf>
    <xf numFmtId="164" fontId="21" fillId="7" borderId="15" xfId="0" applyFont="1" applyFill="1" applyBorder="1" applyAlignment="1">
      <alignment horizontal="left" vertical="center"/>
    </xf>
    <xf numFmtId="164" fontId="16" fillId="2" borderId="15" xfId="0" applyFont="1" applyFill="1" applyBorder="1" applyAlignment="1">
      <alignment horizontal="center" vertical="center"/>
    </xf>
    <xf numFmtId="170" fontId="14" fillId="2" borderId="0" xfId="0" applyNumberFormat="1" applyFont="1" applyFill="1" applyAlignment="1">
      <alignment horizontal="center" vertical="center"/>
    </xf>
    <xf numFmtId="170" fontId="14" fillId="2" borderId="0" xfId="0" applyNumberFormat="1" applyFont="1" applyFill="1" applyAlignment="1">
      <alignment vertical="center"/>
    </xf>
    <xf numFmtId="164" fontId="14" fillId="2" borderId="0" xfId="0" applyFont="1" applyFill="1" applyAlignment="1">
      <alignment vertical="center"/>
    </xf>
    <xf numFmtId="176" fontId="16" fillId="0" borderId="15" xfId="39" applyNumberFormat="1" applyFont="1" applyBorder="1" applyAlignment="1">
      <alignment horizontal="center" vertical="center" wrapText="1"/>
      <protection/>
    </xf>
    <xf numFmtId="164" fontId="14" fillId="0" borderId="0" xfId="0" applyFont="1" applyAlignment="1">
      <alignment horizontal="left"/>
    </xf>
    <xf numFmtId="174" fontId="16" fillId="0" borderId="15" xfId="0" applyNumberFormat="1" applyFont="1" applyBorder="1" applyAlignment="1">
      <alignment horizontal="center" vertical="center"/>
    </xf>
    <xf numFmtId="174" fontId="27" fillId="0" borderId="15" xfId="39" applyNumberFormat="1" applyFont="1" applyBorder="1" applyAlignment="1">
      <alignment horizontal="center" vertical="center" wrapText="1"/>
      <protection/>
    </xf>
    <xf numFmtId="170" fontId="14" fillId="0" borderId="0" xfId="40" applyNumberFormat="1" applyFont="1" applyAlignment="1">
      <alignment horizontal="center" vertical="center" wrapText="1"/>
      <protection/>
    </xf>
    <xf numFmtId="164" fontId="14" fillId="2" borderId="0" xfId="0" applyFont="1" applyFill="1" applyAlignment="1">
      <alignment horizontal="left" vertical="center"/>
    </xf>
    <xf numFmtId="164" fontId="16" fillId="0" borderId="15" xfId="40" applyFont="1" applyBorder="1" applyAlignment="1">
      <alignment horizontal="center" vertical="center" wrapText="1"/>
      <protection/>
    </xf>
    <xf numFmtId="170" fontId="21" fillId="9" borderId="15" xfId="0" applyNumberFormat="1" applyFont="1" applyFill="1" applyBorder="1" applyAlignment="1">
      <alignment horizontal="center" vertical="center"/>
    </xf>
    <xf numFmtId="168" fontId="14" fillId="2" borderId="0" xfId="0" applyNumberFormat="1" applyFont="1" applyFill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 wrapText="1"/>
    </xf>
    <xf numFmtId="164" fontId="16" fillId="0" borderId="15" xfId="0" applyFont="1" applyBorder="1" applyAlignment="1">
      <alignment horizontal="center" vertical="center" wrapText="1"/>
    </xf>
    <xf numFmtId="164" fontId="27" fillId="0" borderId="15" xfId="0" applyFont="1" applyBorder="1" applyAlignment="1">
      <alignment horizontal="center" vertical="center"/>
    </xf>
    <xf numFmtId="174" fontId="16" fillId="0" borderId="15" xfId="40" applyNumberFormat="1" applyFont="1" applyBorder="1" applyAlignment="1">
      <alignment horizontal="center" vertical="center" wrapText="1"/>
      <protection/>
    </xf>
    <xf numFmtId="170" fontId="16" fillId="0" borderId="15" xfId="40" applyNumberFormat="1" applyFont="1" applyBorder="1" applyAlignment="1">
      <alignment horizontal="center" vertical="center" wrapText="1"/>
      <protection/>
    </xf>
    <xf numFmtId="177" fontId="16" fillId="0" borderId="15" xfId="40" applyNumberFormat="1" applyFont="1" applyBorder="1" applyAlignment="1">
      <alignment horizontal="center" vertical="center" wrapText="1"/>
      <protection/>
    </xf>
    <xf numFmtId="164" fontId="16" fillId="0" borderId="15" xfId="23" applyFont="1" applyBorder="1" applyAlignment="1">
      <alignment horizontal="center" vertical="center"/>
      <protection/>
    </xf>
    <xf numFmtId="170" fontId="16" fillId="0" borderId="15" xfId="0" applyNumberFormat="1" applyFont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/>
    </xf>
    <xf numFmtId="164" fontId="28" fillId="0" borderId="0" xfId="0" applyFont="1" applyAlignment="1">
      <alignment horizontal="center" vertical="center"/>
    </xf>
    <xf numFmtId="176" fontId="28" fillId="0" borderId="0" xfId="39" applyNumberFormat="1" applyFont="1" applyAlignment="1">
      <alignment horizontal="center" vertical="center" wrapText="1"/>
      <protection/>
    </xf>
    <xf numFmtId="164" fontId="28" fillId="0" borderId="0" xfId="0" applyFont="1" applyAlignment="1">
      <alignment horizontal="left" vertical="center" wrapText="1"/>
    </xf>
    <xf numFmtId="170" fontId="28" fillId="0" borderId="0" xfId="0" applyNumberFormat="1" applyFont="1" applyAlignment="1">
      <alignment horizontal="center" vertical="center"/>
    </xf>
    <xf numFmtId="168" fontId="28" fillId="0" borderId="0" xfId="0" applyNumberFormat="1" applyFont="1" applyAlignment="1">
      <alignment horizontal="center" vertical="center" wrapText="1"/>
    </xf>
    <xf numFmtId="172" fontId="28" fillId="0" borderId="0" xfId="41" applyNumberFormat="1" applyFont="1" applyFill="1" applyBorder="1" applyAlignment="1" applyProtection="1">
      <alignment horizontal="center" vertical="center"/>
      <protection/>
    </xf>
    <xf numFmtId="175" fontId="28" fillId="0" borderId="3" xfId="42" applyNumberFormat="1" applyFont="1" applyFill="1" applyBorder="1" applyAlignment="1" applyProtection="1">
      <alignment horizontal="center" vertical="center"/>
      <protection/>
    </xf>
    <xf numFmtId="164" fontId="14" fillId="0" borderId="2" xfId="0" applyFont="1" applyBorder="1" applyAlignment="1">
      <alignment horizontal="center" vertical="center"/>
    </xf>
    <xf numFmtId="164" fontId="14" fillId="0" borderId="0" xfId="0" applyFont="1" applyAlignment="1">
      <alignment horizontal="left" vertical="center" wrapText="1"/>
    </xf>
    <xf numFmtId="168" fontId="14" fillId="0" borderId="0" xfId="0" applyNumberFormat="1" applyFont="1" applyAlignment="1">
      <alignment horizontal="center" vertical="center" wrapText="1"/>
    </xf>
    <xf numFmtId="170" fontId="18" fillId="0" borderId="6" xfId="0" applyNumberFormat="1" applyFont="1" applyBorder="1" applyAlignment="1">
      <alignment horizontal="center" vertical="center"/>
    </xf>
    <xf numFmtId="165" fontId="18" fillId="5" borderId="26" xfId="20" applyFont="1" applyFill="1" applyBorder="1" applyAlignment="1" applyProtection="1">
      <alignment horizontal="center" vertical="center"/>
      <protection/>
    </xf>
    <xf numFmtId="164" fontId="21" fillId="7" borderId="9" xfId="0" applyFont="1" applyFill="1" applyBorder="1" applyAlignment="1">
      <alignment horizontal="center" vertical="center"/>
    </xf>
    <xf numFmtId="170" fontId="21" fillId="7" borderId="9" xfId="0" applyNumberFormat="1" applyFont="1" applyFill="1" applyBorder="1" applyAlignment="1">
      <alignment horizontal="center" vertical="center"/>
    </xf>
    <xf numFmtId="170" fontId="21" fillId="7" borderId="9" xfId="0" applyNumberFormat="1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/>
    </xf>
    <xf numFmtId="170" fontId="21" fillId="5" borderId="9" xfId="0" applyNumberFormat="1" applyFont="1" applyFill="1" applyBorder="1" applyAlignment="1">
      <alignment horizontal="center" vertical="center"/>
    </xf>
    <xf numFmtId="170" fontId="21" fillId="5" borderId="9" xfId="0" applyNumberFormat="1" applyFont="1" applyFill="1" applyBorder="1" applyAlignment="1">
      <alignment horizontal="center" vertical="center" wrapText="1"/>
    </xf>
    <xf numFmtId="173" fontId="21" fillId="5" borderId="9" xfId="20" applyNumberFormat="1" applyFont="1" applyFill="1" applyBorder="1" applyAlignment="1" applyProtection="1">
      <alignment horizontal="center" vertical="center" wrapText="1"/>
      <protection/>
    </xf>
    <xf numFmtId="164" fontId="11" fillId="5" borderId="15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left" vertical="center"/>
    </xf>
    <xf numFmtId="173" fontId="11" fillId="5" borderId="15" xfId="0" applyNumberFormat="1" applyFont="1" applyFill="1" applyBorder="1" applyAlignment="1">
      <alignment horizontal="center" vertical="center"/>
    </xf>
    <xf numFmtId="168" fontId="11" fillId="5" borderId="15" xfId="0" applyNumberFormat="1" applyFont="1" applyFill="1" applyBorder="1" applyAlignment="1">
      <alignment horizontal="center" vertical="center"/>
    </xf>
    <xf numFmtId="170" fontId="16" fillId="2" borderId="15" xfId="0" applyNumberFormat="1" applyFont="1" applyFill="1" applyBorder="1" applyAlignment="1">
      <alignment horizontal="center" vertical="center" wrapText="1"/>
    </xf>
    <xf numFmtId="164" fontId="16" fillId="2" borderId="15" xfId="0" applyFont="1" applyFill="1" applyBorder="1" applyAlignment="1">
      <alignment horizontal="center" vertical="center" wrapText="1"/>
    </xf>
    <xf numFmtId="170" fontId="16" fillId="0" borderId="15" xfId="0" applyNumberFormat="1" applyFont="1" applyBorder="1" applyAlignment="1">
      <alignment horizontal="left" vertical="center" wrapText="1"/>
    </xf>
    <xf numFmtId="170" fontId="16" fillId="4" borderId="15" xfId="0" applyNumberFormat="1" applyFont="1" applyFill="1" applyBorder="1" applyAlignment="1">
      <alignment horizontal="center" vertical="center" wrapText="1"/>
    </xf>
    <xf numFmtId="170" fontId="16" fillId="2" borderId="15" xfId="0" applyNumberFormat="1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left" vertical="center"/>
    </xf>
    <xf numFmtId="173" fontId="11" fillId="7" borderId="15" xfId="0" applyNumberFormat="1" applyFont="1" applyFill="1" applyBorder="1" applyAlignment="1">
      <alignment horizontal="center" vertical="center"/>
    </xf>
    <xf numFmtId="174" fontId="16" fillId="2" borderId="15" xfId="0" applyNumberFormat="1" applyFont="1" applyFill="1" applyBorder="1" applyAlignment="1">
      <alignment horizontal="center" vertical="center" wrapText="1"/>
    </xf>
    <xf numFmtId="164" fontId="16" fillId="2" borderId="2" xfId="0" applyFont="1" applyFill="1" applyBorder="1" applyAlignment="1">
      <alignment horizontal="center" vertical="center"/>
    </xf>
    <xf numFmtId="170" fontId="16" fillId="2" borderId="0" xfId="0" applyNumberFormat="1" applyFont="1" applyFill="1" applyAlignment="1">
      <alignment horizontal="center" vertical="center" wrapText="1"/>
    </xf>
    <xf numFmtId="164" fontId="16" fillId="2" borderId="0" xfId="0" applyFont="1" applyFill="1" applyAlignment="1">
      <alignment horizontal="center" vertical="center" wrapText="1"/>
    </xf>
    <xf numFmtId="170" fontId="16" fillId="0" borderId="0" xfId="0" applyNumberFormat="1" applyFont="1" applyAlignment="1">
      <alignment horizontal="left" vertical="center" wrapText="1"/>
    </xf>
    <xf numFmtId="170" fontId="16" fillId="2" borderId="0" xfId="0" applyNumberFormat="1" applyFont="1" applyFill="1" applyAlignment="1">
      <alignment horizontal="center" vertical="center"/>
    </xf>
    <xf numFmtId="170" fontId="16" fillId="2" borderId="3" xfId="0" applyNumberFormat="1" applyFont="1" applyFill="1" applyBorder="1" applyAlignment="1">
      <alignment horizontal="center" vertical="center"/>
    </xf>
    <xf numFmtId="170" fontId="29" fillId="0" borderId="0" xfId="0" applyNumberFormat="1" applyFont="1" applyAlignment="1">
      <alignment horizontal="center" vertical="center"/>
    </xf>
    <xf numFmtId="170" fontId="29" fillId="0" borderId="3" xfId="0" applyNumberFormat="1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8" fillId="3" borderId="12" xfId="0" applyFont="1" applyFill="1" applyBorder="1" applyAlignment="1">
      <alignment horizontal="center" vertical="center"/>
    </xf>
    <xf numFmtId="170" fontId="18" fillId="3" borderId="12" xfId="0" applyNumberFormat="1" applyFont="1" applyFill="1" applyBorder="1" applyAlignment="1">
      <alignment horizontal="center" vertical="center"/>
    </xf>
    <xf numFmtId="170" fontId="18" fillId="3" borderId="12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vertical="center"/>
    </xf>
    <xf numFmtId="164" fontId="30" fillId="0" borderId="0" xfId="0" applyFont="1" applyAlignment="1">
      <alignment horizontal="left" vertical="center"/>
    </xf>
    <xf numFmtId="174" fontId="11" fillId="7" borderId="15" xfId="0" applyNumberFormat="1" applyFont="1" applyFill="1" applyBorder="1" applyAlignment="1">
      <alignment horizontal="left" vertical="center"/>
    </xf>
    <xf numFmtId="170" fontId="11" fillId="7" borderId="15" xfId="0" applyNumberFormat="1" applyFont="1" applyFill="1" applyBorder="1" applyAlignment="1">
      <alignment horizontal="center" vertical="center"/>
    </xf>
    <xf numFmtId="170" fontId="3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31" fillId="0" borderId="0" xfId="0" applyFont="1" applyAlignment="1">
      <alignment vertical="center"/>
    </xf>
    <xf numFmtId="174" fontId="11" fillId="5" borderId="15" xfId="0" applyNumberFormat="1" applyFont="1" applyFill="1" applyBorder="1" applyAlignment="1">
      <alignment horizontal="left" vertical="center"/>
    </xf>
    <xf numFmtId="170" fontId="11" fillId="5" borderId="15" xfId="0" applyNumberFormat="1" applyFont="1" applyFill="1" applyBorder="1" applyAlignment="1">
      <alignment horizontal="center" vertical="center"/>
    </xf>
    <xf numFmtId="164" fontId="29" fillId="0" borderId="2" xfId="0" applyFont="1" applyBorder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29" fillId="0" borderId="0" xfId="0" applyFont="1" applyAlignment="1">
      <alignment horizontal="left" vertical="center"/>
    </xf>
    <xf numFmtId="172" fontId="16" fillId="4" borderId="6" xfId="19" applyNumberFormat="1" applyFont="1" applyFill="1" applyBorder="1" applyAlignment="1" applyProtection="1">
      <alignment horizontal="center" vertical="center" wrapText="1"/>
      <protection/>
    </xf>
    <xf numFmtId="164" fontId="18" fillId="7" borderId="15" xfId="0" applyFont="1" applyFill="1" applyBorder="1" applyAlignment="1">
      <alignment horizontal="center" vertical="center"/>
    </xf>
    <xf numFmtId="170" fontId="18" fillId="7" borderId="15" xfId="0" applyNumberFormat="1" applyFont="1" applyFill="1" applyBorder="1" applyAlignment="1">
      <alignment horizontal="center" vertical="center" wrapText="1"/>
    </xf>
    <xf numFmtId="164" fontId="32" fillId="0" borderId="0" xfId="0" applyFont="1" applyAlignment="1">
      <alignment horizontal="left" vertical="center"/>
    </xf>
    <xf numFmtId="174" fontId="21" fillId="7" borderId="15" xfId="0" applyNumberFormat="1" applyFont="1" applyFill="1" applyBorder="1" applyAlignment="1">
      <alignment horizontal="left" vertical="center"/>
    </xf>
    <xf numFmtId="168" fontId="17" fillId="0" borderId="0" xfId="41" applyNumberFormat="1" applyFont="1" applyFill="1" applyBorder="1" applyAlignment="1" applyProtection="1">
      <alignment vertical="center"/>
      <protection/>
    </xf>
    <xf numFmtId="174" fontId="21" fillId="5" borderId="15" xfId="0" applyNumberFormat="1" applyFont="1" applyFill="1" applyBorder="1" applyAlignment="1">
      <alignment horizontal="left" vertical="center"/>
    </xf>
    <xf numFmtId="167" fontId="17" fillId="0" borderId="0" xfId="42" applyFont="1" applyFill="1" applyBorder="1" applyAlignment="1" applyProtection="1">
      <alignment vertical="center"/>
      <protection/>
    </xf>
    <xf numFmtId="164" fontId="17" fillId="0" borderId="0" xfId="0" applyFont="1" applyAlignment="1">
      <alignment horizontal="center" vertical="center"/>
    </xf>
    <xf numFmtId="170" fontId="16" fillId="0" borderId="24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8" fontId="17" fillId="0" borderId="0" xfId="0" applyNumberFormat="1" applyFont="1" applyBorder="1" applyAlignment="1">
      <alignment vertical="center"/>
    </xf>
    <xf numFmtId="170" fontId="21" fillId="7" borderId="24" xfId="0" applyNumberFormat="1" applyFont="1" applyFill="1" applyBorder="1" applyAlignment="1">
      <alignment horizontal="center" vertical="center"/>
    </xf>
    <xf numFmtId="170" fontId="21" fillId="5" borderId="24" xfId="0" applyNumberFormat="1" applyFont="1" applyFill="1" applyBorder="1" applyAlignment="1">
      <alignment horizontal="center" vertical="center"/>
    </xf>
    <xf numFmtId="170" fontId="29" fillId="2" borderId="0" xfId="0" applyNumberFormat="1" applyFont="1" applyFill="1" applyBorder="1" applyAlignment="1">
      <alignment horizontal="center" vertical="center" wrapText="1"/>
    </xf>
    <xf numFmtId="170" fontId="18" fillId="2" borderId="0" xfId="0" applyNumberFormat="1" applyFont="1" applyFill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6" fillId="0" borderId="0" xfId="0" applyFont="1" applyAlignment="1">
      <alignment horizontal="left" vertical="center"/>
    </xf>
    <xf numFmtId="170" fontId="16" fillId="0" borderId="0" xfId="0" applyNumberFormat="1" applyFont="1" applyAlignment="1">
      <alignment horizontal="center" vertical="center"/>
    </xf>
    <xf numFmtId="170" fontId="16" fillId="0" borderId="0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 vertical="center"/>
    </xf>
    <xf numFmtId="170" fontId="21" fillId="0" borderId="6" xfId="0" applyNumberFormat="1" applyFont="1" applyBorder="1" applyAlignment="1">
      <alignment horizontal="center" vertical="center"/>
    </xf>
    <xf numFmtId="165" fontId="21" fillId="5" borderId="27" xfId="20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Moeda 3" xfId="21"/>
    <cellStyle name="Normal 10 2" xfId="22"/>
    <cellStyle name="Normal 10 3" xfId="23"/>
    <cellStyle name="Normal 11 2 2 21" xfId="24"/>
    <cellStyle name="Normal 12 2" xfId="25"/>
    <cellStyle name="Normal 199" xfId="26"/>
    <cellStyle name="Normal 2" xfId="27"/>
    <cellStyle name="Normal 2 2" xfId="28"/>
    <cellStyle name="Normal 2 3 2" xfId="29"/>
    <cellStyle name="Normal 2 38" xfId="30"/>
    <cellStyle name="Normal 3" xfId="31"/>
    <cellStyle name="Normal 4" xfId="32"/>
    <cellStyle name="Normal 6" xfId="33"/>
    <cellStyle name="Normal 639" xfId="34"/>
    <cellStyle name="Normal 667" xfId="35"/>
    <cellStyle name="Normal 7" xfId="36"/>
    <cellStyle name="Normal 7 2" xfId="37"/>
    <cellStyle name="Normal 89" xfId="38"/>
    <cellStyle name="Normal_Plan1" xfId="39"/>
    <cellStyle name="Normal_Plan1 2" xfId="40"/>
    <cellStyle name="Porcentagem 2" xfId="41"/>
    <cellStyle name="Vírgula 2" xfId="42"/>
    <cellStyle name="Vírgula 2 6" xfId="43"/>
    <cellStyle name="Vírgula 2 6 2" xfId="44"/>
    <cellStyle name="Vírgula 3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view="pageBreakPreview" zoomScale="85" zoomScaleNormal="90" zoomScaleSheetLayoutView="85" workbookViewId="0" topLeftCell="A22">
      <selection activeCell="I27" sqref="I27"/>
    </sheetView>
  </sheetViews>
  <sheetFormatPr defaultColWidth="9.140625" defaultRowHeight="15" customHeight="1"/>
  <cols>
    <col min="1" max="1" width="9.140625" style="1" customWidth="1"/>
    <col min="2" max="2" width="7.7109375" style="1" customWidth="1"/>
    <col min="3" max="3" width="14.28125" style="1" customWidth="1"/>
    <col min="4" max="4" width="14.00390625" style="1" customWidth="1"/>
    <col min="5" max="5" width="83.7109375" style="1" customWidth="1"/>
    <col min="6" max="6" width="9.28125" style="1" customWidth="1"/>
    <col min="7" max="7" width="12.140625" style="1" customWidth="1"/>
    <col min="8" max="8" width="14.421875" style="1" customWidth="1"/>
    <col min="9" max="9" width="13.8515625" style="1" customWidth="1"/>
    <col min="10" max="10" width="19.28125" style="1" customWidth="1"/>
    <col min="11" max="16384" width="9.140625" style="1" customWidth="1"/>
  </cols>
  <sheetData>
    <row r="3" spans="2:10" ht="15" customHeigh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3"/>
      <c r="C4" s="3"/>
      <c r="D4" s="3"/>
      <c r="E4" s="3"/>
      <c r="F4" s="3"/>
      <c r="G4" s="3"/>
      <c r="H4" s="3"/>
      <c r="I4" s="3"/>
      <c r="J4" s="3"/>
    </row>
    <row r="5" spans="2:10" ht="15.75" customHeight="1">
      <c r="B5" s="3"/>
      <c r="C5" s="3"/>
      <c r="D5" s="3"/>
      <c r="E5" s="3"/>
      <c r="F5" s="3"/>
      <c r="G5" s="3"/>
      <c r="H5" s="3"/>
      <c r="I5" s="3"/>
      <c r="J5" s="3"/>
    </row>
    <row r="6" spans="2:10" ht="38.25" customHeight="1">
      <c r="B6" s="4" t="s">
        <v>0</v>
      </c>
      <c r="C6" s="4"/>
      <c r="D6" s="5" t="s">
        <v>1</v>
      </c>
      <c r="E6" s="5"/>
      <c r="F6" s="5"/>
      <c r="G6" s="5"/>
      <c r="H6" s="5"/>
      <c r="I6" s="5"/>
      <c r="J6" s="6"/>
    </row>
    <row r="7" spans="2:10" ht="21.75" customHeight="1">
      <c r="B7" s="7" t="s">
        <v>2</v>
      </c>
      <c r="C7" s="7"/>
      <c r="D7" s="8"/>
      <c r="E7" s="8"/>
      <c r="F7" s="8"/>
      <c r="G7" s="8"/>
      <c r="H7" s="8"/>
      <c r="I7" s="8"/>
      <c r="J7" s="9"/>
    </row>
    <row r="8" spans="2:10" ht="30" customHeight="1">
      <c r="B8" s="7" t="s">
        <v>3</v>
      </c>
      <c r="C8" s="7"/>
      <c r="D8" s="10"/>
      <c r="E8" s="10"/>
      <c r="F8" s="10"/>
      <c r="G8" s="10"/>
      <c r="H8" s="10"/>
      <c r="I8" s="10"/>
      <c r="J8" s="11"/>
    </row>
    <row r="9" spans="2:10" ht="63.75" customHeight="1">
      <c r="B9" s="12"/>
      <c r="C9" s="13"/>
      <c r="D9" s="14" t="s">
        <v>4</v>
      </c>
      <c r="E9" s="15" t="s">
        <v>5</v>
      </c>
      <c r="F9" s="15"/>
      <c r="G9" s="15"/>
      <c r="H9" s="15"/>
      <c r="I9" s="15"/>
      <c r="J9" s="11"/>
    </row>
    <row r="10" spans="2:10" ht="24.75" customHeight="1">
      <c r="B10" s="12"/>
      <c r="C10" s="13"/>
      <c r="D10" s="14" t="s">
        <v>6</v>
      </c>
      <c r="E10" s="16" t="s">
        <v>7</v>
      </c>
      <c r="F10" s="16"/>
      <c r="G10" s="16"/>
      <c r="H10" s="16"/>
      <c r="I10" s="16"/>
      <c r="J10" s="11"/>
    </row>
    <row r="11" spans="2:10" ht="15.75" customHeight="1">
      <c r="B11" s="12"/>
      <c r="C11" s="13"/>
      <c r="D11" s="13"/>
      <c r="E11" s="17" t="s">
        <v>8</v>
      </c>
      <c r="F11" s="13"/>
      <c r="G11" s="18"/>
      <c r="H11" s="19"/>
      <c r="I11" s="20"/>
      <c r="J11" s="11"/>
    </row>
    <row r="12" spans="2:10" ht="15.75" customHeight="1">
      <c r="B12" s="21"/>
      <c r="C12" s="22"/>
      <c r="D12" s="23"/>
      <c r="E12" s="24"/>
      <c r="F12" s="25"/>
      <c r="G12" s="26"/>
      <c r="H12" s="26"/>
      <c r="I12" s="26"/>
      <c r="J12" s="27"/>
    </row>
    <row r="13" spans="2:10" ht="23.25" customHeight="1">
      <c r="B13" s="28"/>
      <c r="C13" s="29"/>
      <c r="D13" s="30"/>
      <c r="E13" s="31"/>
      <c r="F13" s="32" t="s">
        <v>9</v>
      </c>
      <c r="G13" s="32"/>
      <c r="H13" s="33"/>
      <c r="I13" s="34" t="s">
        <v>10</v>
      </c>
      <c r="J13" s="34"/>
    </row>
    <row r="14" spans="2:12" s="35" customFormat="1" ht="19.5" customHeight="1">
      <c r="B14" s="36">
        <v>1</v>
      </c>
      <c r="C14" s="36" t="s">
        <v>11</v>
      </c>
      <c r="D14" s="36"/>
      <c r="E14" s="36"/>
      <c r="F14" s="36"/>
      <c r="G14" s="36"/>
      <c r="H14" s="37">
        <f>'Modelo-Rosina'!J253</f>
        <v>0</v>
      </c>
      <c r="I14" s="37"/>
      <c r="J14" s="37"/>
      <c r="L14" s="38"/>
    </row>
    <row r="15" spans="2:12" s="35" customFormat="1" ht="18.75" customHeight="1">
      <c r="B15" s="39"/>
      <c r="C15" s="39"/>
      <c r="D15" s="39"/>
      <c r="E15" s="39"/>
      <c r="F15" s="39"/>
      <c r="G15" s="39"/>
      <c r="H15" s="39"/>
      <c r="I15" s="39"/>
      <c r="J15" s="39"/>
      <c r="L15" s="38"/>
    </row>
    <row r="16" spans="2:12" s="40" customFormat="1" ht="19.5" customHeight="1">
      <c r="B16" s="36">
        <v>2</v>
      </c>
      <c r="C16" s="36" t="s">
        <v>12</v>
      </c>
      <c r="D16" s="36"/>
      <c r="E16" s="36"/>
      <c r="F16" s="36"/>
      <c r="G16" s="36"/>
      <c r="H16" s="41">
        <f>'Modelo-MA05'!J51</f>
        <v>0</v>
      </c>
      <c r="I16" s="41"/>
      <c r="J16" s="41"/>
      <c r="L16" s="42"/>
    </row>
    <row r="17" spans="2:10" s="40" customFormat="1" ht="19.5" customHeight="1">
      <c r="B17" s="43"/>
      <c r="C17" s="44"/>
      <c r="D17" s="45"/>
      <c r="E17" s="46"/>
      <c r="F17" s="47"/>
      <c r="G17" s="47"/>
      <c r="H17" s="47"/>
      <c r="I17" s="47"/>
      <c r="J17" s="48"/>
    </row>
    <row r="18" spans="2:12" s="35" customFormat="1" ht="19.5" customHeight="1">
      <c r="B18" s="36">
        <v>3</v>
      </c>
      <c r="C18" s="36" t="s">
        <v>13</v>
      </c>
      <c r="D18" s="36"/>
      <c r="E18" s="36"/>
      <c r="F18" s="36"/>
      <c r="G18" s="36"/>
      <c r="H18" s="41">
        <f>'Modelo-MA06'!J74</f>
        <v>0</v>
      </c>
      <c r="I18" s="41"/>
      <c r="J18" s="41"/>
      <c r="L18" s="38"/>
    </row>
    <row r="19" spans="2:12" s="35" customFormat="1" ht="18.75" customHeight="1">
      <c r="B19" s="43"/>
      <c r="C19" s="44"/>
      <c r="D19" s="45"/>
      <c r="E19" s="46"/>
      <c r="F19" s="47"/>
      <c r="G19" s="47"/>
      <c r="H19" s="47"/>
      <c r="I19" s="47"/>
      <c r="J19" s="48"/>
      <c r="L19" s="38"/>
    </row>
    <row r="20" spans="2:10" s="40" customFormat="1" ht="19.5" customHeight="1">
      <c r="B20" s="36">
        <v>4</v>
      </c>
      <c r="C20" s="36" t="s">
        <v>14</v>
      </c>
      <c r="D20" s="36"/>
      <c r="E20" s="36"/>
      <c r="F20" s="36"/>
      <c r="G20" s="36"/>
      <c r="H20" s="41">
        <f>'Modelo-MA12'!J82</f>
        <v>0</v>
      </c>
      <c r="I20" s="41"/>
      <c r="J20" s="41"/>
    </row>
    <row r="21" spans="2:12" s="35" customFormat="1" ht="18.75" customHeight="1">
      <c r="B21" s="43"/>
      <c r="C21" s="44"/>
      <c r="D21" s="45"/>
      <c r="E21" s="46"/>
      <c r="F21" s="47"/>
      <c r="G21" s="47"/>
      <c r="H21" s="47"/>
      <c r="I21" s="47"/>
      <c r="J21" s="48"/>
      <c r="L21" s="38"/>
    </row>
    <row r="22" spans="2:10" s="40" customFormat="1" ht="18.75" customHeight="1">
      <c r="B22" s="49">
        <v>5</v>
      </c>
      <c r="C22" s="50" t="s">
        <v>15</v>
      </c>
      <c r="D22" s="50"/>
      <c r="E22" s="50"/>
      <c r="F22" s="50"/>
      <c r="G22" s="50"/>
      <c r="H22" s="51">
        <f>SUM(J24:J263)</f>
        <v>0</v>
      </c>
      <c r="I22" s="51"/>
      <c r="J22" s="51"/>
    </row>
    <row r="23" spans="2:12" s="35" customFormat="1" ht="51.75" customHeight="1">
      <c r="B23" s="52" t="s">
        <v>16</v>
      </c>
      <c r="C23" s="53" t="s">
        <v>17</v>
      </c>
      <c r="D23" s="54" t="s">
        <v>18</v>
      </c>
      <c r="E23" s="53" t="s">
        <v>19</v>
      </c>
      <c r="F23" s="55" t="s">
        <v>20</v>
      </c>
      <c r="G23" s="55" t="s">
        <v>21</v>
      </c>
      <c r="H23" s="56" t="s">
        <v>22</v>
      </c>
      <c r="I23" s="56" t="s">
        <v>23</v>
      </c>
      <c r="J23" s="57" t="s">
        <v>24</v>
      </c>
      <c r="L23" s="38"/>
    </row>
    <row r="24" spans="2:10" s="40" customFormat="1" ht="22.5" customHeight="1">
      <c r="B24" s="58" t="s">
        <v>25</v>
      </c>
      <c r="C24" s="59" t="s">
        <v>26</v>
      </c>
      <c r="D24" s="60" t="s">
        <v>27</v>
      </c>
      <c r="E24" s="61" t="s">
        <v>28</v>
      </c>
      <c r="F24" s="62" t="s">
        <v>29</v>
      </c>
      <c r="G24" s="63">
        <v>160</v>
      </c>
      <c r="H24" s="64"/>
      <c r="I24" s="65">
        <f aca="true" t="shared" si="0" ref="I24:I27">ROUND(H24*(1+$H$13),2)</f>
        <v>0</v>
      </c>
      <c r="J24" s="66">
        <f aca="true" t="shared" si="1" ref="J24:J27">ROUND(G24*I24,2)</f>
        <v>0</v>
      </c>
    </row>
    <row r="25" spans="2:10" s="40" customFormat="1" ht="22.5" customHeight="1">
      <c r="B25" s="58" t="s">
        <v>30</v>
      </c>
      <c r="C25" s="59" t="s">
        <v>26</v>
      </c>
      <c r="D25" s="67" t="s">
        <v>31</v>
      </c>
      <c r="E25" s="61" t="s">
        <v>32</v>
      </c>
      <c r="F25" s="62" t="s">
        <v>29</v>
      </c>
      <c r="G25" s="63">
        <v>940</v>
      </c>
      <c r="H25" s="64"/>
      <c r="I25" s="65">
        <f t="shared" si="0"/>
        <v>0</v>
      </c>
      <c r="J25" s="66">
        <f t="shared" si="1"/>
        <v>0</v>
      </c>
    </row>
    <row r="26" spans="2:12" s="35" customFormat="1" ht="18" customHeight="1">
      <c r="B26" s="58" t="s">
        <v>33</v>
      </c>
      <c r="C26" s="59" t="s">
        <v>26</v>
      </c>
      <c r="D26" s="68" t="s">
        <v>34</v>
      </c>
      <c r="E26" s="61" t="s">
        <v>35</v>
      </c>
      <c r="F26" s="62" t="s">
        <v>29</v>
      </c>
      <c r="G26" s="63">
        <v>640</v>
      </c>
      <c r="H26" s="64"/>
      <c r="I26" s="65">
        <f t="shared" si="0"/>
        <v>0</v>
      </c>
      <c r="J26" s="66">
        <f t="shared" si="1"/>
        <v>0</v>
      </c>
      <c r="L26" s="38"/>
    </row>
    <row r="27" spans="2:10" s="40" customFormat="1" ht="22.5" customHeight="1">
      <c r="B27" s="69" t="s">
        <v>36</v>
      </c>
      <c r="C27" s="70" t="s">
        <v>26</v>
      </c>
      <c r="D27" s="70" t="s">
        <v>37</v>
      </c>
      <c r="E27" s="71" t="s">
        <v>38</v>
      </c>
      <c r="F27" s="72" t="s">
        <v>29</v>
      </c>
      <c r="G27" s="73">
        <v>2880</v>
      </c>
      <c r="H27" s="74"/>
      <c r="I27" s="75">
        <f t="shared" si="0"/>
        <v>0</v>
      </c>
      <c r="J27" s="76">
        <f t="shared" si="1"/>
        <v>0</v>
      </c>
    </row>
    <row r="28" spans="2:10" ht="15.75" customHeight="1">
      <c r="B28" s="77"/>
      <c r="C28" s="78"/>
      <c r="D28" s="78"/>
      <c r="E28" s="78"/>
      <c r="J28" s="79"/>
    </row>
    <row r="29" spans="2:10" ht="19.5" customHeight="1">
      <c r="B29" s="77"/>
      <c r="C29" s="78"/>
      <c r="D29" s="78"/>
      <c r="E29" s="78"/>
      <c r="F29" s="80" t="s">
        <v>39</v>
      </c>
      <c r="G29" s="80"/>
      <c r="H29" s="81">
        <f>H16+H18+H20+H22+H14</f>
        <v>0</v>
      </c>
      <c r="I29" s="81"/>
      <c r="J29" s="81"/>
    </row>
    <row r="30" spans="2:10" ht="15" customHeight="1">
      <c r="B30" s="77"/>
      <c r="C30" s="78"/>
      <c r="D30" s="78"/>
      <c r="E30" s="78"/>
      <c r="J30" s="79"/>
    </row>
    <row r="31" spans="2:10" ht="39" customHeight="1">
      <c r="B31" s="82"/>
      <c r="C31" s="83" t="s">
        <v>40</v>
      </c>
      <c r="D31" s="83"/>
      <c r="E31" s="84"/>
      <c r="J31" s="79"/>
    </row>
    <row r="32" spans="2:10" ht="15.75" customHeight="1">
      <c r="B32" s="85"/>
      <c r="C32" s="86" t="s">
        <v>41</v>
      </c>
      <c r="D32" s="86"/>
      <c r="E32" s="87"/>
      <c r="J32" s="79"/>
    </row>
    <row r="33" spans="2:10" ht="15" customHeight="1">
      <c r="B33" s="85"/>
      <c r="C33" s="88"/>
      <c r="D33" s="88"/>
      <c r="E33" s="89"/>
      <c r="J33" s="79"/>
    </row>
    <row r="34" spans="2:10" ht="41.25" customHeight="1">
      <c r="B34" s="85"/>
      <c r="C34" s="83" t="s">
        <v>40</v>
      </c>
      <c r="D34" s="83"/>
      <c r="E34" s="84"/>
      <c r="J34" s="79"/>
    </row>
    <row r="35" spans="2:10" ht="15.75" customHeight="1">
      <c r="B35" s="85"/>
      <c r="C35" s="86" t="s">
        <v>42</v>
      </c>
      <c r="D35" s="86"/>
      <c r="E35" s="87"/>
      <c r="J35" s="79"/>
    </row>
    <row r="36" spans="2:10" ht="15" customHeight="1">
      <c r="B36" s="85"/>
      <c r="C36" s="90" t="s">
        <v>43</v>
      </c>
      <c r="D36" s="90"/>
      <c r="E36" s="87"/>
      <c r="J36" s="79"/>
    </row>
    <row r="37" spans="2:10" ht="15" customHeight="1">
      <c r="B37" s="91"/>
      <c r="J37" s="79"/>
    </row>
    <row r="38" spans="2:10" ht="15" customHeight="1">
      <c r="B38" s="91"/>
      <c r="J38" s="79"/>
    </row>
    <row r="39" spans="2:10" ht="15" customHeight="1">
      <c r="B39" s="92" t="s">
        <v>44</v>
      </c>
      <c r="J39" s="79"/>
    </row>
    <row r="40" spans="2:10" ht="15" customHeight="1">
      <c r="B40" s="92" t="s">
        <v>45</v>
      </c>
      <c r="J40" s="79"/>
    </row>
    <row r="41" spans="2:10" ht="15" customHeight="1">
      <c r="B41" s="93"/>
      <c r="C41" s="94"/>
      <c r="D41" s="94"/>
      <c r="E41" s="94"/>
      <c r="F41" s="94"/>
      <c r="G41" s="94"/>
      <c r="H41" s="94"/>
      <c r="I41" s="94"/>
      <c r="J41" s="95"/>
    </row>
  </sheetData>
  <sheetProtection selectLockedCells="1" selectUnlockedCells="1"/>
  <mergeCells count="29">
    <mergeCell ref="B3:J3"/>
    <mergeCell ref="B4:J5"/>
    <mergeCell ref="B6:C6"/>
    <mergeCell ref="D6:I6"/>
    <mergeCell ref="B7:C7"/>
    <mergeCell ref="D7:I7"/>
    <mergeCell ref="B8:C8"/>
    <mergeCell ref="D8:I8"/>
    <mergeCell ref="E9:I9"/>
    <mergeCell ref="F13:G13"/>
    <mergeCell ref="I13:J13"/>
    <mergeCell ref="C14:G14"/>
    <mergeCell ref="H14:J14"/>
    <mergeCell ref="B15:J15"/>
    <mergeCell ref="C16:G16"/>
    <mergeCell ref="H16:J16"/>
    <mergeCell ref="C18:G18"/>
    <mergeCell ref="H18:J18"/>
    <mergeCell ref="C20:G20"/>
    <mergeCell ref="H20:J20"/>
    <mergeCell ref="C22:G22"/>
    <mergeCell ref="H22:J22"/>
    <mergeCell ref="F29:G29"/>
    <mergeCell ref="H29:J29"/>
    <mergeCell ref="C31:D31"/>
    <mergeCell ref="C32:D32"/>
    <mergeCell ref="C34:D34"/>
    <mergeCell ref="C35:D35"/>
    <mergeCell ref="C36:D36"/>
  </mergeCells>
  <dataValidations count="1">
    <dataValidation type="list" operator="equal" allowBlank="1" showErrorMessage="1" sqref="I13:J13">
      <formula1>"""Sem Desoneração"",""Com Desoneração"""</formula1>
    </dataValidation>
  </dataValidations>
  <printOptions/>
  <pageMargins left="0.5118055555555556" right="0.5118055555555556" top="0.7875" bottom="0.7875000000000001" header="0.5118110236220472" footer="0.31527777777777777"/>
  <pageSetup fitToHeight="0" fitToWidth="1" horizontalDpi="300" verticalDpi="300" orientation="portrait" paperSize="9"/>
  <headerFooter alignWithMargins="0">
    <oddFooter>&amp;CPágina &amp;P de &amp;N</oddFoot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65"/>
  <sheetViews>
    <sheetView view="pageBreakPreview" zoomScale="85" zoomScaleNormal="90" zoomScaleSheetLayoutView="85" workbookViewId="0" topLeftCell="A4">
      <selection activeCell="I13" sqref="I13"/>
    </sheetView>
  </sheetViews>
  <sheetFormatPr defaultColWidth="9.140625" defaultRowHeight="15" customHeight="1"/>
  <cols>
    <col min="1" max="1" width="9.140625" style="1" customWidth="1"/>
    <col min="2" max="2" width="7.7109375" style="1" customWidth="1"/>
    <col min="3" max="3" width="14.28125" style="1" customWidth="1"/>
    <col min="4" max="4" width="14.00390625" style="1" customWidth="1"/>
    <col min="5" max="5" width="83.7109375" style="1" customWidth="1"/>
    <col min="6" max="6" width="9.28125" style="1" customWidth="1"/>
    <col min="7" max="7" width="12.140625" style="1" customWidth="1"/>
    <col min="8" max="8" width="14.421875" style="1" customWidth="1"/>
    <col min="9" max="9" width="13.8515625" style="1" customWidth="1"/>
    <col min="10" max="10" width="22.00390625" style="1" customWidth="1"/>
    <col min="11" max="16384" width="9.140625" style="1" customWidth="1"/>
  </cols>
  <sheetData>
    <row r="3" spans="2:10" ht="15" customHeigh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3"/>
      <c r="C4" s="3"/>
      <c r="D4" s="3"/>
      <c r="E4" s="3"/>
      <c r="F4" s="3"/>
      <c r="G4" s="3"/>
      <c r="H4" s="3"/>
      <c r="I4" s="3"/>
      <c r="J4" s="3"/>
    </row>
    <row r="5" spans="2:10" ht="15.75" customHeight="1">
      <c r="B5" s="3"/>
      <c r="C5" s="3"/>
      <c r="D5" s="3"/>
      <c r="E5" s="3"/>
      <c r="F5" s="3"/>
      <c r="G5" s="3"/>
      <c r="H5" s="3"/>
      <c r="I5" s="3"/>
      <c r="J5" s="3"/>
    </row>
    <row r="6" spans="2:10" ht="38.25" customHeight="1">
      <c r="B6" s="4" t="s">
        <v>0</v>
      </c>
      <c r="C6" s="4"/>
      <c r="D6" s="5" t="s">
        <v>46</v>
      </c>
      <c r="E6" s="5"/>
      <c r="F6" s="5"/>
      <c r="G6" s="5"/>
      <c r="H6" s="5"/>
      <c r="I6" s="5"/>
      <c r="J6" s="6"/>
    </row>
    <row r="7" spans="2:10" ht="21.75" customHeight="1">
      <c r="B7" s="7" t="s">
        <v>2</v>
      </c>
      <c r="C7" s="7"/>
      <c r="D7" s="8"/>
      <c r="E7" s="8"/>
      <c r="F7" s="8"/>
      <c r="G7" s="8"/>
      <c r="H7" s="8"/>
      <c r="I7" s="8"/>
      <c r="J7" s="9"/>
    </row>
    <row r="8" spans="2:10" ht="30" customHeight="1">
      <c r="B8" s="7" t="s">
        <v>3</v>
      </c>
      <c r="C8" s="7"/>
      <c r="D8" s="10"/>
      <c r="E8" s="10"/>
      <c r="F8" s="10"/>
      <c r="G8" s="10"/>
      <c r="H8" s="10"/>
      <c r="I8" s="10"/>
      <c r="J8" s="11"/>
    </row>
    <row r="9" spans="2:10" ht="63.75" customHeight="1">
      <c r="B9" s="12"/>
      <c r="C9" s="13"/>
      <c r="D9" s="14" t="s">
        <v>4</v>
      </c>
      <c r="E9" s="15" t="s">
        <v>5</v>
      </c>
      <c r="F9" s="15"/>
      <c r="G9" s="15"/>
      <c r="H9" s="15"/>
      <c r="I9" s="15"/>
      <c r="J9" s="11"/>
    </row>
    <row r="10" spans="2:10" ht="24.75" customHeight="1">
      <c r="B10" s="12"/>
      <c r="C10" s="13"/>
      <c r="D10" s="14" t="s">
        <v>6</v>
      </c>
      <c r="E10" s="15" t="s">
        <v>47</v>
      </c>
      <c r="F10" s="15"/>
      <c r="G10" s="15"/>
      <c r="H10" s="15"/>
      <c r="I10" s="16"/>
      <c r="J10" s="11"/>
    </row>
    <row r="11" spans="2:10" ht="15.75" customHeight="1">
      <c r="B11" s="12"/>
      <c r="C11" s="13"/>
      <c r="D11" s="13"/>
      <c r="E11" s="17" t="s">
        <v>8</v>
      </c>
      <c r="F11" s="13"/>
      <c r="G11" s="18"/>
      <c r="H11" s="19"/>
      <c r="I11" s="20"/>
      <c r="J11" s="11"/>
    </row>
    <row r="12" spans="2:10" ht="15.75" customHeight="1">
      <c r="B12" s="21"/>
      <c r="C12" s="22"/>
      <c r="D12" s="23"/>
      <c r="E12" s="24"/>
      <c r="F12" s="25"/>
      <c r="G12" s="26"/>
      <c r="H12" s="26"/>
      <c r="I12" s="26"/>
      <c r="J12" s="27"/>
    </row>
    <row r="13" spans="2:10" ht="23.25" customHeight="1">
      <c r="B13" s="28"/>
      <c r="C13" s="29"/>
      <c r="D13" s="30"/>
      <c r="E13" s="31"/>
      <c r="F13" s="32" t="s">
        <v>9</v>
      </c>
      <c r="G13" s="32"/>
      <c r="H13" s="96"/>
      <c r="I13" s="97" t="s">
        <v>10</v>
      </c>
      <c r="J13" s="97"/>
    </row>
    <row r="14" spans="1:15" s="103" customFormat="1" ht="86.25" customHeight="1">
      <c r="A14" s="98"/>
      <c r="B14" s="99" t="s">
        <v>16</v>
      </c>
      <c r="C14" s="99" t="s">
        <v>17</v>
      </c>
      <c r="D14" s="99" t="s">
        <v>18</v>
      </c>
      <c r="E14" s="99" t="s">
        <v>19</v>
      </c>
      <c r="F14" s="100" t="s">
        <v>20</v>
      </c>
      <c r="G14" s="100" t="s">
        <v>21</v>
      </c>
      <c r="H14" s="101" t="s">
        <v>48</v>
      </c>
      <c r="I14" s="101" t="s">
        <v>49</v>
      </c>
      <c r="J14" s="101" t="s">
        <v>50</v>
      </c>
      <c r="K14" s="102"/>
      <c r="O14" s="104"/>
    </row>
    <row r="15" spans="1:14" s="103" customFormat="1" ht="27" customHeight="1">
      <c r="A15" s="98"/>
      <c r="B15" s="105"/>
      <c r="C15" s="106"/>
      <c r="D15" s="106"/>
      <c r="E15" s="107"/>
      <c r="F15" s="108"/>
      <c r="G15" s="108"/>
      <c r="H15" s="108"/>
      <c r="I15" s="109"/>
      <c r="J15" s="110">
        <f>J253</f>
        <v>0</v>
      </c>
      <c r="K15" s="111"/>
      <c r="L15" s="112"/>
      <c r="N15" s="113"/>
    </row>
    <row r="16" spans="2:11" s="103" customFormat="1" ht="24.75" customHeight="1">
      <c r="B16" s="114">
        <v>1</v>
      </c>
      <c r="C16" s="114"/>
      <c r="D16" s="114"/>
      <c r="E16" s="115" t="s">
        <v>51</v>
      </c>
      <c r="F16" s="110"/>
      <c r="G16" s="110"/>
      <c r="H16" s="110"/>
      <c r="I16" s="110"/>
      <c r="J16" s="110">
        <f>J17+J22+J24</f>
        <v>0</v>
      </c>
      <c r="K16" s="102"/>
    </row>
    <row r="17" spans="2:11" s="103" customFormat="1" ht="24" customHeight="1">
      <c r="B17" s="116" t="s">
        <v>52</v>
      </c>
      <c r="C17" s="116"/>
      <c r="D17" s="116"/>
      <c r="E17" s="117" t="s">
        <v>53</v>
      </c>
      <c r="F17" s="118"/>
      <c r="G17" s="118"/>
      <c r="H17" s="118"/>
      <c r="I17" s="118"/>
      <c r="J17" s="118">
        <f>SUM(J18:J21)</f>
        <v>0</v>
      </c>
      <c r="K17" s="102"/>
    </row>
    <row r="18" spans="1:18" s="103" customFormat="1" ht="45" customHeight="1">
      <c r="A18" s="119"/>
      <c r="B18" s="120" t="s">
        <v>54</v>
      </c>
      <c r="C18" s="120" t="s">
        <v>55</v>
      </c>
      <c r="D18" s="120">
        <v>10108</v>
      </c>
      <c r="E18" s="121" t="s">
        <v>56</v>
      </c>
      <c r="F18" s="122" t="s">
        <v>57</v>
      </c>
      <c r="G18" s="123">
        <v>1163.1</v>
      </c>
      <c r="H18" s="124"/>
      <c r="I18" s="122">
        <f aca="true" t="shared" si="0" ref="I18:I21">ROUND(H18*(1+$H$13),2)</f>
        <v>0</v>
      </c>
      <c r="J18" s="125">
        <f aca="true" t="shared" si="1" ref="J18:J21">ROUND(I18*G18,2)</f>
        <v>0</v>
      </c>
      <c r="K18" s="126"/>
      <c r="L18" s="127"/>
      <c r="N18" s="126"/>
      <c r="O18" s="126"/>
      <c r="P18" s="126"/>
      <c r="Q18" s="126"/>
      <c r="R18" s="128"/>
    </row>
    <row r="19" spans="1:17" s="103" customFormat="1" ht="69" customHeight="1">
      <c r="A19" s="98"/>
      <c r="B19" s="120" t="s">
        <v>58</v>
      </c>
      <c r="C19" s="120" t="s">
        <v>26</v>
      </c>
      <c r="D19" s="120" t="s">
        <v>59</v>
      </c>
      <c r="E19" s="121" t="s">
        <v>60</v>
      </c>
      <c r="F19" s="122" t="s">
        <v>61</v>
      </c>
      <c r="G19" s="123">
        <v>436.16</v>
      </c>
      <c r="H19" s="124"/>
      <c r="I19" s="122">
        <f t="shared" si="0"/>
        <v>0</v>
      </c>
      <c r="J19" s="125">
        <f t="shared" si="1"/>
        <v>0</v>
      </c>
      <c r="K19" s="126"/>
      <c r="L19" s="127"/>
      <c r="M19" s="104"/>
      <c r="N19" s="104"/>
      <c r="Q19" s="113"/>
    </row>
    <row r="20" spans="1:14" s="103" customFormat="1" ht="45" customHeight="1">
      <c r="A20" s="129"/>
      <c r="B20" s="120" t="s">
        <v>62</v>
      </c>
      <c r="C20" s="120" t="s">
        <v>26</v>
      </c>
      <c r="D20" s="120" t="s">
        <v>63</v>
      </c>
      <c r="E20" s="121" t="s">
        <v>64</v>
      </c>
      <c r="F20" s="122" t="s">
        <v>65</v>
      </c>
      <c r="G20" s="123">
        <v>2486.13</v>
      </c>
      <c r="H20" s="124"/>
      <c r="I20" s="122">
        <f t="shared" si="0"/>
        <v>0</v>
      </c>
      <c r="J20" s="125">
        <f t="shared" si="1"/>
        <v>0</v>
      </c>
      <c r="K20" s="130"/>
      <c r="L20" s="127"/>
      <c r="M20" s="104"/>
      <c r="N20" s="104"/>
    </row>
    <row r="21" spans="2:14" s="103" customFormat="1" ht="31.5" customHeight="1">
      <c r="B21" s="120" t="s">
        <v>66</v>
      </c>
      <c r="C21" s="120" t="s">
        <v>67</v>
      </c>
      <c r="D21" s="120">
        <v>2</v>
      </c>
      <c r="E21" s="121" t="s">
        <v>68</v>
      </c>
      <c r="F21" s="122" t="s">
        <v>69</v>
      </c>
      <c r="G21" s="123">
        <v>654.24</v>
      </c>
      <c r="H21" s="124"/>
      <c r="I21" s="122">
        <f t="shared" si="0"/>
        <v>0</v>
      </c>
      <c r="J21" s="125">
        <f t="shared" si="1"/>
        <v>0</v>
      </c>
      <c r="K21" s="126"/>
      <c r="L21" s="127"/>
      <c r="M21" s="104"/>
      <c r="N21" s="104"/>
    </row>
    <row r="22" spans="2:12" s="103" customFormat="1" ht="24" customHeight="1">
      <c r="B22" s="116" t="s">
        <v>70</v>
      </c>
      <c r="C22" s="116"/>
      <c r="D22" s="116"/>
      <c r="E22" s="117" t="s">
        <v>71</v>
      </c>
      <c r="F22" s="118"/>
      <c r="G22" s="118"/>
      <c r="H22" s="118"/>
      <c r="I22" s="118"/>
      <c r="J22" s="118">
        <f>SUM(J23)</f>
        <v>0</v>
      </c>
      <c r="K22" s="102"/>
      <c r="L22" s="127"/>
    </row>
    <row r="23" spans="1:14" s="103" customFormat="1" ht="29.25" customHeight="1">
      <c r="A23" s="98"/>
      <c r="B23" s="120" t="s">
        <v>72</v>
      </c>
      <c r="C23" s="120" t="s">
        <v>73</v>
      </c>
      <c r="D23" s="120" t="s">
        <v>74</v>
      </c>
      <c r="E23" s="121" t="s">
        <v>75</v>
      </c>
      <c r="F23" s="122" t="s">
        <v>57</v>
      </c>
      <c r="G23" s="123">
        <v>1163.1</v>
      </c>
      <c r="H23" s="124"/>
      <c r="I23" s="122">
        <f>ROUND(H23*(1+$H$13),2)</f>
        <v>0</v>
      </c>
      <c r="J23" s="125">
        <f>ROUND(I23*G23,2)</f>
        <v>0</v>
      </c>
      <c r="K23" s="102"/>
      <c r="L23" s="127"/>
      <c r="M23" s="104"/>
      <c r="N23" s="104"/>
    </row>
    <row r="24" spans="2:12" s="103" customFormat="1" ht="24" customHeight="1">
      <c r="B24" s="116" t="s">
        <v>76</v>
      </c>
      <c r="C24" s="116"/>
      <c r="D24" s="116"/>
      <c r="E24" s="117" t="s">
        <v>77</v>
      </c>
      <c r="F24" s="118"/>
      <c r="G24" s="118"/>
      <c r="H24" s="118"/>
      <c r="I24" s="118"/>
      <c r="J24" s="118">
        <f>SUM(J25:J27)</f>
        <v>0</v>
      </c>
      <c r="K24" s="102"/>
      <c r="L24" s="127"/>
    </row>
    <row r="25" spans="1:14" s="103" customFormat="1" ht="57.75" customHeight="1">
      <c r="A25" s="98"/>
      <c r="B25" s="120" t="s">
        <v>78</v>
      </c>
      <c r="C25" s="120" t="s">
        <v>79</v>
      </c>
      <c r="D25" s="120">
        <v>10776</v>
      </c>
      <c r="E25" s="121" t="s">
        <v>80</v>
      </c>
      <c r="F25" s="122" t="s">
        <v>81</v>
      </c>
      <c r="G25" s="123">
        <v>6</v>
      </c>
      <c r="H25" s="124"/>
      <c r="I25" s="122">
        <f aca="true" t="shared" si="2" ref="I25:I27">ROUND(H25*(1+$H$13),2)</f>
        <v>0</v>
      </c>
      <c r="J25" s="125">
        <f aca="true" t="shared" si="3" ref="J25:J27">ROUND(I25*G25,2)</f>
        <v>0</v>
      </c>
      <c r="K25" s="126"/>
      <c r="L25" s="127"/>
      <c r="M25" s="104"/>
      <c r="N25" s="104"/>
    </row>
    <row r="26" spans="1:14" s="131" customFormat="1" ht="39.75" customHeight="1">
      <c r="A26" s="129"/>
      <c r="B26" s="120" t="s">
        <v>82</v>
      </c>
      <c r="C26" s="120" t="s">
        <v>73</v>
      </c>
      <c r="D26" s="120" t="s">
        <v>83</v>
      </c>
      <c r="E26" s="121" t="s">
        <v>84</v>
      </c>
      <c r="F26" s="122" t="s">
        <v>85</v>
      </c>
      <c r="G26" s="123">
        <v>6</v>
      </c>
      <c r="H26" s="124"/>
      <c r="I26" s="122">
        <f t="shared" si="2"/>
        <v>0</v>
      </c>
      <c r="J26" s="125">
        <f t="shared" si="3"/>
        <v>0</v>
      </c>
      <c r="K26" s="126"/>
      <c r="L26" s="127"/>
      <c r="M26" s="104"/>
      <c r="N26" s="104"/>
    </row>
    <row r="27" spans="1:14" s="131" customFormat="1" ht="36" customHeight="1">
      <c r="A27" s="129"/>
      <c r="B27" s="120" t="s">
        <v>86</v>
      </c>
      <c r="C27" s="120" t="s">
        <v>26</v>
      </c>
      <c r="D27" s="60" t="s">
        <v>87</v>
      </c>
      <c r="E27" s="121" t="s">
        <v>88</v>
      </c>
      <c r="F27" s="122" t="s">
        <v>57</v>
      </c>
      <c r="G27" s="123">
        <v>71.5</v>
      </c>
      <c r="H27" s="124"/>
      <c r="I27" s="122">
        <f t="shared" si="2"/>
        <v>0</v>
      </c>
      <c r="J27" s="125">
        <f t="shared" si="3"/>
        <v>0</v>
      </c>
      <c r="K27" s="126"/>
      <c r="L27" s="127"/>
      <c r="M27" s="104"/>
      <c r="N27" s="104"/>
    </row>
    <row r="28" spans="2:12" s="103" customFormat="1" ht="34.5" customHeight="1">
      <c r="B28" s="132">
        <v>2</v>
      </c>
      <c r="C28" s="132"/>
      <c r="D28" s="132"/>
      <c r="E28" s="133" t="s">
        <v>89</v>
      </c>
      <c r="F28" s="112"/>
      <c r="G28" s="112"/>
      <c r="H28" s="112"/>
      <c r="I28" s="112"/>
      <c r="J28" s="112">
        <f>J29++J64+J35</f>
        <v>0</v>
      </c>
      <c r="K28" s="102"/>
      <c r="L28" s="127"/>
    </row>
    <row r="29" spans="2:12" s="103" customFormat="1" ht="39" customHeight="1">
      <c r="B29" s="116" t="s">
        <v>90</v>
      </c>
      <c r="C29" s="116"/>
      <c r="D29" s="116"/>
      <c r="E29" s="117" t="s">
        <v>91</v>
      </c>
      <c r="F29" s="118"/>
      <c r="G29" s="118"/>
      <c r="H29" s="118"/>
      <c r="I29" s="118"/>
      <c r="J29" s="118">
        <f>SUM(J30:J34)</f>
        <v>0</v>
      </c>
      <c r="K29" s="102"/>
      <c r="L29" s="127"/>
    </row>
    <row r="30" spans="1:14" s="131" customFormat="1" ht="33.75" customHeight="1">
      <c r="A30" s="129"/>
      <c r="B30" s="120" t="s">
        <v>92</v>
      </c>
      <c r="C30" s="120" t="s">
        <v>55</v>
      </c>
      <c r="D30" s="120">
        <v>10401</v>
      </c>
      <c r="E30" s="121" t="s">
        <v>93</v>
      </c>
      <c r="F30" s="122" t="s">
        <v>61</v>
      </c>
      <c r="G30" s="123">
        <v>232.24</v>
      </c>
      <c r="H30" s="124"/>
      <c r="I30" s="122">
        <f aca="true" t="shared" si="4" ref="I30:I34">ROUND(H30*(1+$H$13),2)</f>
        <v>0</v>
      </c>
      <c r="J30" s="125">
        <f aca="true" t="shared" si="5" ref="J30:J34">ROUND(I30*G30,2)</f>
        <v>0</v>
      </c>
      <c r="K30" s="126"/>
      <c r="L30" s="127"/>
      <c r="M30" s="104"/>
      <c r="N30" s="104"/>
    </row>
    <row r="31" spans="1:14" s="131" customFormat="1" ht="33.75" customHeight="1">
      <c r="A31" s="129"/>
      <c r="B31" s="120" t="s">
        <v>94</v>
      </c>
      <c r="C31" s="120" t="s">
        <v>26</v>
      </c>
      <c r="D31" s="120" t="s">
        <v>95</v>
      </c>
      <c r="E31" s="121" t="s">
        <v>96</v>
      </c>
      <c r="F31" s="122" t="s">
        <v>61</v>
      </c>
      <c r="G31" s="123">
        <v>55.7</v>
      </c>
      <c r="H31" s="124"/>
      <c r="I31" s="122">
        <f t="shared" si="4"/>
        <v>0</v>
      </c>
      <c r="J31" s="125">
        <f t="shared" si="5"/>
        <v>0</v>
      </c>
      <c r="K31" s="126"/>
      <c r="L31" s="127"/>
      <c r="M31" s="104"/>
      <c r="N31" s="104"/>
    </row>
    <row r="32" spans="1:14" s="131" customFormat="1" ht="66.75" customHeight="1">
      <c r="A32" s="129"/>
      <c r="B32" s="120" t="s">
        <v>97</v>
      </c>
      <c r="C32" s="120" t="s">
        <v>26</v>
      </c>
      <c r="D32" s="120" t="s">
        <v>59</v>
      </c>
      <c r="E32" s="121" t="s">
        <v>60</v>
      </c>
      <c r="F32" s="122" t="s">
        <v>61</v>
      </c>
      <c r="G32" s="123">
        <v>220.67</v>
      </c>
      <c r="H32" s="124"/>
      <c r="I32" s="122">
        <f t="shared" si="4"/>
        <v>0</v>
      </c>
      <c r="J32" s="125">
        <f t="shared" si="5"/>
        <v>0</v>
      </c>
      <c r="K32" s="126"/>
      <c r="L32" s="127"/>
      <c r="M32" s="104"/>
      <c r="N32" s="104"/>
    </row>
    <row r="33" spans="1:14" s="131" customFormat="1" ht="44.25" customHeight="1">
      <c r="A33" s="129"/>
      <c r="B33" s="120" t="s">
        <v>98</v>
      </c>
      <c r="C33" s="120" t="s">
        <v>26</v>
      </c>
      <c r="D33" s="120" t="s">
        <v>63</v>
      </c>
      <c r="E33" s="121" t="s">
        <v>64</v>
      </c>
      <c r="F33" s="122" t="s">
        <v>65</v>
      </c>
      <c r="G33" s="123">
        <v>1257.83</v>
      </c>
      <c r="H33" s="124"/>
      <c r="I33" s="122">
        <f t="shared" si="4"/>
        <v>0</v>
      </c>
      <c r="J33" s="125">
        <f t="shared" si="5"/>
        <v>0</v>
      </c>
      <c r="K33" s="126"/>
      <c r="L33" s="127"/>
      <c r="M33" s="104"/>
      <c r="N33" s="104"/>
    </row>
    <row r="34" spans="1:14" s="131" customFormat="1" ht="37.5" customHeight="1">
      <c r="A34" s="129"/>
      <c r="B34" s="120" t="s">
        <v>99</v>
      </c>
      <c r="C34" s="120" t="s">
        <v>67</v>
      </c>
      <c r="D34" s="67">
        <v>2</v>
      </c>
      <c r="E34" s="121" t="s">
        <v>68</v>
      </c>
      <c r="F34" s="122" t="s">
        <v>69</v>
      </c>
      <c r="G34" s="123">
        <v>331.01</v>
      </c>
      <c r="H34" s="124"/>
      <c r="I34" s="122">
        <f t="shared" si="4"/>
        <v>0</v>
      </c>
      <c r="J34" s="125">
        <f t="shared" si="5"/>
        <v>0</v>
      </c>
      <c r="K34" s="126"/>
      <c r="L34" s="127"/>
      <c r="M34" s="104"/>
      <c r="N34" s="104"/>
    </row>
    <row r="35" spans="2:12" s="103" customFormat="1" ht="21" customHeight="1">
      <c r="B35" s="116" t="s">
        <v>100</v>
      </c>
      <c r="C35" s="116"/>
      <c r="D35" s="116"/>
      <c r="E35" s="117" t="s">
        <v>101</v>
      </c>
      <c r="F35" s="118"/>
      <c r="G35" s="118"/>
      <c r="H35" s="118"/>
      <c r="I35" s="118"/>
      <c r="J35" s="118">
        <f>J36</f>
        <v>0</v>
      </c>
      <c r="K35" s="102"/>
      <c r="L35" s="127"/>
    </row>
    <row r="36" spans="2:12" s="103" customFormat="1" ht="32.25" customHeight="1">
      <c r="B36" s="114" t="s">
        <v>102</v>
      </c>
      <c r="C36" s="114"/>
      <c r="D36" s="114"/>
      <c r="E36" s="107" t="s">
        <v>103</v>
      </c>
      <c r="F36" s="110"/>
      <c r="G36" s="110"/>
      <c r="H36" s="110"/>
      <c r="I36" s="110"/>
      <c r="J36" s="110">
        <f>SUM(J37:J63)</f>
        <v>0</v>
      </c>
      <c r="K36" s="102"/>
      <c r="L36" s="127"/>
    </row>
    <row r="37" spans="1:14" s="131" customFormat="1" ht="57.75" customHeight="1">
      <c r="A37" s="129"/>
      <c r="B37" s="134" t="s">
        <v>104</v>
      </c>
      <c r="C37" s="120" t="s">
        <v>26</v>
      </c>
      <c r="D37" s="120" t="s">
        <v>105</v>
      </c>
      <c r="E37" s="121" t="s">
        <v>106</v>
      </c>
      <c r="F37" s="122" t="s">
        <v>107</v>
      </c>
      <c r="G37" s="123">
        <v>54</v>
      </c>
      <c r="H37" s="124"/>
      <c r="I37" s="122">
        <f aca="true" t="shared" si="6" ref="I37:I63">ROUND(H37*(1+$H$13),2)</f>
        <v>0</v>
      </c>
      <c r="J37" s="125">
        <f aca="true" t="shared" si="7" ref="J37:J63">ROUND(I37*G37,2)</f>
        <v>0</v>
      </c>
      <c r="K37" s="126"/>
      <c r="L37" s="127"/>
      <c r="M37" s="104"/>
      <c r="N37" s="104"/>
    </row>
    <row r="38" spans="1:14" s="131" customFormat="1" ht="28.5" customHeight="1">
      <c r="A38" s="129"/>
      <c r="B38" s="134" t="s">
        <v>108</v>
      </c>
      <c r="C38" s="120" t="s">
        <v>79</v>
      </c>
      <c r="D38" s="120" t="s">
        <v>109</v>
      </c>
      <c r="E38" s="121" t="s">
        <v>110</v>
      </c>
      <c r="F38" s="122" t="s">
        <v>111</v>
      </c>
      <c r="G38" s="123">
        <v>1522.5</v>
      </c>
      <c r="H38" s="124"/>
      <c r="I38" s="122">
        <f t="shared" si="6"/>
        <v>0</v>
      </c>
      <c r="J38" s="125">
        <f t="shared" si="7"/>
        <v>0</v>
      </c>
      <c r="K38" s="126"/>
      <c r="L38" s="127"/>
      <c r="M38" s="104"/>
      <c r="N38" s="104"/>
    </row>
    <row r="39" spans="1:14" s="137" customFormat="1" ht="28.5" customHeight="1">
      <c r="A39" s="98"/>
      <c r="B39" s="134" t="s">
        <v>112</v>
      </c>
      <c r="C39" s="120" t="s">
        <v>79</v>
      </c>
      <c r="D39" s="120" t="s">
        <v>113</v>
      </c>
      <c r="E39" s="121" t="s">
        <v>114</v>
      </c>
      <c r="F39" s="122" t="s">
        <v>111</v>
      </c>
      <c r="G39" s="123">
        <v>46.13</v>
      </c>
      <c r="H39" s="124"/>
      <c r="I39" s="122">
        <f t="shared" si="6"/>
        <v>0</v>
      </c>
      <c r="J39" s="125">
        <f t="shared" si="7"/>
        <v>0</v>
      </c>
      <c r="K39" s="135"/>
      <c r="L39" s="127"/>
      <c r="M39" s="136"/>
      <c r="N39" s="136"/>
    </row>
    <row r="40" spans="1:14" s="137" customFormat="1" ht="70.5" customHeight="1">
      <c r="A40" s="98"/>
      <c r="B40" s="134" t="s">
        <v>115</v>
      </c>
      <c r="C40" s="120" t="s">
        <v>26</v>
      </c>
      <c r="D40" s="120" t="s">
        <v>116</v>
      </c>
      <c r="E40" s="121" t="s">
        <v>117</v>
      </c>
      <c r="F40" s="122" t="s">
        <v>61</v>
      </c>
      <c r="G40" s="123">
        <v>38.65</v>
      </c>
      <c r="H40" s="124"/>
      <c r="I40" s="122">
        <f t="shared" si="6"/>
        <v>0</v>
      </c>
      <c r="J40" s="125">
        <f t="shared" si="7"/>
        <v>0</v>
      </c>
      <c r="K40" s="135"/>
      <c r="L40" s="127"/>
      <c r="M40" s="136"/>
      <c r="N40" s="136"/>
    </row>
    <row r="41" spans="1:14" s="131" customFormat="1" ht="42.75" customHeight="1">
      <c r="A41" s="129"/>
      <c r="B41" s="134" t="s">
        <v>118</v>
      </c>
      <c r="C41" s="120" t="s">
        <v>26</v>
      </c>
      <c r="D41" s="120" t="s">
        <v>119</v>
      </c>
      <c r="E41" s="121" t="s">
        <v>120</v>
      </c>
      <c r="F41" s="122" t="s">
        <v>121</v>
      </c>
      <c r="G41" s="123">
        <v>9</v>
      </c>
      <c r="H41" s="124"/>
      <c r="I41" s="122">
        <f t="shared" si="6"/>
        <v>0</v>
      </c>
      <c r="J41" s="125">
        <f t="shared" si="7"/>
        <v>0</v>
      </c>
      <c r="K41" s="126"/>
      <c r="L41" s="127"/>
      <c r="M41" s="104"/>
      <c r="N41" s="104"/>
    </row>
    <row r="42" spans="1:12" s="103" customFormat="1" ht="45" customHeight="1">
      <c r="A42" s="98"/>
      <c r="B42" s="134" t="s">
        <v>122</v>
      </c>
      <c r="C42" s="120" t="s">
        <v>26</v>
      </c>
      <c r="D42" s="120" t="s">
        <v>123</v>
      </c>
      <c r="E42" s="121" t="s">
        <v>124</v>
      </c>
      <c r="F42" s="122" t="s">
        <v>57</v>
      </c>
      <c r="G42" s="123">
        <v>4.68</v>
      </c>
      <c r="H42" s="124"/>
      <c r="I42" s="122">
        <f t="shared" si="6"/>
        <v>0</v>
      </c>
      <c r="J42" s="125">
        <f t="shared" si="7"/>
        <v>0</v>
      </c>
      <c r="K42" s="126"/>
      <c r="L42" s="127"/>
    </row>
    <row r="43" spans="1:12" s="103" customFormat="1" ht="39.75" customHeight="1">
      <c r="A43" s="98"/>
      <c r="B43" s="134" t="s">
        <v>125</v>
      </c>
      <c r="C43" s="120" t="s">
        <v>26</v>
      </c>
      <c r="D43" s="120">
        <v>96619</v>
      </c>
      <c r="E43" s="121" t="s">
        <v>126</v>
      </c>
      <c r="F43" s="122" t="s">
        <v>57</v>
      </c>
      <c r="G43" s="123">
        <v>4.68</v>
      </c>
      <c r="H43" s="124"/>
      <c r="I43" s="122">
        <f t="shared" si="6"/>
        <v>0</v>
      </c>
      <c r="J43" s="125">
        <f t="shared" si="7"/>
        <v>0</v>
      </c>
      <c r="K43" s="135"/>
      <c r="L43" s="127"/>
    </row>
    <row r="44" spans="1:12" s="103" customFormat="1" ht="68.25" customHeight="1">
      <c r="A44" s="98"/>
      <c r="B44" s="134" t="s">
        <v>127</v>
      </c>
      <c r="C44" s="120" t="s">
        <v>79</v>
      </c>
      <c r="D44" s="138" t="s">
        <v>128</v>
      </c>
      <c r="E44" s="121" t="s">
        <v>129</v>
      </c>
      <c r="F44" s="122" t="s">
        <v>130</v>
      </c>
      <c r="G44" s="123">
        <v>47</v>
      </c>
      <c r="H44" s="124"/>
      <c r="I44" s="122">
        <f t="shared" si="6"/>
        <v>0</v>
      </c>
      <c r="J44" s="125">
        <f t="shared" si="7"/>
        <v>0</v>
      </c>
      <c r="K44" s="135"/>
      <c r="L44" s="127"/>
    </row>
    <row r="45" spans="1:12" s="103" customFormat="1" ht="40.5" customHeight="1">
      <c r="A45" s="98"/>
      <c r="B45" s="134" t="s">
        <v>131</v>
      </c>
      <c r="C45" s="120" t="s">
        <v>26</v>
      </c>
      <c r="D45" s="138" t="s">
        <v>132</v>
      </c>
      <c r="E45" s="121" t="s">
        <v>133</v>
      </c>
      <c r="F45" s="122" t="s">
        <v>107</v>
      </c>
      <c r="G45" s="123">
        <v>47</v>
      </c>
      <c r="H45" s="124"/>
      <c r="I45" s="122">
        <f t="shared" si="6"/>
        <v>0</v>
      </c>
      <c r="J45" s="125">
        <f t="shared" si="7"/>
        <v>0</v>
      </c>
      <c r="K45" s="135"/>
      <c r="L45" s="127"/>
    </row>
    <row r="46" spans="1:12" s="103" customFormat="1" ht="40.5" customHeight="1">
      <c r="A46" s="98"/>
      <c r="B46" s="134" t="s">
        <v>134</v>
      </c>
      <c r="C46" s="120" t="s">
        <v>135</v>
      </c>
      <c r="D46" s="67">
        <v>100200</v>
      </c>
      <c r="E46" s="121" t="s">
        <v>136</v>
      </c>
      <c r="F46" s="122" t="s">
        <v>57</v>
      </c>
      <c r="G46" s="123">
        <v>35.25</v>
      </c>
      <c r="H46" s="124"/>
      <c r="I46" s="122">
        <f t="shared" si="6"/>
        <v>0</v>
      </c>
      <c r="J46" s="125">
        <f t="shared" si="7"/>
        <v>0</v>
      </c>
      <c r="K46" s="135"/>
      <c r="L46" s="127"/>
    </row>
    <row r="47" spans="2:12" s="139" customFormat="1" ht="37.5" customHeight="1">
      <c r="B47" s="134" t="s">
        <v>137</v>
      </c>
      <c r="C47" s="120" t="s">
        <v>26</v>
      </c>
      <c r="D47" s="138" t="s">
        <v>138</v>
      </c>
      <c r="E47" s="121" t="s">
        <v>139</v>
      </c>
      <c r="F47" s="122" t="s">
        <v>111</v>
      </c>
      <c r="G47" s="123">
        <v>491</v>
      </c>
      <c r="H47" s="124"/>
      <c r="I47" s="122">
        <f t="shared" si="6"/>
        <v>0</v>
      </c>
      <c r="J47" s="125">
        <f t="shared" si="7"/>
        <v>0</v>
      </c>
      <c r="K47" s="135"/>
      <c r="L47" s="127"/>
    </row>
    <row r="48" spans="1:12" s="103" customFormat="1" ht="43.5" customHeight="1">
      <c r="A48" s="98"/>
      <c r="B48" s="134" t="s">
        <v>140</v>
      </c>
      <c r="C48" s="120" t="s">
        <v>26</v>
      </c>
      <c r="D48" s="138" t="s">
        <v>141</v>
      </c>
      <c r="E48" s="121" t="s">
        <v>142</v>
      </c>
      <c r="F48" s="122" t="s">
        <v>111</v>
      </c>
      <c r="G48" s="123">
        <v>274</v>
      </c>
      <c r="H48" s="124"/>
      <c r="I48" s="122">
        <f t="shared" si="6"/>
        <v>0</v>
      </c>
      <c r="J48" s="125">
        <f t="shared" si="7"/>
        <v>0</v>
      </c>
      <c r="K48" s="135"/>
      <c r="L48" s="127"/>
    </row>
    <row r="49" spans="1:12" s="103" customFormat="1" ht="50.25" customHeight="1">
      <c r="A49" s="98"/>
      <c r="B49" s="134" t="s">
        <v>143</v>
      </c>
      <c r="C49" s="120" t="s">
        <v>26</v>
      </c>
      <c r="D49" s="120" t="s">
        <v>144</v>
      </c>
      <c r="E49" s="121" t="s">
        <v>145</v>
      </c>
      <c r="F49" s="122" t="s">
        <v>57</v>
      </c>
      <c r="G49" s="123">
        <v>8.95</v>
      </c>
      <c r="H49" s="124"/>
      <c r="I49" s="122">
        <f t="shared" si="6"/>
        <v>0</v>
      </c>
      <c r="J49" s="125">
        <f t="shared" si="7"/>
        <v>0</v>
      </c>
      <c r="K49" s="126"/>
      <c r="L49" s="127"/>
    </row>
    <row r="50" spans="1:12" s="103" customFormat="1" ht="51.75" customHeight="1">
      <c r="A50" s="98"/>
      <c r="B50" s="134" t="s">
        <v>146</v>
      </c>
      <c r="C50" s="120" t="s">
        <v>26</v>
      </c>
      <c r="D50" s="120" t="s">
        <v>147</v>
      </c>
      <c r="E50" s="121" t="s">
        <v>148</v>
      </c>
      <c r="F50" s="122" t="s">
        <v>61</v>
      </c>
      <c r="G50" s="123">
        <v>1.91</v>
      </c>
      <c r="H50" s="124"/>
      <c r="I50" s="122">
        <f t="shared" si="6"/>
        <v>0</v>
      </c>
      <c r="J50" s="125">
        <f t="shared" si="7"/>
        <v>0</v>
      </c>
      <c r="K50" s="126"/>
      <c r="L50" s="127"/>
    </row>
    <row r="51" spans="1:12" s="103" customFormat="1" ht="52.5" customHeight="1">
      <c r="A51" s="98"/>
      <c r="B51" s="134" t="s">
        <v>149</v>
      </c>
      <c r="C51" s="120" t="s">
        <v>26</v>
      </c>
      <c r="D51" s="120" t="s">
        <v>150</v>
      </c>
      <c r="E51" s="121" t="s">
        <v>151</v>
      </c>
      <c r="F51" s="122" t="s">
        <v>57</v>
      </c>
      <c r="G51" s="123">
        <v>64.69</v>
      </c>
      <c r="H51" s="124"/>
      <c r="I51" s="122">
        <f t="shared" si="6"/>
        <v>0</v>
      </c>
      <c r="J51" s="125">
        <f t="shared" si="7"/>
        <v>0</v>
      </c>
      <c r="K51" s="126"/>
      <c r="L51" s="127"/>
    </row>
    <row r="52" spans="1:12" s="103" customFormat="1" ht="46.5" customHeight="1">
      <c r="A52" s="98"/>
      <c r="B52" s="134" t="s">
        <v>152</v>
      </c>
      <c r="C52" s="120" t="s">
        <v>79</v>
      </c>
      <c r="D52" s="140">
        <v>34494</v>
      </c>
      <c r="E52" s="121" t="s">
        <v>153</v>
      </c>
      <c r="F52" s="122" t="s">
        <v>61</v>
      </c>
      <c r="G52" s="123">
        <v>9.34</v>
      </c>
      <c r="H52" s="124"/>
      <c r="I52" s="122">
        <f t="shared" si="6"/>
        <v>0</v>
      </c>
      <c r="J52" s="125">
        <f t="shared" si="7"/>
        <v>0</v>
      </c>
      <c r="K52" s="126"/>
      <c r="L52" s="127"/>
    </row>
    <row r="53" spans="1:12" s="103" customFormat="1" ht="42.75" customHeight="1">
      <c r="A53" s="98"/>
      <c r="B53" s="134" t="s">
        <v>154</v>
      </c>
      <c r="C53" s="120" t="s">
        <v>26</v>
      </c>
      <c r="D53" s="140" t="s">
        <v>155</v>
      </c>
      <c r="E53" s="121" t="s">
        <v>156</v>
      </c>
      <c r="F53" s="122" t="s">
        <v>61</v>
      </c>
      <c r="G53" s="123">
        <v>9.34</v>
      </c>
      <c r="H53" s="124"/>
      <c r="I53" s="122">
        <f t="shared" si="6"/>
        <v>0</v>
      </c>
      <c r="J53" s="125">
        <f t="shared" si="7"/>
        <v>0</v>
      </c>
      <c r="K53" s="126"/>
      <c r="L53" s="127"/>
    </row>
    <row r="54" spans="1:12" s="103" customFormat="1" ht="42.75" customHeight="1">
      <c r="A54" s="98"/>
      <c r="B54" s="134" t="s">
        <v>157</v>
      </c>
      <c r="C54" s="120" t="s">
        <v>26</v>
      </c>
      <c r="D54" s="120" t="s">
        <v>95</v>
      </c>
      <c r="E54" s="121" t="s">
        <v>96</v>
      </c>
      <c r="F54" s="122" t="s">
        <v>61</v>
      </c>
      <c r="G54" s="123">
        <v>27.17</v>
      </c>
      <c r="H54" s="124"/>
      <c r="I54" s="122">
        <f t="shared" si="6"/>
        <v>0</v>
      </c>
      <c r="J54" s="125">
        <f t="shared" si="7"/>
        <v>0</v>
      </c>
      <c r="K54" s="126"/>
      <c r="L54" s="127"/>
    </row>
    <row r="55" spans="1:12" s="103" customFormat="1" ht="69" customHeight="1">
      <c r="A55" s="98"/>
      <c r="B55" s="134" t="s">
        <v>158</v>
      </c>
      <c r="C55" s="120" t="s">
        <v>26</v>
      </c>
      <c r="D55" s="120" t="s">
        <v>59</v>
      </c>
      <c r="E55" s="121" t="s">
        <v>60</v>
      </c>
      <c r="F55" s="122" t="s">
        <v>61</v>
      </c>
      <c r="G55" s="123">
        <v>9.09</v>
      </c>
      <c r="H55" s="124"/>
      <c r="I55" s="122">
        <f t="shared" si="6"/>
        <v>0</v>
      </c>
      <c r="J55" s="125">
        <f t="shared" si="7"/>
        <v>0</v>
      </c>
      <c r="K55" s="135"/>
      <c r="L55" s="127"/>
    </row>
    <row r="56" spans="1:12" s="103" customFormat="1" ht="47.25" customHeight="1">
      <c r="A56" s="98"/>
      <c r="B56" s="134" t="s">
        <v>159</v>
      </c>
      <c r="C56" s="120" t="s">
        <v>26</v>
      </c>
      <c r="D56" s="120" t="s">
        <v>63</v>
      </c>
      <c r="E56" s="121" t="s">
        <v>64</v>
      </c>
      <c r="F56" s="122" t="s">
        <v>65</v>
      </c>
      <c r="G56" s="123">
        <v>51.82</v>
      </c>
      <c r="H56" s="124"/>
      <c r="I56" s="122">
        <f t="shared" si="6"/>
        <v>0</v>
      </c>
      <c r="J56" s="125">
        <f t="shared" si="7"/>
        <v>0</v>
      </c>
      <c r="K56" s="135"/>
      <c r="L56" s="127"/>
    </row>
    <row r="57" spans="1:12" s="103" customFormat="1" ht="30" customHeight="1">
      <c r="A57" s="98"/>
      <c r="B57" s="134" t="s">
        <v>160</v>
      </c>
      <c r="C57" s="120" t="s">
        <v>67</v>
      </c>
      <c r="D57" s="120">
        <v>2</v>
      </c>
      <c r="E57" s="121" t="s">
        <v>68</v>
      </c>
      <c r="F57" s="122" t="s">
        <v>69</v>
      </c>
      <c r="G57" s="123">
        <v>13.64</v>
      </c>
      <c r="H57" s="124"/>
      <c r="I57" s="122">
        <f t="shared" si="6"/>
        <v>0</v>
      </c>
      <c r="J57" s="125">
        <f t="shared" si="7"/>
        <v>0</v>
      </c>
      <c r="K57" s="135"/>
      <c r="L57" s="127"/>
    </row>
    <row r="58" spans="1:12" s="103" customFormat="1" ht="28.5" customHeight="1">
      <c r="A58" s="98"/>
      <c r="B58" s="134" t="s">
        <v>161</v>
      </c>
      <c r="C58" s="120" t="s">
        <v>135</v>
      </c>
      <c r="D58" s="67">
        <v>20311</v>
      </c>
      <c r="E58" s="121" t="s">
        <v>162</v>
      </c>
      <c r="F58" s="122" t="s">
        <v>107</v>
      </c>
      <c r="G58" s="123">
        <v>48</v>
      </c>
      <c r="H58" s="124"/>
      <c r="I58" s="122">
        <f t="shared" si="6"/>
        <v>0</v>
      </c>
      <c r="J58" s="125">
        <f t="shared" si="7"/>
        <v>0</v>
      </c>
      <c r="K58" s="135"/>
      <c r="L58" s="127"/>
    </row>
    <row r="59" spans="1:14" s="103" customFormat="1" ht="42" customHeight="1">
      <c r="A59" s="98"/>
      <c r="B59" s="134" t="s">
        <v>163</v>
      </c>
      <c r="C59" s="120" t="s">
        <v>164</v>
      </c>
      <c r="D59" s="120" t="s">
        <v>165</v>
      </c>
      <c r="E59" s="121" t="s">
        <v>166</v>
      </c>
      <c r="F59" s="122" t="s">
        <v>167</v>
      </c>
      <c r="G59" s="123">
        <v>48</v>
      </c>
      <c r="H59" s="124"/>
      <c r="I59" s="122">
        <f t="shared" si="6"/>
        <v>0</v>
      </c>
      <c r="J59" s="125">
        <f t="shared" si="7"/>
        <v>0</v>
      </c>
      <c r="K59" s="135"/>
      <c r="L59" s="127"/>
      <c r="N59" s="104"/>
    </row>
    <row r="60" spans="1:14" s="103" customFormat="1" ht="51.75" customHeight="1">
      <c r="A60" s="98"/>
      <c r="B60" s="134" t="s">
        <v>168</v>
      </c>
      <c r="C60" s="120" t="s">
        <v>164</v>
      </c>
      <c r="D60" s="120" t="s">
        <v>169</v>
      </c>
      <c r="E60" s="121" t="s">
        <v>170</v>
      </c>
      <c r="F60" s="122" t="s">
        <v>171</v>
      </c>
      <c r="G60" s="123">
        <v>4</v>
      </c>
      <c r="H60" s="124"/>
      <c r="I60" s="122">
        <f t="shared" si="6"/>
        <v>0</v>
      </c>
      <c r="J60" s="125">
        <f t="shared" si="7"/>
        <v>0</v>
      </c>
      <c r="K60" s="135"/>
      <c r="L60" s="127"/>
      <c r="N60" s="104"/>
    </row>
    <row r="61" spans="1:12" s="103" customFormat="1" ht="28.5" customHeight="1">
      <c r="A61" s="98"/>
      <c r="B61" s="134" t="s">
        <v>172</v>
      </c>
      <c r="C61" s="120" t="s">
        <v>73</v>
      </c>
      <c r="D61" s="141" t="s">
        <v>173</v>
      </c>
      <c r="E61" s="121" t="s">
        <v>174</v>
      </c>
      <c r="F61" s="122" t="s">
        <v>107</v>
      </c>
      <c r="G61" s="123">
        <v>8</v>
      </c>
      <c r="H61" s="124"/>
      <c r="I61" s="122">
        <f t="shared" si="6"/>
        <v>0</v>
      </c>
      <c r="J61" s="125">
        <f t="shared" si="7"/>
        <v>0</v>
      </c>
      <c r="K61" s="135"/>
      <c r="L61" s="127"/>
    </row>
    <row r="62" spans="1:12" s="103" customFormat="1" ht="27.75" customHeight="1">
      <c r="A62" s="98"/>
      <c r="B62" s="134" t="s">
        <v>175</v>
      </c>
      <c r="C62" s="120" t="s">
        <v>135</v>
      </c>
      <c r="D62" s="138">
        <v>62500</v>
      </c>
      <c r="E62" s="121" t="s">
        <v>176</v>
      </c>
      <c r="F62" s="122" t="s">
        <v>61</v>
      </c>
      <c r="G62" s="123">
        <v>8.58</v>
      </c>
      <c r="H62" s="124"/>
      <c r="I62" s="122">
        <f t="shared" si="6"/>
        <v>0</v>
      </c>
      <c r="J62" s="125">
        <f t="shared" si="7"/>
        <v>0</v>
      </c>
      <c r="K62" s="135"/>
      <c r="L62" s="127"/>
    </row>
    <row r="63" spans="1:12" s="103" customFormat="1" ht="39" customHeight="1">
      <c r="A63" s="98"/>
      <c r="B63" s="134" t="s">
        <v>177</v>
      </c>
      <c r="C63" s="120" t="s">
        <v>135</v>
      </c>
      <c r="D63" s="138">
        <v>66906</v>
      </c>
      <c r="E63" s="121" t="s">
        <v>178</v>
      </c>
      <c r="F63" s="122" t="s">
        <v>57</v>
      </c>
      <c r="G63" s="123">
        <v>42.67</v>
      </c>
      <c r="H63" s="124"/>
      <c r="I63" s="122">
        <f t="shared" si="6"/>
        <v>0</v>
      </c>
      <c r="J63" s="125">
        <f t="shared" si="7"/>
        <v>0</v>
      </c>
      <c r="K63" s="126"/>
      <c r="L63" s="127"/>
    </row>
    <row r="64" spans="2:12" s="103" customFormat="1" ht="20.25" customHeight="1">
      <c r="B64" s="116" t="s">
        <v>179</v>
      </c>
      <c r="C64" s="116"/>
      <c r="D64" s="116"/>
      <c r="E64" s="117" t="s">
        <v>180</v>
      </c>
      <c r="F64" s="118"/>
      <c r="G64" s="118"/>
      <c r="H64" s="118"/>
      <c r="I64" s="118"/>
      <c r="J64" s="118">
        <f>J65+J76</f>
        <v>0</v>
      </c>
      <c r="K64" s="102"/>
      <c r="L64" s="127"/>
    </row>
    <row r="65" spans="2:12" s="103" customFormat="1" ht="27.75" customHeight="1">
      <c r="B65" s="114" t="s">
        <v>181</v>
      </c>
      <c r="C65" s="114"/>
      <c r="D65" s="114"/>
      <c r="E65" s="107" t="s">
        <v>182</v>
      </c>
      <c r="F65" s="110"/>
      <c r="G65" s="110"/>
      <c r="H65" s="110"/>
      <c r="I65" s="110"/>
      <c r="J65" s="110">
        <f>SUM(J66:J75)</f>
        <v>0</v>
      </c>
      <c r="K65" s="102"/>
      <c r="L65" s="127"/>
    </row>
    <row r="66" spans="1:12" s="103" customFormat="1" ht="64.5" customHeight="1">
      <c r="A66" s="98"/>
      <c r="B66" s="120" t="s">
        <v>183</v>
      </c>
      <c r="C66" s="120" t="s">
        <v>79</v>
      </c>
      <c r="D66" s="120" t="s">
        <v>128</v>
      </c>
      <c r="E66" s="121" t="s">
        <v>129</v>
      </c>
      <c r="F66" s="122" t="s">
        <v>130</v>
      </c>
      <c r="G66" s="123">
        <v>312</v>
      </c>
      <c r="H66" s="124"/>
      <c r="I66" s="122">
        <f aca="true" t="shared" si="8" ref="I66:I75">ROUND(H66*(1+$H$13),2)</f>
        <v>0</v>
      </c>
      <c r="J66" s="125">
        <f aca="true" t="shared" si="9" ref="J66:J75">ROUND(I66*G66,2)</f>
        <v>0</v>
      </c>
      <c r="K66" s="142"/>
      <c r="L66" s="127"/>
    </row>
    <row r="67" spans="1:12" s="103" customFormat="1" ht="44.25" customHeight="1">
      <c r="A67" s="98"/>
      <c r="B67" s="120" t="s">
        <v>184</v>
      </c>
      <c r="C67" s="120" t="s">
        <v>26</v>
      </c>
      <c r="D67" s="138" t="s">
        <v>132</v>
      </c>
      <c r="E67" s="121" t="s">
        <v>133</v>
      </c>
      <c r="F67" s="122" t="s">
        <v>107</v>
      </c>
      <c r="G67" s="123">
        <v>357</v>
      </c>
      <c r="H67" s="124"/>
      <c r="I67" s="122">
        <f t="shared" si="8"/>
        <v>0</v>
      </c>
      <c r="J67" s="125">
        <f t="shared" si="9"/>
        <v>0</v>
      </c>
      <c r="K67" s="142"/>
      <c r="L67" s="127"/>
    </row>
    <row r="68" spans="1:12" s="103" customFormat="1" ht="36" customHeight="1">
      <c r="A68" s="98"/>
      <c r="B68" s="120" t="s">
        <v>185</v>
      </c>
      <c r="C68" s="120" t="s">
        <v>135</v>
      </c>
      <c r="D68" s="67">
        <v>100200</v>
      </c>
      <c r="E68" s="121" t="s">
        <v>136</v>
      </c>
      <c r="F68" s="122" t="s">
        <v>57</v>
      </c>
      <c r="G68" s="123">
        <v>535.5</v>
      </c>
      <c r="H68" s="124"/>
      <c r="I68" s="122">
        <f t="shared" si="8"/>
        <v>0</v>
      </c>
      <c r="J68" s="125">
        <f t="shared" si="9"/>
        <v>0</v>
      </c>
      <c r="K68" s="142"/>
      <c r="L68" s="127"/>
    </row>
    <row r="69" spans="1:12" s="103" customFormat="1" ht="61.5" customHeight="1">
      <c r="A69" s="98"/>
      <c r="B69" s="120" t="s">
        <v>186</v>
      </c>
      <c r="C69" s="120" t="s">
        <v>26</v>
      </c>
      <c r="D69" s="120" t="s">
        <v>187</v>
      </c>
      <c r="E69" s="121" t="s">
        <v>188</v>
      </c>
      <c r="F69" s="122" t="s">
        <v>107</v>
      </c>
      <c r="G69" s="123">
        <v>2310</v>
      </c>
      <c r="H69" s="124"/>
      <c r="I69" s="122">
        <f t="shared" si="8"/>
        <v>0</v>
      </c>
      <c r="J69" s="125">
        <f t="shared" si="9"/>
        <v>0</v>
      </c>
      <c r="K69" s="142"/>
      <c r="L69" s="127"/>
    </row>
    <row r="70" spans="1:12" s="103" customFormat="1" ht="50.25" customHeight="1">
      <c r="A70" s="98"/>
      <c r="B70" s="120" t="s">
        <v>189</v>
      </c>
      <c r="C70" s="120" t="s">
        <v>26</v>
      </c>
      <c r="D70" s="120" t="s">
        <v>190</v>
      </c>
      <c r="E70" s="121" t="s">
        <v>191</v>
      </c>
      <c r="F70" s="122" t="s">
        <v>111</v>
      </c>
      <c r="G70" s="123">
        <v>184.8</v>
      </c>
      <c r="H70" s="124"/>
      <c r="I70" s="122">
        <f t="shared" si="8"/>
        <v>0</v>
      </c>
      <c r="J70" s="125">
        <f t="shared" si="9"/>
        <v>0</v>
      </c>
      <c r="K70" s="142"/>
      <c r="L70" s="127"/>
    </row>
    <row r="71" spans="1:12" s="137" customFormat="1" ht="70.5" customHeight="1">
      <c r="A71" s="143"/>
      <c r="B71" s="120" t="s">
        <v>192</v>
      </c>
      <c r="C71" s="120" t="s">
        <v>26</v>
      </c>
      <c r="D71" s="120" t="s">
        <v>193</v>
      </c>
      <c r="E71" s="121" t="s">
        <v>194</v>
      </c>
      <c r="F71" s="122" t="s">
        <v>57</v>
      </c>
      <c r="G71" s="123">
        <v>116.31</v>
      </c>
      <c r="H71" s="124"/>
      <c r="I71" s="122">
        <f t="shared" si="8"/>
        <v>0</v>
      </c>
      <c r="J71" s="125">
        <f t="shared" si="9"/>
        <v>0</v>
      </c>
      <c r="K71" s="135"/>
      <c r="L71" s="127"/>
    </row>
    <row r="72" spans="1:12" s="137" customFormat="1" ht="36.75" customHeight="1">
      <c r="A72" s="143"/>
      <c r="B72" s="120" t="s">
        <v>195</v>
      </c>
      <c r="C72" s="120" t="s">
        <v>26</v>
      </c>
      <c r="D72" s="120" t="s">
        <v>196</v>
      </c>
      <c r="E72" s="121" t="s">
        <v>197</v>
      </c>
      <c r="F72" s="122" t="s">
        <v>121</v>
      </c>
      <c r="G72" s="123">
        <v>126</v>
      </c>
      <c r="H72" s="124"/>
      <c r="I72" s="122">
        <f t="shared" si="8"/>
        <v>0</v>
      </c>
      <c r="J72" s="125">
        <f t="shared" si="9"/>
        <v>0</v>
      </c>
      <c r="K72" s="135"/>
      <c r="L72" s="127"/>
    </row>
    <row r="73" spans="1:12" s="137" customFormat="1" ht="31.5" customHeight="1">
      <c r="A73" s="143"/>
      <c r="B73" s="120" t="s">
        <v>198</v>
      </c>
      <c r="C73" s="120" t="s">
        <v>55</v>
      </c>
      <c r="D73" s="120">
        <v>10211</v>
      </c>
      <c r="E73" s="121" t="s">
        <v>199</v>
      </c>
      <c r="F73" s="122" t="s">
        <v>61</v>
      </c>
      <c r="G73" s="123">
        <v>24.56</v>
      </c>
      <c r="H73" s="124"/>
      <c r="I73" s="122">
        <f t="shared" si="8"/>
        <v>0</v>
      </c>
      <c r="J73" s="125">
        <f t="shared" si="9"/>
        <v>0</v>
      </c>
      <c r="K73" s="135"/>
      <c r="L73" s="127"/>
    </row>
    <row r="74" spans="1:12" s="137" customFormat="1" ht="56.25" customHeight="1">
      <c r="A74" s="143"/>
      <c r="B74" s="120" t="s">
        <v>200</v>
      </c>
      <c r="C74" s="120" t="s">
        <v>26</v>
      </c>
      <c r="D74" s="120" t="s">
        <v>63</v>
      </c>
      <c r="E74" s="121" t="s">
        <v>64</v>
      </c>
      <c r="F74" s="122" t="s">
        <v>65</v>
      </c>
      <c r="G74" s="123">
        <v>139.97</v>
      </c>
      <c r="H74" s="124"/>
      <c r="I74" s="122">
        <f t="shared" si="8"/>
        <v>0</v>
      </c>
      <c r="J74" s="125">
        <f t="shared" si="9"/>
        <v>0</v>
      </c>
      <c r="K74" s="135"/>
      <c r="L74" s="127"/>
    </row>
    <row r="75" spans="1:12" s="137" customFormat="1" ht="40.5" customHeight="1">
      <c r="A75" s="143"/>
      <c r="B75" s="120" t="s">
        <v>201</v>
      </c>
      <c r="C75" s="120" t="s">
        <v>67</v>
      </c>
      <c r="D75" s="120">
        <v>2</v>
      </c>
      <c r="E75" s="121" t="s">
        <v>68</v>
      </c>
      <c r="F75" s="122" t="s">
        <v>69</v>
      </c>
      <c r="G75" s="123">
        <v>36.84</v>
      </c>
      <c r="H75" s="124"/>
      <c r="I75" s="122">
        <f t="shared" si="8"/>
        <v>0</v>
      </c>
      <c r="J75" s="125">
        <f t="shared" si="9"/>
        <v>0</v>
      </c>
      <c r="K75" s="135"/>
      <c r="L75" s="127"/>
    </row>
    <row r="76" spans="2:12" s="103" customFormat="1" ht="32.25" customHeight="1">
      <c r="B76" s="114" t="s">
        <v>202</v>
      </c>
      <c r="C76" s="114"/>
      <c r="D76" s="114"/>
      <c r="E76" s="107" t="s">
        <v>203</v>
      </c>
      <c r="F76" s="110"/>
      <c r="G76" s="110"/>
      <c r="H76" s="110"/>
      <c r="I76" s="110"/>
      <c r="J76" s="110">
        <f>SUM(J77:J92)</f>
        <v>0</v>
      </c>
      <c r="K76" s="102"/>
      <c r="L76" s="127"/>
    </row>
    <row r="77" spans="1:12" s="137" customFormat="1" ht="73.5" customHeight="1">
      <c r="A77" s="143"/>
      <c r="B77" s="120" t="s">
        <v>204</v>
      </c>
      <c r="C77" s="120" t="s">
        <v>79</v>
      </c>
      <c r="D77" s="120" t="s">
        <v>128</v>
      </c>
      <c r="E77" s="121" t="s">
        <v>129</v>
      </c>
      <c r="F77" s="122" t="s">
        <v>130</v>
      </c>
      <c r="G77" s="123">
        <v>138</v>
      </c>
      <c r="H77" s="124"/>
      <c r="I77" s="122">
        <f aca="true" t="shared" si="10" ref="I77:I92">ROUND(H77*(1+$H$13),2)</f>
        <v>0</v>
      </c>
      <c r="J77" s="125">
        <f aca="true" t="shared" si="11" ref="J77:J92">ROUND(I77*G77,2)</f>
        <v>0</v>
      </c>
      <c r="K77" s="135"/>
      <c r="L77" s="127"/>
    </row>
    <row r="78" spans="1:12" s="137" customFormat="1" ht="44.25" customHeight="1">
      <c r="A78" s="143"/>
      <c r="B78" s="120" t="s">
        <v>205</v>
      </c>
      <c r="C78" s="120" t="s">
        <v>26</v>
      </c>
      <c r="D78" s="138" t="s">
        <v>132</v>
      </c>
      <c r="E78" s="121" t="s">
        <v>133</v>
      </c>
      <c r="F78" s="122" t="s">
        <v>107</v>
      </c>
      <c r="G78" s="123">
        <v>200</v>
      </c>
      <c r="H78" s="124"/>
      <c r="I78" s="122">
        <f t="shared" si="10"/>
        <v>0</v>
      </c>
      <c r="J78" s="125">
        <f t="shared" si="11"/>
        <v>0</v>
      </c>
      <c r="K78" s="135"/>
      <c r="L78" s="127"/>
    </row>
    <row r="79" spans="1:12" s="137" customFormat="1" ht="40.5" customHeight="1">
      <c r="A79" s="143"/>
      <c r="B79" s="120" t="s">
        <v>206</v>
      </c>
      <c r="C79" s="120" t="s">
        <v>135</v>
      </c>
      <c r="D79" s="67">
        <v>100200</v>
      </c>
      <c r="E79" s="121" t="s">
        <v>136</v>
      </c>
      <c r="F79" s="122" t="s">
        <v>57</v>
      </c>
      <c r="G79" s="123">
        <v>300</v>
      </c>
      <c r="H79" s="124"/>
      <c r="I79" s="122">
        <f t="shared" si="10"/>
        <v>0</v>
      </c>
      <c r="J79" s="125">
        <f t="shared" si="11"/>
        <v>0</v>
      </c>
      <c r="K79" s="135"/>
      <c r="L79" s="127"/>
    </row>
    <row r="80" spans="1:12" s="137" customFormat="1" ht="33" customHeight="1">
      <c r="A80" s="143"/>
      <c r="B80" s="120" t="s">
        <v>207</v>
      </c>
      <c r="C80" s="120" t="s">
        <v>26</v>
      </c>
      <c r="D80" s="120" t="s">
        <v>208</v>
      </c>
      <c r="E80" s="121" t="s">
        <v>209</v>
      </c>
      <c r="F80" s="122" t="s">
        <v>57</v>
      </c>
      <c r="G80" s="123">
        <v>673.9</v>
      </c>
      <c r="H80" s="124"/>
      <c r="I80" s="122">
        <f t="shared" si="10"/>
        <v>0</v>
      </c>
      <c r="J80" s="125">
        <f t="shared" si="11"/>
        <v>0</v>
      </c>
      <c r="K80" s="135"/>
      <c r="L80" s="127"/>
    </row>
    <row r="81" spans="1:12" s="137" customFormat="1" ht="63.75" customHeight="1">
      <c r="A81" s="143"/>
      <c r="B81" s="120" t="s">
        <v>210</v>
      </c>
      <c r="C81" s="120" t="s">
        <v>26</v>
      </c>
      <c r="D81" s="120" t="s">
        <v>59</v>
      </c>
      <c r="E81" s="121" t="s">
        <v>60</v>
      </c>
      <c r="F81" s="122" t="s">
        <v>61</v>
      </c>
      <c r="G81" s="123">
        <v>84.24</v>
      </c>
      <c r="H81" s="124"/>
      <c r="I81" s="122">
        <f t="shared" si="10"/>
        <v>0</v>
      </c>
      <c r="J81" s="125">
        <f t="shared" si="11"/>
        <v>0</v>
      </c>
      <c r="K81" s="135"/>
      <c r="L81" s="127"/>
    </row>
    <row r="82" spans="1:12" s="137" customFormat="1" ht="48" customHeight="1">
      <c r="A82" s="143"/>
      <c r="B82" s="120" t="s">
        <v>211</v>
      </c>
      <c r="C82" s="120" t="s">
        <v>26</v>
      </c>
      <c r="D82" s="120" t="s">
        <v>63</v>
      </c>
      <c r="E82" s="121" t="s">
        <v>64</v>
      </c>
      <c r="F82" s="122" t="s">
        <v>65</v>
      </c>
      <c r="G82" s="123">
        <v>480.15</v>
      </c>
      <c r="H82" s="124"/>
      <c r="I82" s="122">
        <f t="shared" si="10"/>
        <v>0</v>
      </c>
      <c r="J82" s="125">
        <f t="shared" si="11"/>
        <v>0</v>
      </c>
      <c r="K82" s="135"/>
      <c r="L82" s="127"/>
    </row>
    <row r="83" spans="1:12" s="137" customFormat="1" ht="42.75" customHeight="1">
      <c r="A83" s="143"/>
      <c r="B83" s="120" t="s">
        <v>212</v>
      </c>
      <c r="C83" s="120" t="s">
        <v>67</v>
      </c>
      <c r="D83" s="67">
        <v>2</v>
      </c>
      <c r="E83" s="121" t="s">
        <v>68</v>
      </c>
      <c r="F83" s="122" t="s">
        <v>69</v>
      </c>
      <c r="G83" s="123">
        <v>126.36</v>
      </c>
      <c r="H83" s="124"/>
      <c r="I83" s="122">
        <f t="shared" si="10"/>
        <v>0</v>
      </c>
      <c r="J83" s="125">
        <f t="shared" si="11"/>
        <v>0</v>
      </c>
      <c r="K83" s="135"/>
      <c r="L83" s="127"/>
    </row>
    <row r="84" spans="1:12" s="137" customFormat="1" ht="66.75" customHeight="1">
      <c r="A84" s="143"/>
      <c r="B84" s="120" t="s">
        <v>213</v>
      </c>
      <c r="C84" s="120" t="s">
        <v>26</v>
      </c>
      <c r="D84" s="138" t="s">
        <v>187</v>
      </c>
      <c r="E84" s="121" t="s">
        <v>188</v>
      </c>
      <c r="F84" s="122" t="s">
        <v>107</v>
      </c>
      <c r="G84" s="123">
        <v>80</v>
      </c>
      <c r="H84" s="124"/>
      <c r="I84" s="122">
        <f t="shared" si="10"/>
        <v>0</v>
      </c>
      <c r="J84" s="125">
        <f t="shared" si="11"/>
        <v>0</v>
      </c>
      <c r="K84" s="135"/>
      <c r="L84" s="127"/>
    </row>
    <row r="85" spans="1:12" s="137" customFormat="1" ht="52.5" customHeight="1">
      <c r="A85" s="143"/>
      <c r="B85" s="120" t="s">
        <v>214</v>
      </c>
      <c r="C85" s="120" t="s">
        <v>26</v>
      </c>
      <c r="D85" s="138" t="s">
        <v>190</v>
      </c>
      <c r="E85" s="121" t="s">
        <v>191</v>
      </c>
      <c r="F85" s="122" t="s">
        <v>111</v>
      </c>
      <c r="G85" s="123">
        <v>90.4</v>
      </c>
      <c r="H85" s="124"/>
      <c r="I85" s="122">
        <f t="shared" si="10"/>
        <v>0</v>
      </c>
      <c r="J85" s="125">
        <f t="shared" si="11"/>
        <v>0</v>
      </c>
      <c r="K85" s="135"/>
      <c r="L85" s="127"/>
    </row>
    <row r="86" spans="1:12" s="137" customFormat="1" ht="62.25" customHeight="1">
      <c r="A86" s="143"/>
      <c r="B86" s="120" t="s">
        <v>215</v>
      </c>
      <c r="C86" s="120" t="s">
        <v>26</v>
      </c>
      <c r="D86" s="120" t="s">
        <v>193</v>
      </c>
      <c r="E86" s="121" t="s">
        <v>194</v>
      </c>
      <c r="F86" s="122" t="s">
        <v>57</v>
      </c>
      <c r="G86" s="123">
        <v>653.9</v>
      </c>
      <c r="H86" s="124"/>
      <c r="I86" s="122">
        <f t="shared" si="10"/>
        <v>0</v>
      </c>
      <c r="J86" s="125">
        <f t="shared" si="11"/>
        <v>0</v>
      </c>
      <c r="K86" s="135"/>
      <c r="L86" s="127"/>
    </row>
    <row r="87" spans="1:12" s="137" customFormat="1" ht="45" customHeight="1">
      <c r="A87" s="143"/>
      <c r="B87" s="120" t="s">
        <v>216</v>
      </c>
      <c r="C87" s="120" t="s">
        <v>135</v>
      </c>
      <c r="D87" s="120">
        <v>100703</v>
      </c>
      <c r="E87" s="121" t="s">
        <v>217</v>
      </c>
      <c r="F87" s="122" t="s">
        <v>61</v>
      </c>
      <c r="G87" s="123">
        <v>2</v>
      </c>
      <c r="H87" s="124"/>
      <c r="I87" s="122">
        <f t="shared" si="10"/>
        <v>0</v>
      </c>
      <c r="J87" s="125">
        <f t="shared" si="11"/>
        <v>0</v>
      </c>
      <c r="K87" s="135"/>
      <c r="L87" s="127"/>
    </row>
    <row r="88" spans="1:12" s="137" customFormat="1" ht="32.25" customHeight="1">
      <c r="A88" s="143"/>
      <c r="B88" s="120" t="s">
        <v>218</v>
      </c>
      <c r="C88" s="67" t="s">
        <v>164</v>
      </c>
      <c r="D88" s="144">
        <v>2003614</v>
      </c>
      <c r="E88" s="121" t="s">
        <v>219</v>
      </c>
      <c r="F88" s="122" t="s">
        <v>167</v>
      </c>
      <c r="G88" s="123">
        <v>120</v>
      </c>
      <c r="H88" s="124"/>
      <c r="I88" s="122">
        <f t="shared" si="10"/>
        <v>0</v>
      </c>
      <c r="J88" s="125">
        <f t="shared" si="11"/>
        <v>0</v>
      </c>
      <c r="K88" s="135"/>
      <c r="L88" s="127"/>
    </row>
    <row r="89" spans="1:12" s="137" customFormat="1" ht="35.25" customHeight="1">
      <c r="A89" s="143"/>
      <c r="B89" s="120" t="s">
        <v>220</v>
      </c>
      <c r="C89" s="67" t="s">
        <v>26</v>
      </c>
      <c r="D89" s="144">
        <v>102726</v>
      </c>
      <c r="E89" s="121" t="s">
        <v>197</v>
      </c>
      <c r="F89" s="122" t="s">
        <v>121</v>
      </c>
      <c r="G89" s="123">
        <v>56</v>
      </c>
      <c r="H89" s="124"/>
      <c r="I89" s="122">
        <f t="shared" si="10"/>
        <v>0</v>
      </c>
      <c r="J89" s="125">
        <f t="shared" si="11"/>
        <v>0</v>
      </c>
      <c r="K89" s="135"/>
      <c r="L89" s="127"/>
    </row>
    <row r="90" spans="1:12" s="137" customFormat="1" ht="34.5" customHeight="1">
      <c r="A90" s="143"/>
      <c r="B90" s="120" t="s">
        <v>221</v>
      </c>
      <c r="C90" s="120" t="s">
        <v>55</v>
      </c>
      <c r="D90" s="144">
        <v>10211</v>
      </c>
      <c r="E90" s="121" t="s">
        <v>199</v>
      </c>
      <c r="F90" s="122" t="s">
        <v>61</v>
      </c>
      <c r="G90" s="123">
        <v>1.63</v>
      </c>
      <c r="H90" s="124"/>
      <c r="I90" s="122">
        <f t="shared" si="10"/>
        <v>0</v>
      </c>
      <c r="J90" s="125">
        <f t="shared" si="11"/>
        <v>0</v>
      </c>
      <c r="K90" s="135"/>
      <c r="L90" s="127"/>
    </row>
    <row r="91" spans="1:12" s="137" customFormat="1" ht="37.5" customHeight="1">
      <c r="A91" s="143"/>
      <c r="B91" s="120" t="s">
        <v>222</v>
      </c>
      <c r="C91" s="120" t="s">
        <v>26</v>
      </c>
      <c r="D91" s="120" t="s">
        <v>63</v>
      </c>
      <c r="E91" s="121" t="s">
        <v>64</v>
      </c>
      <c r="F91" s="122" t="s">
        <v>65</v>
      </c>
      <c r="G91" s="123">
        <v>9.26</v>
      </c>
      <c r="H91" s="124"/>
      <c r="I91" s="122">
        <f t="shared" si="10"/>
        <v>0</v>
      </c>
      <c r="J91" s="125">
        <f t="shared" si="11"/>
        <v>0</v>
      </c>
      <c r="K91" s="135"/>
      <c r="L91" s="127"/>
    </row>
    <row r="92" spans="1:12" s="137" customFormat="1" ht="37.5" customHeight="1">
      <c r="A92" s="143"/>
      <c r="B92" s="120" t="s">
        <v>223</v>
      </c>
      <c r="C92" s="120" t="s">
        <v>67</v>
      </c>
      <c r="D92" s="120">
        <v>2</v>
      </c>
      <c r="E92" s="121" t="s">
        <v>68</v>
      </c>
      <c r="F92" s="122" t="s">
        <v>69</v>
      </c>
      <c r="G92" s="123">
        <v>2.44</v>
      </c>
      <c r="H92" s="124"/>
      <c r="I92" s="122">
        <f t="shared" si="10"/>
        <v>0</v>
      </c>
      <c r="J92" s="125">
        <f t="shared" si="11"/>
        <v>0</v>
      </c>
      <c r="K92" s="135"/>
      <c r="L92" s="127"/>
    </row>
    <row r="93" spans="2:12" s="103" customFormat="1" ht="26.25" customHeight="1">
      <c r="B93" s="132">
        <v>3</v>
      </c>
      <c r="C93" s="132"/>
      <c r="D93" s="132"/>
      <c r="E93" s="133" t="s">
        <v>224</v>
      </c>
      <c r="F93" s="112"/>
      <c r="G93" s="112"/>
      <c r="H93" s="112"/>
      <c r="I93" s="112"/>
      <c r="J93" s="112">
        <f>J94+J103</f>
        <v>0</v>
      </c>
      <c r="K93" s="102"/>
      <c r="L93" s="127"/>
    </row>
    <row r="94" spans="2:12" s="103" customFormat="1" ht="26.25" customHeight="1">
      <c r="B94" s="116" t="s">
        <v>225</v>
      </c>
      <c r="C94" s="116"/>
      <c r="D94" s="116"/>
      <c r="E94" s="117" t="s">
        <v>226</v>
      </c>
      <c r="F94" s="118"/>
      <c r="G94" s="118"/>
      <c r="H94" s="118"/>
      <c r="I94" s="118"/>
      <c r="J94" s="118">
        <f>J95</f>
        <v>0</v>
      </c>
      <c r="K94" s="102"/>
      <c r="L94" s="127"/>
    </row>
    <row r="95" spans="2:12" s="103" customFormat="1" ht="33.75" customHeight="1">
      <c r="B95" s="114" t="s">
        <v>227</v>
      </c>
      <c r="C95" s="114"/>
      <c r="D95" s="114"/>
      <c r="E95" s="107" t="s">
        <v>228</v>
      </c>
      <c r="F95" s="110"/>
      <c r="G95" s="110"/>
      <c r="H95" s="110"/>
      <c r="I95" s="110"/>
      <c r="J95" s="110">
        <f>SUM(J96:J102)</f>
        <v>0</v>
      </c>
      <c r="K95" s="102"/>
      <c r="L95" s="127"/>
    </row>
    <row r="96" spans="1:12" s="137" customFormat="1" ht="33" customHeight="1">
      <c r="A96" s="143"/>
      <c r="B96" s="120" t="s">
        <v>229</v>
      </c>
      <c r="C96" s="120" t="s">
        <v>26</v>
      </c>
      <c r="D96" s="138" t="s">
        <v>230</v>
      </c>
      <c r="E96" s="121" t="s">
        <v>231</v>
      </c>
      <c r="F96" s="122" t="s">
        <v>61</v>
      </c>
      <c r="G96" s="123">
        <v>23.68</v>
      </c>
      <c r="H96" s="124"/>
      <c r="I96" s="122">
        <f aca="true" t="shared" si="12" ref="I96:I102">ROUND(H96*(1+$H$13),2)</f>
        <v>0</v>
      </c>
      <c r="J96" s="125">
        <f aca="true" t="shared" si="13" ref="J96:J102">ROUND(I96*G96,2)</f>
        <v>0</v>
      </c>
      <c r="K96" s="135"/>
      <c r="L96" s="127"/>
    </row>
    <row r="97" spans="1:12" s="137" customFormat="1" ht="64.5" customHeight="1">
      <c r="A97" s="143"/>
      <c r="B97" s="120" t="s">
        <v>232</v>
      </c>
      <c r="C97" s="120" t="s">
        <v>26</v>
      </c>
      <c r="D97" s="120" t="s">
        <v>59</v>
      </c>
      <c r="E97" s="121" t="s">
        <v>60</v>
      </c>
      <c r="F97" s="122" t="s">
        <v>61</v>
      </c>
      <c r="G97" s="123">
        <v>29.6</v>
      </c>
      <c r="H97" s="124"/>
      <c r="I97" s="122">
        <f t="shared" si="12"/>
        <v>0</v>
      </c>
      <c r="J97" s="125">
        <f t="shared" si="13"/>
        <v>0</v>
      </c>
      <c r="K97" s="135"/>
      <c r="L97" s="127"/>
    </row>
    <row r="98" spans="1:12" s="137" customFormat="1" ht="47.25" customHeight="1">
      <c r="A98" s="143"/>
      <c r="B98" s="120" t="s">
        <v>233</v>
      </c>
      <c r="C98" s="120" t="s">
        <v>26</v>
      </c>
      <c r="D98" s="120" t="s">
        <v>63</v>
      </c>
      <c r="E98" s="121" t="s">
        <v>64</v>
      </c>
      <c r="F98" s="122" t="s">
        <v>65</v>
      </c>
      <c r="G98" s="123">
        <v>168.74</v>
      </c>
      <c r="H98" s="124"/>
      <c r="I98" s="122">
        <f t="shared" si="12"/>
        <v>0</v>
      </c>
      <c r="J98" s="125">
        <f t="shared" si="13"/>
        <v>0</v>
      </c>
      <c r="K98" s="135"/>
      <c r="L98" s="127"/>
    </row>
    <row r="99" spans="1:12" s="137" customFormat="1" ht="37.5" customHeight="1">
      <c r="A99" s="143"/>
      <c r="B99" s="120" t="s">
        <v>234</v>
      </c>
      <c r="C99" s="120" t="s">
        <v>67</v>
      </c>
      <c r="D99" s="67">
        <v>2</v>
      </c>
      <c r="E99" s="121" t="s">
        <v>68</v>
      </c>
      <c r="F99" s="122" t="s">
        <v>69</v>
      </c>
      <c r="G99" s="123">
        <v>44.4</v>
      </c>
      <c r="H99" s="124"/>
      <c r="I99" s="122">
        <f t="shared" si="12"/>
        <v>0</v>
      </c>
      <c r="J99" s="125">
        <f t="shared" si="13"/>
        <v>0</v>
      </c>
      <c r="K99" s="135"/>
      <c r="L99" s="127"/>
    </row>
    <row r="100" spans="1:12" s="137" customFormat="1" ht="38.25" customHeight="1">
      <c r="A100" s="143"/>
      <c r="B100" s="120" t="s">
        <v>235</v>
      </c>
      <c r="C100" s="120" t="s">
        <v>26</v>
      </c>
      <c r="D100" s="120" t="s">
        <v>236</v>
      </c>
      <c r="E100" s="121" t="s">
        <v>237</v>
      </c>
      <c r="F100" s="122" t="s">
        <v>57</v>
      </c>
      <c r="G100" s="123">
        <v>61.59</v>
      </c>
      <c r="H100" s="124"/>
      <c r="I100" s="122">
        <f t="shared" si="12"/>
        <v>0</v>
      </c>
      <c r="J100" s="125">
        <f t="shared" si="13"/>
        <v>0</v>
      </c>
      <c r="K100" s="135"/>
      <c r="L100" s="127"/>
    </row>
    <row r="101" spans="1:12" s="137" customFormat="1" ht="35.25" customHeight="1">
      <c r="A101" s="143"/>
      <c r="B101" s="120" t="s">
        <v>238</v>
      </c>
      <c r="C101" s="120" t="s">
        <v>135</v>
      </c>
      <c r="D101" s="120">
        <v>71200</v>
      </c>
      <c r="E101" s="121" t="s">
        <v>239</v>
      </c>
      <c r="F101" s="122" t="s">
        <v>111</v>
      </c>
      <c r="G101" s="123">
        <v>337.48</v>
      </c>
      <c r="H101" s="124"/>
      <c r="I101" s="122">
        <f t="shared" si="12"/>
        <v>0</v>
      </c>
      <c r="J101" s="125">
        <f t="shared" si="13"/>
        <v>0</v>
      </c>
      <c r="K101" s="135"/>
      <c r="L101" s="127"/>
    </row>
    <row r="102" spans="1:12" s="137" customFormat="1" ht="33.75" customHeight="1">
      <c r="A102" s="143"/>
      <c r="B102" s="120" t="s">
        <v>240</v>
      </c>
      <c r="C102" s="120" t="s">
        <v>135</v>
      </c>
      <c r="D102" s="138">
        <v>71600</v>
      </c>
      <c r="E102" s="121" t="s">
        <v>241</v>
      </c>
      <c r="F102" s="122" t="s">
        <v>61</v>
      </c>
      <c r="G102" s="123">
        <v>9.03</v>
      </c>
      <c r="H102" s="124"/>
      <c r="I102" s="122">
        <f t="shared" si="12"/>
        <v>0</v>
      </c>
      <c r="J102" s="125">
        <f t="shared" si="13"/>
        <v>0</v>
      </c>
      <c r="K102" s="135"/>
      <c r="L102" s="127"/>
    </row>
    <row r="103" spans="2:12" s="103" customFormat="1" ht="36.75" customHeight="1">
      <c r="B103" s="116" t="s">
        <v>242</v>
      </c>
      <c r="C103" s="116"/>
      <c r="D103" s="116"/>
      <c r="E103" s="117" t="s">
        <v>243</v>
      </c>
      <c r="F103" s="118"/>
      <c r="G103" s="118"/>
      <c r="H103" s="118"/>
      <c r="I103" s="118"/>
      <c r="J103" s="118">
        <f>J104+J119</f>
        <v>0</v>
      </c>
      <c r="K103" s="102"/>
      <c r="L103" s="127"/>
    </row>
    <row r="104" spans="2:12" s="103" customFormat="1" ht="33.75" customHeight="1">
      <c r="B104" s="114" t="s">
        <v>244</v>
      </c>
      <c r="C104" s="114"/>
      <c r="D104" s="114"/>
      <c r="E104" s="107" t="s">
        <v>245</v>
      </c>
      <c r="F104" s="110"/>
      <c r="G104" s="110"/>
      <c r="H104" s="145"/>
      <c r="I104" s="110"/>
      <c r="J104" s="110">
        <f>SUM(J105:J118)</f>
        <v>0</v>
      </c>
      <c r="K104" s="102"/>
      <c r="L104" s="127"/>
    </row>
    <row r="105" spans="1:12" s="137" customFormat="1" ht="36.75" customHeight="1">
      <c r="A105" s="143"/>
      <c r="B105" s="120" t="s">
        <v>246</v>
      </c>
      <c r="C105" s="120" t="s">
        <v>26</v>
      </c>
      <c r="D105" s="138" t="s">
        <v>247</v>
      </c>
      <c r="E105" s="121" t="s">
        <v>248</v>
      </c>
      <c r="F105" s="122" t="s">
        <v>61</v>
      </c>
      <c r="G105" s="123">
        <v>1.47</v>
      </c>
      <c r="H105" s="124"/>
      <c r="I105" s="122">
        <f aca="true" t="shared" si="14" ref="I105:I118">ROUND(H105*(1+$H$13),2)</f>
        <v>0</v>
      </c>
      <c r="J105" s="125">
        <f aca="true" t="shared" si="15" ref="J105:J118">ROUND(I105*G105,2)</f>
        <v>0</v>
      </c>
      <c r="K105" s="135"/>
      <c r="L105" s="127"/>
    </row>
    <row r="106" spans="1:12" s="137" customFormat="1" ht="33.75" customHeight="1">
      <c r="A106" s="143"/>
      <c r="B106" s="120" t="s">
        <v>249</v>
      </c>
      <c r="C106" s="120" t="s">
        <v>26</v>
      </c>
      <c r="D106" s="138" t="s">
        <v>208</v>
      </c>
      <c r="E106" s="121" t="s">
        <v>209</v>
      </c>
      <c r="F106" s="122" t="s">
        <v>57</v>
      </c>
      <c r="G106" s="123">
        <v>69.38</v>
      </c>
      <c r="H106" s="124"/>
      <c r="I106" s="122">
        <f t="shared" si="14"/>
        <v>0</v>
      </c>
      <c r="J106" s="125">
        <f t="shared" si="15"/>
        <v>0</v>
      </c>
      <c r="K106" s="142"/>
      <c r="L106" s="127"/>
    </row>
    <row r="107" spans="1:12" s="137" customFormat="1" ht="54.75" customHeight="1">
      <c r="A107" s="143"/>
      <c r="B107" s="120" t="s">
        <v>250</v>
      </c>
      <c r="C107" s="120" t="s">
        <v>26</v>
      </c>
      <c r="D107" s="120" t="s">
        <v>251</v>
      </c>
      <c r="E107" s="121" t="s">
        <v>252</v>
      </c>
      <c r="F107" s="122" t="s">
        <v>61</v>
      </c>
      <c r="G107" s="123">
        <v>27.79</v>
      </c>
      <c r="H107" s="124"/>
      <c r="I107" s="122">
        <f t="shared" si="14"/>
        <v>0</v>
      </c>
      <c r="J107" s="125">
        <f t="shared" si="15"/>
        <v>0</v>
      </c>
      <c r="K107" s="135"/>
      <c r="L107" s="127"/>
    </row>
    <row r="108" spans="1:12" s="137" customFormat="1" ht="54.75" customHeight="1">
      <c r="A108" s="143"/>
      <c r="B108" s="120" t="s">
        <v>253</v>
      </c>
      <c r="C108" s="120" t="s">
        <v>26</v>
      </c>
      <c r="D108" s="120" t="s">
        <v>63</v>
      </c>
      <c r="E108" s="121" t="s">
        <v>64</v>
      </c>
      <c r="F108" s="122" t="s">
        <v>65</v>
      </c>
      <c r="G108" s="123">
        <v>158.41</v>
      </c>
      <c r="H108" s="124"/>
      <c r="I108" s="122">
        <f t="shared" si="14"/>
        <v>0</v>
      </c>
      <c r="J108" s="125">
        <f t="shared" si="15"/>
        <v>0</v>
      </c>
      <c r="K108" s="135"/>
      <c r="L108" s="127"/>
    </row>
    <row r="109" spans="1:12" s="137" customFormat="1" ht="39.75" customHeight="1">
      <c r="A109" s="143"/>
      <c r="B109" s="120" t="s">
        <v>254</v>
      </c>
      <c r="C109" s="120" t="s">
        <v>67</v>
      </c>
      <c r="D109" s="67">
        <v>2</v>
      </c>
      <c r="E109" s="121" t="s">
        <v>68</v>
      </c>
      <c r="F109" s="122" t="s">
        <v>69</v>
      </c>
      <c r="G109" s="123">
        <v>31.14</v>
      </c>
      <c r="H109" s="124"/>
      <c r="I109" s="122">
        <f t="shared" si="14"/>
        <v>0</v>
      </c>
      <c r="J109" s="125">
        <f t="shared" si="15"/>
        <v>0</v>
      </c>
      <c r="K109" s="135"/>
      <c r="L109" s="127"/>
    </row>
    <row r="110" spans="1:12" s="137" customFormat="1" ht="39" customHeight="1">
      <c r="A110" s="143"/>
      <c r="B110" s="120" t="s">
        <v>255</v>
      </c>
      <c r="C110" s="120" t="s">
        <v>26</v>
      </c>
      <c r="D110" s="138" t="s">
        <v>230</v>
      </c>
      <c r="E110" s="121" t="s">
        <v>231</v>
      </c>
      <c r="F110" s="122" t="s">
        <v>61</v>
      </c>
      <c r="G110" s="123">
        <v>141.48</v>
      </c>
      <c r="H110" s="124"/>
      <c r="I110" s="122">
        <f t="shared" si="14"/>
        <v>0</v>
      </c>
      <c r="J110" s="125">
        <f t="shared" si="15"/>
        <v>0</v>
      </c>
      <c r="K110" s="135"/>
      <c r="L110" s="127"/>
    </row>
    <row r="111" spans="1:12" s="137" customFormat="1" ht="33" customHeight="1">
      <c r="A111" s="143"/>
      <c r="B111" s="120" t="s">
        <v>256</v>
      </c>
      <c r="C111" s="120" t="s">
        <v>26</v>
      </c>
      <c r="D111" s="138" t="s">
        <v>95</v>
      </c>
      <c r="E111" s="121" t="s">
        <v>96</v>
      </c>
      <c r="F111" s="122" t="s">
        <v>61</v>
      </c>
      <c r="G111" s="123">
        <v>83.25</v>
      </c>
      <c r="H111" s="124"/>
      <c r="I111" s="122">
        <f t="shared" si="14"/>
        <v>0</v>
      </c>
      <c r="J111" s="125">
        <f t="shared" si="15"/>
        <v>0</v>
      </c>
      <c r="K111" s="135"/>
      <c r="L111" s="127"/>
    </row>
    <row r="112" spans="1:12" s="137" customFormat="1" ht="60" customHeight="1">
      <c r="A112" s="143"/>
      <c r="B112" s="120" t="s">
        <v>257</v>
      </c>
      <c r="C112" s="120" t="s">
        <v>26</v>
      </c>
      <c r="D112" s="120" t="s">
        <v>59</v>
      </c>
      <c r="E112" s="121" t="s">
        <v>60</v>
      </c>
      <c r="F112" s="122" t="s">
        <v>61</v>
      </c>
      <c r="G112" s="123">
        <v>176.85</v>
      </c>
      <c r="H112" s="124"/>
      <c r="I112" s="122">
        <f t="shared" si="14"/>
        <v>0</v>
      </c>
      <c r="J112" s="125">
        <f t="shared" si="15"/>
        <v>0</v>
      </c>
      <c r="K112" s="135"/>
      <c r="L112" s="127"/>
    </row>
    <row r="113" spans="1:12" s="137" customFormat="1" ht="46.5" customHeight="1">
      <c r="A113" s="143"/>
      <c r="B113" s="120" t="s">
        <v>258</v>
      </c>
      <c r="C113" s="120" t="s">
        <v>26</v>
      </c>
      <c r="D113" s="120" t="s">
        <v>63</v>
      </c>
      <c r="E113" s="121" t="s">
        <v>64</v>
      </c>
      <c r="F113" s="122" t="s">
        <v>65</v>
      </c>
      <c r="G113" s="123">
        <v>1008.03</v>
      </c>
      <c r="H113" s="124"/>
      <c r="I113" s="122">
        <f t="shared" si="14"/>
        <v>0</v>
      </c>
      <c r="J113" s="125">
        <f t="shared" si="15"/>
        <v>0</v>
      </c>
      <c r="K113" s="135"/>
      <c r="L113" s="127"/>
    </row>
    <row r="114" spans="1:12" s="137" customFormat="1" ht="34.5" customHeight="1">
      <c r="A114" s="143"/>
      <c r="B114" s="120" t="s">
        <v>259</v>
      </c>
      <c r="C114" s="120" t="s">
        <v>67</v>
      </c>
      <c r="D114" s="67">
        <v>2</v>
      </c>
      <c r="E114" s="121" t="s">
        <v>68</v>
      </c>
      <c r="F114" s="122" t="s">
        <v>69</v>
      </c>
      <c r="G114" s="123">
        <v>87.35</v>
      </c>
      <c r="H114" s="124"/>
      <c r="I114" s="122">
        <f t="shared" si="14"/>
        <v>0</v>
      </c>
      <c r="J114" s="125">
        <f t="shared" si="15"/>
        <v>0</v>
      </c>
      <c r="K114" s="135"/>
      <c r="L114" s="127"/>
    </row>
    <row r="115" spans="1:12" s="137" customFormat="1" ht="49.5" customHeight="1">
      <c r="A115" s="143"/>
      <c r="B115" s="120" t="s">
        <v>260</v>
      </c>
      <c r="C115" s="120" t="s">
        <v>26</v>
      </c>
      <c r="D115" s="67">
        <v>96619</v>
      </c>
      <c r="E115" s="121" t="s">
        <v>126</v>
      </c>
      <c r="F115" s="122" t="s">
        <v>57</v>
      </c>
      <c r="G115" s="123">
        <v>4.14</v>
      </c>
      <c r="H115" s="124"/>
      <c r="I115" s="122">
        <f t="shared" si="14"/>
        <v>0</v>
      </c>
      <c r="J115" s="125">
        <f t="shared" si="15"/>
        <v>0</v>
      </c>
      <c r="K115" s="135"/>
      <c r="L115" s="127"/>
    </row>
    <row r="116" spans="1:12" s="137" customFormat="1" ht="41.25" customHeight="1">
      <c r="A116" s="143"/>
      <c r="B116" s="120" t="s">
        <v>261</v>
      </c>
      <c r="C116" s="120" t="s">
        <v>26</v>
      </c>
      <c r="D116" s="120" t="s">
        <v>262</v>
      </c>
      <c r="E116" s="121" t="s">
        <v>263</v>
      </c>
      <c r="F116" s="122" t="s">
        <v>57</v>
      </c>
      <c r="G116" s="123">
        <v>444.09</v>
      </c>
      <c r="H116" s="124"/>
      <c r="I116" s="122">
        <f t="shared" si="14"/>
        <v>0</v>
      </c>
      <c r="J116" s="125">
        <f t="shared" si="15"/>
        <v>0</v>
      </c>
      <c r="K116" s="135"/>
      <c r="L116" s="127"/>
    </row>
    <row r="117" spans="1:12" s="137" customFormat="1" ht="44.25" customHeight="1">
      <c r="A117" s="143"/>
      <c r="B117" s="120" t="s">
        <v>264</v>
      </c>
      <c r="C117" s="120" t="s">
        <v>26</v>
      </c>
      <c r="D117" s="120" t="s">
        <v>265</v>
      </c>
      <c r="E117" s="121" t="s">
        <v>266</v>
      </c>
      <c r="F117" s="122" t="s">
        <v>111</v>
      </c>
      <c r="G117" s="123">
        <v>933.71</v>
      </c>
      <c r="H117" s="124"/>
      <c r="I117" s="122">
        <f t="shared" si="14"/>
        <v>0</v>
      </c>
      <c r="J117" s="125">
        <f t="shared" si="15"/>
        <v>0</v>
      </c>
      <c r="K117" s="135"/>
      <c r="L117" s="127"/>
    </row>
    <row r="118" spans="1:12" s="137" customFormat="1" ht="33.75" customHeight="1">
      <c r="A118" s="143"/>
      <c r="B118" s="120" t="s">
        <v>267</v>
      </c>
      <c r="C118" s="120" t="s">
        <v>135</v>
      </c>
      <c r="D118" s="138">
        <v>82700</v>
      </c>
      <c r="E118" s="121" t="s">
        <v>268</v>
      </c>
      <c r="F118" s="122" t="s">
        <v>61</v>
      </c>
      <c r="G118" s="123">
        <v>29.61</v>
      </c>
      <c r="H118" s="124"/>
      <c r="I118" s="122">
        <f t="shared" si="14"/>
        <v>0</v>
      </c>
      <c r="J118" s="125">
        <f t="shared" si="15"/>
        <v>0</v>
      </c>
      <c r="K118" s="135"/>
      <c r="L118" s="127"/>
    </row>
    <row r="119" spans="2:12" s="103" customFormat="1" ht="24.75" customHeight="1">
      <c r="B119" s="114" t="s">
        <v>269</v>
      </c>
      <c r="C119" s="114"/>
      <c r="D119" s="114"/>
      <c r="E119" s="107" t="s">
        <v>270</v>
      </c>
      <c r="F119" s="110"/>
      <c r="G119" s="110"/>
      <c r="H119" s="110"/>
      <c r="I119" s="110"/>
      <c r="J119" s="110">
        <f>SUM(J120:J133)</f>
        <v>0</v>
      </c>
      <c r="K119" s="102"/>
      <c r="L119" s="127"/>
    </row>
    <row r="120" spans="1:12" s="137" customFormat="1" ht="69" customHeight="1">
      <c r="A120" s="143"/>
      <c r="B120" s="120" t="s">
        <v>271</v>
      </c>
      <c r="C120" s="120" t="s">
        <v>26</v>
      </c>
      <c r="D120" s="138" t="s">
        <v>272</v>
      </c>
      <c r="E120" s="121" t="s">
        <v>273</v>
      </c>
      <c r="F120" s="122" t="s">
        <v>61</v>
      </c>
      <c r="G120" s="123">
        <v>18.23</v>
      </c>
      <c r="H120" s="124"/>
      <c r="I120" s="122">
        <f aca="true" t="shared" si="16" ref="I120:I133">ROUND(H120*(1+$H$13),2)</f>
        <v>0</v>
      </c>
      <c r="J120" s="125">
        <f aca="true" t="shared" si="17" ref="J120:J133">ROUND(I120*G120,2)</f>
        <v>0</v>
      </c>
      <c r="K120" s="142"/>
      <c r="L120" s="127"/>
    </row>
    <row r="121" spans="1:12" s="137" customFormat="1" ht="69" customHeight="1">
      <c r="A121" s="143"/>
      <c r="B121" s="120" t="s">
        <v>274</v>
      </c>
      <c r="C121" s="120" t="s">
        <v>26</v>
      </c>
      <c r="D121" s="138" t="s">
        <v>275</v>
      </c>
      <c r="E121" s="121" t="s">
        <v>276</v>
      </c>
      <c r="F121" s="122" t="s">
        <v>61</v>
      </c>
      <c r="G121" s="123">
        <v>12.82</v>
      </c>
      <c r="H121" s="124"/>
      <c r="I121" s="122">
        <f t="shared" si="16"/>
        <v>0</v>
      </c>
      <c r="J121" s="125">
        <f t="shared" si="17"/>
        <v>0</v>
      </c>
      <c r="K121" s="146"/>
      <c r="L121" s="127"/>
    </row>
    <row r="122" spans="1:12" s="137" customFormat="1" ht="55.5" customHeight="1">
      <c r="A122" s="143"/>
      <c r="B122" s="120" t="s">
        <v>277</v>
      </c>
      <c r="C122" s="120" t="s">
        <v>26</v>
      </c>
      <c r="D122" s="120" t="s">
        <v>59</v>
      </c>
      <c r="E122" s="121" t="s">
        <v>60</v>
      </c>
      <c r="F122" s="122" t="s">
        <v>61</v>
      </c>
      <c r="G122" s="123">
        <v>6.76</v>
      </c>
      <c r="H122" s="124"/>
      <c r="I122" s="122">
        <f t="shared" si="16"/>
        <v>0</v>
      </c>
      <c r="J122" s="125">
        <f t="shared" si="17"/>
        <v>0</v>
      </c>
      <c r="K122" s="146"/>
      <c r="L122" s="127"/>
    </row>
    <row r="123" spans="1:12" s="137" customFormat="1" ht="49.5" customHeight="1">
      <c r="A123" s="143"/>
      <c r="B123" s="120" t="s">
        <v>278</v>
      </c>
      <c r="C123" s="120" t="s">
        <v>26</v>
      </c>
      <c r="D123" s="138" t="s">
        <v>63</v>
      </c>
      <c r="E123" s="121" t="s">
        <v>64</v>
      </c>
      <c r="F123" s="122" t="s">
        <v>65</v>
      </c>
      <c r="G123" s="123">
        <v>38.55</v>
      </c>
      <c r="H123" s="124"/>
      <c r="I123" s="122">
        <f t="shared" si="16"/>
        <v>0</v>
      </c>
      <c r="J123" s="125">
        <f t="shared" si="17"/>
        <v>0</v>
      </c>
      <c r="K123" s="146"/>
      <c r="L123" s="127"/>
    </row>
    <row r="124" spans="1:12" s="137" customFormat="1" ht="40.5" customHeight="1">
      <c r="A124" s="143"/>
      <c r="B124" s="120" t="s">
        <v>279</v>
      </c>
      <c r="C124" s="120" t="s">
        <v>67</v>
      </c>
      <c r="D124" s="67">
        <v>2</v>
      </c>
      <c r="E124" s="121" t="s">
        <v>68</v>
      </c>
      <c r="F124" s="122" t="s">
        <v>69</v>
      </c>
      <c r="G124" s="123">
        <v>8.12</v>
      </c>
      <c r="H124" s="124"/>
      <c r="I124" s="122">
        <f t="shared" si="16"/>
        <v>0</v>
      </c>
      <c r="J124" s="125">
        <f t="shared" si="17"/>
        <v>0</v>
      </c>
      <c r="K124" s="146"/>
      <c r="L124" s="127"/>
    </row>
    <row r="125" spans="1:12" s="137" customFormat="1" ht="36" customHeight="1">
      <c r="A125" s="143"/>
      <c r="B125" s="120" t="s">
        <v>280</v>
      </c>
      <c r="C125" s="120" t="s">
        <v>26</v>
      </c>
      <c r="D125" s="120" t="s">
        <v>281</v>
      </c>
      <c r="E125" s="121" t="s">
        <v>282</v>
      </c>
      <c r="F125" s="122" t="s">
        <v>57</v>
      </c>
      <c r="G125" s="123">
        <v>9.59</v>
      </c>
      <c r="H125" s="124"/>
      <c r="I125" s="122">
        <f t="shared" si="16"/>
        <v>0</v>
      </c>
      <c r="J125" s="125">
        <f t="shared" si="17"/>
        <v>0</v>
      </c>
      <c r="K125" s="146"/>
      <c r="L125" s="127"/>
    </row>
    <row r="126" spans="1:12" s="137" customFormat="1" ht="38.25" customHeight="1">
      <c r="A126" s="143"/>
      <c r="B126" s="120" t="s">
        <v>283</v>
      </c>
      <c r="C126" s="147" t="s">
        <v>26</v>
      </c>
      <c r="D126" s="148" t="s">
        <v>284</v>
      </c>
      <c r="E126" s="121" t="s">
        <v>285</v>
      </c>
      <c r="F126" s="122" t="s">
        <v>57</v>
      </c>
      <c r="G126" s="123">
        <v>26.28</v>
      </c>
      <c r="H126" s="124"/>
      <c r="I126" s="122">
        <f t="shared" si="16"/>
        <v>0</v>
      </c>
      <c r="J126" s="125">
        <f t="shared" si="17"/>
        <v>0</v>
      </c>
      <c r="K126" s="135"/>
      <c r="L126" s="127"/>
    </row>
    <row r="127" spans="1:12" s="137" customFormat="1" ht="47.25" customHeight="1">
      <c r="A127" s="143"/>
      <c r="B127" s="120" t="s">
        <v>286</v>
      </c>
      <c r="C127" s="120" t="s">
        <v>26</v>
      </c>
      <c r="D127" s="120" t="s">
        <v>287</v>
      </c>
      <c r="E127" s="121" t="s">
        <v>288</v>
      </c>
      <c r="F127" s="122" t="s">
        <v>57</v>
      </c>
      <c r="G127" s="123">
        <v>3.33</v>
      </c>
      <c r="H127" s="124"/>
      <c r="I127" s="122">
        <f t="shared" si="16"/>
        <v>0</v>
      </c>
      <c r="J127" s="125">
        <f t="shared" si="17"/>
        <v>0</v>
      </c>
      <c r="K127" s="146"/>
      <c r="L127" s="127"/>
    </row>
    <row r="128" spans="1:12" s="137" customFormat="1" ht="35.25" customHeight="1">
      <c r="A128" s="143"/>
      <c r="B128" s="120" t="s">
        <v>289</v>
      </c>
      <c r="C128" s="120" t="s">
        <v>55</v>
      </c>
      <c r="D128" s="138">
        <v>40195</v>
      </c>
      <c r="E128" s="121" t="s">
        <v>290</v>
      </c>
      <c r="F128" s="122" t="s">
        <v>111</v>
      </c>
      <c r="G128" s="123">
        <v>112</v>
      </c>
      <c r="H128" s="124"/>
      <c r="I128" s="122">
        <f t="shared" si="16"/>
        <v>0</v>
      </c>
      <c r="J128" s="125">
        <f t="shared" si="17"/>
        <v>0</v>
      </c>
      <c r="K128" s="135"/>
      <c r="L128" s="127"/>
    </row>
    <row r="129" spans="1:12" s="137" customFormat="1" ht="39.75" customHeight="1">
      <c r="A129" s="143"/>
      <c r="B129" s="120" t="s">
        <v>291</v>
      </c>
      <c r="C129" s="120" t="s">
        <v>26</v>
      </c>
      <c r="D129" s="120" t="s">
        <v>236</v>
      </c>
      <c r="E129" s="121" t="s">
        <v>237</v>
      </c>
      <c r="F129" s="122" t="s">
        <v>57</v>
      </c>
      <c r="G129" s="123">
        <v>5.89</v>
      </c>
      <c r="H129" s="124"/>
      <c r="I129" s="122">
        <f t="shared" si="16"/>
        <v>0</v>
      </c>
      <c r="J129" s="125">
        <f t="shared" si="17"/>
        <v>0</v>
      </c>
      <c r="K129" s="135"/>
      <c r="L129" s="127"/>
    </row>
    <row r="130" spans="1:12" s="137" customFormat="1" ht="56.25" customHeight="1">
      <c r="A130" s="143"/>
      <c r="B130" s="120" t="s">
        <v>292</v>
      </c>
      <c r="C130" s="120" t="s">
        <v>26</v>
      </c>
      <c r="D130" s="120" t="s">
        <v>293</v>
      </c>
      <c r="E130" s="121" t="s">
        <v>294</v>
      </c>
      <c r="F130" s="122" t="s">
        <v>61</v>
      </c>
      <c r="G130" s="123">
        <v>1</v>
      </c>
      <c r="H130" s="124"/>
      <c r="I130" s="122">
        <f t="shared" si="16"/>
        <v>0</v>
      </c>
      <c r="J130" s="125">
        <f t="shared" si="17"/>
        <v>0</v>
      </c>
      <c r="K130" s="135"/>
      <c r="L130" s="127"/>
    </row>
    <row r="131" spans="1:12" s="137" customFormat="1" ht="35.25" customHeight="1">
      <c r="A131" s="143"/>
      <c r="B131" s="120" t="s">
        <v>295</v>
      </c>
      <c r="C131" s="120" t="s">
        <v>55</v>
      </c>
      <c r="D131" s="120">
        <v>40161</v>
      </c>
      <c r="E131" s="121" t="s">
        <v>296</v>
      </c>
      <c r="F131" s="122" t="s">
        <v>57</v>
      </c>
      <c r="G131" s="123">
        <v>10</v>
      </c>
      <c r="H131" s="124"/>
      <c r="I131" s="122">
        <f t="shared" si="16"/>
        <v>0</v>
      </c>
      <c r="J131" s="125">
        <f t="shared" si="17"/>
        <v>0</v>
      </c>
      <c r="K131" s="135"/>
      <c r="L131" s="127"/>
    </row>
    <row r="132" spans="1:12" s="137" customFormat="1" ht="35.25" customHeight="1">
      <c r="A132" s="143"/>
      <c r="B132" s="120" t="s">
        <v>297</v>
      </c>
      <c r="C132" s="120" t="s">
        <v>298</v>
      </c>
      <c r="D132" s="149" t="s">
        <v>299</v>
      </c>
      <c r="E132" s="121" t="s">
        <v>300</v>
      </c>
      <c r="F132" s="122" t="s">
        <v>107</v>
      </c>
      <c r="G132" s="123">
        <v>8</v>
      </c>
      <c r="H132" s="124"/>
      <c r="I132" s="122">
        <f t="shared" si="16"/>
        <v>0</v>
      </c>
      <c r="J132" s="125">
        <f t="shared" si="17"/>
        <v>0</v>
      </c>
      <c r="K132" s="135"/>
      <c r="L132" s="127"/>
    </row>
    <row r="133" spans="1:12" s="137" customFormat="1" ht="35.25" customHeight="1">
      <c r="A133" s="143"/>
      <c r="B133" s="120" t="s">
        <v>301</v>
      </c>
      <c r="C133" s="120" t="s">
        <v>26</v>
      </c>
      <c r="D133" s="120" t="s">
        <v>302</v>
      </c>
      <c r="E133" s="121" t="s">
        <v>303</v>
      </c>
      <c r="F133" s="122" t="s">
        <v>61</v>
      </c>
      <c r="G133" s="123">
        <v>0.23</v>
      </c>
      <c r="H133" s="124"/>
      <c r="I133" s="122">
        <f t="shared" si="16"/>
        <v>0</v>
      </c>
      <c r="J133" s="125">
        <f t="shared" si="17"/>
        <v>0</v>
      </c>
      <c r="K133" s="135"/>
      <c r="L133" s="127"/>
    </row>
    <row r="134" spans="2:12" s="103" customFormat="1" ht="23.25" customHeight="1">
      <c r="B134" s="132">
        <v>4</v>
      </c>
      <c r="C134" s="132"/>
      <c r="D134" s="132"/>
      <c r="E134" s="133" t="s">
        <v>304</v>
      </c>
      <c r="F134" s="112"/>
      <c r="G134" s="112"/>
      <c r="H134" s="112"/>
      <c r="I134" s="112"/>
      <c r="J134" s="112">
        <f>J135+J188</f>
        <v>0</v>
      </c>
      <c r="K134" s="102"/>
      <c r="L134" s="127"/>
    </row>
    <row r="135" spans="2:12" s="103" customFormat="1" ht="22.5" customHeight="1">
      <c r="B135" s="116" t="s">
        <v>305</v>
      </c>
      <c r="C135" s="116"/>
      <c r="D135" s="116"/>
      <c r="E135" s="117" t="s">
        <v>306</v>
      </c>
      <c r="F135" s="118"/>
      <c r="G135" s="118"/>
      <c r="H135" s="118"/>
      <c r="I135" s="118"/>
      <c r="J135" s="118">
        <f>J136+J149</f>
        <v>0</v>
      </c>
      <c r="K135" s="102"/>
      <c r="L135" s="127"/>
    </row>
    <row r="136" spans="2:12" s="103" customFormat="1" ht="27.75" customHeight="1">
      <c r="B136" s="114" t="s">
        <v>307</v>
      </c>
      <c r="C136" s="114"/>
      <c r="D136" s="114"/>
      <c r="E136" s="107" t="s">
        <v>308</v>
      </c>
      <c r="F136" s="110"/>
      <c r="G136" s="110"/>
      <c r="H136" s="110"/>
      <c r="I136" s="110"/>
      <c r="J136" s="110">
        <f>SUM(J137:J148)</f>
        <v>0</v>
      </c>
      <c r="K136" s="102"/>
      <c r="L136" s="127"/>
    </row>
    <row r="137" spans="1:12" s="137" customFormat="1" ht="66" customHeight="1">
      <c r="A137" s="143"/>
      <c r="B137" s="148" t="s">
        <v>309</v>
      </c>
      <c r="C137" s="150" t="s">
        <v>26</v>
      </c>
      <c r="D137" s="120" t="s">
        <v>310</v>
      </c>
      <c r="E137" s="121" t="s">
        <v>311</v>
      </c>
      <c r="F137" s="122" t="s">
        <v>61</v>
      </c>
      <c r="G137" s="123">
        <v>34.5</v>
      </c>
      <c r="H137" s="124"/>
      <c r="I137" s="122">
        <f aca="true" t="shared" si="18" ref="I137:I148">ROUND(H137*(1+$H$13),2)</f>
        <v>0</v>
      </c>
      <c r="J137" s="125">
        <f aca="true" t="shared" si="19" ref="J137:J148">ROUND(I137*G137,2)</f>
        <v>0</v>
      </c>
      <c r="K137" s="135"/>
      <c r="L137" s="127"/>
    </row>
    <row r="138" spans="1:12" s="137" customFormat="1" ht="72.75" customHeight="1">
      <c r="A138" s="143"/>
      <c r="B138" s="148" t="s">
        <v>312</v>
      </c>
      <c r="C138" s="148" t="s">
        <v>26</v>
      </c>
      <c r="D138" s="148" t="s">
        <v>275</v>
      </c>
      <c r="E138" s="121" t="s">
        <v>276</v>
      </c>
      <c r="F138" s="122" t="s">
        <v>61</v>
      </c>
      <c r="G138" s="123">
        <v>21.49</v>
      </c>
      <c r="H138" s="124"/>
      <c r="I138" s="122">
        <f t="shared" si="18"/>
        <v>0</v>
      </c>
      <c r="J138" s="125">
        <f t="shared" si="19"/>
        <v>0</v>
      </c>
      <c r="K138" s="135"/>
      <c r="L138" s="127"/>
    </row>
    <row r="139" spans="1:12" s="137" customFormat="1" ht="63" customHeight="1">
      <c r="A139" s="143"/>
      <c r="B139" s="148" t="s">
        <v>313</v>
      </c>
      <c r="C139" s="120" t="s">
        <v>26</v>
      </c>
      <c r="D139" s="120" t="s">
        <v>59</v>
      </c>
      <c r="E139" s="121" t="s">
        <v>60</v>
      </c>
      <c r="F139" s="122" t="s">
        <v>61</v>
      </c>
      <c r="G139" s="123">
        <v>16.26</v>
      </c>
      <c r="H139" s="124"/>
      <c r="I139" s="122">
        <f t="shared" si="18"/>
        <v>0</v>
      </c>
      <c r="J139" s="125">
        <f t="shared" si="19"/>
        <v>0</v>
      </c>
      <c r="K139" s="135"/>
      <c r="L139" s="127"/>
    </row>
    <row r="140" spans="1:12" s="137" customFormat="1" ht="48.75" customHeight="1">
      <c r="A140" s="143"/>
      <c r="B140" s="148" t="s">
        <v>314</v>
      </c>
      <c r="C140" s="120" t="s">
        <v>26</v>
      </c>
      <c r="D140" s="138" t="s">
        <v>63</v>
      </c>
      <c r="E140" s="121" t="s">
        <v>64</v>
      </c>
      <c r="F140" s="122" t="s">
        <v>65</v>
      </c>
      <c r="G140" s="123">
        <v>92.7</v>
      </c>
      <c r="H140" s="124"/>
      <c r="I140" s="122">
        <f t="shared" si="18"/>
        <v>0</v>
      </c>
      <c r="J140" s="125">
        <f t="shared" si="19"/>
        <v>0</v>
      </c>
      <c r="K140" s="135"/>
      <c r="L140" s="127"/>
    </row>
    <row r="141" spans="1:12" s="137" customFormat="1" ht="33.75" customHeight="1">
      <c r="A141" s="143"/>
      <c r="B141" s="148" t="s">
        <v>315</v>
      </c>
      <c r="C141" s="148" t="s">
        <v>67</v>
      </c>
      <c r="D141" s="120">
        <v>2</v>
      </c>
      <c r="E141" s="121" t="s">
        <v>68</v>
      </c>
      <c r="F141" s="122" t="s">
        <v>69</v>
      </c>
      <c r="G141" s="123">
        <v>19.52</v>
      </c>
      <c r="H141" s="124"/>
      <c r="I141" s="122">
        <f t="shared" si="18"/>
        <v>0</v>
      </c>
      <c r="J141" s="125">
        <f t="shared" si="19"/>
        <v>0</v>
      </c>
      <c r="K141" s="135"/>
      <c r="L141" s="127"/>
    </row>
    <row r="142" spans="1:12" s="137" customFormat="1" ht="39" customHeight="1">
      <c r="A142" s="143"/>
      <c r="B142" s="148" t="s">
        <v>316</v>
      </c>
      <c r="C142" s="147" t="s">
        <v>26</v>
      </c>
      <c r="D142" s="148" t="s">
        <v>284</v>
      </c>
      <c r="E142" s="121" t="s">
        <v>285</v>
      </c>
      <c r="F142" s="122" t="s">
        <v>57</v>
      </c>
      <c r="G142" s="123">
        <v>16.8</v>
      </c>
      <c r="H142" s="124"/>
      <c r="I142" s="122">
        <f t="shared" si="18"/>
        <v>0</v>
      </c>
      <c r="J142" s="125">
        <f t="shared" si="19"/>
        <v>0</v>
      </c>
      <c r="K142" s="135"/>
      <c r="L142" s="127"/>
    </row>
    <row r="143" spans="1:12" s="137" customFormat="1" ht="34.5" customHeight="1">
      <c r="A143" s="143"/>
      <c r="B143" s="148" t="s">
        <v>317</v>
      </c>
      <c r="C143" s="138" t="s">
        <v>135</v>
      </c>
      <c r="D143" s="120">
        <v>61801</v>
      </c>
      <c r="E143" s="121" t="s">
        <v>318</v>
      </c>
      <c r="F143" s="122" t="s">
        <v>121</v>
      </c>
      <c r="G143" s="123">
        <v>2</v>
      </c>
      <c r="H143" s="124"/>
      <c r="I143" s="122">
        <f t="shared" si="18"/>
        <v>0</v>
      </c>
      <c r="J143" s="125">
        <f t="shared" si="19"/>
        <v>0</v>
      </c>
      <c r="K143" s="135"/>
      <c r="L143" s="127"/>
    </row>
    <row r="144" spans="1:12" s="137" customFormat="1" ht="38.25" customHeight="1">
      <c r="A144" s="143"/>
      <c r="B144" s="148" t="s">
        <v>319</v>
      </c>
      <c r="C144" s="120" t="s">
        <v>26</v>
      </c>
      <c r="D144" s="120" t="s">
        <v>320</v>
      </c>
      <c r="E144" s="121" t="s">
        <v>321</v>
      </c>
      <c r="F144" s="122" t="s">
        <v>107</v>
      </c>
      <c r="G144" s="123">
        <v>0.93</v>
      </c>
      <c r="H144" s="124"/>
      <c r="I144" s="122">
        <f t="shared" si="18"/>
        <v>0</v>
      </c>
      <c r="J144" s="125">
        <f t="shared" si="19"/>
        <v>0</v>
      </c>
      <c r="K144" s="135"/>
      <c r="L144" s="127"/>
    </row>
    <row r="145" spans="1:12" s="137" customFormat="1" ht="69.75" customHeight="1">
      <c r="A145" s="143"/>
      <c r="B145" s="148" t="s">
        <v>322</v>
      </c>
      <c r="C145" s="120" t="s">
        <v>26</v>
      </c>
      <c r="D145" s="120" t="s">
        <v>323</v>
      </c>
      <c r="E145" s="121" t="s">
        <v>324</v>
      </c>
      <c r="F145" s="122" t="s">
        <v>57</v>
      </c>
      <c r="G145" s="123">
        <v>52.09</v>
      </c>
      <c r="H145" s="124"/>
      <c r="I145" s="122">
        <f t="shared" si="18"/>
        <v>0</v>
      </c>
      <c r="J145" s="125">
        <f t="shared" si="19"/>
        <v>0</v>
      </c>
      <c r="K145" s="135"/>
      <c r="L145" s="127"/>
    </row>
    <row r="146" spans="1:12" s="137" customFormat="1" ht="58.5" customHeight="1">
      <c r="A146" s="143"/>
      <c r="B146" s="148" t="s">
        <v>325</v>
      </c>
      <c r="C146" s="120" t="s">
        <v>26</v>
      </c>
      <c r="D146" s="120" t="s">
        <v>326</v>
      </c>
      <c r="E146" s="121" t="s">
        <v>327</v>
      </c>
      <c r="F146" s="122" t="s">
        <v>57</v>
      </c>
      <c r="G146" s="123">
        <v>52.09</v>
      </c>
      <c r="H146" s="124"/>
      <c r="I146" s="122">
        <f t="shared" si="18"/>
        <v>0</v>
      </c>
      <c r="J146" s="125">
        <f t="shared" si="19"/>
        <v>0</v>
      </c>
      <c r="K146" s="135"/>
      <c r="L146" s="127"/>
    </row>
    <row r="147" spans="1:12" s="137" customFormat="1" ht="49.5" customHeight="1">
      <c r="A147" s="143"/>
      <c r="B147" s="148" t="s">
        <v>328</v>
      </c>
      <c r="C147" s="138" t="s">
        <v>135</v>
      </c>
      <c r="D147" s="120">
        <v>62021</v>
      </c>
      <c r="E147" s="121" t="s">
        <v>329</v>
      </c>
      <c r="F147" s="122" t="s">
        <v>121</v>
      </c>
      <c r="G147" s="123">
        <v>2</v>
      </c>
      <c r="H147" s="124"/>
      <c r="I147" s="122">
        <f t="shared" si="18"/>
        <v>0</v>
      </c>
      <c r="J147" s="125">
        <f t="shared" si="19"/>
        <v>0</v>
      </c>
      <c r="K147" s="135"/>
      <c r="L147" s="127"/>
    </row>
    <row r="148" spans="1:12" s="137" customFormat="1" ht="39" customHeight="1">
      <c r="A148" s="143"/>
      <c r="B148" s="148" t="s">
        <v>330</v>
      </c>
      <c r="C148" s="138" t="s">
        <v>135</v>
      </c>
      <c r="D148" s="120">
        <v>62003</v>
      </c>
      <c r="E148" s="121" t="s">
        <v>331</v>
      </c>
      <c r="F148" s="122" t="s">
        <v>121</v>
      </c>
      <c r="G148" s="123">
        <v>2</v>
      </c>
      <c r="H148" s="124"/>
      <c r="I148" s="122">
        <f t="shared" si="18"/>
        <v>0</v>
      </c>
      <c r="J148" s="125">
        <f t="shared" si="19"/>
        <v>0</v>
      </c>
      <c r="K148" s="135"/>
      <c r="L148" s="127"/>
    </row>
    <row r="149" spans="2:12" s="103" customFormat="1" ht="32.25" customHeight="1">
      <c r="B149" s="114" t="s">
        <v>332</v>
      </c>
      <c r="C149" s="114"/>
      <c r="D149" s="114"/>
      <c r="E149" s="107" t="s">
        <v>333</v>
      </c>
      <c r="F149" s="110"/>
      <c r="G149" s="110"/>
      <c r="H149" s="110"/>
      <c r="I149" s="110"/>
      <c r="J149" s="110">
        <f>SUM(J150:J187)</f>
        <v>0</v>
      </c>
      <c r="K149" s="102"/>
      <c r="L149" s="127"/>
    </row>
    <row r="150" spans="1:12" s="137" customFormat="1" ht="30" customHeight="1">
      <c r="A150" s="143"/>
      <c r="B150" s="120" t="s">
        <v>334</v>
      </c>
      <c r="C150" s="120" t="s">
        <v>55</v>
      </c>
      <c r="D150" s="120">
        <v>25003</v>
      </c>
      <c r="E150" s="121" t="s">
        <v>335</v>
      </c>
      <c r="F150" s="122" t="s">
        <v>61</v>
      </c>
      <c r="G150" s="123">
        <v>3.51</v>
      </c>
      <c r="H150" s="124"/>
      <c r="I150" s="122">
        <f aca="true" t="shared" si="20" ref="I150:I187">ROUND(H150*(1+$H$13),2)</f>
        <v>0</v>
      </c>
      <c r="J150" s="125">
        <f aca="true" t="shared" si="21" ref="J150:J187">ROUND(I150*G150,2)</f>
        <v>0</v>
      </c>
      <c r="K150" s="135"/>
      <c r="L150" s="127"/>
    </row>
    <row r="151" spans="1:12" s="137" customFormat="1" ht="48" customHeight="1">
      <c r="A151" s="143"/>
      <c r="B151" s="120" t="s">
        <v>336</v>
      </c>
      <c r="C151" s="120" t="s">
        <v>26</v>
      </c>
      <c r="D151" s="120" t="s">
        <v>337</v>
      </c>
      <c r="E151" s="121" t="s">
        <v>338</v>
      </c>
      <c r="F151" s="122" t="s">
        <v>57</v>
      </c>
      <c r="G151" s="123">
        <v>0.29</v>
      </c>
      <c r="H151" s="124"/>
      <c r="I151" s="122">
        <f t="shared" si="20"/>
        <v>0</v>
      </c>
      <c r="J151" s="125">
        <f t="shared" si="21"/>
        <v>0</v>
      </c>
      <c r="K151" s="135"/>
      <c r="L151" s="127"/>
    </row>
    <row r="152" spans="1:12" s="137" customFormat="1" ht="53.25" customHeight="1">
      <c r="A152" s="143"/>
      <c r="B152" s="120" t="s">
        <v>339</v>
      </c>
      <c r="C152" s="120" t="s">
        <v>26</v>
      </c>
      <c r="D152" s="148" t="s">
        <v>251</v>
      </c>
      <c r="E152" s="121" t="s">
        <v>252</v>
      </c>
      <c r="F152" s="122" t="s">
        <v>61</v>
      </c>
      <c r="G152" s="123">
        <v>4.75</v>
      </c>
      <c r="H152" s="124"/>
      <c r="I152" s="122">
        <f t="shared" si="20"/>
        <v>0</v>
      </c>
      <c r="J152" s="125">
        <f t="shared" si="21"/>
        <v>0</v>
      </c>
      <c r="K152" s="135"/>
      <c r="L152" s="127"/>
    </row>
    <row r="153" spans="1:12" s="137" customFormat="1" ht="40.5" customHeight="1">
      <c r="A153" s="143"/>
      <c r="B153" s="120" t="s">
        <v>340</v>
      </c>
      <c r="C153" s="120" t="s">
        <v>26</v>
      </c>
      <c r="D153" s="120" t="s">
        <v>63</v>
      </c>
      <c r="E153" s="121" t="s">
        <v>64</v>
      </c>
      <c r="F153" s="122" t="s">
        <v>65</v>
      </c>
      <c r="G153" s="123">
        <v>27.06</v>
      </c>
      <c r="H153" s="124"/>
      <c r="I153" s="122">
        <f t="shared" si="20"/>
        <v>0</v>
      </c>
      <c r="J153" s="125">
        <f t="shared" si="21"/>
        <v>0</v>
      </c>
      <c r="K153" s="135"/>
      <c r="L153" s="127"/>
    </row>
    <row r="154" spans="1:12" s="137" customFormat="1" ht="36.75" customHeight="1">
      <c r="A154" s="143"/>
      <c r="B154" s="120" t="s">
        <v>341</v>
      </c>
      <c r="C154" s="120" t="s">
        <v>67</v>
      </c>
      <c r="D154" s="67">
        <v>2</v>
      </c>
      <c r="E154" s="121" t="s">
        <v>68</v>
      </c>
      <c r="F154" s="122" t="s">
        <v>69</v>
      </c>
      <c r="G154" s="123">
        <v>9.5</v>
      </c>
      <c r="H154" s="124"/>
      <c r="I154" s="122">
        <f t="shared" si="20"/>
        <v>0</v>
      </c>
      <c r="J154" s="125">
        <f t="shared" si="21"/>
        <v>0</v>
      </c>
      <c r="K154" s="135"/>
      <c r="L154" s="127"/>
    </row>
    <row r="155" spans="1:12" s="137" customFormat="1" ht="45" customHeight="1">
      <c r="A155" s="143"/>
      <c r="B155" s="120" t="s">
        <v>342</v>
      </c>
      <c r="C155" s="120" t="s">
        <v>26</v>
      </c>
      <c r="D155" s="138" t="s">
        <v>230</v>
      </c>
      <c r="E155" s="121" t="s">
        <v>231</v>
      </c>
      <c r="F155" s="122" t="s">
        <v>61</v>
      </c>
      <c r="G155" s="123">
        <v>32.15</v>
      </c>
      <c r="H155" s="124"/>
      <c r="I155" s="122">
        <f t="shared" si="20"/>
        <v>0</v>
      </c>
      <c r="J155" s="125">
        <f t="shared" si="21"/>
        <v>0</v>
      </c>
      <c r="K155" s="135"/>
      <c r="L155" s="127"/>
    </row>
    <row r="156" spans="1:12" s="137" customFormat="1" ht="30" customHeight="1">
      <c r="A156" s="143"/>
      <c r="B156" s="120" t="s">
        <v>343</v>
      </c>
      <c r="C156" s="120" t="s">
        <v>26</v>
      </c>
      <c r="D156" s="138" t="s">
        <v>95</v>
      </c>
      <c r="E156" s="121" t="s">
        <v>96</v>
      </c>
      <c r="F156" s="122" t="s">
        <v>61</v>
      </c>
      <c r="G156" s="123">
        <v>26.15</v>
      </c>
      <c r="H156" s="124"/>
      <c r="I156" s="122">
        <f t="shared" si="20"/>
        <v>0</v>
      </c>
      <c r="J156" s="125">
        <f t="shared" si="21"/>
        <v>0</v>
      </c>
      <c r="K156" s="135"/>
      <c r="L156" s="127"/>
    </row>
    <row r="157" spans="1:12" s="137" customFormat="1" ht="68.25" customHeight="1">
      <c r="A157" s="143"/>
      <c r="B157" s="120" t="s">
        <v>344</v>
      </c>
      <c r="C157" s="120" t="s">
        <v>26</v>
      </c>
      <c r="D157" s="120" t="s">
        <v>59</v>
      </c>
      <c r="E157" s="121" t="s">
        <v>60</v>
      </c>
      <c r="F157" s="122" t="s">
        <v>61</v>
      </c>
      <c r="G157" s="123">
        <v>7.5</v>
      </c>
      <c r="H157" s="124"/>
      <c r="I157" s="122">
        <f t="shared" si="20"/>
        <v>0</v>
      </c>
      <c r="J157" s="125">
        <f t="shared" si="21"/>
        <v>0</v>
      </c>
      <c r="K157" s="135"/>
      <c r="L157" s="127"/>
    </row>
    <row r="158" spans="1:12" s="137" customFormat="1" ht="42.75" customHeight="1">
      <c r="A158" s="143"/>
      <c r="B158" s="120" t="s">
        <v>345</v>
      </c>
      <c r="C158" s="120" t="s">
        <v>26</v>
      </c>
      <c r="D158" s="120" t="s">
        <v>63</v>
      </c>
      <c r="E158" s="121" t="s">
        <v>64</v>
      </c>
      <c r="F158" s="122" t="s">
        <v>65</v>
      </c>
      <c r="G158" s="123">
        <v>42.77</v>
      </c>
      <c r="H158" s="124"/>
      <c r="I158" s="122">
        <f t="shared" si="20"/>
        <v>0</v>
      </c>
      <c r="J158" s="125">
        <f t="shared" si="21"/>
        <v>0</v>
      </c>
      <c r="K158" s="135"/>
      <c r="L158" s="127"/>
    </row>
    <row r="159" spans="1:12" s="137" customFormat="1" ht="39.75" customHeight="1">
      <c r="A159" s="143"/>
      <c r="B159" s="120" t="s">
        <v>346</v>
      </c>
      <c r="C159" s="120" t="s">
        <v>67</v>
      </c>
      <c r="D159" s="67">
        <v>2</v>
      </c>
      <c r="E159" s="121" t="s">
        <v>68</v>
      </c>
      <c r="F159" s="122" t="s">
        <v>69</v>
      </c>
      <c r="G159" s="123">
        <v>9</v>
      </c>
      <c r="H159" s="124"/>
      <c r="I159" s="122">
        <f t="shared" si="20"/>
        <v>0</v>
      </c>
      <c r="J159" s="125">
        <f t="shared" si="21"/>
        <v>0</v>
      </c>
      <c r="K159" s="135"/>
      <c r="L159" s="127"/>
    </row>
    <row r="160" spans="1:12" s="137" customFormat="1" ht="42.75" customHeight="1">
      <c r="A160" s="143"/>
      <c r="B160" s="120" t="s">
        <v>347</v>
      </c>
      <c r="C160" s="148" t="s">
        <v>26</v>
      </c>
      <c r="D160" s="148" t="s">
        <v>348</v>
      </c>
      <c r="E160" s="121" t="s">
        <v>349</v>
      </c>
      <c r="F160" s="122" t="s">
        <v>107</v>
      </c>
      <c r="G160" s="123">
        <v>10</v>
      </c>
      <c r="H160" s="124"/>
      <c r="I160" s="122">
        <f t="shared" si="20"/>
        <v>0</v>
      </c>
      <c r="J160" s="125">
        <f t="shared" si="21"/>
        <v>0</v>
      </c>
      <c r="K160" s="135"/>
      <c r="L160" s="127"/>
    </row>
    <row r="161" spans="1:12" s="137" customFormat="1" ht="57.75" customHeight="1">
      <c r="A161" s="143"/>
      <c r="B161" s="120" t="s">
        <v>350</v>
      </c>
      <c r="C161" s="148" t="s">
        <v>26</v>
      </c>
      <c r="D161" s="148" t="s">
        <v>351</v>
      </c>
      <c r="E161" s="121" t="s">
        <v>352</v>
      </c>
      <c r="F161" s="122" t="s">
        <v>111</v>
      </c>
      <c r="G161" s="123">
        <v>10</v>
      </c>
      <c r="H161" s="124"/>
      <c r="I161" s="122">
        <f t="shared" si="20"/>
        <v>0</v>
      </c>
      <c r="J161" s="125">
        <f t="shared" si="21"/>
        <v>0</v>
      </c>
      <c r="K161" s="135"/>
      <c r="L161" s="127"/>
    </row>
    <row r="162" spans="1:12" s="137" customFormat="1" ht="61.5" customHeight="1">
      <c r="A162" s="143"/>
      <c r="B162" s="120" t="s">
        <v>353</v>
      </c>
      <c r="C162" s="148" t="s">
        <v>26</v>
      </c>
      <c r="D162" s="148" t="s">
        <v>354</v>
      </c>
      <c r="E162" s="121" t="s">
        <v>355</v>
      </c>
      <c r="F162" s="122" t="s">
        <v>111</v>
      </c>
      <c r="G162" s="123">
        <v>31.2</v>
      </c>
      <c r="H162" s="124"/>
      <c r="I162" s="122">
        <f t="shared" si="20"/>
        <v>0</v>
      </c>
      <c r="J162" s="125">
        <f t="shared" si="21"/>
        <v>0</v>
      </c>
      <c r="K162" s="135"/>
      <c r="L162" s="127"/>
    </row>
    <row r="163" spans="1:12" s="137" customFormat="1" ht="27.75" customHeight="1">
      <c r="A163" s="143"/>
      <c r="B163" s="120" t="s">
        <v>356</v>
      </c>
      <c r="C163" s="148" t="s">
        <v>55</v>
      </c>
      <c r="D163" s="148">
        <v>10449</v>
      </c>
      <c r="E163" s="121" t="s">
        <v>357</v>
      </c>
      <c r="F163" s="122" t="s">
        <v>61</v>
      </c>
      <c r="G163" s="123">
        <v>0.27</v>
      </c>
      <c r="H163" s="124"/>
      <c r="I163" s="122">
        <f t="shared" si="20"/>
        <v>0</v>
      </c>
      <c r="J163" s="125">
        <f t="shared" si="21"/>
        <v>0</v>
      </c>
      <c r="K163" s="135"/>
      <c r="L163" s="127"/>
    </row>
    <row r="164" spans="1:12" s="137" customFormat="1" ht="42.75" customHeight="1">
      <c r="A164" s="143"/>
      <c r="B164" s="120" t="s">
        <v>358</v>
      </c>
      <c r="C164" s="148" t="s">
        <v>26</v>
      </c>
      <c r="D164" s="148" t="s">
        <v>236</v>
      </c>
      <c r="E164" s="121" t="s">
        <v>237</v>
      </c>
      <c r="F164" s="122" t="s">
        <v>57</v>
      </c>
      <c r="G164" s="123">
        <v>15.23</v>
      </c>
      <c r="H164" s="124"/>
      <c r="I164" s="122">
        <f t="shared" si="20"/>
        <v>0</v>
      </c>
      <c r="J164" s="125">
        <f t="shared" si="21"/>
        <v>0</v>
      </c>
      <c r="K164" s="135"/>
      <c r="L164" s="127"/>
    </row>
    <row r="165" spans="1:12" s="137" customFormat="1" ht="55.5" customHeight="1">
      <c r="A165" s="143"/>
      <c r="B165" s="120" t="s">
        <v>359</v>
      </c>
      <c r="C165" s="148" t="s">
        <v>26</v>
      </c>
      <c r="D165" s="148" t="s">
        <v>360</v>
      </c>
      <c r="E165" s="121" t="s">
        <v>361</v>
      </c>
      <c r="F165" s="122" t="s">
        <v>111</v>
      </c>
      <c r="G165" s="123">
        <v>61</v>
      </c>
      <c r="H165" s="124"/>
      <c r="I165" s="122">
        <f t="shared" si="20"/>
        <v>0</v>
      </c>
      <c r="J165" s="125">
        <f t="shared" si="21"/>
        <v>0</v>
      </c>
      <c r="K165" s="135"/>
      <c r="L165" s="127"/>
    </row>
    <row r="166" spans="1:12" s="137" customFormat="1" ht="57" customHeight="1">
      <c r="A166" s="143"/>
      <c r="B166" s="120" t="s">
        <v>362</v>
      </c>
      <c r="C166" s="148" t="s">
        <v>26</v>
      </c>
      <c r="D166" s="148" t="s">
        <v>190</v>
      </c>
      <c r="E166" s="121" t="s">
        <v>191</v>
      </c>
      <c r="F166" s="122" t="s">
        <v>111</v>
      </c>
      <c r="G166" s="123">
        <v>24</v>
      </c>
      <c r="H166" s="124"/>
      <c r="I166" s="122">
        <f t="shared" si="20"/>
        <v>0</v>
      </c>
      <c r="J166" s="125">
        <f t="shared" si="21"/>
        <v>0</v>
      </c>
      <c r="K166" s="135"/>
      <c r="L166" s="127"/>
    </row>
    <row r="167" spans="1:12" s="137" customFormat="1" ht="59.25" customHeight="1">
      <c r="A167" s="143"/>
      <c r="B167" s="120" t="s">
        <v>363</v>
      </c>
      <c r="C167" s="148" t="s">
        <v>26</v>
      </c>
      <c r="D167" s="148" t="s">
        <v>354</v>
      </c>
      <c r="E167" s="121" t="s">
        <v>355</v>
      </c>
      <c r="F167" s="122" t="s">
        <v>111</v>
      </c>
      <c r="G167" s="123">
        <v>12.8</v>
      </c>
      <c r="H167" s="124"/>
      <c r="I167" s="122">
        <f t="shared" si="20"/>
        <v>0</v>
      </c>
      <c r="J167" s="125">
        <f t="shared" si="21"/>
        <v>0</v>
      </c>
      <c r="K167" s="135"/>
      <c r="L167" s="127"/>
    </row>
    <row r="168" spans="1:12" s="137" customFormat="1" ht="39.75" customHeight="1">
      <c r="A168" s="143"/>
      <c r="B168" s="120" t="s">
        <v>364</v>
      </c>
      <c r="C168" s="122" t="s">
        <v>26</v>
      </c>
      <c r="D168" s="148" t="s">
        <v>293</v>
      </c>
      <c r="E168" s="121" t="s">
        <v>294</v>
      </c>
      <c r="F168" s="122" t="s">
        <v>61</v>
      </c>
      <c r="G168" s="123">
        <v>1.33</v>
      </c>
      <c r="H168" s="124"/>
      <c r="I168" s="122">
        <f t="shared" si="20"/>
        <v>0</v>
      </c>
      <c r="J168" s="125">
        <f t="shared" si="21"/>
        <v>0</v>
      </c>
      <c r="K168" s="135"/>
      <c r="L168" s="127"/>
    </row>
    <row r="169" spans="1:12" s="137" customFormat="1" ht="33.75" customHeight="1">
      <c r="A169" s="143"/>
      <c r="B169" s="120" t="s">
        <v>365</v>
      </c>
      <c r="C169" s="148" t="s">
        <v>26</v>
      </c>
      <c r="D169" s="148" t="s">
        <v>366</v>
      </c>
      <c r="E169" s="121" t="s">
        <v>367</v>
      </c>
      <c r="F169" s="122" t="s">
        <v>61</v>
      </c>
      <c r="G169" s="123">
        <v>1.33</v>
      </c>
      <c r="H169" s="124"/>
      <c r="I169" s="122">
        <f t="shared" si="20"/>
        <v>0</v>
      </c>
      <c r="J169" s="125">
        <f t="shared" si="21"/>
        <v>0</v>
      </c>
      <c r="K169" s="135"/>
      <c r="L169" s="127"/>
    </row>
    <row r="170" spans="1:12" s="137" customFormat="1" ht="33.75" customHeight="1">
      <c r="A170" s="143"/>
      <c r="B170" s="120" t="s">
        <v>368</v>
      </c>
      <c r="C170" s="148" t="s">
        <v>55</v>
      </c>
      <c r="D170" s="148">
        <v>10449</v>
      </c>
      <c r="E170" s="121" t="s">
        <v>357</v>
      </c>
      <c r="F170" s="122" t="s">
        <v>61</v>
      </c>
      <c r="G170" s="123">
        <v>0.38</v>
      </c>
      <c r="H170" s="124"/>
      <c r="I170" s="122">
        <f t="shared" si="20"/>
        <v>0</v>
      </c>
      <c r="J170" s="125">
        <f t="shared" si="21"/>
        <v>0</v>
      </c>
      <c r="K170" s="135"/>
      <c r="L170" s="127"/>
    </row>
    <row r="171" spans="1:12" s="137" customFormat="1" ht="33" customHeight="1">
      <c r="A171" s="143"/>
      <c r="B171" s="120" t="s">
        <v>369</v>
      </c>
      <c r="C171" s="148" t="s">
        <v>55</v>
      </c>
      <c r="D171" s="148">
        <v>10450</v>
      </c>
      <c r="E171" s="121" t="s">
        <v>370</v>
      </c>
      <c r="F171" s="122" t="s">
        <v>57</v>
      </c>
      <c r="G171" s="123">
        <v>10.71</v>
      </c>
      <c r="H171" s="124"/>
      <c r="I171" s="122">
        <f t="shared" si="20"/>
        <v>0</v>
      </c>
      <c r="J171" s="125">
        <f t="shared" si="21"/>
        <v>0</v>
      </c>
      <c r="K171" s="135"/>
      <c r="L171" s="127"/>
    </row>
    <row r="172" spans="1:12" s="137" customFormat="1" ht="30" customHeight="1">
      <c r="A172" s="143"/>
      <c r="B172" s="120" t="s">
        <v>371</v>
      </c>
      <c r="C172" s="148" t="s">
        <v>55</v>
      </c>
      <c r="D172" s="120">
        <v>101098</v>
      </c>
      <c r="E172" s="121" t="s">
        <v>372</v>
      </c>
      <c r="F172" s="122" t="s">
        <v>57</v>
      </c>
      <c r="G172" s="123">
        <v>4.34</v>
      </c>
      <c r="H172" s="124"/>
      <c r="I172" s="122">
        <f t="shared" si="20"/>
        <v>0</v>
      </c>
      <c r="J172" s="125">
        <f t="shared" si="21"/>
        <v>0</v>
      </c>
      <c r="K172" s="135"/>
      <c r="L172" s="127"/>
    </row>
    <row r="173" spans="1:12" s="137" customFormat="1" ht="37.5" customHeight="1">
      <c r="A173" s="143"/>
      <c r="B173" s="120" t="s">
        <v>373</v>
      </c>
      <c r="C173" s="148" t="s">
        <v>26</v>
      </c>
      <c r="D173" s="148" t="s">
        <v>374</v>
      </c>
      <c r="E173" s="121" t="s">
        <v>375</v>
      </c>
      <c r="F173" s="122" t="s">
        <v>107</v>
      </c>
      <c r="G173" s="123">
        <v>65.4</v>
      </c>
      <c r="H173" s="124"/>
      <c r="I173" s="122">
        <f t="shared" si="20"/>
        <v>0</v>
      </c>
      <c r="J173" s="125">
        <f t="shared" si="21"/>
        <v>0</v>
      </c>
      <c r="K173" s="135"/>
      <c r="L173" s="127"/>
    </row>
    <row r="174" spans="1:12" s="137" customFormat="1" ht="40.5" customHeight="1">
      <c r="A174" s="143"/>
      <c r="B174" s="120" t="s">
        <v>376</v>
      </c>
      <c r="C174" s="148" t="s">
        <v>79</v>
      </c>
      <c r="D174" s="148">
        <v>42695</v>
      </c>
      <c r="E174" s="121" t="s">
        <v>377</v>
      </c>
      <c r="F174" s="122" t="s">
        <v>121</v>
      </c>
      <c r="G174" s="123">
        <v>2</v>
      </c>
      <c r="H174" s="124"/>
      <c r="I174" s="122">
        <f t="shared" si="20"/>
        <v>0</v>
      </c>
      <c r="J174" s="125">
        <f t="shared" si="21"/>
        <v>0</v>
      </c>
      <c r="K174" s="135"/>
      <c r="L174" s="127"/>
    </row>
    <row r="175" spans="1:12" s="137" customFormat="1" ht="39.75" customHeight="1">
      <c r="A175" s="143"/>
      <c r="B175" s="120" t="s">
        <v>378</v>
      </c>
      <c r="C175" s="148" t="s">
        <v>79</v>
      </c>
      <c r="D175" s="148" t="s">
        <v>379</v>
      </c>
      <c r="E175" s="121" t="s">
        <v>377</v>
      </c>
      <c r="F175" s="122" t="s">
        <v>121</v>
      </c>
      <c r="G175" s="123">
        <v>4</v>
      </c>
      <c r="H175" s="124"/>
      <c r="I175" s="122">
        <f t="shared" si="20"/>
        <v>0</v>
      </c>
      <c r="J175" s="125">
        <f t="shared" si="21"/>
        <v>0</v>
      </c>
      <c r="K175" s="135"/>
      <c r="L175" s="127"/>
    </row>
    <row r="176" spans="1:12" s="137" customFormat="1" ht="54.75" customHeight="1">
      <c r="A176" s="143"/>
      <c r="B176" s="120" t="s">
        <v>380</v>
      </c>
      <c r="C176" s="120" t="s">
        <v>26</v>
      </c>
      <c r="D176" s="120" t="s">
        <v>381</v>
      </c>
      <c r="E176" s="121" t="s">
        <v>382</v>
      </c>
      <c r="F176" s="122" t="s">
        <v>57</v>
      </c>
      <c r="G176" s="123">
        <v>35.06</v>
      </c>
      <c r="H176" s="124"/>
      <c r="I176" s="122">
        <f t="shared" si="20"/>
        <v>0</v>
      </c>
      <c r="J176" s="125">
        <f t="shared" si="21"/>
        <v>0</v>
      </c>
      <c r="K176" s="135"/>
      <c r="L176" s="127"/>
    </row>
    <row r="177" spans="1:12" s="137" customFormat="1" ht="27.75" customHeight="1">
      <c r="A177" s="143"/>
      <c r="B177" s="120" t="s">
        <v>383</v>
      </c>
      <c r="C177" s="120" t="s">
        <v>135</v>
      </c>
      <c r="D177" s="120">
        <v>71200</v>
      </c>
      <c r="E177" s="121" t="s">
        <v>239</v>
      </c>
      <c r="F177" s="122" t="s">
        <v>111</v>
      </c>
      <c r="G177" s="123">
        <v>109.05</v>
      </c>
      <c r="H177" s="124"/>
      <c r="I177" s="122">
        <f t="shared" si="20"/>
        <v>0</v>
      </c>
      <c r="J177" s="125">
        <f t="shared" si="21"/>
        <v>0</v>
      </c>
      <c r="K177" s="135"/>
      <c r="L177" s="127"/>
    </row>
    <row r="178" spans="1:14" s="131" customFormat="1" ht="34.5" customHeight="1">
      <c r="A178" s="129"/>
      <c r="B178" s="120" t="s">
        <v>384</v>
      </c>
      <c r="C178" s="120" t="s">
        <v>26</v>
      </c>
      <c r="D178" s="120" t="s">
        <v>236</v>
      </c>
      <c r="E178" s="121" t="s">
        <v>237</v>
      </c>
      <c r="F178" s="122" t="s">
        <v>57</v>
      </c>
      <c r="G178" s="123">
        <v>5.4</v>
      </c>
      <c r="H178" s="124"/>
      <c r="I178" s="122">
        <f t="shared" si="20"/>
        <v>0</v>
      </c>
      <c r="J178" s="125">
        <f t="shared" si="21"/>
        <v>0</v>
      </c>
      <c r="K178" s="111"/>
      <c r="L178" s="127"/>
      <c r="M178" s="104"/>
      <c r="N178" s="104"/>
    </row>
    <row r="179" spans="1:12" s="103" customFormat="1" ht="46.5" customHeight="1">
      <c r="A179" s="98"/>
      <c r="B179" s="120" t="s">
        <v>385</v>
      </c>
      <c r="C179" s="120" t="s">
        <v>26</v>
      </c>
      <c r="D179" s="120" t="s">
        <v>386</v>
      </c>
      <c r="E179" s="121" t="s">
        <v>387</v>
      </c>
      <c r="F179" s="122" t="s">
        <v>61</v>
      </c>
      <c r="G179" s="123">
        <v>0.68</v>
      </c>
      <c r="H179" s="124"/>
      <c r="I179" s="122">
        <f t="shared" si="20"/>
        <v>0</v>
      </c>
      <c r="J179" s="125">
        <f t="shared" si="21"/>
        <v>0</v>
      </c>
      <c r="K179" s="126"/>
      <c r="L179" s="127"/>
    </row>
    <row r="180" spans="1:12" s="103" customFormat="1" ht="40.5" customHeight="1">
      <c r="A180" s="98"/>
      <c r="B180" s="120" t="s">
        <v>388</v>
      </c>
      <c r="C180" s="148" t="s">
        <v>26</v>
      </c>
      <c r="D180" s="148" t="s">
        <v>366</v>
      </c>
      <c r="E180" s="121" t="s">
        <v>367</v>
      </c>
      <c r="F180" s="122" t="s">
        <v>61</v>
      </c>
      <c r="G180" s="123">
        <v>0.68</v>
      </c>
      <c r="H180" s="124"/>
      <c r="I180" s="122">
        <f t="shared" si="20"/>
        <v>0</v>
      </c>
      <c r="J180" s="125">
        <f t="shared" si="21"/>
        <v>0</v>
      </c>
      <c r="K180" s="126"/>
      <c r="L180" s="127"/>
    </row>
    <row r="181" spans="1:12" s="103" customFormat="1" ht="60" customHeight="1">
      <c r="A181" s="98"/>
      <c r="B181" s="120" t="s">
        <v>389</v>
      </c>
      <c r="C181" s="148" t="s">
        <v>26</v>
      </c>
      <c r="D181" s="148" t="s">
        <v>390</v>
      </c>
      <c r="E181" s="121" t="s">
        <v>391</v>
      </c>
      <c r="F181" s="122" t="s">
        <v>61</v>
      </c>
      <c r="G181" s="123">
        <v>0.47</v>
      </c>
      <c r="H181" s="124"/>
      <c r="I181" s="122">
        <f t="shared" si="20"/>
        <v>0</v>
      </c>
      <c r="J181" s="125">
        <f t="shared" si="21"/>
        <v>0</v>
      </c>
      <c r="K181" s="126"/>
      <c r="L181" s="127"/>
    </row>
    <row r="182" spans="1:12" s="103" customFormat="1" ht="58.5" customHeight="1">
      <c r="A182" s="98"/>
      <c r="B182" s="120" t="s">
        <v>392</v>
      </c>
      <c r="C182" s="122" t="s">
        <v>26</v>
      </c>
      <c r="D182" s="122" t="s">
        <v>393</v>
      </c>
      <c r="E182" s="121" t="s">
        <v>394</v>
      </c>
      <c r="F182" s="122" t="s">
        <v>57</v>
      </c>
      <c r="G182" s="123">
        <v>13.67</v>
      </c>
      <c r="H182" s="124"/>
      <c r="I182" s="122">
        <f t="shared" si="20"/>
        <v>0</v>
      </c>
      <c r="J182" s="125">
        <f t="shared" si="21"/>
        <v>0</v>
      </c>
      <c r="K182" s="126"/>
      <c r="L182" s="127"/>
    </row>
    <row r="183" spans="1:12" s="103" customFormat="1" ht="60" customHeight="1">
      <c r="A183" s="98"/>
      <c r="B183" s="120" t="s">
        <v>395</v>
      </c>
      <c r="C183" s="122" t="s">
        <v>26</v>
      </c>
      <c r="D183" s="122" t="s">
        <v>396</v>
      </c>
      <c r="E183" s="121" t="s">
        <v>397</v>
      </c>
      <c r="F183" s="122" t="s">
        <v>57</v>
      </c>
      <c r="G183" s="123">
        <v>6.97</v>
      </c>
      <c r="H183" s="124"/>
      <c r="I183" s="122">
        <f t="shared" si="20"/>
        <v>0</v>
      </c>
      <c r="J183" s="125">
        <f t="shared" si="21"/>
        <v>0</v>
      </c>
      <c r="K183" s="126"/>
      <c r="L183" s="127"/>
    </row>
    <row r="184" spans="1:12" s="103" customFormat="1" ht="53.25" customHeight="1">
      <c r="A184" s="98"/>
      <c r="B184" s="120" t="s">
        <v>398</v>
      </c>
      <c r="C184" s="122" t="s">
        <v>26</v>
      </c>
      <c r="D184" s="122" t="s">
        <v>323</v>
      </c>
      <c r="E184" s="121" t="s">
        <v>324</v>
      </c>
      <c r="F184" s="122" t="s">
        <v>57</v>
      </c>
      <c r="G184" s="123">
        <v>6.97</v>
      </c>
      <c r="H184" s="124"/>
      <c r="I184" s="122">
        <f t="shared" si="20"/>
        <v>0</v>
      </c>
      <c r="J184" s="125">
        <f t="shared" si="21"/>
        <v>0</v>
      </c>
      <c r="K184" s="126"/>
      <c r="L184" s="127"/>
    </row>
    <row r="185" spans="1:12" s="103" customFormat="1" ht="66" customHeight="1">
      <c r="A185" s="143"/>
      <c r="B185" s="120" t="s">
        <v>399</v>
      </c>
      <c r="C185" s="122" t="s">
        <v>26</v>
      </c>
      <c r="D185" s="122" t="s">
        <v>326</v>
      </c>
      <c r="E185" s="121" t="s">
        <v>327</v>
      </c>
      <c r="F185" s="122" t="s">
        <v>57</v>
      </c>
      <c r="G185" s="123">
        <v>6.97</v>
      </c>
      <c r="H185" s="124"/>
      <c r="I185" s="122">
        <f t="shared" si="20"/>
        <v>0</v>
      </c>
      <c r="J185" s="125">
        <f t="shared" si="21"/>
        <v>0</v>
      </c>
      <c r="K185" s="135"/>
      <c r="L185" s="127"/>
    </row>
    <row r="186" spans="1:12" s="137" customFormat="1" ht="44.25" customHeight="1">
      <c r="A186" s="143"/>
      <c r="B186" s="120" t="s">
        <v>400</v>
      </c>
      <c r="C186" s="120" t="s">
        <v>26</v>
      </c>
      <c r="D186" s="120" t="s">
        <v>401</v>
      </c>
      <c r="E186" s="121" t="s">
        <v>402</v>
      </c>
      <c r="F186" s="122" t="s">
        <v>57</v>
      </c>
      <c r="G186" s="123">
        <v>87.66</v>
      </c>
      <c r="H186" s="124"/>
      <c r="I186" s="122">
        <f t="shared" si="20"/>
        <v>0</v>
      </c>
      <c r="J186" s="125">
        <f t="shared" si="21"/>
        <v>0</v>
      </c>
      <c r="K186" s="135"/>
      <c r="L186" s="127"/>
    </row>
    <row r="187" spans="1:12" s="137" customFormat="1" ht="39" customHeight="1">
      <c r="A187" s="143"/>
      <c r="B187" s="120" t="s">
        <v>403</v>
      </c>
      <c r="C187" s="120" t="s">
        <v>55</v>
      </c>
      <c r="D187" s="120">
        <v>170401</v>
      </c>
      <c r="E187" s="121" t="s">
        <v>404</v>
      </c>
      <c r="F187" s="122" t="s">
        <v>57</v>
      </c>
      <c r="G187" s="123">
        <v>36.95</v>
      </c>
      <c r="H187" s="124"/>
      <c r="I187" s="122">
        <f t="shared" si="20"/>
        <v>0</v>
      </c>
      <c r="J187" s="125">
        <f t="shared" si="21"/>
        <v>0</v>
      </c>
      <c r="K187" s="135"/>
      <c r="L187" s="127"/>
    </row>
    <row r="188" spans="2:12" s="103" customFormat="1" ht="23.25" customHeight="1">
      <c r="B188" s="116" t="s">
        <v>405</v>
      </c>
      <c r="C188" s="116"/>
      <c r="D188" s="116"/>
      <c r="E188" s="117" t="s">
        <v>406</v>
      </c>
      <c r="F188" s="118"/>
      <c r="G188" s="118"/>
      <c r="H188" s="118"/>
      <c r="I188" s="118"/>
      <c r="J188" s="118">
        <f>J189+J215</f>
        <v>0</v>
      </c>
      <c r="K188" s="102"/>
      <c r="L188" s="127"/>
    </row>
    <row r="189" spans="2:12" s="103" customFormat="1" ht="30.75" customHeight="1">
      <c r="B189" s="114" t="s">
        <v>407</v>
      </c>
      <c r="C189" s="114"/>
      <c r="D189" s="114"/>
      <c r="E189" s="107" t="s">
        <v>408</v>
      </c>
      <c r="F189" s="110"/>
      <c r="G189" s="110"/>
      <c r="H189" s="110"/>
      <c r="I189" s="110"/>
      <c r="J189" s="110">
        <f>SUM(J190:J214)</f>
        <v>0</v>
      </c>
      <c r="K189" s="102"/>
      <c r="L189" s="127"/>
    </row>
    <row r="190" spans="2:12" s="103" customFormat="1" ht="35.25" customHeight="1">
      <c r="B190" s="151" t="s">
        <v>409</v>
      </c>
      <c r="C190" s="152" t="s">
        <v>26</v>
      </c>
      <c r="D190" s="120">
        <v>97636</v>
      </c>
      <c r="E190" s="121" t="s">
        <v>410</v>
      </c>
      <c r="F190" s="122" t="s">
        <v>57</v>
      </c>
      <c r="G190" s="123">
        <v>8.58</v>
      </c>
      <c r="H190" s="124"/>
      <c r="I190" s="122">
        <f aca="true" t="shared" si="22" ref="I190:I214">ROUND(H190*(1+$H$13),2)</f>
        <v>0</v>
      </c>
      <c r="J190" s="125">
        <f aca="true" t="shared" si="23" ref="J190:J214">ROUND(I190*G190,2)</f>
        <v>0</v>
      </c>
      <c r="K190" s="102"/>
      <c r="L190" s="127"/>
    </row>
    <row r="191" spans="2:12" s="103" customFormat="1" ht="36.75" customHeight="1">
      <c r="B191" s="151" t="s">
        <v>411</v>
      </c>
      <c r="C191" s="151" t="s">
        <v>135</v>
      </c>
      <c r="D191" s="144">
        <v>84900</v>
      </c>
      <c r="E191" s="121" t="s">
        <v>412</v>
      </c>
      <c r="F191" s="122" t="s">
        <v>61</v>
      </c>
      <c r="G191" s="123">
        <v>1.98</v>
      </c>
      <c r="H191" s="124"/>
      <c r="I191" s="122">
        <f t="shared" si="22"/>
        <v>0</v>
      </c>
      <c r="J191" s="125">
        <f t="shared" si="23"/>
        <v>0</v>
      </c>
      <c r="K191" s="102"/>
      <c r="L191" s="127"/>
    </row>
    <row r="192" spans="2:12" s="103" customFormat="1" ht="58.5" customHeight="1">
      <c r="B192" s="151" t="s">
        <v>413</v>
      </c>
      <c r="C192" s="153" t="s">
        <v>26</v>
      </c>
      <c r="D192" s="144" t="s">
        <v>251</v>
      </c>
      <c r="E192" s="121" t="s">
        <v>252</v>
      </c>
      <c r="F192" s="122" t="s">
        <v>61</v>
      </c>
      <c r="G192" s="123">
        <v>13.2</v>
      </c>
      <c r="H192" s="124"/>
      <c r="I192" s="122">
        <f t="shared" si="22"/>
        <v>0</v>
      </c>
      <c r="J192" s="125">
        <f t="shared" si="23"/>
        <v>0</v>
      </c>
      <c r="K192" s="102"/>
      <c r="L192" s="127"/>
    </row>
    <row r="193" spans="1:12" s="137" customFormat="1" ht="32.25" customHeight="1">
      <c r="A193" s="143"/>
      <c r="B193" s="151" t="s">
        <v>414</v>
      </c>
      <c r="C193" s="153" t="s">
        <v>26</v>
      </c>
      <c r="D193" s="151" t="s">
        <v>63</v>
      </c>
      <c r="E193" s="121" t="s">
        <v>64</v>
      </c>
      <c r="F193" s="122" t="s">
        <v>65</v>
      </c>
      <c r="G193" s="123">
        <v>75.23</v>
      </c>
      <c r="H193" s="124"/>
      <c r="I193" s="122">
        <f t="shared" si="22"/>
        <v>0</v>
      </c>
      <c r="J193" s="125">
        <f t="shared" si="23"/>
        <v>0</v>
      </c>
      <c r="K193" s="135"/>
      <c r="L193" s="127"/>
    </row>
    <row r="194" spans="1:12" s="137" customFormat="1" ht="55.5" customHeight="1">
      <c r="A194" s="143"/>
      <c r="B194" s="151" t="s">
        <v>415</v>
      </c>
      <c r="C194" s="120" t="s">
        <v>67</v>
      </c>
      <c r="D194" s="67">
        <v>2</v>
      </c>
      <c r="E194" s="121" t="s">
        <v>68</v>
      </c>
      <c r="F194" s="122" t="s">
        <v>69</v>
      </c>
      <c r="G194" s="123">
        <v>26.4</v>
      </c>
      <c r="H194" s="124"/>
      <c r="I194" s="122">
        <f t="shared" si="22"/>
        <v>0</v>
      </c>
      <c r="J194" s="125">
        <f t="shared" si="23"/>
        <v>0</v>
      </c>
      <c r="K194" s="135"/>
      <c r="L194" s="127"/>
    </row>
    <row r="195" spans="1:12" s="137" customFormat="1" ht="66" customHeight="1">
      <c r="A195" s="143"/>
      <c r="B195" s="151" t="s">
        <v>416</v>
      </c>
      <c r="C195" s="120" t="s">
        <v>26</v>
      </c>
      <c r="D195" s="120" t="s">
        <v>310</v>
      </c>
      <c r="E195" s="121" t="s">
        <v>311</v>
      </c>
      <c r="F195" s="122" t="s">
        <v>61</v>
      </c>
      <c r="G195" s="123">
        <v>322.41</v>
      </c>
      <c r="H195" s="124"/>
      <c r="I195" s="122">
        <f t="shared" si="22"/>
        <v>0</v>
      </c>
      <c r="J195" s="125">
        <f t="shared" si="23"/>
        <v>0</v>
      </c>
      <c r="K195" s="135"/>
      <c r="L195" s="127"/>
    </row>
    <row r="196" spans="1:12" s="137" customFormat="1" ht="57.75" customHeight="1">
      <c r="A196" s="143"/>
      <c r="B196" s="151" t="s">
        <v>417</v>
      </c>
      <c r="C196" s="144" t="s">
        <v>26</v>
      </c>
      <c r="D196" s="154" t="s">
        <v>284</v>
      </c>
      <c r="E196" s="121" t="s">
        <v>285</v>
      </c>
      <c r="F196" s="122" t="s">
        <v>57</v>
      </c>
      <c r="G196" s="123">
        <v>280.02</v>
      </c>
      <c r="H196" s="124"/>
      <c r="I196" s="122">
        <f t="shared" si="22"/>
        <v>0</v>
      </c>
      <c r="J196" s="125">
        <f t="shared" si="23"/>
        <v>0</v>
      </c>
      <c r="K196" s="135"/>
      <c r="L196" s="127"/>
    </row>
    <row r="197" spans="1:12" s="137" customFormat="1" ht="36.75" customHeight="1">
      <c r="A197" s="143"/>
      <c r="B197" s="151" t="s">
        <v>418</v>
      </c>
      <c r="C197" s="144" t="s">
        <v>26</v>
      </c>
      <c r="D197" s="154" t="s">
        <v>281</v>
      </c>
      <c r="E197" s="121" t="s">
        <v>282</v>
      </c>
      <c r="F197" s="122" t="s">
        <v>57</v>
      </c>
      <c r="G197" s="123">
        <v>164.62</v>
      </c>
      <c r="H197" s="124"/>
      <c r="I197" s="122">
        <f t="shared" si="22"/>
        <v>0</v>
      </c>
      <c r="J197" s="125">
        <f t="shared" si="23"/>
        <v>0</v>
      </c>
      <c r="K197" s="135"/>
      <c r="L197" s="127"/>
    </row>
    <row r="198" spans="1:12" s="137" customFormat="1" ht="48.75" customHeight="1">
      <c r="A198" s="143"/>
      <c r="B198" s="151" t="s">
        <v>419</v>
      </c>
      <c r="C198" s="120" t="s">
        <v>26</v>
      </c>
      <c r="D198" s="120" t="s">
        <v>420</v>
      </c>
      <c r="E198" s="121" t="s">
        <v>421</v>
      </c>
      <c r="F198" s="122" t="s">
        <v>61</v>
      </c>
      <c r="G198" s="123">
        <v>5.49</v>
      </c>
      <c r="H198" s="124"/>
      <c r="I198" s="122">
        <f t="shared" si="22"/>
        <v>0</v>
      </c>
      <c r="J198" s="125">
        <f t="shared" si="23"/>
        <v>0</v>
      </c>
      <c r="K198" s="135"/>
      <c r="L198" s="127"/>
    </row>
    <row r="199" spans="1:12" s="137" customFormat="1" ht="48.75" customHeight="1">
      <c r="A199" s="143"/>
      <c r="B199" s="151" t="s">
        <v>422</v>
      </c>
      <c r="C199" s="120" t="s">
        <v>26</v>
      </c>
      <c r="D199" s="120" t="s">
        <v>423</v>
      </c>
      <c r="E199" s="121" t="s">
        <v>424</v>
      </c>
      <c r="F199" s="122" t="s">
        <v>107</v>
      </c>
      <c r="G199" s="123">
        <v>11.3</v>
      </c>
      <c r="H199" s="124"/>
      <c r="I199" s="122">
        <f t="shared" si="22"/>
        <v>0</v>
      </c>
      <c r="J199" s="125">
        <f t="shared" si="23"/>
        <v>0</v>
      </c>
      <c r="K199" s="135"/>
      <c r="L199" s="127"/>
    </row>
    <row r="200" spans="1:12" s="137" customFormat="1" ht="49.5" customHeight="1">
      <c r="A200" s="143"/>
      <c r="B200" s="151" t="s">
        <v>425</v>
      </c>
      <c r="C200" s="120" t="s">
        <v>135</v>
      </c>
      <c r="D200" s="120">
        <v>61001</v>
      </c>
      <c r="E200" s="121" t="s">
        <v>426</v>
      </c>
      <c r="F200" s="122" t="s">
        <v>107</v>
      </c>
      <c r="G200" s="123">
        <v>82.04</v>
      </c>
      <c r="H200" s="124"/>
      <c r="I200" s="122">
        <f t="shared" si="22"/>
        <v>0</v>
      </c>
      <c r="J200" s="125">
        <f t="shared" si="23"/>
        <v>0</v>
      </c>
      <c r="K200" s="135"/>
      <c r="L200" s="127"/>
    </row>
    <row r="201" spans="1:12" s="137" customFormat="1" ht="75" customHeight="1">
      <c r="A201" s="143"/>
      <c r="B201" s="151" t="s">
        <v>427</v>
      </c>
      <c r="C201" s="120" t="s">
        <v>26</v>
      </c>
      <c r="D201" s="120" t="s">
        <v>275</v>
      </c>
      <c r="E201" s="121" t="s">
        <v>276</v>
      </c>
      <c r="F201" s="122" t="s">
        <v>61</v>
      </c>
      <c r="G201" s="123">
        <v>239.14</v>
      </c>
      <c r="H201" s="124"/>
      <c r="I201" s="122">
        <f t="shared" si="22"/>
        <v>0</v>
      </c>
      <c r="J201" s="125">
        <f t="shared" si="23"/>
        <v>0</v>
      </c>
      <c r="K201" s="135"/>
      <c r="L201" s="127"/>
    </row>
    <row r="202" spans="1:12" s="137" customFormat="1" ht="57.75" customHeight="1">
      <c r="A202" s="143"/>
      <c r="B202" s="151" t="s">
        <v>428</v>
      </c>
      <c r="C202" s="120" t="s">
        <v>26</v>
      </c>
      <c r="D202" s="120" t="s">
        <v>59</v>
      </c>
      <c r="E202" s="121" t="s">
        <v>60</v>
      </c>
      <c r="F202" s="122" t="s">
        <v>61</v>
      </c>
      <c r="G202" s="123">
        <v>104.1</v>
      </c>
      <c r="H202" s="124"/>
      <c r="I202" s="122">
        <f t="shared" si="22"/>
        <v>0</v>
      </c>
      <c r="J202" s="125">
        <f t="shared" si="23"/>
        <v>0</v>
      </c>
      <c r="K202" s="135"/>
      <c r="L202" s="127"/>
    </row>
    <row r="203" spans="1:12" s="137" customFormat="1" ht="45" customHeight="1">
      <c r="A203" s="143"/>
      <c r="B203" s="151" t="s">
        <v>429</v>
      </c>
      <c r="C203" s="120" t="s">
        <v>26</v>
      </c>
      <c r="D203" s="120" t="s">
        <v>63</v>
      </c>
      <c r="E203" s="121" t="s">
        <v>64</v>
      </c>
      <c r="F203" s="122" t="s">
        <v>65</v>
      </c>
      <c r="G203" s="123">
        <v>593.36</v>
      </c>
      <c r="H203" s="124"/>
      <c r="I203" s="122">
        <f t="shared" si="22"/>
        <v>0</v>
      </c>
      <c r="J203" s="125">
        <f t="shared" si="23"/>
        <v>0</v>
      </c>
      <c r="K203" s="135"/>
      <c r="L203" s="127"/>
    </row>
    <row r="204" spans="1:12" s="137" customFormat="1" ht="42.75" customHeight="1">
      <c r="A204" s="143"/>
      <c r="B204" s="151" t="s">
        <v>430</v>
      </c>
      <c r="C204" s="144" t="s">
        <v>67</v>
      </c>
      <c r="D204" s="120">
        <v>2</v>
      </c>
      <c r="E204" s="121" t="s">
        <v>68</v>
      </c>
      <c r="F204" s="122" t="s">
        <v>69</v>
      </c>
      <c r="G204" s="123">
        <v>124.92</v>
      </c>
      <c r="H204" s="124"/>
      <c r="I204" s="122">
        <f t="shared" si="22"/>
        <v>0</v>
      </c>
      <c r="J204" s="125">
        <f t="shared" si="23"/>
        <v>0</v>
      </c>
      <c r="K204" s="135"/>
      <c r="L204" s="127"/>
    </row>
    <row r="205" spans="1:12" s="137" customFormat="1" ht="39.75" customHeight="1">
      <c r="A205" s="143"/>
      <c r="B205" s="151" t="s">
        <v>431</v>
      </c>
      <c r="C205" s="153" t="s">
        <v>26</v>
      </c>
      <c r="D205" s="153" t="s">
        <v>432</v>
      </c>
      <c r="E205" s="121" t="s">
        <v>433</v>
      </c>
      <c r="F205" s="122" t="s">
        <v>61</v>
      </c>
      <c r="G205" s="123">
        <v>25.75</v>
      </c>
      <c r="H205" s="124"/>
      <c r="I205" s="122">
        <f t="shared" si="22"/>
        <v>0</v>
      </c>
      <c r="J205" s="125">
        <f t="shared" si="23"/>
        <v>0</v>
      </c>
      <c r="K205" s="135"/>
      <c r="L205" s="127"/>
    </row>
    <row r="206" spans="1:12" s="137" customFormat="1" ht="33.75" customHeight="1">
      <c r="A206" s="143"/>
      <c r="B206" s="151" t="s">
        <v>434</v>
      </c>
      <c r="C206" s="153" t="s">
        <v>135</v>
      </c>
      <c r="D206" s="153">
        <v>52700</v>
      </c>
      <c r="E206" s="121" t="s">
        <v>435</v>
      </c>
      <c r="F206" s="122" t="s">
        <v>57</v>
      </c>
      <c r="G206" s="123">
        <v>171.68</v>
      </c>
      <c r="H206" s="124"/>
      <c r="I206" s="122">
        <f t="shared" si="22"/>
        <v>0</v>
      </c>
      <c r="J206" s="125">
        <f t="shared" si="23"/>
        <v>0</v>
      </c>
      <c r="K206" s="135"/>
      <c r="L206" s="127"/>
    </row>
    <row r="207" spans="1:12" s="137" customFormat="1" ht="45.75" customHeight="1">
      <c r="A207" s="143"/>
      <c r="B207" s="151" t="s">
        <v>436</v>
      </c>
      <c r="C207" s="153" t="s">
        <v>26</v>
      </c>
      <c r="D207" s="120" t="s">
        <v>437</v>
      </c>
      <c r="E207" s="121" t="s">
        <v>438</v>
      </c>
      <c r="F207" s="122" t="s">
        <v>61</v>
      </c>
      <c r="G207" s="123">
        <v>8.58</v>
      </c>
      <c r="H207" s="124"/>
      <c r="I207" s="122">
        <f t="shared" si="22"/>
        <v>0</v>
      </c>
      <c r="J207" s="125">
        <f t="shared" si="23"/>
        <v>0</v>
      </c>
      <c r="K207" s="135"/>
      <c r="L207" s="127"/>
    </row>
    <row r="208" spans="1:12" s="137" customFormat="1" ht="45.75" customHeight="1">
      <c r="A208" s="143"/>
      <c r="B208" s="151" t="s">
        <v>439</v>
      </c>
      <c r="C208" s="153" t="s">
        <v>135</v>
      </c>
      <c r="D208" s="120">
        <v>57901</v>
      </c>
      <c r="E208" s="121" t="s">
        <v>440</v>
      </c>
      <c r="F208" s="122" t="s">
        <v>61</v>
      </c>
      <c r="G208" s="123">
        <v>8.58</v>
      </c>
      <c r="H208" s="124"/>
      <c r="I208" s="122">
        <f t="shared" si="22"/>
        <v>0</v>
      </c>
      <c r="J208" s="125">
        <f t="shared" si="23"/>
        <v>0</v>
      </c>
      <c r="K208" s="135"/>
      <c r="L208" s="127"/>
    </row>
    <row r="209" spans="1:12" s="103" customFormat="1" ht="26.25" customHeight="1">
      <c r="A209" s="98"/>
      <c r="B209" s="151" t="s">
        <v>441</v>
      </c>
      <c r="C209" s="153" t="s">
        <v>135</v>
      </c>
      <c r="D209" s="120">
        <v>57907</v>
      </c>
      <c r="E209" s="121" t="s">
        <v>442</v>
      </c>
      <c r="F209" s="122" t="s">
        <v>65</v>
      </c>
      <c r="G209" s="123">
        <v>307.3</v>
      </c>
      <c r="H209" s="124"/>
      <c r="I209" s="122">
        <f t="shared" si="22"/>
        <v>0</v>
      </c>
      <c r="J209" s="125">
        <f t="shared" si="23"/>
        <v>0</v>
      </c>
      <c r="K209" s="126"/>
      <c r="L209" s="127"/>
    </row>
    <row r="210" spans="1:12" s="103" customFormat="1" ht="22.5" customHeight="1">
      <c r="A210" s="98"/>
      <c r="B210" s="151" t="s">
        <v>443</v>
      </c>
      <c r="C210" s="153" t="s">
        <v>135</v>
      </c>
      <c r="D210" s="153">
        <v>52600</v>
      </c>
      <c r="E210" s="121" t="s">
        <v>444</v>
      </c>
      <c r="F210" s="122" t="s">
        <v>57</v>
      </c>
      <c r="G210" s="123">
        <v>171.68</v>
      </c>
      <c r="H210" s="124"/>
      <c r="I210" s="122">
        <f t="shared" si="22"/>
        <v>0</v>
      </c>
      <c r="J210" s="125">
        <f t="shared" si="23"/>
        <v>0</v>
      </c>
      <c r="K210" s="126"/>
      <c r="L210" s="127"/>
    </row>
    <row r="211" spans="1:12" s="103" customFormat="1" ht="39" customHeight="1">
      <c r="A211" s="98"/>
      <c r="B211" s="151" t="s">
        <v>445</v>
      </c>
      <c r="C211" s="153" t="s">
        <v>26</v>
      </c>
      <c r="D211" s="120" t="s">
        <v>446</v>
      </c>
      <c r="E211" s="121" t="s">
        <v>447</v>
      </c>
      <c r="F211" s="122" t="s">
        <v>61</v>
      </c>
      <c r="G211" s="123">
        <v>6.87</v>
      </c>
      <c r="H211" s="124"/>
      <c r="I211" s="122">
        <f t="shared" si="22"/>
        <v>0</v>
      </c>
      <c r="J211" s="125">
        <f t="shared" si="23"/>
        <v>0</v>
      </c>
      <c r="K211" s="126"/>
      <c r="L211" s="127"/>
    </row>
    <row r="212" spans="1:12" s="103" customFormat="1" ht="46.5" customHeight="1">
      <c r="A212" s="98"/>
      <c r="B212" s="151" t="s">
        <v>448</v>
      </c>
      <c r="C212" s="153" t="s">
        <v>135</v>
      </c>
      <c r="D212" s="153">
        <v>57801</v>
      </c>
      <c r="E212" s="121" t="s">
        <v>449</v>
      </c>
      <c r="F212" s="122" t="s">
        <v>61</v>
      </c>
      <c r="G212" s="123">
        <v>6.87</v>
      </c>
      <c r="H212" s="124"/>
      <c r="I212" s="122">
        <f t="shared" si="22"/>
        <v>0</v>
      </c>
      <c r="J212" s="125">
        <f t="shared" si="23"/>
        <v>0</v>
      </c>
      <c r="K212" s="126"/>
      <c r="L212" s="127"/>
    </row>
    <row r="213" spans="1:12" s="103" customFormat="1" ht="43.5" customHeight="1">
      <c r="A213" s="98"/>
      <c r="B213" s="151" t="s">
        <v>450</v>
      </c>
      <c r="C213" s="153" t="s">
        <v>135</v>
      </c>
      <c r="D213" s="153">
        <v>57807</v>
      </c>
      <c r="E213" s="121" t="s">
        <v>451</v>
      </c>
      <c r="F213" s="122" t="s">
        <v>65</v>
      </c>
      <c r="G213" s="123">
        <v>245.84</v>
      </c>
      <c r="H213" s="124"/>
      <c r="I213" s="122">
        <f t="shared" si="22"/>
        <v>0</v>
      </c>
      <c r="J213" s="125">
        <f t="shared" si="23"/>
        <v>0</v>
      </c>
      <c r="K213" s="135"/>
      <c r="L213" s="127"/>
    </row>
    <row r="214" spans="1:12" s="103" customFormat="1" ht="59.25" customHeight="1">
      <c r="A214" s="98"/>
      <c r="B214" s="151" t="s">
        <v>452</v>
      </c>
      <c r="C214" s="153" t="s">
        <v>26</v>
      </c>
      <c r="D214" s="153" t="s">
        <v>453</v>
      </c>
      <c r="E214" s="121" t="s">
        <v>454</v>
      </c>
      <c r="F214" s="122" t="s">
        <v>61</v>
      </c>
      <c r="G214" s="123">
        <v>0.38</v>
      </c>
      <c r="H214" s="124"/>
      <c r="I214" s="122">
        <f t="shared" si="22"/>
        <v>0</v>
      </c>
      <c r="J214" s="125">
        <f t="shared" si="23"/>
        <v>0</v>
      </c>
      <c r="K214" s="135"/>
      <c r="L214" s="127"/>
    </row>
    <row r="215" spans="2:12" s="103" customFormat="1" ht="30" customHeight="1">
      <c r="B215" s="114" t="s">
        <v>455</v>
      </c>
      <c r="C215" s="114"/>
      <c r="D215" s="114"/>
      <c r="E215" s="107" t="s">
        <v>456</v>
      </c>
      <c r="F215" s="110"/>
      <c r="G215" s="110"/>
      <c r="H215" s="110"/>
      <c r="I215" s="110"/>
      <c r="J215" s="110">
        <f>SUM(J216:J223)</f>
        <v>0</v>
      </c>
      <c r="K215" s="102"/>
      <c r="L215" s="127"/>
    </row>
    <row r="216" spans="1:12" s="103" customFormat="1" ht="69.75" customHeight="1">
      <c r="A216" s="98"/>
      <c r="B216" s="120" t="s">
        <v>457</v>
      </c>
      <c r="C216" s="120" t="s">
        <v>26</v>
      </c>
      <c r="D216" s="138" t="s">
        <v>310</v>
      </c>
      <c r="E216" s="121" t="s">
        <v>311</v>
      </c>
      <c r="F216" s="122" t="s">
        <v>61</v>
      </c>
      <c r="G216" s="123">
        <v>32.69</v>
      </c>
      <c r="H216" s="124"/>
      <c r="I216" s="122">
        <f aca="true" t="shared" si="24" ref="I216:I223">ROUND(H216*(1+$H$13),2)</f>
        <v>0</v>
      </c>
      <c r="J216" s="125">
        <f aca="true" t="shared" si="25" ref="J216:J223">ROUND(I216*G216,2)</f>
        <v>0</v>
      </c>
      <c r="K216" s="135"/>
      <c r="L216" s="127"/>
    </row>
    <row r="217" spans="1:12" s="103" customFormat="1" ht="44.25" customHeight="1">
      <c r="A217" s="98"/>
      <c r="B217" s="120" t="s">
        <v>458</v>
      </c>
      <c r="C217" s="144" t="s">
        <v>26</v>
      </c>
      <c r="D217" s="154" t="s">
        <v>284</v>
      </c>
      <c r="E217" s="121" t="s">
        <v>285</v>
      </c>
      <c r="F217" s="122" t="s">
        <v>57</v>
      </c>
      <c r="G217" s="123">
        <v>16.26</v>
      </c>
      <c r="H217" s="124"/>
      <c r="I217" s="122">
        <f t="shared" si="24"/>
        <v>0</v>
      </c>
      <c r="J217" s="125">
        <f t="shared" si="25"/>
        <v>0</v>
      </c>
      <c r="K217" s="135"/>
      <c r="L217" s="127"/>
    </row>
    <row r="218" spans="2:12" s="98" customFormat="1" ht="61.5" customHeight="1">
      <c r="B218" s="120" t="s">
        <v>459</v>
      </c>
      <c r="C218" s="120" t="s">
        <v>26</v>
      </c>
      <c r="D218" s="138" t="s">
        <v>460</v>
      </c>
      <c r="E218" s="121" t="s">
        <v>461</v>
      </c>
      <c r="F218" s="122" t="s">
        <v>121</v>
      </c>
      <c r="G218" s="123">
        <v>3</v>
      </c>
      <c r="H218" s="124"/>
      <c r="I218" s="122">
        <f t="shared" si="24"/>
        <v>0</v>
      </c>
      <c r="J218" s="125">
        <f t="shared" si="25"/>
        <v>0</v>
      </c>
      <c r="K218" s="126"/>
      <c r="L218" s="127"/>
    </row>
    <row r="219" spans="2:12" s="98" customFormat="1" ht="63.75" customHeight="1">
      <c r="B219" s="120" t="s">
        <v>462</v>
      </c>
      <c r="C219" s="120" t="s">
        <v>26</v>
      </c>
      <c r="D219" s="138" t="s">
        <v>275</v>
      </c>
      <c r="E219" s="121" t="s">
        <v>276</v>
      </c>
      <c r="F219" s="122" t="s">
        <v>61</v>
      </c>
      <c r="G219" s="123">
        <v>18.7</v>
      </c>
      <c r="H219" s="124"/>
      <c r="I219" s="122">
        <f t="shared" si="24"/>
        <v>0</v>
      </c>
      <c r="J219" s="125">
        <f t="shared" si="25"/>
        <v>0</v>
      </c>
      <c r="K219" s="126"/>
      <c r="L219" s="127"/>
    </row>
    <row r="220" spans="1:12" s="103" customFormat="1" ht="67.5" customHeight="1">
      <c r="A220" s="98"/>
      <c r="B220" s="120" t="s">
        <v>463</v>
      </c>
      <c r="C220" s="120" t="s">
        <v>26</v>
      </c>
      <c r="D220" s="120" t="s">
        <v>59</v>
      </c>
      <c r="E220" s="121" t="s">
        <v>60</v>
      </c>
      <c r="F220" s="122" t="s">
        <v>61</v>
      </c>
      <c r="G220" s="123">
        <v>17.49</v>
      </c>
      <c r="H220" s="124"/>
      <c r="I220" s="122">
        <f t="shared" si="24"/>
        <v>0</v>
      </c>
      <c r="J220" s="125">
        <f t="shared" si="25"/>
        <v>0</v>
      </c>
      <c r="K220" s="135"/>
      <c r="L220" s="127"/>
    </row>
    <row r="221" spans="1:12" s="103" customFormat="1" ht="46.5" customHeight="1">
      <c r="A221" s="98"/>
      <c r="B221" s="120" t="s">
        <v>464</v>
      </c>
      <c r="C221" s="120" t="s">
        <v>26</v>
      </c>
      <c r="D221" s="138" t="s">
        <v>63</v>
      </c>
      <c r="E221" s="121" t="s">
        <v>64</v>
      </c>
      <c r="F221" s="122" t="s">
        <v>65</v>
      </c>
      <c r="G221" s="123">
        <v>99.69</v>
      </c>
      <c r="H221" s="124"/>
      <c r="I221" s="122">
        <f t="shared" si="24"/>
        <v>0</v>
      </c>
      <c r="J221" s="125">
        <f t="shared" si="25"/>
        <v>0</v>
      </c>
      <c r="K221" s="135"/>
      <c r="L221" s="127"/>
    </row>
    <row r="222" spans="1:12" s="103" customFormat="1" ht="39" customHeight="1">
      <c r="A222" s="98"/>
      <c r="B222" s="120" t="s">
        <v>465</v>
      </c>
      <c r="C222" s="120" t="s">
        <v>67</v>
      </c>
      <c r="D222" s="67">
        <v>2</v>
      </c>
      <c r="E222" s="121" t="s">
        <v>68</v>
      </c>
      <c r="F222" s="122" t="s">
        <v>69</v>
      </c>
      <c r="G222" s="123">
        <v>20.99</v>
      </c>
      <c r="H222" s="124"/>
      <c r="I222" s="122">
        <f t="shared" si="24"/>
        <v>0</v>
      </c>
      <c r="J222" s="125">
        <f t="shared" si="25"/>
        <v>0</v>
      </c>
      <c r="K222" s="135"/>
      <c r="L222" s="127"/>
    </row>
    <row r="223" spans="1:12" s="137" customFormat="1" ht="56.25" customHeight="1">
      <c r="A223" s="143"/>
      <c r="B223" s="120" t="s">
        <v>466</v>
      </c>
      <c r="C223" s="153" t="s">
        <v>26</v>
      </c>
      <c r="D223" s="153" t="s">
        <v>453</v>
      </c>
      <c r="E223" s="121" t="s">
        <v>454</v>
      </c>
      <c r="F223" s="122" t="s">
        <v>61</v>
      </c>
      <c r="G223" s="123">
        <v>0.85</v>
      </c>
      <c r="H223" s="124"/>
      <c r="I223" s="122">
        <f t="shared" si="24"/>
        <v>0</v>
      </c>
      <c r="J223" s="125">
        <f t="shared" si="25"/>
        <v>0</v>
      </c>
      <c r="K223" s="135"/>
      <c r="L223" s="127"/>
    </row>
    <row r="224" spans="1:12" s="137" customFormat="1" ht="20.25" customHeight="1">
      <c r="A224" s="143"/>
      <c r="B224" s="132">
        <v>5</v>
      </c>
      <c r="C224" s="132"/>
      <c r="D224" s="132"/>
      <c r="E224" s="133" t="s">
        <v>467</v>
      </c>
      <c r="F224" s="112"/>
      <c r="G224" s="112"/>
      <c r="H224" s="112"/>
      <c r="I224" s="112"/>
      <c r="J224" s="112">
        <f aca="true" t="shared" si="26" ref="J224:J225">J225</f>
        <v>0</v>
      </c>
      <c r="K224" s="135"/>
      <c r="L224" s="127"/>
    </row>
    <row r="225" spans="1:12" s="137" customFormat="1" ht="28.5" customHeight="1">
      <c r="A225" s="143"/>
      <c r="B225" s="116" t="s">
        <v>25</v>
      </c>
      <c r="C225" s="116"/>
      <c r="D225" s="116"/>
      <c r="E225" s="117" t="s">
        <v>468</v>
      </c>
      <c r="F225" s="118"/>
      <c r="G225" s="118"/>
      <c r="H225" s="118"/>
      <c r="I225" s="118"/>
      <c r="J225" s="118">
        <f t="shared" si="26"/>
        <v>0</v>
      </c>
      <c r="K225" s="135"/>
      <c r="L225" s="127"/>
    </row>
    <row r="226" spans="1:12" s="137" customFormat="1" ht="33" customHeight="1">
      <c r="A226" s="143"/>
      <c r="B226" s="114" t="s">
        <v>469</v>
      </c>
      <c r="C226" s="114"/>
      <c r="D226" s="114"/>
      <c r="E226" s="107" t="s">
        <v>470</v>
      </c>
      <c r="F226" s="110"/>
      <c r="G226" s="110"/>
      <c r="H226" s="110"/>
      <c r="I226" s="110"/>
      <c r="J226" s="110">
        <f>SUM(J227:J248)</f>
        <v>0</v>
      </c>
      <c r="K226" s="135"/>
      <c r="L226" s="127"/>
    </row>
    <row r="227" spans="1:12" s="137" customFormat="1" ht="34.5" customHeight="1">
      <c r="A227" s="143"/>
      <c r="B227" s="120" t="s">
        <v>471</v>
      </c>
      <c r="C227" s="120" t="s">
        <v>55</v>
      </c>
      <c r="D227" s="120">
        <v>25003</v>
      </c>
      <c r="E227" s="121" t="s">
        <v>335</v>
      </c>
      <c r="F227" s="122" t="s">
        <v>61</v>
      </c>
      <c r="G227" s="123">
        <v>1.9</v>
      </c>
      <c r="H227" s="124"/>
      <c r="I227" s="122">
        <f aca="true" t="shared" si="27" ref="I227:I248">ROUND(H227*(1+$H$13),2)</f>
        <v>0</v>
      </c>
      <c r="J227" s="125">
        <f aca="true" t="shared" si="28" ref="J227:J248">ROUND(I227*G227,2)</f>
        <v>0</v>
      </c>
      <c r="K227" s="135"/>
      <c r="L227" s="127"/>
    </row>
    <row r="228" spans="1:12" s="137" customFormat="1" ht="63.75" customHeight="1">
      <c r="A228" s="143"/>
      <c r="B228" s="120" t="s">
        <v>472</v>
      </c>
      <c r="C228" s="120" t="s">
        <v>26</v>
      </c>
      <c r="D228" s="120" t="s">
        <v>251</v>
      </c>
      <c r="E228" s="121" t="s">
        <v>252</v>
      </c>
      <c r="F228" s="122" t="s">
        <v>61</v>
      </c>
      <c r="G228" s="123">
        <v>2.37</v>
      </c>
      <c r="H228" s="124"/>
      <c r="I228" s="122">
        <f t="shared" si="27"/>
        <v>0</v>
      </c>
      <c r="J228" s="125">
        <f t="shared" si="28"/>
        <v>0</v>
      </c>
      <c r="K228" s="135"/>
      <c r="L228" s="127"/>
    </row>
    <row r="229" spans="1:12" s="137" customFormat="1" ht="33.75" customHeight="1">
      <c r="A229" s="143"/>
      <c r="B229" s="120" t="s">
        <v>473</v>
      </c>
      <c r="C229" s="120" t="s">
        <v>26</v>
      </c>
      <c r="D229" s="120" t="s">
        <v>63</v>
      </c>
      <c r="E229" s="121" t="s">
        <v>64</v>
      </c>
      <c r="F229" s="122" t="s">
        <v>65</v>
      </c>
      <c r="G229" s="123">
        <v>13.51</v>
      </c>
      <c r="H229" s="124"/>
      <c r="I229" s="122">
        <f t="shared" si="27"/>
        <v>0</v>
      </c>
      <c r="J229" s="125">
        <f t="shared" si="28"/>
        <v>0</v>
      </c>
      <c r="K229" s="135"/>
      <c r="L229" s="127"/>
    </row>
    <row r="230" spans="2:12" s="102" customFormat="1" ht="28.5" customHeight="1">
      <c r="B230" s="120" t="s">
        <v>474</v>
      </c>
      <c r="C230" s="120" t="s">
        <v>67</v>
      </c>
      <c r="D230" s="120">
        <v>2</v>
      </c>
      <c r="E230" s="121" t="s">
        <v>68</v>
      </c>
      <c r="F230" s="122" t="s">
        <v>69</v>
      </c>
      <c r="G230" s="123">
        <v>4.74</v>
      </c>
      <c r="H230" s="124"/>
      <c r="I230" s="122">
        <f t="shared" si="27"/>
        <v>0</v>
      </c>
      <c r="J230" s="125">
        <f t="shared" si="28"/>
        <v>0</v>
      </c>
      <c r="K230" s="135"/>
      <c r="L230" s="127"/>
    </row>
    <row r="231" spans="1:12" s="103" customFormat="1" ht="41.25" customHeight="1">
      <c r="A231" s="98"/>
      <c r="B231" s="120" t="s">
        <v>475</v>
      </c>
      <c r="C231" s="120" t="s">
        <v>26</v>
      </c>
      <c r="D231" s="67" t="s">
        <v>230</v>
      </c>
      <c r="E231" s="121" t="s">
        <v>231</v>
      </c>
      <c r="F231" s="122" t="s">
        <v>61</v>
      </c>
      <c r="G231" s="123">
        <v>4.74</v>
      </c>
      <c r="H231" s="124"/>
      <c r="I231" s="122">
        <f t="shared" si="27"/>
        <v>0</v>
      </c>
      <c r="J231" s="125">
        <f t="shared" si="28"/>
        <v>0</v>
      </c>
      <c r="K231" s="135"/>
      <c r="L231" s="127"/>
    </row>
    <row r="232" spans="2:12" s="102" customFormat="1" ht="35.25" customHeight="1">
      <c r="B232" s="120" t="s">
        <v>476</v>
      </c>
      <c r="C232" s="120" t="s">
        <v>26</v>
      </c>
      <c r="D232" s="67" t="s">
        <v>95</v>
      </c>
      <c r="E232" s="121" t="s">
        <v>96</v>
      </c>
      <c r="F232" s="122" t="s">
        <v>61</v>
      </c>
      <c r="G232" s="123">
        <v>3.01</v>
      </c>
      <c r="H232" s="124"/>
      <c r="I232" s="122">
        <f t="shared" si="27"/>
        <v>0</v>
      </c>
      <c r="J232" s="125">
        <f t="shared" si="28"/>
        <v>0</v>
      </c>
      <c r="K232" s="126"/>
      <c r="L232" s="127"/>
    </row>
    <row r="233" spans="2:12" s="102" customFormat="1" ht="50.25" customHeight="1">
      <c r="B233" s="120" t="s">
        <v>477</v>
      </c>
      <c r="C233" s="120" t="s">
        <v>26</v>
      </c>
      <c r="D233" s="120" t="s">
        <v>59</v>
      </c>
      <c r="E233" s="121" t="s">
        <v>60</v>
      </c>
      <c r="F233" s="122" t="s">
        <v>61</v>
      </c>
      <c r="G233" s="123">
        <v>2.17</v>
      </c>
      <c r="H233" s="124"/>
      <c r="I233" s="122">
        <f t="shared" si="27"/>
        <v>0</v>
      </c>
      <c r="J233" s="125">
        <f t="shared" si="28"/>
        <v>0</v>
      </c>
      <c r="K233" s="126"/>
      <c r="L233" s="127"/>
    </row>
    <row r="234" spans="2:12" s="102" customFormat="1" ht="35.25" customHeight="1">
      <c r="B234" s="120" t="s">
        <v>478</v>
      </c>
      <c r="C234" s="120" t="s">
        <v>26</v>
      </c>
      <c r="D234" s="67" t="s">
        <v>63</v>
      </c>
      <c r="E234" s="121" t="s">
        <v>64</v>
      </c>
      <c r="F234" s="122" t="s">
        <v>65</v>
      </c>
      <c r="G234" s="123">
        <v>12.35</v>
      </c>
      <c r="H234" s="124"/>
      <c r="I234" s="122">
        <f t="shared" si="27"/>
        <v>0</v>
      </c>
      <c r="J234" s="125">
        <f t="shared" si="28"/>
        <v>0</v>
      </c>
      <c r="K234" s="126"/>
      <c r="L234" s="127"/>
    </row>
    <row r="235" spans="2:12" s="102" customFormat="1" ht="35.25" customHeight="1">
      <c r="B235" s="120" t="s">
        <v>479</v>
      </c>
      <c r="C235" s="120" t="s">
        <v>67</v>
      </c>
      <c r="D235" s="120">
        <v>2</v>
      </c>
      <c r="E235" s="121" t="s">
        <v>68</v>
      </c>
      <c r="F235" s="122" t="s">
        <v>69</v>
      </c>
      <c r="G235" s="123">
        <v>2.6</v>
      </c>
      <c r="H235" s="124"/>
      <c r="I235" s="122">
        <f t="shared" si="27"/>
        <v>0</v>
      </c>
      <c r="J235" s="125">
        <f t="shared" si="28"/>
        <v>0</v>
      </c>
      <c r="K235" s="126"/>
      <c r="L235" s="127"/>
    </row>
    <row r="236" spans="1:12" s="103" customFormat="1" ht="52.5" customHeight="1">
      <c r="A236" s="98"/>
      <c r="B236" s="120" t="s">
        <v>480</v>
      </c>
      <c r="C236" s="120" t="s">
        <v>26</v>
      </c>
      <c r="D236" s="120" t="s">
        <v>481</v>
      </c>
      <c r="E236" s="121" t="s">
        <v>482</v>
      </c>
      <c r="F236" s="122" t="s">
        <v>107</v>
      </c>
      <c r="G236" s="123">
        <v>48</v>
      </c>
      <c r="H236" s="124"/>
      <c r="I236" s="122">
        <f t="shared" si="27"/>
        <v>0</v>
      </c>
      <c r="J236" s="125">
        <f t="shared" si="28"/>
        <v>0</v>
      </c>
      <c r="K236" s="135"/>
      <c r="L236" s="127"/>
    </row>
    <row r="237" spans="1:12" s="103" customFormat="1" ht="35.25" customHeight="1">
      <c r="A237" s="98"/>
      <c r="B237" s="120" t="s">
        <v>483</v>
      </c>
      <c r="C237" s="120" t="s">
        <v>79</v>
      </c>
      <c r="D237" s="67">
        <v>34</v>
      </c>
      <c r="E237" s="121" t="s">
        <v>484</v>
      </c>
      <c r="F237" s="122" t="s">
        <v>111</v>
      </c>
      <c r="G237" s="123">
        <v>133.06</v>
      </c>
      <c r="H237" s="124"/>
      <c r="I237" s="122">
        <f t="shared" si="27"/>
        <v>0</v>
      </c>
      <c r="J237" s="125">
        <f t="shared" si="28"/>
        <v>0</v>
      </c>
      <c r="K237" s="135"/>
      <c r="L237" s="127"/>
    </row>
    <row r="238" spans="1:12" s="103" customFormat="1" ht="27.75" customHeight="1">
      <c r="A238" s="98"/>
      <c r="B238" s="120" t="s">
        <v>485</v>
      </c>
      <c r="C238" s="120" t="s">
        <v>79</v>
      </c>
      <c r="D238" s="120" t="s">
        <v>113</v>
      </c>
      <c r="E238" s="121" t="s">
        <v>114</v>
      </c>
      <c r="F238" s="122" t="s">
        <v>111</v>
      </c>
      <c r="G238" s="123">
        <v>52.8</v>
      </c>
      <c r="H238" s="124"/>
      <c r="I238" s="122">
        <f t="shared" si="27"/>
        <v>0</v>
      </c>
      <c r="J238" s="125">
        <f t="shared" si="28"/>
        <v>0</v>
      </c>
      <c r="K238" s="126"/>
      <c r="L238" s="127"/>
    </row>
    <row r="239" spans="1:12" s="103" customFormat="1" ht="29.25" customHeight="1">
      <c r="A239" s="98"/>
      <c r="B239" s="120" t="s">
        <v>486</v>
      </c>
      <c r="C239" s="120" t="s">
        <v>55</v>
      </c>
      <c r="D239" s="120">
        <v>10410</v>
      </c>
      <c r="E239" s="121" t="s">
        <v>487</v>
      </c>
      <c r="F239" s="122" t="s">
        <v>57</v>
      </c>
      <c r="G239" s="123">
        <v>18.96</v>
      </c>
      <c r="H239" s="124"/>
      <c r="I239" s="122">
        <f t="shared" si="27"/>
        <v>0</v>
      </c>
      <c r="J239" s="125">
        <f t="shared" si="28"/>
        <v>0</v>
      </c>
      <c r="K239" s="126"/>
      <c r="L239" s="127"/>
    </row>
    <row r="240" spans="1:12" s="103" customFormat="1" ht="47.25" customHeight="1">
      <c r="A240" s="98"/>
      <c r="B240" s="120" t="s">
        <v>488</v>
      </c>
      <c r="C240" s="120" t="s">
        <v>26</v>
      </c>
      <c r="D240" s="120" t="s">
        <v>489</v>
      </c>
      <c r="E240" s="121" t="s">
        <v>126</v>
      </c>
      <c r="F240" s="122" t="s">
        <v>57</v>
      </c>
      <c r="G240" s="123">
        <v>9.48</v>
      </c>
      <c r="H240" s="124"/>
      <c r="I240" s="122">
        <f t="shared" si="27"/>
        <v>0</v>
      </c>
      <c r="J240" s="125">
        <f t="shared" si="28"/>
        <v>0</v>
      </c>
      <c r="K240" s="126"/>
      <c r="L240" s="127"/>
    </row>
    <row r="241" spans="1:12" s="103" customFormat="1" ht="30" customHeight="1">
      <c r="A241" s="98"/>
      <c r="B241" s="120" t="s">
        <v>490</v>
      </c>
      <c r="C241" s="120" t="s">
        <v>135</v>
      </c>
      <c r="D241" s="120">
        <v>82000</v>
      </c>
      <c r="E241" s="121" t="s">
        <v>491</v>
      </c>
      <c r="F241" s="122" t="s">
        <v>111</v>
      </c>
      <c r="G241" s="123">
        <v>260.3</v>
      </c>
      <c r="H241" s="124"/>
      <c r="I241" s="122">
        <f t="shared" si="27"/>
        <v>0</v>
      </c>
      <c r="J241" s="125">
        <f t="shared" si="28"/>
        <v>0</v>
      </c>
      <c r="K241" s="126"/>
      <c r="L241" s="127"/>
    </row>
    <row r="242" spans="1:12" s="103" customFormat="1" ht="30" customHeight="1">
      <c r="A242" s="98"/>
      <c r="B242" s="120" t="s">
        <v>492</v>
      </c>
      <c r="C242" s="120" t="s">
        <v>135</v>
      </c>
      <c r="D242" s="120">
        <v>81402</v>
      </c>
      <c r="E242" s="121" t="s">
        <v>493</v>
      </c>
      <c r="F242" s="122" t="s">
        <v>57</v>
      </c>
      <c r="G242" s="123">
        <v>25.44</v>
      </c>
      <c r="H242" s="124"/>
      <c r="I242" s="122">
        <f t="shared" si="27"/>
        <v>0</v>
      </c>
      <c r="J242" s="125">
        <f t="shared" si="28"/>
        <v>0</v>
      </c>
      <c r="K242" s="126"/>
      <c r="L242" s="127"/>
    </row>
    <row r="243" spans="1:12" s="131" customFormat="1" ht="54" customHeight="1">
      <c r="A243" s="119"/>
      <c r="B243" s="120" t="s">
        <v>494</v>
      </c>
      <c r="C243" s="120" t="s">
        <v>26</v>
      </c>
      <c r="D243" s="120" t="s">
        <v>495</v>
      </c>
      <c r="E243" s="121" t="s">
        <v>496</v>
      </c>
      <c r="F243" s="122" t="s">
        <v>61</v>
      </c>
      <c r="G243" s="123">
        <v>2.29</v>
      </c>
      <c r="H243" s="124"/>
      <c r="I243" s="122">
        <f t="shared" si="27"/>
        <v>0</v>
      </c>
      <c r="J243" s="125">
        <f t="shared" si="28"/>
        <v>0</v>
      </c>
      <c r="K243" s="126"/>
      <c r="L243" s="127"/>
    </row>
    <row r="244" spans="1:12" s="131" customFormat="1" ht="52.5" customHeight="1">
      <c r="A244" s="119"/>
      <c r="B244" s="120" t="s">
        <v>497</v>
      </c>
      <c r="C244" s="120" t="s">
        <v>26</v>
      </c>
      <c r="D244" s="120" t="s">
        <v>498</v>
      </c>
      <c r="E244" s="121" t="s">
        <v>499</v>
      </c>
      <c r="F244" s="122" t="s">
        <v>57</v>
      </c>
      <c r="G244" s="123">
        <v>50.56</v>
      </c>
      <c r="H244" s="124"/>
      <c r="I244" s="122">
        <f t="shared" si="27"/>
        <v>0</v>
      </c>
      <c r="J244" s="125">
        <f t="shared" si="28"/>
        <v>0</v>
      </c>
      <c r="K244" s="126"/>
      <c r="L244" s="127"/>
    </row>
    <row r="245" spans="1:12" s="131" customFormat="1" ht="27.75" customHeight="1">
      <c r="A245" s="119"/>
      <c r="B245" s="120" t="s">
        <v>500</v>
      </c>
      <c r="C245" s="120" t="s">
        <v>298</v>
      </c>
      <c r="D245" s="120" t="s">
        <v>501</v>
      </c>
      <c r="E245" s="121" t="s">
        <v>502</v>
      </c>
      <c r="F245" s="122" t="s">
        <v>107</v>
      </c>
      <c r="G245" s="123">
        <v>63.2</v>
      </c>
      <c r="H245" s="124"/>
      <c r="I245" s="122">
        <f t="shared" si="27"/>
        <v>0</v>
      </c>
      <c r="J245" s="125">
        <f t="shared" si="28"/>
        <v>0</v>
      </c>
      <c r="K245" s="126"/>
      <c r="L245" s="127"/>
    </row>
    <row r="246" spans="1:12" s="131" customFormat="1" ht="53.25" customHeight="1">
      <c r="A246" s="119"/>
      <c r="B246" s="120" t="s">
        <v>503</v>
      </c>
      <c r="C246" s="120" t="s">
        <v>26</v>
      </c>
      <c r="D246" s="120" t="s">
        <v>323</v>
      </c>
      <c r="E246" s="121" t="s">
        <v>324</v>
      </c>
      <c r="F246" s="122" t="s">
        <v>57</v>
      </c>
      <c r="G246" s="123">
        <v>101.12</v>
      </c>
      <c r="H246" s="124"/>
      <c r="I246" s="122">
        <f t="shared" si="27"/>
        <v>0</v>
      </c>
      <c r="J246" s="125">
        <f t="shared" si="28"/>
        <v>0</v>
      </c>
      <c r="K246" s="126"/>
      <c r="L246" s="127"/>
    </row>
    <row r="247" spans="1:12" s="131" customFormat="1" ht="64.5" customHeight="1">
      <c r="A247" s="119"/>
      <c r="B247" s="120" t="s">
        <v>504</v>
      </c>
      <c r="C247" s="120" t="s">
        <v>26</v>
      </c>
      <c r="D247" s="120" t="s">
        <v>326</v>
      </c>
      <c r="E247" s="121" t="s">
        <v>327</v>
      </c>
      <c r="F247" s="122" t="s">
        <v>57</v>
      </c>
      <c r="G247" s="123">
        <v>101.12</v>
      </c>
      <c r="H247" s="124"/>
      <c r="I247" s="122">
        <f t="shared" si="27"/>
        <v>0</v>
      </c>
      <c r="J247" s="125">
        <f t="shared" si="28"/>
        <v>0</v>
      </c>
      <c r="K247" s="126"/>
      <c r="L247" s="127"/>
    </row>
    <row r="248" spans="1:12" s="131" customFormat="1" ht="39" customHeight="1">
      <c r="A248" s="119"/>
      <c r="B248" s="120" t="s">
        <v>505</v>
      </c>
      <c r="C248" s="120" t="s">
        <v>26</v>
      </c>
      <c r="D248" s="120" t="s">
        <v>506</v>
      </c>
      <c r="E248" s="121" t="s">
        <v>507</v>
      </c>
      <c r="F248" s="122" t="s">
        <v>57</v>
      </c>
      <c r="G248" s="123">
        <v>101.12</v>
      </c>
      <c r="H248" s="124"/>
      <c r="I248" s="122">
        <f t="shared" si="27"/>
        <v>0</v>
      </c>
      <c r="J248" s="125">
        <f t="shared" si="28"/>
        <v>0</v>
      </c>
      <c r="K248" s="126"/>
      <c r="L248" s="127"/>
    </row>
    <row r="249" spans="1:11" s="131" customFormat="1" ht="33" customHeight="1">
      <c r="A249" s="119"/>
      <c r="B249" s="132">
        <v>6</v>
      </c>
      <c r="C249" s="132"/>
      <c r="D249" s="132"/>
      <c r="E249" s="133" t="s">
        <v>508</v>
      </c>
      <c r="F249" s="112"/>
      <c r="G249" s="112"/>
      <c r="H249" s="112"/>
      <c r="I249" s="112"/>
      <c r="J249" s="112">
        <f>SUM(J250:J251)</f>
        <v>0</v>
      </c>
      <c r="K249" s="126"/>
    </row>
    <row r="250" spans="1:11" s="131" customFormat="1" ht="33" customHeight="1">
      <c r="A250" s="119"/>
      <c r="B250" s="120" t="s">
        <v>509</v>
      </c>
      <c r="C250" s="120" t="s">
        <v>67</v>
      </c>
      <c r="D250" s="67">
        <v>3</v>
      </c>
      <c r="E250" s="121" t="s">
        <v>510</v>
      </c>
      <c r="F250" s="122" t="s">
        <v>121</v>
      </c>
      <c r="G250" s="123">
        <v>3</v>
      </c>
      <c r="H250" s="124"/>
      <c r="I250" s="122">
        <f aca="true" t="shared" si="29" ref="I250:I251">ROUND(H250*(1+$H$13),2)</f>
        <v>0</v>
      </c>
      <c r="J250" s="125">
        <f aca="true" t="shared" si="30" ref="J250:J251">ROUND(I250*G250,2)</f>
        <v>0</v>
      </c>
      <c r="K250" s="126"/>
    </row>
    <row r="251" spans="1:11" s="131" customFormat="1" ht="33" customHeight="1">
      <c r="A251" s="119"/>
      <c r="B251" s="120" t="s">
        <v>511</v>
      </c>
      <c r="C251" s="120" t="s">
        <v>135</v>
      </c>
      <c r="D251" s="138">
        <v>101603</v>
      </c>
      <c r="E251" s="121" t="s">
        <v>512</v>
      </c>
      <c r="F251" s="122" t="s">
        <v>57</v>
      </c>
      <c r="G251" s="123">
        <v>6.03</v>
      </c>
      <c r="H251" s="124"/>
      <c r="I251" s="122">
        <f t="shared" si="29"/>
        <v>0</v>
      </c>
      <c r="J251" s="125">
        <f t="shared" si="30"/>
        <v>0</v>
      </c>
      <c r="K251" s="126"/>
    </row>
    <row r="252" spans="1:11" s="131" customFormat="1" ht="12.75" customHeight="1">
      <c r="A252" s="119"/>
      <c r="B252" s="155"/>
      <c r="C252" s="156"/>
      <c r="D252" s="157"/>
      <c r="E252" s="158"/>
      <c r="F252" s="159"/>
      <c r="G252" s="159"/>
      <c r="H252" s="160"/>
      <c r="I252" s="161"/>
      <c r="J252" s="162"/>
      <c r="K252" s="126"/>
    </row>
    <row r="253" spans="1:11" s="131" customFormat="1" ht="19.5" customHeight="1">
      <c r="A253" s="119"/>
      <c r="B253" s="163"/>
      <c r="C253" s="102"/>
      <c r="D253" s="102"/>
      <c r="E253" s="164"/>
      <c r="F253" s="126"/>
      <c r="G253" s="126"/>
      <c r="H253" s="165"/>
      <c r="I253" s="166" t="s">
        <v>513</v>
      </c>
      <c r="J253" s="167">
        <f>J16+J28+J93+J134+J224+J249</f>
        <v>0</v>
      </c>
      <c r="K253" s="126"/>
    </row>
    <row r="254" spans="2:10" ht="15" customHeight="1">
      <c r="B254" s="77"/>
      <c r="C254" s="78"/>
      <c r="D254" s="78"/>
      <c r="E254" s="78"/>
      <c r="J254" s="79"/>
    </row>
    <row r="255" spans="2:10" ht="39" customHeight="1">
      <c r="B255" s="82"/>
      <c r="C255" s="83" t="s">
        <v>40</v>
      </c>
      <c r="D255" s="83"/>
      <c r="E255" s="84"/>
      <c r="J255" s="79"/>
    </row>
    <row r="256" spans="2:10" ht="15.75" customHeight="1">
      <c r="B256" s="85"/>
      <c r="C256" s="86" t="s">
        <v>41</v>
      </c>
      <c r="D256" s="86"/>
      <c r="E256" s="87"/>
      <c r="J256" s="79"/>
    </row>
    <row r="257" spans="2:10" ht="15" customHeight="1">
      <c r="B257" s="85"/>
      <c r="C257" s="88"/>
      <c r="D257" s="88"/>
      <c r="E257" s="89"/>
      <c r="J257" s="79"/>
    </row>
    <row r="258" spans="2:10" ht="41.25" customHeight="1">
      <c r="B258" s="85"/>
      <c r="C258" s="83" t="s">
        <v>40</v>
      </c>
      <c r="D258" s="83"/>
      <c r="E258" s="84"/>
      <c r="J258" s="79"/>
    </row>
    <row r="259" spans="2:10" ht="15.75" customHeight="1">
      <c r="B259" s="85"/>
      <c r="C259" s="86" t="s">
        <v>42</v>
      </c>
      <c r="D259" s="86"/>
      <c r="E259" s="87"/>
      <c r="J259" s="79"/>
    </row>
    <row r="260" spans="2:10" ht="15" customHeight="1">
      <c r="B260" s="85"/>
      <c r="C260" s="90" t="s">
        <v>43</v>
      </c>
      <c r="D260" s="90"/>
      <c r="E260" s="87"/>
      <c r="J260" s="79"/>
    </row>
    <row r="261" spans="2:10" ht="15" customHeight="1">
      <c r="B261" s="91"/>
      <c r="J261" s="79"/>
    </row>
    <row r="262" spans="2:10" ht="15" customHeight="1">
      <c r="B262" s="91"/>
      <c r="J262" s="79"/>
    </row>
    <row r="263" spans="2:10" ht="15" customHeight="1">
      <c r="B263" s="92" t="s">
        <v>44</v>
      </c>
      <c r="J263" s="79"/>
    </row>
    <row r="264" spans="2:10" ht="15" customHeight="1">
      <c r="B264" s="92" t="s">
        <v>45</v>
      </c>
      <c r="J264" s="79"/>
    </row>
    <row r="265" spans="2:10" ht="15" customHeight="1">
      <c r="B265" s="93"/>
      <c r="C265" s="94"/>
      <c r="D265" s="94"/>
      <c r="E265" s="94"/>
      <c r="F265" s="94"/>
      <c r="G265" s="94"/>
      <c r="H265" s="94"/>
      <c r="I265" s="94"/>
      <c r="J265" s="95"/>
    </row>
  </sheetData>
  <sheetProtection selectLockedCells="1" selectUnlockedCells="1"/>
  <mergeCells count="17">
    <mergeCell ref="B3:J3"/>
    <mergeCell ref="B4:J5"/>
    <mergeCell ref="B6:C6"/>
    <mergeCell ref="D6:I6"/>
    <mergeCell ref="B7:C7"/>
    <mergeCell ref="D7:I7"/>
    <mergeCell ref="B8:C8"/>
    <mergeCell ref="D8:I8"/>
    <mergeCell ref="E9:I9"/>
    <mergeCell ref="E10:H10"/>
    <mergeCell ref="F13:G13"/>
    <mergeCell ref="I13:J13"/>
    <mergeCell ref="C255:D255"/>
    <mergeCell ref="C256:D256"/>
    <mergeCell ref="C258:D258"/>
    <mergeCell ref="C259:D259"/>
    <mergeCell ref="C260:D260"/>
  </mergeCells>
  <dataValidations count="1">
    <dataValidation type="list" operator="equal" allowBlank="1" showErrorMessage="1" sqref="I13:J13">
      <formula1>"""Sem Desoneração"",""Com Desoneração"""</formula1>
    </dataValidation>
  </dataValidations>
  <printOptions/>
  <pageMargins left="0.5118055555555556" right="0.5118055555555556" top="0.7875" bottom="0.7875000000000001" header="0.5118110236220472" footer="0.31527777777777777"/>
  <pageSetup fitToHeight="0" fitToWidth="1" horizontalDpi="300" verticalDpi="300" orientation="portrait" paperSize="9"/>
  <headerFooter alignWithMargins="0">
    <oddFooter>&amp;CPágina &amp;P de &amp;N</oddFooter>
  </headerFooter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63"/>
  <sheetViews>
    <sheetView view="pageBreakPreview" zoomScale="85" zoomScaleNormal="90" zoomScaleSheetLayoutView="85" workbookViewId="0" topLeftCell="A43">
      <selection activeCell="E20" sqref="E20"/>
    </sheetView>
  </sheetViews>
  <sheetFormatPr defaultColWidth="9.140625" defaultRowHeight="15" customHeight="1"/>
  <cols>
    <col min="1" max="1" width="9.140625" style="1" customWidth="1"/>
    <col min="2" max="2" width="7.7109375" style="1" customWidth="1"/>
    <col min="3" max="3" width="14.28125" style="1" customWidth="1"/>
    <col min="4" max="4" width="14.00390625" style="1" customWidth="1"/>
    <col min="5" max="5" width="83.7109375" style="1" customWidth="1"/>
    <col min="6" max="6" width="9.28125" style="1" customWidth="1"/>
    <col min="7" max="7" width="12.140625" style="1" customWidth="1"/>
    <col min="8" max="8" width="14.421875" style="1" customWidth="1"/>
    <col min="9" max="9" width="13.8515625" style="1" customWidth="1"/>
    <col min="10" max="10" width="22.00390625" style="1" customWidth="1"/>
    <col min="11" max="16384" width="9.140625" style="1" customWidth="1"/>
  </cols>
  <sheetData>
    <row r="5" spans="2:10" ht="15" customHeight="1">
      <c r="B5" s="2"/>
      <c r="C5" s="2"/>
      <c r="D5" s="2"/>
      <c r="E5" s="2"/>
      <c r="F5" s="2"/>
      <c r="G5" s="2"/>
      <c r="H5" s="2"/>
      <c r="I5" s="2"/>
      <c r="J5" s="2"/>
    </row>
    <row r="6" spans="2:10" ht="15.75" customHeight="1">
      <c r="B6" s="3"/>
      <c r="C6" s="3"/>
      <c r="D6" s="3"/>
      <c r="E6" s="3"/>
      <c r="F6" s="3"/>
      <c r="G6" s="3"/>
      <c r="H6" s="3"/>
      <c r="I6" s="3"/>
      <c r="J6" s="3"/>
    </row>
    <row r="7" spans="2:10" ht="15.75" customHeight="1">
      <c r="B7" s="3"/>
      <c r="C7" s="3"/>
      <c r="D7" s="3"/>
      <c r="E7" s="3"/>
      <c r="F7" s="3"/>
      <c r="G7" s="3"/>
      <c r="H7" s="3"/>
      <c r="I7" s="3"/>
      <c r="J7" s="3"/>
    </row>
    <row r="8" spans="2:10" ht="38.25" customHeight="1">
      <c r="B8" s="4" t="s">
        <v>0</v>
      </c>
      <c r="C8" s="4"/>
      <c r="D8" s="5" t="s">
        <v>514</v>
      </c>
      <c r="E8" s="5"/>
      <c r="F8" s="5"/>
      <c r="G8" s="5"/>
      <c r="H8" s="5"/>
      <c r="I8" s="5"/>
      <c r="J8" s="6"/>
    </row>
    <row r="9" spans="2:10" ht="21.75" customHeight="1">
      <c r="B9" s="7" t="s">
        <v>2</v>
      </c>
      <c r="C9" s="7"/>
      <c r="D9" s="8"/>
      <c r="E9" s="8"/>
      <c r="F9" s="8"/>
      <c r="G9" s="8"/>
      <c r="H9" s="8"/>
      <c r="I9" s="8"/>
      <c r="J9" s="9"/>
    </row>
    <row r="10" spans="2:10" ht="30" customHeight="1">
      <c r="B10" s="7" t="s">
        <v>3</v>
      </c>
      <c r="C10" s="7"/>
      <c r="D10" s="10"/>
      <c r="E10" s="10"/>
      <c r="F10" s="10"/>
      <c r="G10" s="10"/>
      <c r="H10" s="10"/>
      <c r="I10" s="10"/>
      <c r="J10" s="11"/>
    </row>
    <row r="11" spans="2:10" ht="63.75" customHeight="1">
      <c r="B11" s="12"/>
      <c r="C11" s="13"/>
      <c r="D11" s="14" t="s">
        <v>4</v>
      </c>
      <c r="E11" s="15" t="s">
        <v>5</v>
      </c>
      <c r="F11" s="15"/>
      <c r="G11" s="15"/>
      <c r="H11" s="15"/>
      <c r="I11" s="15"/>
      <c r="J11" s="11"/>
    </row>
    <row r="12" spans="2:10" ht="24.75" customHeight="1">
      <c r="B12" s="12"/>
      <c r="C12" s="13"/>
      <c r="D12" s="14" t="s">
        <v>6</v>
      </c>
      <c r="E12" s="15" t="s">
        <v>515</v>
      </c>
      <c r="F12" s="15"/>
      <c r="G12" s="15"/>
      <c r="H12" s="15"/>
      <c r="I12" s="16"/>
      <c r="J12" s="11"/>
    </row>
    <row r="13" spans="2:10" ht="15.75" customHeight="1">
      <c r="B13" s="12"/>
      <c r="C13" s="13"/>
      <c r="D13" s="13"/>
      <c r="E13" s="17" t="s">
        <v>8</v>
      </c>
      <c r="F13" s="13"/>
      <c r="G13" s="18"/>
      <c r="H13" s="19"/>
      <c r="I13" s="20"/>
      <c r="J13" s="11"/>
    </row>
    <row r="14" spans="2:10" ht="15.75" customHeight="1">
      <c r="B14" s="21"/>
      <c r="C14" s="22"/>
      <c r="D14" s="23"/>
      <c r="E14" s="24"/>
      <c r="F14" s="25"/>
      <c r="G14" s="26"/>
      <c r="H14" s="26"/>
      <c r="I14" s="26"/>
      <c r="J14" s="27"/>
    </row>
    <row r="15" spans="2:10" ht="23.25" customHeight="1">
      <c r="B15" s="28"/>
      <c r="C15" s="29"/>
      <c r="D15" s="30"/>
      <c r="E15" s="31"/>
      <c r="F15" s="32" t="s">
        <v>9</v>
      </c>
      <c r="G15" s="32"/>
      <c r="H15" s="96"/>
      <c r="I15" s="97" t="s">
        <v>10</v>
      </c>
      <c r="J15" s="97"/>
    </row>
    <row r="16" spans="2:12" s="35" customFormat="1" ht="78" customHeight="1">
      <c r="B16" s="168" t="s">
        <v>16</v>
      </c>
      <c r="C16" s="168" t="s">
        <v>17</v>
      </c>
      <c r="D16" s="168" t="s">
        <v>516</v>
      </c>
      <c r="E16" s="168" t="s">
        <v>19</v>
      </c>
      <c r="F16" s="169" t="s">
        <v>20</v>
      </c>
      <c r="G16" s="169" t="s">
        <v>21</v>
      </c>
      <c r="H16" s="170" t="s">
        <v>517</v>
      </c>
      <c r="I16" s="170" t="s">
        <v>49</v>
      </c>
      <c r="J16" s="170" t="s">
        <v>50</v>
      </c>
      <c r="L16" s="38"/>
    </row>
    <row r="17" spans="2:12" s="35" customFormat="1" ht="28.5" customHeight="1">
      <c r="B17" s="171"/>
      <c r="C17" s="171"/>
      <c r="D17" s="171"/>
      <c r="E17" s="171"/>
      <c r="F17" s="172"/>
      <c r="G17" s="172"/>
      <c r="H17" s="173"/>
      <c r="I17" s="173"/>
      <c r="J17" s="174">
        <f>J18+J26+J45</f>
        <v>0</v>
      </c>
      <c r="L17" s="38"/>
    </row>
    <row r="18" spans="2:12" s="40" customFormat="1" ht="22.5" customHeight="1">
      <c r="B18" s="175">
        <v>1</v>
      </c>
      <c r="C18" s="176"/>
      <c r="D18" s="176"/>
      <c r="E18" s="176" t="s">
        <v>51</v>
      </c>
      <c r="F18" s="176"/>
      <c r="G18" s="176"/>
      <c r="H18" s="176"/>
      <c r="I18" s="176"/>
      <c r="J18" s="177">
        <f>J19+J22+J24</f>
        <v>0</v>
      </c>
      <c r="L18" s="42"/>
    </row>
    <row r="19" spans="2:10" s="40" customFormat="1" ht="22.5" customHeight="1">
      <c r="B19" s="175" t="s">
        <v>52</v>
      </c>
      <c r="C19" s="176"/>
      <c r="D19" s="176"/>
      <c r="E19" s="176" t="s">
        <v>71</v>
      </c>
      <c r="F19" s="176"/>
      <c r="G19" s="176"/>
      <c r="H19" s="176"/>
      <c r="I19" s="176"/>
      <c r="J19" s="178">
        <f>SUM(J20:J21)</f>
        <v>0</v>
      </c>
    </row>
    <row r="20" spans="2:12" s="35" customFormat="1" ht="51.75" customHeight="1">
      <c r="B20" s="134" t="s">
        <v>54</v>
      </c>
      <c r="C20" s="179" t="s">
        <v>26</v>
      </c>
      <c r="D20" s="180" t="s">
        <v>87</v>
      </c>
      <c r="E20" s="181" t="s">
        <v>88</v>
      </c>
      <c r="F20" s="154" t="s">
        <v>57</v>
      </c>
      <c r="G20" s="179">
        <v>104.88</v>
      </c>
      <c r="H20" s="182"/>
      <c r="I20" s="183">
        <f aca="true" t="shared" si="0" ref="I20:I21">ROUND(H20*(1+$H$15),2)</f>
        <v>0</v>
      </c>
      <c r="J20" s="123">
        <f aca="true" t="shared" si="1" ref="J20:J21">ROUND(G20*I20,2)</f>
        <v>0</v>
      </c>
      <c r="L20" s="38"/>
    </row>
    <row r="21" spans="2:12" s="35" customFormat="1" ht="51.75" customHeight="1">
      <c r="B21" s="134" t="s">
        <v>58</v>
      </c>
      <c r="C21" s="179" t="s">
        <v>26</v>
      </c>
      <c r="D21" s="180" t="s">
        <v>518</v>
      </c>
      <c r="E21" s="181" t="s">
        <v>519</v>
      </c>
      <c r="F21" s="154" t="s">
        <v>107</v>
      </c>
      <c r="G21" s="179">
        <v>52.44</v>
      </c>
      <c r="H21" s="182"/>
      <c r="I21" s="183">
        <f t="shared" si="0"/>
        <v>0</v>
      </c>
      <c r="J21" s="123">
        <f t="shared" si="1"/>
        <v>0</v>
      </c>
      <c r="L21" s="38"/>
    </row>
    <row r="22" spans="2:10" s="40" customFormat="1" ht="26.25" customHeight="1">
      <c r="B22" s="175" t="s">
        <v>70</v>
      </c>
      <c r="C22" s="176"/>
      <c r="D22" s="176"/>
      <c r="E22" s="176" t="s">
        <v>520</v>
      </c>
      <c r="F22" s="176"/>
      <c r="G22" s="176"/>
      <c r="H22" s="176"/>
      <c r="I22" s="176"/>
      <c r="J22" s="178">
        <f>SUM(J23:J23)</f>
        <v>0</v>
      </c>
    </row>
    <row r="23" spans="2:12" s="35" customFormat="1" ht="73.5" customHeight="1">
      <c r="B23" s="134" t="s">
        <v>72</v>
      </c>
      <c r="C23" s="179" t="s">
        <v>26</v>
      </c>
      <c r="D23" s="180" t="s">
        <v>521</v>
      </c>
      <c r="E23" s="181" t="s">
        <v>522</v>
      </c>
      <c r="F23" s="154" t="s">
        <v>523</v>
      </c>
      <c r="G23" s="179">
        <v>10</v>
      </c>
      <c r="H23" s="182"/>
      <c r="I23" s="183">
        <f>ROUND(H23*(1+$H$15),2)</f>
        <v>0</v>
      </c>
      <c r="J23" s="123">
        <f>ROUND(G23*I23,2)</f>
        <v>0</v>
      </c>
      <c r="L23" s="38"/>
    </row>
    <row r="24" spans="2:10" s="40" customFormat="1" ht="32.25" customHeight="1">
      <c r="B24" s="175" t="s">
        <v>76</v>
      </c>
      <c r="C24" s="176"/>
      <c r="D24" s="176"/>
      <c r="E24" s="176" t="s">
        <v>524</v>
      </c>
      <c r="F24" s="176"/>
      <c r="G24" s="176"/>
      <c r="H24" s="176"/>
      <c r="I24" s="176"/>
      <c r="J24" s="178">
        <f>SUM(J25)</f>
        <v>0</v>
      </c>
    </row>
    <row r="25" spans="2:12" s="35" customFormat="1" ht="51.75" customHeight="1">
      <c r="B25" s="134" t="s">
        <v>78</v>
      </c>
      <c r="C25" s="179" t="s">
        <v>135</v>
      </c>
      <c r="D25" s="180">
        <v>101603</v>
      </c>
      <c r="E25" s="181" t="s">
        <v>512</v>
      </c>
      <c r="F25" s="154" t="s">
        <v>57</v>
      </c>
      <c r="G25" s="179">
        <v>8</v>
      </c>
      <c r="H25" s="182"/>
      <c r="I25" s="183">
        <f>ROUND(H25*(1+$H$15),2)</f>
        <v>0</v>
      </c>
      <c r="J25" s="123">
        <f>ROUND(G25*I25,2)</f>
        <v>0</v>
      </c>
      <c r="L25" s="38"/>
    </row>
    <row r="26" spans="2:10" s="40" customFormat="1" ht="22.5" customHeight="1">
      <c r="B26" s="184">
        <v>2</v>
      </c>
      <c r="C26" s="185"/>
      <c r="D26" s="185"/>
      <c r="E26" s="185" t="s">
        <v>89</v>
      </c>
      <c r="F26" s="185"/>
      <c r="G26" s="185"/>
      <c r="H26" s="185"/>
      <c r="I26" s="185"/>
      <c r="J26" s="186">
        <f>J27+J29+J41</f>
        <v>0</v>
      </c>
    </row>
    <row r="27" spans="2:10" s="40" customFormat="1" ht="22.5" customHeight="1">
      <c r="B27" s="175" t="s">
        <v>90</v>
      </c>
      <c r="C27" s="176"/>
      <c r="D27" s="176"/>
      <c r="E27" s="176" t="s">
        <v>525</v>
      </c>
      <c r="F27" s="176"/>
      <c r="G27" s="176"/>
      <c r="H27" s="176"/>
      <c r="I27" s="176"/>
      <c r="J27" s="178">
        <f>SUM(J28)</f>
        <v>0</v>
      </c>
    </row>
    <row r="28" spans="2:12" s="35" customFormat="1" ht="51.75" customHeight="1">
      <c r="B28" s="134" t="s">
        <v>92</v>
      </c>
      <c r="C28" s="179" t="s">
        <v>26</v>
      </c>
      <c r="D28" s="180" t="s">
        <v>526</v>
      </c>
      <c r="E28" s="181" t="s">
        <v>527</v>
      </c>
      <c r="F28" s="154" t="s">
        <v>57</v>
      </c>
      <c r="G28" s="179">
        <v>936.23</v>
      </c>
      <c r="H28" s="182"/>
      <c r="I28" s="183">
        <f>ROUND(H28*(1+$H$15),2)</f>
        <v>0</v>
      </c>
      <c r="J28" s="123">
        <f>ROUND(G28*I28,2)</f>
        <v>0</v>
      </c>
      <c r="L28" s="38"/>
    </row>
    <row r="29" spans="2:10" s="40" customFormat="1" ht="22.5" customHeight="1">
      <c r="B29" s="175" t="s">
        <v>100</v>
      </c>
      <c r="C29" s="176"/>
      <c r="D29" s="176"/>
      <c r="E29" s="176" t="s">
        <v>91</v>
      </c>
      <c r="F29" s="176"/>
      <c r="G29" s="176"/>
      <c r="H29" s="176"/>
      <c r="I29" s="176"/>
      <c r="J29" s="178">
        <f>SUM(J30:J40)</f>
        <v>0</v>
      </c>
    </row>
    <row r="30" spans="2:12" s="35" customFormat="1" ht="64.5" customHeight="1">
      <c r="B30" s="134" t="s">
        <v>102</v>
      </c>
      <c r="C30" s="179" t="s">
        <v>26</v>
      </c>
      <c r="D30" s="180">
        <v>98525</v>
      </c>
      <c r="E30" s="181" t="s">
        <v>528</v>
      </c>
      <c r="F30" s="154" t="s">
        <v>57</v>
      </c>
      <c r="G30" s="179">
        <v>1500.55</v>
      </c>
      <c r="H30" s="182"/>
      <c r="I30" s="183">
        <f aca="true" t="shared" si="2" ref="I30:I40">ROUND(H30*(1+$H$15),2)</f>
        <v>0</v>
      </c>
      <c r="J30" s="123">
        <f aca="true" t="shared" si="3" ref="J30:J40">ROUND(G30*I30,2)</f>
        <v>0</v>
      </c>
      <c r="L30" s="38"/>
    </row>
    <row r="31" spans="2:12" s="35" customFormat="1" ht="66.75" customHeight="1">
      <c r="B31" s="134" t="s">
        <v>529</v>
      </c>
      <c r="C31" s="179" t="s">
        <v>26</v>
      </c>
      <c r="D31" s="180">
        <v>100979</v>
      </c>
      <c r="E31" s="181" t="s">
        <v>530</v>
      </c>
      <c r="F31" s="154" t="s">
        <v>61</v>
      </c>
      <c r="G31" s="179">
        <v>562.71</v>
      </c>
      <c r="H31" s="182"/>
      <c r="I31" s="183">
        <f t="shared" si="2"/>
        <v>0</v>
      </c>
      <c r="J31" s="123">
        <f t="shared" si="3"/>
        <v>0</v>
      </c>
      <c r="L31" s="38"/>
    </row>
    <row r="32" spans="2:12" s="35" customFormat="1" ht="51.75" customHeight="1">
      <c r="B32" s="134" t="s">
        <v>531</v>
      </c>
      <c r="C32" s="179" t="s">
        <v>26</v>
      </c>
      <c r="D32" s="180" t="s">
        <v>532</v>
      </c>
      <c r="E32" s="181" t="s">
        <v>533</v>
      </c>
      <c r="F32" s="154" t="s">
        <v>65</v>
      </c>
      <c r="G32" s="179">
        <v>4304.72</v>
      </c>
      <c r="H32" s="182"/>
      <c r="I32" s="183">
        <f t="shared" si="2"/>
        <v>0</v>
      </c>
      <c r="J32" s="123">
        <f t="shared" si="3"/>
        <v>0</v>
      </c>
      <c r="L32" s="38"/>
    </row>
    <row r="33" spans="2:12" s="35" customFormat="1" ht="51.75" customHeight="1">
      <c r="B33" s="134" t="s">
        <v>534</v>
      </c>
      <c r="C33" s="180" t="s">
        <v>67</v>
      </c>
      <c r="D33" s="187" t="s">
        <v>535</v>
      </c>
      <c r="E33" s="181" t="s">
        <v>536</v>
      </c>
      <c r="F33" s="154" t="s">
        <v>69</v>
      </c>
      <c r="G33" s="179">
        <v>844.06</v>
      </c>
      <c r="H33" s="182"/>
      <c r="I33" s="183">
        <f t="shared" si="2"/>
        <v>0</v>
      </c>
      <c r="J33" s="123">
        <f t="shared" si="3"/>
        <v>0</v>
      </c>
      <c r="L33" s="38"/>
    </row>
    <row r="34" spans="2:12" s="35" customFormat="1" ht="84" customHeight="1">
      <c r="B34" s="134" t="s">
        <v>537</v>
      </c>
      <c r="C34" s="179" t="s">
        <v>26</v>
      </c>
      <c r="D34" s="180">
        <v>101230</v>
      </c>
      <c r="E34" s="181" t="s">
        <v>538</v>
      </c>
      <c r="F34" s="154" t="s">
        <v>61</v>
      </c>
      <c r="G34" s="179">
        <v>4034.88</v>
      </c>
      <c r="H34" s="182"/>
      <c r="I34" s="183">
        <f t="shared" si="2"/>
        <v>0</v>
      </c>
      <c r="J34" s="123">
        <f t="shared" si="3"/>
        <v>0</v>
      </c>
      <c r="L34" s="38"/>
    </row>
    <row r="35" spans="2:12" s="35" customFormat="1" ht="51.75" customHeight="1">
      <c r="B35" s="134" t="s">
        <v>539</v>
      </c>
      <c r="C35" s="179" t="s">
        <v>135</v>
      </c>
      <c r="D35" s="180">
        <v>43100</v>
      </c>
      <c r="E35" s="181" t="s">
        <v>540</v>
      </c>
      <c r="F35" s="154" t="s">
        <v>61</v>
      </c>
      <c r="G35" s="179">
        <v>3021.28</v>
      </c>
      <c r="H35" s="182"/>
      <c r="I35" s="183">
        <f t="shared" si="2"/>
        <v>0</v>
      </c>
      <c r="J35" s="123">
        <f t="shared" si="3"/>
        <v>0</v>
      </c>
      <c r="L35" s="38"/>
    </row>
    <row r="36" spans="2:12" s="35" customFormat="1" ht="51.75" customHeight="1">
      <c r="B36" s="134" t="s">
        <v>541</v>
      </c>
      <c r="C36" s="179" t="s">
        <v>26</v>
      </c>
      <c r="D36" s="180" t="s">
        <v>532</v>
      </c>
      <c r="E36" s="181" t="s">
        <v>533</v>
      </c>
      <c r="F36" s="154" t="s">
        <v>65</v>
      </c>
      <c r="G36" s="179">
        <v>143061.46</v>
      </c>
      <c r="H36" s="182"/>
      <c r="I36" s="183">
        <f t="shared" si="2"/>
        <v>0</v>
      </c>
      <c r="J36" s="123">
        <f t="shared" si="3"/>
        <v>0</v>
      </c>
      <c r="L36" s="38"/>
    </row>
    <row r="37" spans="2:12" s="35" customFormat="1" ht="66" customHeight="1">
      <c r="B37" s="134" t="s">
        <v>542</v>
      </c>
      <c r="C37" s="179" t="s">
        <v>26</v>
      </c>
      <c r="D37" s="180">
        <v>93593</v>
      </c>
      <c r="E37" s="181" t="s">
        <v>543</v>
      </c>
      <c r="F37" s="154" t="s">
        <v>65</v>
      </c>
      <c r="G37" s="179">
        <v>126893.88</v>
      </c>
      <c r="H37" s="182"/>
      <c r="I37" s="183">
        <f t="shared" si="2"/>
        <v>0</v>
      </c>
      <c r="J37" s="123">
        <f t="shared" si="3"/>
        <v>0</v>
      </c>
      <c r="L37" s="38"/>
    </row>
    <row r="38" spans="2:12" s="35" customFormat="1" ht="51.75" customHeight="1">
      <c r="B38" s="134" t="s">
        <v>544</v>
      </c>
      <c r="C38" s="179" t="s">
        <v>135</v>
      </c>
      <c r="D38" s="180">
        <v>43200</v>
      </c>
      <c r="E38" s="181" t="s">
        <v>545</v>
      </c>
      <c r="F38" s="154" t="s">
        <v>61</v>
      </c>
      <c r="G38" s="179">
        <v>3021.28</v>
      </c>
      <c r="H38" s="182"/>
      <c r="I38" s="183">
        <f t="shared" si="2"/>
        <v>0</v>
      </c>
      <c r="J38" s="123">
        <f t="shared" si="3"/>
        <v>0</v>
      </c>
      <c r="L38" s="38"/>
    </row>
    <row r="39" spans="2:12" s="35" customFormat="1" ht="51.75" customHeight="1">
      <c r="B39" s="134" t="s">
        <v>546</v>
      </c>
      <c r="C39" s="179" t="s">
        <v>55</v>
      </c>
      <c r="D39" s="180">
        <v>10306</v>
      </c>
      <c r="E39" s="181" t="s">
        <v>547</v>
      </c>
      <c r="F39" s="154" t="s">
        <v>61</v>
      </c>
      <c r="G39" s="179">
        <v>120</v>
      </c>
      <c r="H39" s="182"/>
      <c r="I39" s="183">
        <f t="shared" si="2"/>
        <v>0</v>
      </c>
      <c r="J39" s="123">
        <f t="shared" si="3"/>
        <v>0</v>
      </c>
      <c r="L39" s="38"/>
    </row>
    <row r="40" spans="2:12" s="35" customFormat="1" ht="51.75" customHeight="1">
      <c r="B40" s="134" t="s">
        <v>548</v>
      </c>
      <c r="C40" s="180" t="s">
        <v>67</v>
      </c>
      <c r="D40" s="187" t="s">
        <v>535</v>
      </c>
      <c r="E40" s="181" t="s">
        <v>536</v>
      </c>
      <c r="F40" s="154" t="s">
        <v>69</v>
      </c>
      <c r="G40" s="179">
        <v>7565.4</v>
      </c>
      <c r="H40" s="182"/>
      <c r="I40" s="183">
        <f t="shared" si="2"/>
        <v>0</v>
      </c>
      <c r="J40" s="123">
        <f t="shared" si="3"/>
        <v>0</v>
      </c>
      <c r="L40" s="38"/>
    </row>
    <row r="41" spans="2:10" s="40" customFormat="1" ht="22.5" customHeight="1">
      <c r="B41" s="175" t="s">
        <v>179</v>
      </c>
      <c r="C41" s="176"/>
      <c r="D41" s="176"/>
      <c r="E41" s="176" t="s">
        <v>549</v>
      </c>
      <c r="F41" s="176"/>
      <c r="G41" s="176"/>
      <c r="H41" s="176"/>
      <c r="I41" s="176"/>
      <c r="J41" s="178">
        <f>SUM(J42:J44)</f>
        <v>0</v>
      </c>
    </row>
    <row r="42" spans="2:12" s="35" customFormat="1" ht="79.5" customHeight="1">
      <c r="B42" s="134" t="s">
        <v>181</v>
      </c>
      <c r="C42" s="179" t="s">
        <v>26</v>
      </c>
      <c r="D42" s="180" t="s">
        <v>550</v>
      </c>
      <c r="E42" s="181" t="s">
        <v>551</v>
      </c>
      <c r="F42" s="154" t="s">
        <v>61</v>
      </c>
      <c r="G42" s="179">
        <v>419.52</v>
      </c>
      <c r="H42" s="182"/>
      <c r="I42" s="183">
        <f aca="true" t="shared" si="4" ref="I42:I44">ROUND(H42*(1+$H$15),2)</f>
        <v>0</v>
      </c>
      <c r="J42" s="123">
        <f aca="true" t="shared" si="5" ref="J42:J44">ROUND(G42*I42,2)</f>
        <v>0</v>
      </c>
      <c r="L42" s="38"/>
    </row>
    <row r="43" spans="2:12" s="35" customFormat="1" ht="51.75" customHeight="1">
      <c r="B43" s="134" t="s">
        <v>202</v>
      </c>
      <c r="C43" s="179" t="s">
        <v>164</v>
      </c>
      <c r="D43" s="180">
        <v>1516296</v>
      </c>
      <c r="E43" s="181" t="s">
        <v>552</v>
      </c>
      <c r="F43" s="154" t="s">
        <v>553</v>
      </c>
      <c r="G43" s="179">
        <v>1048.8</v>
      </c>
      <c r="H43" s="182"/>
      <c r="I43" s="183">
        <f t="shared" si="4"/>
        <v>0</v>
      </c>
      <c r="J43" s="123">
        <f t="shared" si="5"/>
        <v>0</v>
      </c>
      <c r="L43" s="38"/>
    </row>
    <row r="44" spans="2:12" s="35" customFormat="1" ht="51.75" customHeight="1">
      <c r="B44" s="134" t="s">
        <v>554</v>
      </c>
      <c r="C44" s="179" t="s">
        <v>26</v>
      </c>
      <c r="D44" s="180" t="s">
        <v>555</v>
      </c>
      <c r="E44" s="181" t="s">
        <v>556</v>
      </c>
      <c r="F44" s="154" t="s">
        <v>61</v>
      </c>
      <c r="G44" s="179">
        <v>104.88</v>
      </c>
      <c r="H44" s="182"/>
      <c r="I44" s="183">
        <f t="shared" si="4"/>
        <v>0</v>
      </c>
      <c r="J44" s="123">
        <f t="shared" si="5"/>
        <v>0</v>
      </c>
      <c r="L44" s="38"/>
    </row>
    <row r="45" spans="2:10" s="40" customFormat="1" ht="22.5" customHeight="1">
      <c r="B45" s="184">
        <v>3</v>
      </c>
      <c r="C45" s="185"/>
      <c r="D45" s="185"/>
      <c r="E45" s="185" t="s">
        <v>224</v>
      </c>
      <c r="F45" s="185"/>
      <c r="G45" s="185"/>
      <c r="H45" s="185"/>
      <c r="I45" s="185"/>
      <c r="J45" s="186">
        <f>J46+J48</f>
        <v>0</v>
      </c>
    </row>
    <row r="46" spans="2:10" s="40" customFormat="1" ht="22.5" customHeight="1">
      <c r="B46" s="175" t="s">
        <v>225</v>
      </c>
      <c r="C46" s="176"/>
      <c r="D46" s="176"/>
      <c r="E46" s="176" t="s">
        <v>557</v>
      </c>
      <c r="F46" s="176"/>
      <c r="G46" s="176"/>
      <c r="H46" s="176"/>
      <c r="I46" s="176"/>
      <c r="J46" s="178">
        <f>SUM(J47)</f>
        <v>0</v>
      </c>
    </row>
    <row r="47" spans="2:12" s="35" customFormat="1" ht="51.75" customHeight="1">
      <c r="B47" s="134" t="s">
        <v>227</v>
      </c>
      <c r="C47" s="179" t="s">
        <v>26</v>
      </c>
      <c r="D47" s="180" t="s">
        <v>558</v>
      </c>
      <c r="E47" s="181" t="s">
        <v>559</v>
      </c>
      <c r="F47" s="154" t="s">
        <v>107</v>
      </c>
      <c r="G47" s="179">
        <v>52.44</v>
      </c>
      <c r="H47" s="182"/>
      <c r="I47" s="183">
        <f>ROUND(H47*(1+$H$15),2)</f>
        <v>0</v>
      </c>
      <c r="J47" s="123">
        <f>ROUND(G47*I47,2)</f>
        <v>0</v>
      </c>
      <c r="L47" s="38"/>
    </row>
    <row r="48" spans="2:10" s="40" customFormat="1" ht="22.5" customHeight="1">
      <c r="B48" s="175" t="s">
        <v>242</v>
      </c>
      <c r="C48" s="176"/>
      <c r="D48" s="176"/>
      <c r="E48" s="176" t="s">
        <v>560</v>
      </c>
      <c r="F48" s="176"/>
      <c r="G48" s="176"/>
      <c r="H48" s="176"/>
      <c r="I48" s="176"/>
      <c r="J48" s="178">
        <f>SUM(J49)</f>
        <v>0</v>
      </c>
    </row>
    <row r="49" spans="2:12" s="35" customFormat="1" ht="75" customHeight="1">
      <c r="B49" s="134" t="s">
        <v>244</v>
      </c>
      <c r="C49" s="179" t="s">
        <v>135</v>
      </c>
      <c r="D49" s="180">
        <v>74009</v>
      </c>
      <c r="E49" s="181" t="s">
        <v>561</v>
      </c>
      <c r="F49" s="154" t="s">
        <v>57</v>
      </c>
      <c r="G49" s="179">
        <v>367.08</v>
      </c>
      <c r="H49" s="182"/>
      <c r="I49" s="183">
        <f>ROUND(H49*(1+$H$15),2)</f>
        <v>0</v>
      </c>
      <c r="J49" s="123">
        <f>ROUND(G49*I49,2)</f>
        <v>0</v>
      </c>
      <c r="L49" s="38"/>
    </row>
    <row r="50" spans="2:12" s="35" customFormat="1" ht="18.75" customHeight="1">
      <c r="B50" s="188"/>
      <c r="C50" s="189"/>
      <c r="D50" s="190"/>
      <c r="E50" s="191"/>
      <c r="F50" s="189"/>
      <c r="G50" s="189"/>
      <c r="H50" s="189"/>
      <c r="I50" s="192"/>
      <c r="J50" s="193"/>
      <c r="L50" s="38"/>
    </row>
    <row r="51" spans="2:12" s="35" customFormat="1" ht="19.5" customHeight="1">
      <c r="B51" s="188"/>
      <c r="C51" s="189"/>
      <c r="D51" s="190"/>
      <c r="E51" s="191"/>
      <c r="F51" s="189"/>
      <c r="G51" s="189"/>
      <c r="H51" s="189"/>
      <c r="I51" s="166" t="s">
        <v>513</v>
      </c>
      <c r="J51" s="167">
        <f>J17</f>
        <v>0</v>
      </c>
      <c r="L51" s="38"/>
    </row>
    <row r="52" spans="2:10" ht="18.75" customHeight="1">
      <c r="B52" s="77"/>
      <c r="C52" s="78"/>
      <c r="D52" s="78"/>
      <c r="E52" s="78"/>
      <c r="I52" s="194"/>
      <c r="J52" s="195"/>
    </row>
    <row r="53" spans="2:5" ht="39" customHeight="1">
      <c r="B53" s="82"/>
      <c r="C53" s="83" t="s">
        <v>40</v>
      </c>
      <c r="D53" s="83"/>
      <c r="E53" s="84"/>
    </row>
    <row r="54" spans="2:10" ht="15.75" customHeight="1">
      <c r="B54" s="85"/>
      <c r="C54" s="86" t="s">
        <v>41</v>
      </c>
      <c r="D54" s="86"/>
      <c r="E54" s="87"/>
      <c r="J54" s="79"/>
    </row>
    <row r="55" spans="2:10" ht="15" customHeight="1">
      <c r="B55" s="85"/>
      <c r="C55" s="88"/>
      <c r="D55" s="88"/>
      <c r="E55" s="89"/>
      <c r="J55" s="79"/>
    </row>
    <row r="56" spans="2:10" ht="41.25" customHeight="1">
      <c r="B56" s="85"/>
      <c r="C56" s="83" t="s">
        <v>40</v>
      </c>
      <c r="D56" s="83"/>
      <c r="E56" s="84"/>
      <c r="J56" s="79"/>
    </row>
    <row r="57" spans="2:10" ht="15.75" customHeight="1">
      <c r="B57" s="85"/>
      <c r="C57" s="86" t="s">
        <v>42</v>
      </c>
      <c r="D57" s="86"/>
      <c r="E57" s="87"/>
      <c r="J57" s="79"/>
    </row>
    <row r="58" spans="2:10" ht="15" customHeight="1">
      <c r="B58" s="85"/>
      <c r="C58" s="90" t="s">
        <v>43</v>
      </c>
      <c r="D58" s="90"/>
      <c r="E58" s="87"/>
      <c r="J58" s="79"/>
    </row>
    <row r="59" spans="2:10" ht="15" customHeight="1">
      <c r="B59" s="91"/>
      <c r="J59" s="79"/>
    </row>
    <row r="60" spans="2:10" ht="15" customHeight="1">
      <c r="B60" s="91"/>
      <c r="J60" s="79"/>
    </row>
    <row r="61" spans="2:10" ht="15" customHeight="1">
      <c r="B61" s="92" t="s">
        <v>44</v>
      </c>
      <c r="J61" s="79"/>
    </row>
    <row r="62" spans="2:10" ht="15" customHeight="1">
      <c r="B62" s="92" t="s">
        <v>45</v>
      </c>
      <c r="J62" s="79"/>
    </row>
    <row r="63" spans="2:10" ht="15" customHeight="1">
      <c r="B63" s="93"/>
      <c r="C63" s="94"/>
      <c r="D63" s="94"/>
      <c r="E63" s="94"/>
      <c r="F63" s="94"/>
      <c r="G63" s="94"/>
      <c r="H63" s="94"/>
      <c r="I63" s="94"/>
      <c r="J63" s="95"/>
    </row>
  </sheetData>
  <sheetProtection selectLockedCells="1" selectUnlockedCells="1"/>
  <mergeCells count="17">
    <mergeCell ref="B5:J5"/>
    <mergeCell ref="B6:J7"/>
    <mergeCell ref="B8:C8"/>
    <mergeCell ref="D8:I8"/>
    <mergeCell ref="B9:C9"/>
    <mergeCell ref="D9:I9"/>
    <mergeCell ref="B10:C10"/>
    <mergeCell ref="D10:I10"/>
    <mergeCell ref="E11:I11"/>
    <mergeCell ref="E12:H12"/>
    <mergeCell ref="F15:G15"/>
    <mergeCell ref="I15:J15"/>
    <mergeCell ref="C53:D53"/>
    <mergeCell ref="C54:D54"/>
    <mergeCell ref="C56:D56"/>
    <mergeCell ref="C57:D57"/>
    <mergeCell ref="C58:D58"/>
  </mergeCells>
  <dataValidations count="1">
    <dataValidation type="list" operator="equal" allowBlank="1" showErrorMessage="1" sqref="I15:J15">
      <formula1>"""Sem Desoneração"",""Com Desoneração"""</formula1>
    </dataValidation>
  </dataValidations>
  <printOptions/>
  <pageMargins left="0.5118055555555556" right="0.5118055555555556" top="0.7875" bottom="0.7875000000000001" header="0.5118110236220472" footer="0.31527777777777777"/>
  <pageSetup fitToHeight="0" fitToWidth="1" horizontalDpi="300" verticalDpi="300" orientation="portrait" paperSize="9"/>
  <headerFooter alignWithMargins="0">
    <oddFooter>&amp;CPágina &amp;P de &amp;N</oddFooter>
  </headerFooter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86"/>
  <sheetViews>
    <sheetView view="pageBreakPreview" zoomScale="85" zoomScaleNormal="90" zoomScaleSheetLayoutView="85" workbookViewId="0" topLeftCell="A7">
      <selection activeCell="L12" sqref="L12"/>
    </sheetView>
  </sheetViews>
  <sheetFormatPr defaultColWidth="9.140625" defaultRowHeight="15" customHeight="1"/>
  <cols>
    <col min="1" max="1" width="9.140625" style="1" customWidth="1"/>
    <col min="2" max="2" width="7.7109375" style="1" customWidth="1"/>
    <col min="3" max="3" width="14.28125" style="1" customWidth="1"/>
    <col min="4" max="4" width="14.00390625" style="1" customWidth="1"/>
    <col min="5" max="5" width="83.7109375" style="1" customWidth="1"/>
    <col min="6" max="6" width="9.28125" style="1" customWidth="1"/>
    <col min="7" max="7" width="12.140625" style="1" customWidth="1"/>
    <col min="8" max="8" width="14.421875" style="1" customWidth="1"/>
    <col min="9" max="9" width="13.8515625" style="1" customWidth="1"/>
    <col min="10" max="10" width="22.00390625" style="1" customWidth="1"/>
    <col min="11" max="16384" width="9.140625" style="1" customWidth="1"/>
  </cols>
  <sheetData>
    <row r="5" spans="2:10" ht="15" customHeight="1">
      <c r="B5" s="2"/>
      <c r="C5" s="2"/>
      <c r="D5" s="2"/>
      <c r="E5" s="2"/>
      <c r="F5" s="2"/>
      <c r="G5" s="2"/>
      <c r="H5" s="2"/>
      <c r="I5" s="2"/>
      <c r="J5" s="2"/>
    </row>
    <row r="6" spans="2:10" ht="15.75" customHeight="1">
      <c r="B6" s="3"/>
      <c r="C6" s="3"/>
      <c r="D6" s="3"/>
      <c r="E6" s="3"/>
      <c r="F6" s="3"/>
      <c r="G6" s="3"/>
      <c r="H6" s="3"/>
      <c r="I6" s="3"/>
      <c r="J6" s="3"/>
    </row>
    <row r="7" spans="2:10" ht="15.75" customHeight="1">
      <c r="B7" s="3"/>
      <c r="C7" s="3"/>
      <c r="D7" s="3"/>
      <c r="E7" s="3"/>
      <c r="F7" s="3"/>
      <c r="G7" s="3"/>
      <c r="H7" s="3"/>
      <c r="I7" s="3"/>
      <c r="J7" s="3"/>
    </row>
    <row r="8" spans="2:10" ht="38.25" customHeight="1">
      <c r="B8" s="4" t="s">
        <v>0</v>
      </c>
      <c r="C8" s="4"/>
      <c r="D8" s="5" t="s">
        <v>562</v>
      </c>
      <c r="E8" s="5"/>
      <c r="F8" s="5"/>
      <c r="G8" s="5"/>
      <c r="H8" s="5"/>
      <c r="I8" s="5"/>
      <c r="J8" s="6"/>
    </row>
    <row r="9" spans="2:10" ht="21.75" customHeight="1">
      <c r="B9" s="7" t="s">
        <v>2</v>
      </c>
      <c r="C9" s="7"/>
      <c r="D9" s="8"/>
      <c r="E9" s="8"/>
      <c r="F9" s="8"/>
      <c r="G9" s="8"/>
      <c r="H9" s="8"/>
      <c r="I9" s="8"/>
      <c r="J9" s="9"/>
    </row>
    <row r="10" spans="2:10" ht="30" customHeight="1">
      <c r="B10" s="7" t="s">
        <v>3</v>
      </c>
      <c r="C10" s="7"/>
      <c r="D10" s="10"/>
      <c r="E10" s="10"/>
      <c r="F10" s="10"/>
      <c r="G10" s="10"/>
      <c r="H10" s="10"/>
      <c r="I10" s="10"/>
      <c r="J10" s="11"/>
    </row>
    <row r="11" spans="2:10" ht="63.75" customHeight="1">
      <c r="B11" s="12"/>
      <c r="C11" s="13"/>
      <c r="D11" s="14" t="s">
        <v>4</v>
      </c>
      <c r="E11" s="15" t="s">
        <v>5</v>
      </c>
      <c r="F11" s="15"/>
      <c r="G11" s="15"/>
      <c r="H11" s="15"/>
      <c r="I11" s="15"/>
      <c r="J11" s="11"/>
    </row>
    <row r="12" spans="2:10" ht="24.75" customHeight="1">
      <c r="B12" s="12"/>
      <c r="C12" s="13"/>
      <c r="D12" s="14" t="s">
        <v>6</v>
      </c>
      <c r="E12" s="15" t="s">
        <v>563</v>
      </c>
      <c r="F12" s="15"/>
      <c r="G12" s="15"/>
      <c r="H12" s="15"/>
      <c r="I12" s="16"/>
      <c r="J12" s="11"/>
    </row>
    <row r="13" spans="2:10" ht="15.75" customHeight="1">
      <c r="B13" s="12"/>
      <c r="C13" s="13"/>
      <c r="D13" s="13"/>
      <c r="E13" s="17" t="s">
        <v>8</v>
      </c>
      <c r="F13" s="13"/>
      <c r="G13" s="18"/>
      <c r="H13" s="19"/>
      <c r="I13" s="20"/>
      <c r="J13" s="11"/>
    </row>
    <row r="14" spans="2:10" ht="15.75" customHeight="1">
      <c r="B14" s="21"/>
      <c r="C14" s="22"/>
      <c r="D14" s="23"/>
      <c r="E14" s="24"/>
      <c r="F14" s="25"/>
      <c r="G14" s="26"/>
      <c r="H14" s="26"/>
      <c r="I14" s="26"/>
      <c r="J14" s="27"/>
    </row>
    <row r="15" spans="2:10" ht="23.25" customHeight="1">
      <c r="B15" s="28"/>
      <c r="C15" s="29"/>
      <c r="D15" s="30"/>
      <c r="E15" s="31"/>
      <c r="F15" s="32" t="s">
        <v>9</v>
      </c>
      <c r="G15" s="32"/>
      <c r="H15" s="96"/>
      <c r="I15" s="97" t="s">
        <v>10</v>
      </c>
      <c r="J15" s="97"/>
    </row>
    <row r="16" spans="2:12" s="196" customFormat="1" ht="72" customHeight="1">
      <c r="B16" s="197" t="s">
        <v>16</v>
      </c>
      <c r="C16" s="197" t="s">
        <v>17</v>
      </c>
      <c r="D16" s="197" t="s">
        <v>516</v>
      </c>
      <c r="E16" s="197" t="s">
        <v>19</v>
      </c>
      <c r="F16" s="198" t="s">
        <v>20</v>
      </c>
      <c r="G16" s="198" t="s">
        <v>21</v>
      </c>
      <c r="H16" s="199" t="s">
        <v>517</v>
      </c>
      <c r="I16" s="199" t="s">
        <v>49</v>
      </c>
      <c r="J16" s="199" t="s">
        <v>50</v>
      </c>
      <c r="L16" s="200"/>
    </row>
    <row r="17" spans="2:12" s="196" customFormat="1" ht="28.5" customHeight="1">
      <c r="B17" s="168"/>
      <c r="C17" s="168"/>
      <c r="D17" s="168"/>
      <c r="E17" s="168"/>
      <c r="F17" s="169"/>
      <c r="G17" s="169"/>
      <c r="H17" s="170"/>
      <c r="I17" s="170"/>
      <c r="J17" s="170">
        <f>J18+J26+J65</f>
        <v>0</v>
      </c>
      <c r="L17" s="200"/>
    </row>
    <row r="18" spans="1:12" s="206" customFormat="1" ht="19.5" customHeight="1">
      <c r="A18" s="201"/>
      <c r="B18" s="184">
        <v>1</v>
      </c>
      <c r="C18" s="185"/>
      <c r="D18" s="202"/>
      <c r="E18" s="185" t="s">
        <v>51</v>
      </c>
      <c r="F18" s="203"/>
      <c r="G18" s="203"/>
      <c r="H18" s="203"/>
      <c r="I18" s="203"/>
      <c r="J18" s="203">
        <f>J19+J22+J24</f>
        <v>0</v>
      </c>
      <c r="K18" s="204"/>
      <c r="L18" s="205"/>
    </row>
    <row r="19" spans="1:12" s="206" customFormat="1" ht="19.5" customHeight="1">
      <c r="A19" s="201"/>
      <c r="B19" s="175" t="s">
        <v>52</v>
      </c>
      <c r="C19" s="176"/>
      <c r="D19" s="207"/>
      <c r="E19" s="176" t="s">
        <v>71</v>
      </c>
      <c r="F19" s="208"/>
      <c r="G19" s="208"/>
      <c r="H19" s="208"/>
      <c r="I19" s="208"/>
      <c r="J19" s="208">
        <f>SUM(J20:J21)</f>
        <v>0</v>
      </c>
      <c r="K19" s="204"/>
      <c r="L19" s="205"/>
    </row>
    <row r="20" spans="2:12" s="196" customFormat="1" ht="51.75" customHeight="1">
      <c r="B20" s="134" t="s">
        <v>54</v>
      </c>
      <c r="C20" s="180" t="s">
        <v>26</v>
      </c>
      <c r="D20" s="187" t="s">
        <v>87</v>
      </c>
      <c r="E20" s="181" t="s">
        <v>88</v>
      </c>
      <c r="F20" s="154" t="s">
        <v>57</v>
      </c>
      <c r="G20" s="179">
        <v>242</v>
      </c>
      <c r="H20" s="182"/>
      <c r="I20" s="183">
        <f aca="true" t="shared" si="0" ref="I20:I21">ROUND(H20*(1+$H$15),2)</f>
        <v>0</v>
      </c>
      <c r="J20" s="123">
        <f aca="true" t="shared" si="1" ref="J20:J21">ROUND(G20*I20,2)</f>
        <v>0</v>
      </c>
      <c r="L20" s="200"/>
    </row>
    <row r="21" spans="2:12" s="196" customFormat="1" ht="51.75" customHeight="1">
      <c r="B21" s="134" t="s">
        <v>58</v>
      </c>
      <c r="C21" s="180" t="s">
        <v>26</v>
      </c>
      <c r="D21" s="187">
        <v>99059</v>
      </c>
      <c r="E21" s="181" t="s">
        <v>519</v>
      </c>
      <c r="F21" s="154" t="s">
        <v>107</v>
      </c>
      <c r="G21" s="179">
        <v>121</v>
      </c>
      <c r="H21" s="182"/>
      <c r="I21" s="183">
        <f t="shared" si="0"/>
        <v>0</v>
      </c>
      <c r="J21" s="123">
        <f t="shared" si="1"/>
        <v>0</v>
      </c>
      <c r="L21" s="200"/>
    </row>
    <row r="22" spans="1:12" s="206" customFormat="1" ht="19.5" customHeight="1">
      <c r="A22" s="201"/>
      <c r="B22" s="175" t="s">
        <v>70</v>
      </c>
      <c r="C22" s="176"/>
      <c r="D22" s="207"/>
      <c r="E22" s="176" t="s">
        <v>520</v>
      </c>
      <c r="F22" s="208"/>
      <c r="G22" s="208"/>
      <c r="H22" s="208"/>
      <c r="I22" s="208"/>
      <c r="J22" s="208">
        <f>SUM(J23:J23)</f>
        <v>0</v>
      </c>
      <c r="K22" s="204"/>
      <c r="L22" s="205"/>
    </row>
    <row r="23" spans="2:12" s="196" customFormat="1" ht="51.75" customHeight="1">
      <c r="B23" s="134" t="s">
        <v>72</v>
      </c>
      <c r="C23" s="180" t="s">
        <v>26</v>
      </c>
      <c r="D23" s="187" t="s">
        <v>521</v>
      </c>
      <c r="E23" s="181" t="s">
        <v>522</v>
      </c>
      <c r="F23" s="154" t="s">
        <v>523</v>
      </c>
      <c r="G23" s="179">
        <v>8</v>
      </c>
      <c r="H23" s="182"/>
      <c r="I23" s="183">
        <f>ROUND(H23*(1+$H$15),2)</f>
        <v>0</v>
      </c>
      <c r="J23" s="123">
        <f>ROUND(G23*I23,2)</f>
        <v>0</v>
      </c>
      <c r="L23" s="200"/>
    </row>
    <row r="24" spans="1:12" s="206" customFormat="1" ht="19.5" customHeight="1">
      <c r="A24" s="201"/>
      <c r="B24" s="175" t="s">
        <v>76</v>
      </c>
      <c r="C24" s="176"/>
      <c r="D24" s="207"/>
      <c r="E24" s="176" t="s">
        <v>524</v>
      </c>
      <c r="F24" s="208"/>
      <c r="G24" s="208"/>
      <c r="H24" s="208"/>
      <c r="I24" s="208"/>
      <c r="J24" s="208">
        <f>SUM(J25)</f>
        <v>0</v>
      </c>
      <c r="K24" s="204"/>
      <c r="L24" s="205"/>
    </row>
    <row r="25" spans="2:12" s="196" customFormat="1" ht="51.75" customHeight="1">
      <c r="B25" s="134" t="s">
        <v>78</v>
      </c>
      <c r="C25" s="180" t="s">
        <v>135</v>
      </c>
      <c r="D25" s="187" t="s">
        <v>564</v>
      </c>
      <c r="E25" s="181" t="s">
        <v>512</v>
      </c>
      <c r="F25" s="154" t="s">
        <v>57</v>
      </c>
      <c r="G25" s="179">
        <v>8</v>
      </c>
      <c r="H25" s="182"/>
      <c r="I25" s="183">
        <f>ROUND(H25*(1+$H$15),2)</f>
        <v>0</v>
      </c>
      <c r="J25" s="123">
        <f>ROUND(G25*I25,2)</f>
        <v>0</v>
      </c>
      <c r="L25" s="200"/>
    </row>
    <row r="26" spans="1:12" s="206" customFormat="1" ht="19.5" customHeight="1">
      <c r="A26" s="201"/>
      <c r="B26" s="184">
        <v>2</v>
      </c>
      <c r="C26" s="185"/>
      <c r="D26" s="202"/>
      <c r="E26" s="185" t="s">
        <v>89</v>
      </c>
      <c r="F26" s="203"/>
      <c r="G26" s="203"/>
      <c r="H26" s="203"/>
      <c r="I26" s="203"/>
      <c r="J26" s="203">
        <f>J27+J29+J41+J57</f>
        <v>0</v>
      </c>
      <c r="K26" s="204"/>
      <c r="L26" s="205"/>
    </row>
    <row r="27" spans="1:12" s="206" customFormat="1" ht="19.5" customHeight="1">
      <c r="A27" s="201"/>
      <c r="B27" s="175" t="s">
        <v>90</v>
      </c>
      <c r="C27" s="176"/>
      <c r="D27" s="207"/>
      <c r="E27" s="176" t="s">
        <v>525</v>
      </c>
      <c r="F27" s="208"/>
      <c r="G27" s="208"/>
      <c r="H27" s="208"/>
      <c r="I27" s="208"/>
      <c r="J27" s="208">
        <f>SUM(J28)</f>
        <v>0</v>
      </c>
      <c r="K27" s="204"/>
      <c r="L27" s="205"/>
    </row>
    <row r="28" spans="2:12" s="196" customFormat="1" ht="51.75" customHeight="1">
      <c r="B28" s="134" t="s">
        <v>92</v>
      </c>
      <c r="C28" s="180" t="s">
        <v>26</v>
      </c>
      <c r="D28" s="187" t="s">
        <v>526</v>
      </c>
      <c r="E28" s="181" t="s">
        <v>527</v>
      </c>
      <c r="F28" s="154" t="s">
        <v>57</v>
      </c>
      <c r="G28" s="179">
        <v>363</v>
      </c>
      <c r="H28" s="182"/>
      <c r="I28" s="183">
        <f>ROUND(H28*(1+$H$15),2)</f>
        <v>0</v>
      </c>
      <c r="J28" s="123">
        <f>ROUND(G28*I28,2)</f>
        <v>0</v>
      </c>
      <c r="L28" s="200"/>
    </row>
    <row r="29" spans="1:12" s="206" customFormat="1" ht="19.5" customHeight="1">
      <c r="A29" s="201"/>
      <c r="B29" s="175" t="s">
        <v>100</v>
      </c>
      <c r="C29" s="176"/>
      <c r="D29" s="207"/>
      <c r="E29" s="176" t="s">
        <v>91</v>
      </c>
      <c r="F29" s="208"/>
      <c r="G29" s="208"/>
      <c r="H29" s="208"/>
      <c r="I29" s="208"/>
      <c r="J29" s="208">
        <f>SUM(J30:J40)</f>
        <v>0</v>
      </c>
      <c r="K29" s="204"/>
      <c r="L29" s="205"/>
    </row>
    <row r="30" spans="2:12" s="196" customFormat="1" ht="51.75" customHeight="1">
      <c r="B30" s="134" t="s">
        <v>102</v>
      </c>
      <c r="C30" s="180" t="s">
        <v>26</v>
      </c>
      <c r="D30" s="187" t="s">
        <v>565</v>
      </c>
      <c r="E30" s="181" t="s">
        <v>528</v>
      </c>
      <c r="F30" s="154" t="s">
        <v>57</v>
      </c>
      <c r="G30" s="179">
        <v>1244.02</v>
      </c>
      <c r="H30" s="182"/>
      <c r="I30" s="183">
        <f aca="true" t="shared" si="2" ref="I30:I40">ROUND(H30*(1+$H$15),2)</f>
        <v>0</v>
      </c>
      <c r="J30" s="123">
        <f aca="true" t="shared" si="3" ref="J30:J40">ROUND(G30*I30,2)</f>
        <v>0</v>
      </c>
      <c r="L30" s="200"/>
    </row>
    <row r="31" spans="2:12" s="196" customFormat="1" ht="51.75" customHeight="1">
      <c r="B31" s="134" t="s">
        <v>529</v>
      </c>
      <c r="C31" s="180" t="s">
        <v>26</v>
      </c>
      <c r="D31" s="187" t="s">
        <v>566</v>
      </c>
      <c r="E31" s="181" t="s">
        <v>530</v>
      </c>
      <c r="F31" s="154" t="s">
        <v>61</v>
      </c>
      <c r="G31" s="179">
        <v>466.51</v>
      </c>
      <c r="H31" s="182"/>
      <c r="I31" s="183">
        <f t="shared" si="2"/>
        <v>0</v>
      </c>
      <c r="J31" s="123">
        <f t="shared" si="3"/>
        <v>0</v>
      </c>
      <c r="L31" s="200"/>
    </row>
    <row r="32" spans="2:12" s="196" customFormat="1" ht="51.75" customHeight="1">
      <c r="B32" s="134" t="s">
        <v>531</v>
      </c>
      <c r="C32" s="180" t="s">
        <v>26</v>
      </c>
      <c r="D32" s="187">
        <v>95876</v>
      </c>
      <c r="E32" s="181" t="s">
        <v>533</v>
      </c>
      <c r="F32" s="154" t="s">
        <v>65</v>
      </c>
      <c r="G32" s="179">
        <v>3568.79</v>
      </c>
      <c r="H32" s="182"/>
      <c r="I32" s="183">
        <f t="shared" si="2"/>
        <v>0</v>
      </c>
      <c r="J32" s="123">
        <f t="shared" si="3"/>
        <v>0</v>
      </c>
      <c r="L32" s="200"/>
    </row>
    <row r="33" spans="2:12" s="196" customFormat="1" ht="51.75" customHeight="1">
      <c r="B33" s="134" t="s">
        <v>534</v>
      </c>
      <c r="C33" s="180" t="s">
        <v>67</v>
      </c>
      <c r="D33" s="187" t="s">
        <v>535</v>
      </c>
      <c r="E33" s="181" t="s">
        <v>536</v>
      </c>
      <c r="F33" s="154" t="s">
        <v>69</v>
      </c>
      <c r="G33" s="179">
        <v>699.76</v>
      </c>
      <c r="H33" s="182"/>
      <c r="I33" s="183">
        <f t="shared" si="2"/>
        <v>0</v>
      </c>
      <c r="J33" s="123">
        <f t="shared" si="3"/>
        <v>0</v>
      </c>
      <c r="L33" s="200"/>
    </row>
    <row r="34" spans="2:12" s="196" customFormat="1" ht="73.5" customHeight="1">
      <c r="B34" s="134" t="s">
        <v>537</v>
      </c>
      <c r="C34" s="180" t="s">
        <v>26</v>
      </c>
      <c r="D34" s="187" t="s">
        <v>567</v>
      </c>
      <c r="E34" s="181" t="s">
        <v>538</v>
      </c>
      <c r="F34" s="154" t="s">
        <v>61</v>
      </c>
      <c r="G34" s="179">
        <v>727.2</v>
      </c>
      <c r="H34" s="182"/>
      <c r="I34" s="183">
        <f t="shared" si="2"/>
        <v>0</v>
      </c>
      <c r="J34" s="123">
        <f t="shared" si="3"/>
        <v>0</v>
      </c>
      <c r="L34" s="200"/>
    </row>
    <row r="35" spans="2:12" s="196" customFormat="1" ht="51.75" customHeight="1">
      <c r="B35" s="134" t="s">
        <v>539</v>
      </c>
      <c r="C35" s="180" t="s">
        <v>135</v>
      </c>
      <c r="D35" s="187" t="s">
        <v>568</v>
      </c>
      <c r="E35" s="181" t="s">
        <v>540</v>
      </c>
      <c r="F35" s="154" t="s">
        <v>61</v>
      </c>
      <c r="G35" s="179">
        <v>2802.82</v>
      </c>
      <c r="H35" s="182"/>
      <c r="I35" s="183">
        <f t="shared" si="2"/>
        <v>0</v>
      </c>
      <c r="J35" s="123">
        <f t="shared" si="3"/>
        <v>0</v>
      </c>
      <c r="L35" s="200"/>
    </row>
    <row r="36" spans="2:12" s="196" customFormat="1" ht="51.75" customHeight="1">
      <c r="B36" s="134" t="s">
        <v>541</v>
      </c>
      <c r="C36" s="180" t="s">
        <v>26</v>
      </c>
      <c r="D36" s="187">
        <v>95876</v>
      </c>
      <c r="E36" s="181" t="s">
        <v>533</v>
      </c>
      <c r="F36" s="154" t="s">
        <v>65</v>
      </c>
      <c r="G36" s="179">
        <v>87553.77</v>
      </c>
      <c r="H36" s="182"/>
      <c r="I36" s="183">
        <f t="shared" si="2"/>
        <v>0</v>
      </c>
      <c r="J36" s="123">
        <f t="shared" si="3"/>
        <v>0</v>
      </c>
      <c r="L36" s="200"/>
    </row>
    <row r="37" spans="2:12" s="196" customFormat="1" ht="51.75" customHeight="1">
      <c r="B37" s="134" t="s">
        <v>542</v>
      </c>
      <c r="C37" s="180" t="s">
        <v>26</v>
      </c>
      <c r="D37" s="187">
        <v>93593</v>
      </c>
      <c r="E37" s="181" t="s">
        <v>543</v>
      </c>
      <c r="F37" s="154" t="s">
        <v>65</v>
      </c>
      <c r="G37" s="179">
        <v>94174.62</v>
      </c>
      <c r="H37" s="182"/>
      <c r="I37" s="183">
        <f t="shared" si="2"/>
        <v>0</v>
      </c>
      <c r="J37" s="123">
        <f t="shared" si="3"/>
        <v>0</v>
      </c>
      <c r="L37" s="200"/>
    </row>
    <row r="38" spans="2:12" s="196" customFormat="1" ht="51.75" customHeight="1">
      <c r="B38" s="134" t="s">
        <v>544</v>
      </c>
      <c r="C38" s="180" t="s">
        <v>135</v>
      </c>
      <c r="D38" s="187" t="s">
        <v>569</v>
      </c>
      <c r="E38" s="181" t="s">
        <v>545</v>
      </c>
      <c r="F38" s="154" t="s">
        <v>61</v>
      </c>
      <c r="G38" s="179">
        <v>2802.82</v>
      </c>
      <c r="H38" s="182"/>
      <c r="I38" s="183">
        <f t="shared" si="2"/>
        <v>0</v>
      </c>
      <c r="J38" s="123">
        <f t="shared" si="3"/>
        <v>0</v>
      </c>
      <c r="L38" s="200"/>
    </row>
    <row r="39" spans="2:12" s="196" customFormat="1" ht="51.75" customHeight="1">
      <c r="B39" s="134" t="s">
        <v>546</v>
      </c>
      <c r="C39" s="180" t="s">
        <v>67</v>
      </c>
      <c r="D39" s="187" t="s">
        <v>535</v>
      </c>
      <c r="E39" s="181" t="s">
        <v>536</v>
      </c>
      <c r="F39" s="154" t="s">
        <v>69</v>
      </c>
      <c r="G39" s="179">
        <v>1363.5</v>
      </c>
      <c r="H39" s="182"/>
      <c r="I39" s="183">
        <f t="shared" si="2"/>
        <v>0</v>
      </c>
      <c r="J39" s="123">
        <f t="shared" si="3"/>
        <v>0</v>
      </c>
      <c r="L39" s="200"/>
    </row>
    <row r="40" spans="2:12" s="196" customFormat="1" ht="51.75" customHeight="1">
      <c r="B40" s="134" t="s">
        <v>548</v>
      </c>
      <c r="C40" s="180" t="s">
        <v>55</v>
      </c>
      <c r="D40" s="187" t="s">
        <v>570</v>
      </c>
      <c r="E40" s="181" t="s">
        <v>547</v>
      </c>
      <c r="F40" s="154" t="s">
        <v>61</v>
      </c>
      <c r="G40" s="179">
        <v>250</v>
      </c>
      <c r="H40" s="182"/>
      <c r="I40" s="183">
        <f t="shared" si="2"/>
        <v>0</v>
      </c>
      <c r="J40" s="123">
        <f t="shared" si="3"/>
        <v>0</v>
      </c>
      <c r="L40" s="200"/>
    </row>
    <row r="41" spans="1:12" s="206" customFormat="1" ht="19.5" customHeight="1">
      <c r="A41" s="201"/>
      <c r="B41" s="175" t="s">
        <v>179</v>
      </c>
      <c r="C41" s="176"/>
      <c r="D41" s="207"/>
      <c r="E41" s="176" t="s">
        <v>101</v>
      </c>
      <c r="F41" s="208"/>
      <c r="G41" s="208"/>
      <c r="H41" s="208"/>
      <c r="I41" s="208"/>
      <c r="J41" s="208">
        <f>SUM(J42:J56)</f>
        <v>0</v>
      </c>
      <c r="K41" s="204"/>
      <c r="L41" s="205"/>
    </row>
    <row r="42" spans="2:12" s="196" customFormat="1" ht="51.75" customHeight="1">
      <c r="B42" s="134" t="s">
        <v>181</v>
      </c>
      <c r="C42" s="180" t="s">
        <v>26</v>
      </c>
      <c r="D42" s="187" t="s">
        <v>123</v>
      </c>
      <c r="E42" s="181" t="s">
        <v>124</v>
      </c>
      <c r="F42" s="154" t="s">
        <v>57</v>
      </c>
      <c r="G42" s="179">
        <v>84.7</v>
      </c>
      <c r="H42" s="182"/>
      <c r="I42" s="183">
        <f aca="true" t="shared" si="4" ref="I42:I56">ROUND(H42*(1+$H$15),2)</f>
        <v>0</v>
      </c>
      <c r="J42" s="123">
        <f aca="true" t="shared" si="5" ref="J42:J56">ROUND(G42*I42,2)</f>
        <v>0</v>
      </c>
      <c r="L42" s="200"/>
    </row>
    <row r="43" spans="2:12" s="196" customFormat="1" ht="51.75" customHeight="1">
      <c r="B43" s="134" t="s">
        <v>202</v>
      </c>
      <c r="C43" s="180" t="s">
        <v>26</v>
      </c>
      <c r="D43" s="187" t="s">
        <v>571</v>
      </c>
      <c r="E43" s="181" t="s">
        <v>572</v>
      </c>
      <c r="F43" s="154" t="s">
        <v>61</v>
      </c>
      <c r="G43" s="179">
        <v>6.05</v>
      </c>
      <c r="H43" s="182"/>
      <c r="I43" s="183">
        <f t="shared" si="4"/>
        <v>0</v>
      </c>
      <c r="J43" s="123">
        <f t="shared" si="5"/>
        <v>0</v>
      </c>
      <c r="L43" s="200"/>
    </row>
    <row r="44" spans="2:12" s="196" customFormat="1" ht="66.75" customHeight="1">
      <c r="B44" s="134" t="s">
        <v>554</v>
      </c>
      <c r="C44" s="180" t="s">
        <v>79</v>
      </c>
      <c r="D44" s="187">
        <v>10527</v>
      </c>
      <c r="E44" s="181" t="s">
        <v>129</v>
      </c>
      <c r="F44" s="154" t="s">
        <v>130</v>
      </c>
      <c r="G44" s="179">
        <v>1800</v>
      </c>
      <c r="H44" s="182"/>
      <c r="I44" s="183">
        <f t="shared" si="4"/>
        <v>0</v>
      </c>
      <c r="J44" s="123">
        <f t="shared" si="5"/>
        <v>0</v>
      </c>
      <c r="L44" s="200"/>
    </row>
    <row r="45" spans="2:12" s="196" customFormat="1" ht="51.75" customHeight="1">
      <c r="B45" s="134" t="s">
        <v>573</v>
      </c>
      <c r="C45" s="180" t="s">
        <v>26</v>
      </c>
      <c r="D45" s="187" t="s">
        <v>132</v>
      </c>
      <c r="E45" s="181" t="s">
        <v>133</v>
      </c>
      <c r="F45" s="154" t="s">
        <v>107</v>
      </c>
      <c r="G45" s="179">
        <v>1452</v>
      </c>
      <c r="H45" s="182"/>
      <c r="I45" s="183">
        <f t="shared" si="4"/>
        <v>0</v>
      </c>
      <c r="J45" s="123">
        <f t="shared" si="5"/>
        <v>0</v>
      </c>
      <c r="L45" s="200"/>
    </row>
    <row r="46" spans="2:12" s="196" customFormat="1" ht="51.75" customHeight="1">
      <c r="B46" s="134" t="s">
        <v>574</v>
      </c>
      <c r="C46" s="180" t="s">
        <v>135</v>
      </c>
      <c r="D46" s="187" t="s">
        <v>575</v>
      </c>
      <c r="E46" s="181" t="s">
        <v>136</v>
      </c>
      <c r="F46" s="154" t="s">
        <v>57</v>
      </c>
      <c r="G46" s="179">
        <v>2178</v>
      </c>
      <c r="H46" s="182"/>
      <c r="I46" s="183">
        <f t="shared" si="4"/>
        <v>0</v>
      </c>
      <c r="J46" s="123">
        <f t="shared" si="5"/>
        <v>0</v>
      </c>
      <c r="L46" s="200"/>
    </row>
    <row r="47" spans="2:12" s="196" customFormat="1" ht="51.75" customHeight="1">
      <c r="B47" s="134" t="s">
        <v>576</v>
      </c>
      <c r="C47" s="180" t="s">
        <v>26</v>
      </c>
      <c r="D47" s="187" t="s">
        <v>577</v>
      </c>
      <c r="E47" s="181" t="s">
        <v>578</v>
      </c>
      <c r="F47" s="154" t="s">
        <v>111</v>
      </c>
      <c r="G47" s="179">
        <v>198.62</v>
      </c>
      <c r="H47" s="182"/>
      <c r="I47" s="183">
        <f t="shared" si="4"/>
        <v>0</v>
      </c>
      <c r="J47" s="123">
        <f t="shared" si="5"/>
        <v>0</v>
      </c>
      <c r="L47" s="200"/>
    </row>
    <row r="48" spans="2:12" s="196" customFormat="1" ht="51.75" customHeight="1">
      <c r="B48" s="134" t="s">
        <v>579</v>
      </c>
      <c r="C48" s="180" t="s">
        <v>26</v>
      </c>
      <c r="D48" s="187">
        <v>100343</v>
      </c>
      <c r="E48" s="181" t="s">
        <v>580</v>
      </c>
      <c r="F48" s="154" t="s">
        <v>111</v>
      </c>
      <c r="G48" s="179">
        <v>2628.73</v>
      </c>
      <c r="H48" s="182"/>
      <c r="I48" s="183">
        <f t="shared" si="4"/>
        <v>0</v>
      </c>
      <c r="J48" s="123">
        <f t="shared" si="5"/>
        <v>0</v>
      </c>
      <c r="L48" s="200"/>
    </row>
    <row r="49" spans="2:12" s="196" customFormat="1" ht="51.75" customHeight="1">
      <c r="B49" s="134" t="s">
        <v>581</v>
      </c>
      <c r="C49" s="180" t="s">
        <v>26</v>
      </c>
      <c r="D49" s="187" t="s">
        <v>138</v>
      </c>
      <c r="E49" s="181" t="s">
        <v>139</v>
      </c>
      <c r="F49" s="154" t="s">
        <v>111</v>
      </c>
      <c r="G49" s="179">
        <v>1649.92</v>
      </c>
      <c r="H49" s="182"/>
      <c r="I49" s="183">
        <f t="shared" si="4"/>
        <v>0</v>
      </c>
      <c r="J49" s="123">
        <f t="shared" si="5"/>
        <v>0</v>
      </c>
      <c r="L49" s="200"/>
    </row>
    <row r="50" spans="2:12" s="196" customFormat="1" ht="51.75" customHeight="1">
      <c r="B50" s="134" t="s">
        <v>582</v>
      </c>
      <c r="C50" s="180" t="s">
        <v>26</v>
      </c>
      <c r="D50" s="187" t="s">
        <v>583</v>
      </c>
      <c r="E50" s="181" t="s">
        <v>584</v>
      </c>
      <c r="F50" s="154" t="s">
        <v>111</v>
      </c>
      <c r="G50" s="179">
        <v>4200.64</v>
      </c>
      <c r="H50" s="182"/>
      <c r="I50" s="183">
        <f t="shared" si="4"/>
        <v>0</v>
      </c>
      <c r="J50" s="123">
        <f t="shared" si="5"/>
        <v>0</v>
      </c>
      <c r="L50" s="200"/>
    </row>
    <row r="51" spans="2:12" s="196" customFormat="1" ht="51.75" customHeight="1">
      <c r="B51" s="134" t="s">
        <v>585</v>
      </c>
      <c r="C51" s="180" t="s">
        <v>26</v>
      </c>
      <c r="D51" s="187" t="s">
        <v>150</v>
      </c>
      <c r="E51" s="181" t="s">
        <v>151</v>
      </c>
      <c r="F51" s="154" t="s">
        <v>57</v>
      </c>
      <c r="G51" s="179">
        <v>1043.3</v>
      </c>
      <c r="H51" s="182"/>
      <c r="I51" s="183">
        <f t="shared" si="4"/>
        <v>0</v>
      </c>
      <c r="J51" s="123">
        <f t="shared" si="5"/>
        <v>0</v>
      </c>
      <c r="L51" s="200"/>
    </row>
    <row r="52" spans="2:12" s="196" customFormat="1" ht="51.75" customHeight="1">
      <c r="B52" s="134" t="s">
        <v>586</v>
      </c>
      <c r="C52" s="180" t="s">
        <v>26</v>
      </c>
      <c r="D52" s="187" t="s">
        <v>155</v>
      </c>
      <c r="E52" s="181" t="s">
        <v>156</v>
      </c>
      <c r="F52" s="154" t="s">
        <v>61</v>
      </c>
      <c r="G52" s="179">
        <v>163.35</v>
      </c>
      <c r="H52" s="182"/>
      <c r="I52" s="183">
        <f t="shared" si="4"/>
        <v>0</v>
      </c>
      <c r="J52" s="123">
        <f t="shared" si="5"/>
        <v>0</v>
      </c>
      <c r="L52" s="200"/>
    </row>
    <row r="53" spans="2:12" s="196" customFormat="1" ht="51.75" customHeight="1">
      <c r="B53" s="134" t="s">
        <v>587</v>
      </c>
      <c r="C53" s="180" t="s">
        <v>79</v>
      </c>
      <c r="D53" s="187">
        <v>34493</v>
      </c>
      <c r="E53" s="181" t="s">
        <v>588</v>
      </c>
      <c r="F53" s="154" t="s">
        <v>61</v>
      </c>
      <c r="G53" s="179">
        <v>163.35</v>
      </c>
      <c r="H53" s="182"/>
      <c r="I53" s="183">
        <f t="shared" si="4"/>
        <v>0</v>
      </c>
      <c r="J53" s="123">
        <f t="shared" si="5"/>
        <v>0</v>
      </c>
      <c r="L53" s="200"/>
    </row>
    <row r="54" spans="2:12" s="196" customFormat="1" ht="51.75" customHeight="1">
      <c r="B54" s="134" t="s">
        <v>589</v>
      </c>
      <c r="C54" s="180" t="s">
        <v>135</v>
      </c>
      <c r="D54" s="187" t="s">
        <v>590</v>
      </c>
      <c r="E54" s="181" t="s">
        <v>162</v>
      </c>
      <c r="F54" s="154" t="s">
        <v>107</v>
      </c>
      <c r="G54" s="179">
        <v>1128</v>
      </c>
      <c r="H54" s="182"/>
      <c r="I54" s="183">
        <f t="shared" si="4"/>
        <v>0</v>
      </c>
      <c r="J54" s="123">
        <f t="shared" si="5"/>
        <v>0</v>
      </c>
      <c r="L54" s="200"/>
    </row>
    <row r="55" spans="2:12" s="196" customFormat="1" ht="51.75" customHeight="1">
      <c r="B55" s="134" t="s">
        <v>591</v>
      </c>
      <c r="C55" s="180" t="s">
        <v>164</v>
      </c>
      <c r="D55" s="187" t="s">
        <v>592</v>
      </c>
      <c r="E55" s="181" t="s">
        <v>593</v>
      </c>
      <c r="F55" s="154" t="s">
        <v>167</v>
      </c>
      <c r="G55" s="179">
        <v>1128</v>
      </c>
      <c r="H55" s="182"/>
      <c r="I55" s="183">
        <f t="shared" si="4"/>
        <v>0</v>
      </c>
      <c r="J55" s="123">
        <f t="shared" si="5"/>
        <v>0</v>
      </c>
      <c r="L55" s="200"/>
    </row>
    <row r="56" spans="2:12" s="196" customFormat="1" ht="51.75" customHeight="1">
      <c r="B56" s="134" t="s">
        <v>594</v>
      </c>
      <c r="C56" s="180" t="s">
        <v>164</v>
      </c>
      <c r="D56" s="187" t="s">
        <v>595</v>
      </c>
      <c r="E56" s="181" t="s">
        <v>596</v>
      </c>
      <c r="F56" s="154" t="s">
        <v>171</v>
      </c>
      <c r="G56" s="179">
        <v>94</v>
      </c>
      <c r="H56" s="182"/>
      <c r="I56" s="183">
        <f t="shared" si="4"/>
        <v>0</v>
      </c>
      <c r="J56" s="123">
        <f t="shared" si="5"/>
        <v>0</v>
      </c>
      <c r="L56" s="200"/>
    </row>
    <row r="57" spans="1:12" s="206" customFormat="1" ht="19.5" customHeight="1">
      <c r="A57" s="201"/>
      <c r="B57" s="175" t="s">
        <v>597</v>
      </c>
      <c r="C57" s="176"/>
      <c r="D57" s="207"/>
      <c r="E57" s="176" t="s">
        <v>598</v>
      </c>
      <c r="F57" s="208"/>
      <c r="G57" s="208"/>
      <c r="H57" s="208"/>
      <c r="I57" s="208"/>
      <c r="J57" s="208">
        <f>SUM(J58:J64)</f>
        <v>0</v>
      </c>
      <c r="K57" s="204"/>
      <c r="L57" s="205"/>
    </row>
    <row r="58" spans="2:12" s="196" customFormat="1" ht="51.75" customHeight="1">
      <c r="B58" s="134" t="s">
        <v>599</v>
      </c>
      <c r="C58" s="180" t="s">
        <v>135</v>
      </c>
      <c r="D58" s="187" t="s">
        <v>600</v>
      </c>
      <c r="E58" s="181" t="s">
        <v>601</v>
      </c>
      <c r="F58" s="154" t="s">
        <v>107</v>
      </c>
      <c r="G58" s="179">
        <v>282</v>
      </c>
      <c r="H58" s="182"/>
      <c r="I58" s="183">
        <f aca="true" t="shared" si="6" ref="I58:I64">ROUND(H58*(1+$H$15),2)</f>
        <v>0</v>
      </c>
      <c r="J58" s="123">
        <f aca="true" t="shared" si="7" ref="J58:J64">ROUND(G58*I58,2)</f>
        <v>0</v>
      </c>
      <c r="L58" s="200"/>
    </row>
    <row r="59" spans="2:12" s="196" customFormat="1" ht="51.75" customHeight="1">
      <c r="B59" s="134" t="s">
        <v>602</v>
      </c>
      <c r="C59" s="180" t="s">
        <v>135</v>
      </c>
      <c r="D59" s="187" t="s">
        <v>603</v>
      </c>
      <c r="E59" s="181" t="s">
        <v>604</v>
      </c>
      <c r="F59" s="154" t="s">
        <v>111</v>
      </c>
      <c r="G59" s="179">
        <v>14100</v>
      </c>
      <c r="H59" s="182"/>
      <c r="I59" s="183">
        <f t="shared" si="6"/>
        <v>0</v>
      </c>
      <c r="J59" s="123">
        <f t="shared" si="7"/>
        <v>0</v>
      </c>
      <c r="L59" s="200"/>
    </row>
    <row r="60" spans="2:12" s="196" customFormat="1" ht="51.75" customHeight="1">
      <c r="B60" s="134" t="s">
        <v>605</v>
      </c>
      <c r="C60" s="180" t="s">
        <v>135</v>
      </c>
      <c r="D60" s="187" t="s">
        <v>606</v>
      </c>
      <c r="E60" s="181" t="s">
        <v>607</v>
      </c>
      <c r="F60" s="154" t="s">
        <v>61</v>
      </c>
      <c r="G60" s="179">
        <v>22.56</v>
      </c>
      <c r="H60" s="182"/>
      <c r="I60" s="183">
        <f t="shared" si="6"/>
        <v>0</v>
      </c>
      <c r="J60" s="123">
        <f t="shared" si="7"/>
        <v>0</v>
      </c>
      <c r="L60" s="200"/>
    </row>
    <row r="61" spans="2:12" s="196" customFormat="1" ht="51.75" customHeight="1">
      <c r="B61" s="134" t="s">
        <v>608</v>
      </c>
      <c r="C61" s="180" t="s">
        <v>135</v>
      </c>
      <c r="D61" s="187" t="s">
        <v>609</v>
      </c>
      <c r="E61" s="181" t="s">
        <v>610</v>
      </c>
      <c r="F61" s="154" t="s">
        <v>61</v>
      </c>
      <c r="G61" s="179">
        <v>7.05</v>
      </c>
      <c r="H61" s="182"/>
      <c r="I61" s="183">
        <f t="shared" si="6"/>
        <v>0</v>
      </c>
      <c r="J61" s="123">
        <f t="shared" si="7"/>
        <v>0</v>
      </c>
      <c r="L61" s="200"/>
    </row>
    <row r="62" spans="2:12" s="196" customFormat="1" ht="51.75" customHeight="1">
      <c r="B62" s="134" t="s">
        <v>611</v>
      </c>
      <c r="C62" s="180" t="s">
        <v>26</v>
      </c>
      <c r="D62" s="187" t="s">
        <v>612</v>
      </c>
      <c r="E62" s="181" t="s">
        <v>613</v>
      </c>
      <c r="F62" s="154" t="s">
        <v>111</v>
      </c>
      <c r="G62" s="179">
        <v>1629.4</v>
      </c>
      <c r="H62" s="182"/>
      <c r="I62" s="183">
        <f t="shared" si="6"/>
        <v>0</v>
      </c>
      <c r="J62" s="123">
        <f t="shared" si="7"/>
        <v>0</v>
      </c>
      <c r="L62" s="200"/>
    </row>
    <row r="63" spans="2:12" s="196" customFormat="1" ht="51.75" customHeight="1">
      <c r="B63" s="134" t="s">
        <v>614</v>
      </c>
      <c r="C63" s="180" t="s">
        <v>26</v>
      </c>
      <c r="D63" s="187" t="s">
        <v>615</v>
      </c>
      <c r="E63" s="181" t="s">
        <v>616</v>
      </c>
      <c r="F63" s="154" t="s">
        <v>111</v>
      </c>
      <c r="G63" s="179">
        <v>185.39</v>
      </c>
      <c r="H63" s="182"/>
      <c r="I63" s="183">
        <f t="shared" si="6"/>
        <v>0</v>
      </c>
      <c r="J63" s="123">
        <f t="shared" si="7"/>
        <v>0</v>
      </c>
      <c r="L63" s="200"/>
    </row>
    <row r="64" spans="2:12" s="196" customFormat="1" ht="51.75" customHeight="1">
      <c r="B64" s="134" t="s">
        <v>617</v>
      </c>
      <c r="C64" s="180" t="s">
        <v>26</v>
      </c>
      <c r="D64" s="187" t="s">
        <v>119</v>
      </c>
      <c r="E64" s="181" t="s">
        <v>120</v>
      </c>
      <c r="F64" s="154" t="s">
        <v>121</v>
      </c>
      <c r="G64" s="179">
        <v>47</v>
      </c>
      <c r="H64" s="182"/>
      <c r="I64" s="183">
        <f t="shared" si="6"/>
        <v>0</v>
      </c>
      <c r="J64" s="123">
        <f t="shared" si="7"/>
        <v>0</v>
      </c>
      <c r="L64" s="200"/>
    </row>
    <row r="65" spans="1:12" s="206" customFormat="1" ht="19.5" customHeight="1">
      <c r="A65" s="201"/>
      <c r="B65" s="184">
        <v>3</v>
      </c>
      <c r="C65" s="185"/>
      <c r="D65" s="202"/>
      <c r="E65" s="185" t="s">
        <v>224</v>
      </c>
      <c r="F65" s="203"/>
      <c r="G65" s="203"/>
      <c r="H65" s="203"/>
      <c r="I65" s="203"/>
      <c r="J65" s="203">
        <f>J66+J68+J70</f>
        <v>0</v>
      </c>
      <c r="K65" s="204"/>
      <c r="L65" s="205"/>
    </row>
    <row r="66" spans="1:12" s="206" customFormat="1" ht="19.5" customHeight="1">
      <c r="A66" s="201"/>
      <c r="B66" s="175" t="s">
        <v>225</v>
      </c>
      <c r="C66" s="176"/>
      <c r="D66" s="207"/>
      <c r="E66" s="176" t="s">
        <v>557</v>
      </c>
      <c r="F66" s="208"/>
      <c r="G66" s="208"/>
      <c r="H66" s="208"/>
      <c r="I66" s="208"/>
      <c r="J66" s="208">
        <f>SUM(J67)</f>
        <v>0</v>
      </c>
      <c r="K66" s="204"/>
      <c r="L66" s="205"/>
    </row>
    <row r="67" spans="2:12" s="196" customFormat="1" ht="51.75" customHeight="1">
      <c r="B67" s="134" t="s">
        <v>227</v>
      </c>
      <c r="C67" s="180" t="s">
        <v>26</v>
      </c>
      <c r="D67" s="187" t="s">
        <v>558</v>
      </c>
      <c r="E67" s="181" t="s">
        <v>559</v>
      </c>
      <c r="F67" s="154" t="s">
        <v>107</v>
      </c>
      <c r="G67" s="179">
        <v>121</v>
      </c>
      <c r="H67" s="182"/>
      <c r="I67" s="183">
        <f>ROUND(H67*(1+$H$15),2)</f>
        <v>0</v>
      </c>
      <c r="J67" s="123">
        <f>ROUND(G67*I67,2)</f>
        <v>0</v>
      </c>
      <c r="L67" s="200"/>
    </row>
    <row r="68" spans="1:12" s="206" customFormat="1" ht="19.5" customHeight="1">
      <c r="A68" s="201"/>
      <c r="B68" s="175" t="s">
        <v>242</v>
      </c>
      <c r="C68" s="176"/>
      <c r="D68" s="207"/>
      <c r="E68" s="176" t="s">
        <v>560</v>
      </c>
      <c r="F68" s="208"/>
      <c r="G68" s="208"/>
      <c r="H68" s="208"/>
      <c r="I68" s="208"/>
      <c r="J68" s="208">
        <f>SUM(J69)</f>
        <v>0</v>
      </c>
      <c r="K68" s="204"/>
      <c r="L68" s="205"/>
    </row>
    <row r="69" spans="2:12" s="196" customFormat="1" ht="51.75" customHeight="1">
      <c r="B69" s="134" t="s">
        <v>244</v>
      </c>
      <c r="C69" s="180" t="s">
        <v>135</v>
      </c>
      <c r="D69" s="187" t="s">
        <v>618</v>
      </c>
      <c r="E69" s="181" t="s">
        <v>619</v>
      </c>
      <c r="F69" s="154" t="s">
        <v>57</v>
      </c>
      <c r="G69" s="179">
        <v>484</v>
      </c>
      <c r="H69" s="182"/>
      <c r="I69" s="183">
        <f>ROUND(H69*(1+$H$15),2)</f>
        <v>0</v>
      </c>
      <c r="J69" s="123">
        <f>ROUND(G69*I69,2)</f>
        <v>0</v>
      </c>
      <c r="L69" s="200"/>
    </row>
    <row r="70" spans="1:12" s="206" customFormat="1" ht="19.5" customHeight="1">
      <c r="A70" s="201"/>
      <c r="B70" s="175" t="s">
        <v>620</v>
      </c>
      <c r="C70" s="176"/>
      <c r="D70" s="207"/>
      <c r="E70" s="176" t="s">
        <v>621</v>
      </c>
      <c r="F70" s="208"/>
      <c r="G70" s="208"/>
      <c r="H70" s="208"/>
      <c r="I70" s="208"/>
      <c r="J70" s="208">
        <f>SUM(J71:J72)</f>
        <v>0</v>
      </c>
      <c r="K70" s="204"/>
      <c r="L70" s="205"/>
    </row>
    <row r="71" spans="2:12" s="196" customFormat="1" ht="51.75" customHeight="1">
      <c r="B71" s="134" t="s">
        <v>622</v>
      </c>
      <c r="C71" s="180" t="s">
        <v>26</v>
      </c>
      <c r="D71" s="187" t="s">
        <v>196</v>
      </c>
      <c r="E71" s="181" t="s">
        <v>197</v>
      </c>
      <c r="F71" s="154" t="s">
        <v>121</v>
      </c>
      <c r="G71" s="179">
        <v>153</v>
      </c>
      <c r="H71" s="182"/>
      <c r="I71" s="183">
        <f aca="true" t="shared" si="8" ref="I71:I72">ROUND(H71*(1+$H$15),2)</f>
        <v>0</v>
      </c>
      <c r="J71" s="123">
        <f aca="true" t="shared" si="9" ref="J71:J72">ROUND(G71*I71,2)</f>
        <v>0</v>
      </c>
      <c r="L71" s="200"/>
    </row>
    <row r="72" spans="2:12" s="196" customFormat="1" ht="51.75" customHeight="1">
      <c r="B72" s="134" t="s">
        <v>623</v>
      </c>
      <c r="C72" s="180" t="s">
        <v>26</v>
      </c>
      <c r="D72" s="187" t="s">
        <v>624</v>
      </c>
      <c r="E72" s="181" t="s">
        <v>625</v>
      </c>
      <c r="F72" s="154" t="s">
        <v>107</v>
      </c>
      <c r="G72" s="179">
        <v>121</v>
      </c>
      <c r="H72" s="182"/>
      <c r="I72" s="183">
        <f t="shared" si="8"/>
        <v>0</v>
      </c>
      <c r="J72" s="123">
        <f t="shared" si="9"/>
        <v>0</v>
      </c>
      <c r="L72" s="200"/>
    </row>
    <row r="73" spans="2:12" s="196" customFormat="1" ht="19.5" customHeight="1">
      <c r="B73" s="209"/>
      <c r="C73" s="210"/>
      <c r="D73" s="210"/>
      <c r="E73" s="211"/>
      <c r="F73" s="211"/>
      <c r="G73" s="194"/>
      <c r="H73" s="194"/>
      <c r="I73" s="194"/>
      <c r="J73" s="195"/>
      <c r="L73" s="200"/>
    </row>
    <row r="74" spans="2:12" s="196" customFormat="1" ht="19.5" customHeight="1">
      <c r="B74" s="209"/>
      <c r="C74" s="210"/>
      <c r="D74" s="210"/>
      <c r="E74" s="211"/>
      <c r="F74" s="211"/>
      <c r="G74" s="194"/>
      <c r="H74" s="194"/>
      <c r="I74" s="166" t="s">
        <v>513</v>
      </c>
      <c r="J74" s="167">
        <f>J17</f>
        <v>0</v>
      </c>
      <c r="L74" s="200"/>
    </row>
    <row r="75" spans="2:10" ht="15" customHeight="1">
      <c r="B75" s="77"/>
      <c r="C75" s="78"/>
      <c r="D75" s="78"/>
      <c r="E75" s="78"/>
      <c r="J75" s="79"/>
    </row>
    <row r="76" spans="2:10" ht="39" customHeight="1">
      <c r="B76" s="82"/>
      <c r="C76" s="83" t="s">
        <v>40</v>
      </c>
      <c r="D76" s="83"/>
      <c r="E76" s="84"/>
      <c r="J76" s="79"/>
    </row>
    <row r="77" spans="2:10" ht="15.75" customHeight="1">
      <c r="B77" s="85"/>
      <c r="C77" s="86" t="s">
        <v>41</v>
      </c>
      <c r="D77" s="86"/>
      <c r="E77" s="87"/>
      <c r="J77" s="79"/>
    </row>
    <row r="78" spans="2:10" ht="15" customHeight="1">
      <c r="B78" s="85"/>
      <c r="C78" s="88"/>
      <c r="D78" s="88"/>
      <c r="E78" s="89"/>
      <c r="J78" s="79"/>
    </row>
    <row r="79" spans="2:10" ht="41.25" customHeight="1">
      <c r="B79" s="85"/>
      <c r="C79" s="83" t="s">
        <v>40</v>
      </c>
      <c r="D79" s="83"/>
      <c r="E79" s="84"/>
      <c r="J79" s="79"/>
    </row>
    <row r="80" spans="2:10" ht="15.75" customHeight="1">
      <c r="B80" s="85"/>
      <c r="C80" s="86" t="s">
        <v>42</v>
      </c>
      <c r="D80" s="86"/>
      <c r="E80" s="87"/>
      <c r="J80" s="79"/>
    </row>
    <row r="81" spans="2:10" ht="15" customHeight="1">
      <c r="B81" s="85"/>
      <c r="C81" s="90" t="s">
        <v>43</v>
      </c>
      <c r="D81" s="90"/>
      <c r="E81" s="87"/>
      <c r="J81" s="79"/>
    </row>
    <row r="82" spans="2:10" ht="15" customHeight="1">
      <c r="B82" s="91"/>
      <c r="J82" s="79"/>
    </row>
    <row r="83" spans="2:10" ht="15" customHeight="1">
      <c r="B83" s="91"/>
      <c r="J83" s="79"/>
    </row>
    <row r="84" spans="2:10" ht="15" customHeight="1">
      <c r="B84" s="92" t="s">
        <v>44</v>
      </c>
      <c r="J84" s="79"/>
    </row>
    <row r="85" spans="2:10" ht="15" customHeight="1">
      <c r="B85" s="92" t="s">
        <v>45</v>
      </c>
      <c r="J85" s="79"/>
    </row>
    <row r="86" spans="2:10" ht="15" customHeight="1">
      <c r="B86" s="93"/>
      <c r="C86" s="94"/>
      <c r="D86" s="94"/>
      <c r="E86" s="94"/>
      <c r="F86" s="94"/>
      <c r="G86" s="94"/>
      <c r="H86" s="94"/>
      <c r="I86" s="94"/>
      <c r="J86" s="95"/>
    </row>
  </sheetData>
  <sheetProtection selectLockedCells="1" selectUnlockedCells="1"/>
  <mergeCells count="17">
    <mergeCell ref="B5:J5"/>
    <mergeCell ref="B6:J7"/>
    <mergeCell ref="B8:C8"/>
    <mergeCell ref="D8:I8"/>
    <mergeCell ref="B9:C9"/>
    <mergeCell ref="D9:I9"/>
    <mergeCell ref="B10:C10"/>
    <mergeCell ref="D10:I10"/>
    <mergeCell ref="E11:I11"/>
    <mergeCell ref="E12:H12"/>
    <mergeCell ref="F15:G15"/>
    <mergeCell ref="I15:J15"/>
    <mergeCell ref="C76:D76"/>
    <mergeCell ref="C77:D77"/>
    <mergeCell ref="C79:D79"/>
    <mergeCell ref="C80:D80"/>
    <mergeCell ref="C81:D81"/>
  </mergeCells>
  <dataValidations count="1">
    <dataValidation type="list" operator="equal" allowBlank="1" showErrorMessage="1" sqref="I15:J15">
      <formula1>"""Sem Desoneração"",""Com Desoneração"""</formula1>
    </dataValidation>
  </dataValidations>
  <printOptions/>
  <pageMargins left="0.5118055555555556" right="0.5118055555555556" top="0.7875" bottom="0.7875000000000001" header="0.5118110236220472" footer="0.31527777777777777"/>
  <pageSetup fitToHeight="0" fitToWidth="1" horizontalDpi="300" verticalDpi="300" orientation="portrait" paperSize="9"/>
  <headerFooter alignWithMargins="0">
    <oddFooter>&amp;CPágina &amp;P de &amp;N</oddFooter>
  </headerFooter>
  <rowBreaks count="1" manualBreakCount="1">
    <brk id="64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94"/>
  <sheetViews>
    <sheetView tabSelected="1" view="pageBreakPreview" zoomScale="70" zoomScaleNormal="90" zoomScaleSheetLayoutView="70" workbookViewId="0" topLeftCell="A1">
      <selection activeCell="E25" sqref="E25"/>
    </sheetView>
  </sheetViews>
  <sheetFormatPr defaultColWidth="9.140625" defaultRowHeight="15" customHeight="1"/>
  <cols>
    <col min="1" max="1" width="9.140625" style="1" customWidth="1"/>
    <col min="2" max="2" width="7.7109375" style="1" customWidth="1"/>
    <col min="3" max="3" width="14.28125" style="1" customWidth="1"/>
    <col min="4" max="4" width="14.00390625" style="1" customWidth="1"/>
    <col min="5" max="5" width="83.7109375" style="1" customWidth="1"/>
    <col min="6" max="6" width="9.28125" style="1" customWidth="1"/>
    <col min="7" max="7" width="12.140625" style="1" customWidth="1"/>
    <col min="8" max="8" width="21.421875" style="1" customWidth="1"/>
    <col min="9" max="9" width="13.8515625" style="1" customWidth="1"/>
    <col min="10" max="10" width="19.28125" style="1" customWidth="1"/>
    <col min="11" max="16384" width="9.140625" style="1" customWidth="1"/>
  </cols>
  <sheetData>
    <row r="5" spans="2:10" ht="15" customHeight="1">
      <c r="B5" s="2"/>
      <c r="C5" s="2"/>
      <c r="D5" s="2"/>
      <c r="E5" s="2"/>
      <c r="F5" s="2"/>
      <c r="G5" s="2"/>
      <c r="H5" s="2"/>
      <c r="I5" s="2"/>
      <c r="J5" s="2"/>
    </row>
    <row r="6" spans="2:10" ht="15.75" customHeight="1">
      <c r="B6" s="3"/>
      <c r="C6" s="3"/>
      <c r="D6" s="3"/>
      <c r="E6" s="3"/>
      <c r="F6" s="3"/>
      <c r="G6" s="3"/>
      <c r="H6" s="3"/>
      <c r="I6" s="3"/>
      <c r="J6" s="3"/>
    </row>
    <row r="7" spans="2:10" ht="15.75" customHeight="1">
      <c r="B7" s="3"/>
      <c r="C7" s="3"/>
      <c r="D7" s="3"/>
      <c r="E7" s="3"/>
      <c r="F7" s="3"/>
      <c r="G7" s="3"/>
      <c r="H7" s="3"/>
      <c r="I7" s="3"/>
      <c r="J7" s="3"/>
    </row>
    <row r="8" spans="2:10" ht="38.25" customHeight="1">
      <c r="B8" s="4" t="s">
        <v>0</v>
      </c>
      <c r="C8" s="4"/>
      <c r="D8" s="5" t="s">
        <v>562</v>
      </c>
      <c r="E8" s="5"/>
      <c r="F8" s="5"/>
      <c r="G8" s="5"/>
      <c r="H8" s="5"/>
      <c r="I8" s="5"/>
      <c r="J8" s="6"/>
    </row>
    <row r="9" spans="2:10" ht="21.75" customHeight="1">
      <c r="B9" s="7" t="s">
        <v>2</v>
      </c>
      <c r="C9" s="7"/>
      <c r="D9" s="8"/>
      <c r="E9" s="8"/>
      <c r="F9" s="8"/>
      <c r="G9" s="8"/>
      <c r="H9" s="8"/>
      <c r="I9" s="8"/>
      <c r="J9" s="9"/>
    </row>
    <row r="10" spans="2:10" ht="30" customHeight="1">
      <c r="B10" s="7" t="s">
        <v>3</v>
      </c>
      <c r="C10" s="7"/>
      <c r="D10" s="10"/>
      <c r="E10" s="10"/>
      <c r="F10" s="10"/>
      <c r="G10" s="10"/>
      <c r="H10" s="10"/>
      <c r="I10" s="10"/>
      <c r="J10" s="11"/>
    </row>
    <row r="11" spans="2:10" ht="63.75" customHeight="1">
      <c r="B11" s="12"/>
      <c r="C11" s="13"/>
      <c r="D11" s="14" t="s">
        <v>4</v>
      </c>
      <c r="E11" s="15" t="s">
        <v>5</v>
      </c>
      <c r="F11" s="15"/>
      <c r="G11" s="15"/>
      <c r="H11" s="15"/>
      <c r="I11" s="15"/>
      <c r="J11" s="11"/>
    </row>
    <row r="12" spans="2:10" ht="24.75" customHeight="1">
      <c r="B12" s="12"/>
      <c r="C12" s="13"/>
      <c r="D12" s="14" t="s">
        <v>6</v>
      </c>
      <c r="E12" s="15" t="s">
        <v>626</v>
      </c>
      <c r="F12" s="15"/>
      <c r="G12" s="15"/>
      <c r="H12" s="15"/>
      <c r="I12" s="16"/>
      <c r="J12" s="11"/>
    </row>
    <row r="13" spans="2:10" ht="15.75" customHeight="1">
      <c r="B13" s="12"/>
      <c r="C13" s="13"/>
      <c r="D13" s="13"/>
      <c r="E13" s="17" t="s">
        <v>8</v>
      </c>
      <c r="F13" s="13"/>
      <c r="G13" s="18"/>
      <c r="H13" s="19"/>
      <c r="I13" s="20"/>
      <c r="J13" s="11"/>
    </row>
    <row r="14" spans="2:10" ht="15.75" customHeight="1">
      <c r="B14" s="21"/>
      <c r="C14" s="22"/>
      <c r="D14" s="23"/>
      <c r="E14" s="24"/>
      <c r="F14" s="25"/>
      <c r="G14" s="26"/>
      <c r="H14" s="26"/>
      <c r="I14" s="26"/>
      <c r="J14" s="27"/>
    </row>
    <row r="15" spans="2:10" ht="23.25" customHeight="1">
      <c r="B15" s="28"/>
      <c r="C15" s="29"/>
      <c r="D15" s="30"/>
      <c r="E15" s="31"/>
      <c r="F15" s="32" t="s">
        <v>9</v>
      </c>
      <c r="G15" s="32"/>
      <c r="H15" s="212"/>
      <c r="I15" s="34" t="s">
        <v>10</v>
      </c>
      <c r="J15" s="34"/>
    </row>
    <row r="16" spans="2:12" s="35" customFormat="1" ht="71.25" customHeight="1">
      <c r="B16" s="213" t="s">
        <v>16</v>
      </c>
      <c r="C16" s="213" t="s">
        <v>17</v>
      </c>
      <c r="D16" s="213" t="s">
        <v>516</v>
      </c>
      <c r="E16" s="213" t="s">
        <v>19</v>
      </c>
      <c r="F16" s="100" t="s">
        <v>20</v>
      </c>
      <c r="G16" s="100" t="s">
        <v>21</v>
      </c>
      <c r="H16" s="101" t="s">
        <v>517</v>
      </c>
      <c r="I16" s="214" t="s">
        <v>49</v>
      </c>
      <c r="J16" s="214" t="s">
        <v>50</v>
      </c>
      <c r="L16" s="38"/>
    </row>
    <row r="17" spans="2:12" s="35" customFormat="1" ht="28.5" customHeight="1">
      <c r="B17" s="168"/>
      <c r="C17" s="168"/>
      <c r="D17" s="168"/>
      <c r="E17" s="168"/>
      <c r="F17" s="169"/>
      <c r="G17" s="169"/>
      <c r="H17" s="170"/>
      <c r="I17" s="170"/>
      <c r="J17" s="170">
        <f>J18+J28+J75</f>
        <v>0</v>
      </c>
      <c r="L17" s="38"/>
    </row>
    <row r="18" spans="1:12" s="35" customFormat="1" ht="19.5" customHeight="1">
      <c r="A18" s="215"/>
      <c r="B18" s="132">
        <v>1</v>
      </c>
      <c r="C18" s="133"/>
      <c r="D18" s="216"/>
      <c r="E18" s="133" t="s">
        <v>51</v>
      </c>
      <c r="F18" s="133"/>
      <c r="G18" s="112"/>
      <c r="H18" s="112"/>
      <c r="I18" s="112"/>
      <c r="J18" s="112">
        <f>J19+J22+J26</f>
        <v>0</v>
      </c>
      <c r="L18" s="217"/>
    </row>
    <row r="19" spans="1:12" s="35" customFormat="1" ht="24" customHeight="1">
      <c r="A19" s="215"/>
      <c r="B19" s="114" t="s">
        <v>52</v>
      </c>
      <c r="C19" s="115"/>
      <c r="D19" s="218"/>
      <c r="E19" s="115" t="s">
        <v>71</v>
      </c>
      <c r="F19" s="115"/>
      <c r="G19" s="110"/>
      <c r="H19" s="110"/>
      <c r="I19" s="110"/>
      <c r="J19" s="110">
        <f>SUM(J20:J21)</f>
        <v>0</v>
      </c>
      <c r="L19" s="217"/>
    </row>
    <row r="20" spans="2:12" s="35" customFormat="1" ht="35.25" customHeight="1">
      <c r="B20" s="134" t="s">
        <v>54</v>
      </c>
      <c r="C20" s="180" t="s">
        <v>26</v>
      </c>
      <c r="D20" s="187" t="s">
        <v>87</v>
      </c>
      <c r="E20" s="181" t="s">
        <v>88</v>
      </c>
      <c r="F20" s="154" t="s">
        <v>57</v>
      </c>
      <c r="G20" s="179">
        <v>126</v>
      </c>
      <c r="H20" s="182"/>
      <c r="I20" s="183">
        <f aca="true" t="shared" si="0" ref="I20:I21">ROUND(H20*(1+$H$15),2)</f>
        <v>0</v>
      </c>
      <c r="J20" s="123">
        <f aca="true" t="shared" si="1" ref="J20:J21">ROUND(G20*I20,2)</f>
        <v>0</v>
      </c>
      <c r="K20" s="219"/>
      <c r="L20" s="38"/>
    </row>
    <row r="21" spans="2:12" s="35" customFormat="1" ht="42" customHeight="1">
      <c r="B21" s="134" t="s">
        <v>58</v>
      </c>
      <c r="C21" s="180" t="s">
        <v>26</v>
      </c>
      <c r="D21" s="187" t="s">
        <v>518</v>
      </c>
      <c r="E21" s="181" t="s">
        <v>519</v>
      </c>
      <c r="F21" s="154" t="s">
        <v>107</v>
      </c>
      <c r="G21" s="179">
        <v>63</v>
      </c>
      <c r="H21" s="182"/>
      <c r="I21" s="183">
        <f t="shared" si="0"/>
        <v>0</v>
      </c>
      <c r="J21" s="123">
        <f t="shared" si="1"/>
        <v>0</v>
      </c>
      <c r="K21" s="219"/>
      <c r="L21" s="38"/>
    </row>
    <row r="22" spans="1:12" s="35" customFormat="1" ht="19.5" customHeight="1">
      <c r="A22" s="215"/>
      <c r="B22" s="114" t="s">
        <v>70</v>
      </c>
      <c r="C22" s="115"/>
      <c r="D22" s="218"/>
      <c r="E22" s="115" t="s">
        <v>520</v>
      </c>
      <c r="F22" s="115"/>
      <c r="G22" s="110"/>
      <c r="H22" s="110"/>
      <c r="I22" s="110"/>
      <c r="J22" s="110">
        <f>SUM(J23:J25)</f>
        <v>0</v>
      </c>
      <c r="K22" s="219"/>
      <c r="L22" s="217"/>
    </row>
    <row r="23" spans="2:12" s="35" customFormat="1" ht="63" customHeight="1">
      <c r="B23" s="134" t="s">
        <v>72</v>
      </c>
      <c r="C23" s="180" t="s">
        <v>79</v>
      </c>
      <c r="D23" s="187">
        <v>10776</v>
      </c>
      <c r="E23" s="181" t="s">
        <v>80</v>
      </c>
      <c r="F23" s="154" t="s">
        <v>81</v>
      </c>
      <c r="G23" s="179">
        <v>10</v>
      </c>
      <c r="H23" s="182"/>
      <c r="I23" s="183">
        <f aca="true" t="shared" si="2" ref="I23:I25">ROUND(H23*(1+$H$15),2)</f>
        <v>0</v>
      </c>
      <c r="J23" s="123">
        <f aca="true" t="shared" si="3" ref="J23:J25">ROUND(G23*I23,2)</f>
        <v>0</v>
      </c>
      <c r="K23" s="219"/>
      <c r="L23" s="38"/>
    </row>
    <row r="24" spans="2:12" s="35" customFormat="1" ht="48.75" customHeight="1">
      <c r="B24" s="134" t="s">
        <v>627</v>
      </c>
      <c r="C24" s="180" t="s">
        <v>73</v>
      </c>
      <c r="D24" s="187" t="s">
        <v>83</v>
      </c>
      <c r="E24" s="181" t="s">
        <v>84</v>
      </c>
      <c r="F24" s="154" t="s">
        <v>85</v>
      </c>
      <c r="G24" s="179">
        <v>5</v>
      </c>
      <c r="H24" s="182"/>
      <c r="I24" s="183">
        <f t="shared" si="2"/>
        <v>0</v>
      </c>
      <c r="J24" s="123">
        <f t="shared" si="3"/>
        <v>0</v>
      </c>
      <c r="K24" s="219"/>
      <c r="L24" s="38"/>
    </row>
    <row r="25" spans="2:12" s="35" customFormat="1" ht="63.75" customHeight="1">
      <c r="B25" s="134" t="s">
        <v>628</v>
      </c>
      <c r="C25" s="180" t="s">
        <v>26</v>
      </c>
      <c r="D25" s="187" t="s">
        <v>521</v>
      </c>
      <c r="E25" s="181" t="s">
        <v>522</v>
      </c>
      <c r="F25" s="154" t="s">
        <v>523</v>
      </c>
      <c r="G25" s="179">
        <v>72.8</v>
      </c>
      <c r="H25" s="182"/>
      <c r="I25" s="183">
        <f t="shared" si="2"/>
        <v>0</v>
      </c>
      <c r="J25" s="123">
        <f t="shared" si="3"/>
        <v>0</v>
      </c>
      <c r="K25" s="219"/>
      <c r="L25" s="38"/>
    </row>
    <row r="26" spans="1:12" s="35" customFormat="1" ht="19.5" customHeight="1">
      <c r="A26" s="215"/>
      <c r="B26" s="114" t="s">
        <v>76</v>
      </c>
      <c r="C26" s="115"/>
      <c r="D26" s="218"/>
      <c r="E26" s="115" t="s">
        <v>524</v>
      </c>
      <c r="F26" s="115"/>
      <c r="G26" s="110"/>
      <c r="H26" s="110"/>
      <c r="I26" s="110"/>
      <c r="J26" s="110">
        <f>SUM(J27)</f>
        <v>0</v>
      </c>
      <c r="K26" s="219"/>
      <c r="L26" s="217"/>
    </row>
    <row r="27" spans="2:12" s="35" customFormat="1" ht="35.25" customHeight="1">
      <c r="B27" s="134" t="s">
        <v>78</v>
      </c>
      <c r="C27" s="180" t="s">
        <v>135</v>
      </c>
      <c r="D27" s="187" t="s">
        <v>564</v>
      </c>
      <c r="E27" s="181" t="s">
        <v>512</v>
      </c>
      <c r="F27" s="154" t="s">
        <v>57</v>
      </c>
      <c r="G27" s="179">
        <v>8</v>
      </c>
      <c r="H27" s="182"/>
      <c r="I27" s="183">
        <f>ROUND(H27*(1+$H$15),2)</f>
        <v>0</v>
      </c>
      <c r="J27" s="123">
        <f>ROUND(G27*I27,2)</f>
        <v>0</v>
      </c>
      <c r="K27" s="219"/>
      <c r="L27" s="38"/>
    </row>
    <row r="28" spans="1:12" s="35" customFormat="1" ht="19.5" customHeight="1">
      <c r="A28" s="215"/>
      <c r="B28" s="132">
        <v>2</v>
      </c>
      <c r="C28" s="133"/>
      <c r="D28" s="216"/>
      <c r="E28" s="133" t="s">
        <v>89</v>
      </c>
      <c r="F28" s="133"/>
      <c r="G28" s="112"/>
      <c r="H28" s="112"/>
      <c r="I28" s="112"/>
      <c r="J28" s="112">
        <f>J29+J31+J33+J47+J61+J67</f>
        <v>0</v>
      </c>
      <c r="K28" s="219"/>
      <c r="L28" s="217"/>
    </row>
    <row r="29" spans="1:12" s="35" customFormat="1" ht="19.5" customHeight="1">
      <c r="A29" s="215"/>
      <c r="B29" s="114" t="s">
        <v>90</v>
      </c>
      <c r="C29" s="115"/>
      <c r="D29" s="218"/>
      <c r="E29" s="115" t="s">
        <v>525</v>
      </c>
      <c r="F29" s="115"/>
      <c r="G29" s="110"/>
      <c r="H29" s="110"/>
      <c r="I29" s="110"/>
      <c r="J29" s="110">
        <f>SUM(J30)</f>
        <v>0</v>
      </c>
      <c r="K29" s="219"/>
      <c r="L29" s="217"/>
    </row>
    <row r="30" spans="2:12" s="35" customFormat="1" ht="36.75" customHeight="1">
      <c r="B30" s="134" t="s">
        <v>92</v>
      </c>
      <c r="C30" s="180" t="s">
        <v>26</v>
      </c>
      <c r="D30" s="187" t="s">
        <v>526</v>
      </c>
      <c r="E30" s="181" t="s">
        <v>527</v>
      </c>
      <c r="F30" s="154" t="s">
        <v>57</v>
      </c>
      <c r="G30" s="179">
        <v>258.55</v>
      </c>
      <c r="H30" s="182"/>
      <c r="I30" s="183">
        <f>ROUND(H30*(1+$H$15),2)</f>
        <v>0</v>
      </c>
      <c r="J30" s="123">
        <f>ROUND(G30*I30,2)</f>
        <v>0</v>
      </c>
      <c r="K30" s="219"/>
      <c r="L30" s="38"/>
    </row>
    <row r="31" spans="1:12" s="35" customFormat="1" ht="19.5" customHeight="1">
      <c r="A31" s="215"/>
      <c r="B31" s="114" t="s">
        <v>100</v>
      </c>
      <c r="C31" s="115"/>
      <c r="D31" s="218"/>
      <c r="E31" s="115" t="s">
        <v>629</v>
      </c>
      <c r="F31" s="115"/>
      <c r="G31" s="110"/>
      <c r="H31" s="110"/>
      <c r="I31" s="110"/>
      <c r="J31" s="110">
        <f>SUM(J32)</f>
        <v>0</v>
      </c>
      <c r="K31" s="219"/>
      <c r="L31" s="217"/>
    </row>
    <row r="32" spans="2:12" s="35" customFormat="1" ht="50.25" customHeight="1">
      <c r="B32" s="134" t="s">
        <v>102</v>
      </c>
      <c r="C32" s="180" t="s">
        <v>135</v>
      </c>
      <c r="D32" s="187" t="s">
        <v>630</v>
      </c>
      <c r="E32" s="181" t="s">
        <v>631</v>
      </c>
      <c r="F32" s="154" t="s">
        <v>61</v>
      </c>
      <c r="G32" s="179">
        <v>8.93</v>
      </c>
      <c r="H32" s="182"/>
      <c r="I32" s="183">
        <f>ROUND(H32*(1+$H$15),2)</f>
        <v>0</v>
      </c>
      <c r="J32" s="123">
        <f>ROUND(G32*I32,2)</f>
        <v>0</v>
      </c>
      <c r="K32" s="219"/>
      <c r="L32" s="38"/>
    </row>
    <row r="33" spans="1:12" s="35" customFormat="1" ht="19.5" customHeight="1">
      <c r="A33" s="215"/>
      <c r="B33" s="114" t="s">
        <v>179</v>
      </c>
      <c r="C33" s="115"/>
      <c r="D33" s="218"/>
      <c r="E33" s="115" t="s">
        <v>91</v>
      </c>
      <c r="F33" s="115"/>
      <c r="G33" s="110"/>
      <c r="H33" s="110"/>
      <c r="I33" s="110"/>
      <c r="J33" s="110">
        <f>SUM(J34:J46)</f>
        <v>0</v>
      </c>
      <c r="L33" s="217"/>
    </row>
    <row r="34" spans="2:12" s="35" customFormat="1" ht="51.75" customHeight="1">
      <c r="B34" s="134" t="s">
        <v>181</v>
      </c>
      <c r="C34" s="180" t="s">
        <v>26</v>
      </c>
      <c r="D34" s="187" t="s">
        <v>632</v>
      </c>
      <c r="E34" s="181" t="s">
        <v>633</v>
      </c>
      <c r="F34" s="154" t="s">
        <v>61</v>
      </c>
      <c r="G34" s="179">
        <v>88.34</v>
      </c>
      <c r="H34" s="182"/>
      <c r="I34" s="183">
        <f aca="true" t="shared" si="4" ref="I34:I46">ROUND(H34*(1+$H$15),2)</f>
        <v>0</v>
      </c>
      <c r="J34" s="123">
        <f aca="true" t="shared" si="5" ref="J34:J46">ROUND(G34*I34,2)</f>
        <v>0</v>
      </c>
      <c r="L34" s="38"/>
    </row>
    <row r="35" spans="2:12" s="35" customFormat="1" ht="63.75" customHeight="1">
      <c r="B35" s="134" t="s">
        <v>202</v>
      </c>
      <c r="C35" s="180" t="s">
        <v>26</v>
      </c>
      <c r="D35" s="187" t="s">
        <v>634</v>
      </c>
      <c r="E35" s="181" t="s">
        <v>635</v>
      </c>
      <c r="F35" s="154" t="s">
        <v>61</v>
      </c>
      <c r="G35" s="179">
        <v>110.43</v>
      </c>
      <c r="H35" s="182"/>
      <c r="I35" s="183">
        <f t="shared" si="4"/>
        <v>0</v>
      </c>
      <c r="J35" s="123">
        <f t="shared" si="5"/>
        <v>0</v>
      </c>
      <c r="L35" s="38"/>
    </row>
    <row r="36" spans="2:12" s="35" customFormat="1" ht="48.75" customHeight="1">
      <c r="B36" s="134" t="s">
        <v>554</v>
      </c>
      <c r="C36" s="180" t="s">
        <v>26</v>
      </c>
      <c r="D36" s="187" t="s">
        <v>532</v>
      </c>
      <c r="E36" s="181" t="s">
        <v>533</v>
      </c>
      <c r="F36" s="154" t="s">
        <v>65</v>
      </c>
      <c r="G36" s="179">
        <v>844.75</v>
      </c>
      <c r="H36" s="182"/>
      <c r="I36" s="183">
        <f t="shared" si="4"/>
        <v>0</v>
      </c>
      <c r="J36" s="123">
        <f t="shared" si="5"/>
        <v>0</v>
      </c>
      <c r="L36" s="38"/>
    </row>
    <row r="37" spans="2:12" s="35" customFormat="1" ht="45" customHeight="1">
      <c r="B37" s="134" t="s">
        <v>573</v>
      </c>
      <c r="C37" s="180" t="s">
        <v>67</v>
      </c>
      <c r="D37" s="187" t="s">
        <v>535</v>
      </c>
      <c r="E37" s="181" t="s">
        <v>536</v>
      </c>
      <c r="F37" s="154" t="s">
        <v>69</v>
      </c>
      <c r="G37" s="179">
        <v>276.06</v>
      </c>
      <c r="H37" s="182"/>
      <c r="I37" s="183">
        <f t="shared" si="4"/>
        <v>0</v>
      </c>
      <c r="J37" s="123">
        <f t="shared" si="5"/>
        <v>0</v>
      </c>
      <c r="L37" s="38"/>
    </row>
    <row r="38" spans="2:12" s="35" customFormat="1" ht="86.25" customHeight="1">
      <c r="B38" s="134" t="s">
        <v>574</v>
      </c>
      <c r="C38" s="180" t="s">
        <v>26</v>
      </c>
      <c r="D38" s="187" t="s">
        <v>567</v>
      </c>
      <c r="E38" s="181" t="s">
        <v>538</v>
      </c>
      <c r="F38" s="154" t="s">
        <v>61</v>
      </c>
      <c r="G38" s="179">
        <v>1173.64</v>
      </c>
      <c r="H38" s="182"/>
      <c r="I38" s="183">
        <f t="shared" si="4"/>
        <v>0</v>
      </c>
      <c r="J38" s="123">
        <f t="shared" si="5"/>
        <v>0</v>
      </c>
      <c r="L38" s="38"/>
    </row>
    <row r="39" spans="2:12" s="35" customFormat="1" ht="48.75" customHeight="1">
      <c r="B39" s="134" t="s">
        <v>576</v>
      </c>
      <c r="C39" s="180" t="s">
        <v>26</v>
      </c>
      <c r="D39" s="187" t="s">
        <v>532</v>
      </c>
      <c r="E39" s="181" t="s">
        <v>533</v>
      </c>
      <c r="F39" s="154" t="s">
        <v>65</v>
      </c>
      <c r="G39" s="179">
        <v>9755.89</v>
      </c>
      <c r="H39" s="182"/>
      <c r="I39" s="183">
        <f t="shared" si="4"/>
        <v>0</v>
      </c>
      <c r="J39" s="123">
        <f t="shared" si="5"/>
        <v>0</v>
      </c>
      <c r="L39" s="38"/>
    </row>
    <row r="40" spans="2:12" s="35" customFormat="1" ht="45.75" customHeight="1">
      <c r="B40" s="134" t="s">
        <v>579</v>
      </c>
      <c r="C40" s="180" t="s">
        <v>67</v>
      </c>
      <c r="D40" s="187" t="s">
        <v>535</v>
      </c>
      <c r="E40" s="181" t="s">
        <v>536</v>
      </c>
      <c r="F40" s="154" t="s">
        <v>69</v>
      </c>
      <c r="G40" s="179">
        <v>2200.58</v>
      </c>
      <c r="H40" s="182"/>
      <c r="I40" s="183">
        <f t="shared" si="4"/>
        <v>0</v>
      </c>
      <c r="J40" s="123">
        <f t="shared" si="5"/>
        <v>0</v>
      </c>
      <c r="L40" s="38"/>
    </row>
    <row r="41" spans="2:12" s="35" customFormat="1" ht="45" customHeight="1">
      <c r="B41" s="134" t="s">
        <v>581</v>
      </c>
      <c r="C41" s="180" t="s">
        <v>135</v>
      </c>
      <c r="D41" s="187" t="s">
        <v>568</v>
      </c>
      <c r="E41" s="181" t="s">
        <v>540</v>
      </c>
      <c r="F41" s="154" t="s">
        <v>61</v>
      </c>
      <c r="G41" s="179">
        <v>880.01</v>
      </c>
      <c r="H41" s="182"/>
      <c r="I41" s="183">
        <f t="shared" si="4"/>
        <v>0</v>
      </c>
      <c r="J41" s="123">
        <f t="shared" si="5"/>
        <v>0</v>
      </c>
      <c r="L41" s="38"/>
    </row>
    <row r="42" spans="2:12" s="35" customFormat="1" ht="51" customHeight="1">
      <c r="B42" s="134" t="s">
        <v>582</v>
      </c>
      <c r="C42" s="180" t="s">
        <v>26</v>
      </c>
      <c r="D42" s="187" t="s">
        <v>532</v>
      </c>
      <c r="E42" s="181" t="s">
        <v>533</v>
      </c>
      <c r="F42" s="154" t="s">
        <v>65</v>
      </c>
      <c r="G42" s="179">
        <v>31900.36</v>
      </c>
      <c r="H42" s="182"/>
      <c r="I42" s="183">
        <f t="shared" si="4"/>
        <v>0</v>
      </c>
      <c r="J42" s="123">
        <f t="shared" si="5"/>
        <v>0</v>
      </c>
      <c r="L42" s="38"/>
    </row>
    <row r="43" spans="2:12" s="35" customFormat="1" ht="54.75" customHeight="1">
      <c r="B43" s="134" t="s">
        <v>585</v>
      </c>
      <c r="C43" s="180" t="s">
        <v>26</v>
      </c>
      <c r="D43" s="187" t="s">
        <v>636</v>
      </c>
      <c r="E43" s="181" t="s">
        <v>543</v>
      </c>
      <c r="F43" s="154" t="s">
        <v>65</v>
      </c>
      <c r="G43" s="179">
        <v>36960.42</v>
      </c>
      <c r="H43" s="182"/>
      <c r="I43" s="183">
        <f t="shared" si="4"/>
        <v>0</v>
      </c>
      <c r="J43" s="123">
        <f t="shared" si="5"/>
        <v>0</v>
      </c>
      <c r="L43" s="38"/>
    </row>
    <row r="44" spans="2:12" s="35" customFormat="1" ht="36" customHeight="1">
      <c r="B44" s="134" t="s">
        <v>586</v>
      </c>
      <c r="C44" s="180" t="s">
        <v>135</v>
      </c>
      <c r="D44" s="187" t="s">
        <v>569</v>
      </c>
      <c r="E44" s="181" t="s">
        <v>545</v>
      </c>
      <c r="F44" s="154" t="s">
        <v>61</v>
      </c>
      <c r="G44" s="179">
        <v>794.8</v>
      </c>
      <c r="H44" s="182"/>
      <c r="I44" s="183">
        <f t="shared" si="4"/>
        <v>0</v>
      </c>
      <c r="J44" s="123">
        <f t="shared" si="5"/>
        <v>0</v>
      </c>
      <c r="L44" s="38"/>
    </row>
    <row r="45" spans="2:12" s="35" customFormat="1" ht="30.75" customHeight="1">
      <c r="B45" s="134" t="s">
        <v>587</v>
      </c>
      <c r="C45" s="180" t="s">
        <v>637</v>
      </c>
      <c r="D45" s="187" t="s">
        <v>638</v>
      </c>
      <c r="E45" s="181" t="s">
        <v>639</v>
      </c>
      <c r="F45" s="154" t="s">
        <v>640</v>
      </c>
      <c r="G45" s="179">
        <v>85.2</v>
      </c>
      <c r="H45" s="182"/>
      <c r="I45" s="183">
        <f t="shared" si="4"/>
        <v>0</v>
      </c>
      <c r="J45" s="123">
        <f t="shared" si="5"/>
        <v>0</v>
      </c>
      <c r="L45" s="38"/>
    </row>
    <row r="46" spans="2:12" s="35" customFormat="1" ht="30" customHeight="1">
      <c r="B46" s="134" t="s">
        <v>589</v>
      </c>
      <c r="C46" s="180" t="s">
        <v>55</v>
      </c>
      <c r="D46" s="187" t="s">
        <v>570</v>
      </c>
      <c r="E46" s="181" t="s">
        <v>547</v>
      </c>
      <c r="F46" s="154" t="s">
        <v>61</v>
      </c>
      <c r="G46" s="179">
        <v>130</v>
      </c>
      <c r="H46" s="182"/>
      <c r="I46" s="183">
        <f t="shared" si="4"/>
        <v>0</v>
      </c>
      <c r="J46" s="123">
        <f t="shared" si="5"/>
        <v>0</v>
      </c>
      <c r="L46" s="38"/>
    </row>
    <row r="47" spans="1:12" s="35" customFormat="1" ht="19.5" customHeight="1">
      <c r="A47" s="215"/>
      <c r="B47" s="114" t="s">
        <v>597</v>
      </c>
      <c r="C47" s="115"/>
      <c r="D47" s="218"/>
      <c r="E47" s="115" t="s">
        <v>101</v>
      </c>
      <c r="F47" s="115"/>
      <c r="G47" s="110"/>
      <c r="H47" s="110"/>
      <c r="I47" s="110"/>
      <c r="J47" s="110">
        <f>SUM(J48:J60)</f>
        <v>0</v>
      </c>
      <c r="L47" s="217"/>
    </row>
    <row r="48" spans="2:12" s="35" customFormat="1" ht="41.25" customHeight="1">
      <c r="B48" s="134" t="s">
        <v>599</v>
      </c>
      <c r="C48" s="180" t="s">
        <v>26</v>
      </c>
      <c r="D48" s="187" t="s">
        <v>123</v>
      </c>
      <c r="E48" s="181" t="s">
        <v>124</v>
      </c>
      <c r="F48" s="154" t="s">
        <v>57</v>
      </c>
      <c r="G48" s="179">
        <v>72.72</v>
      </c>
      <c r="H48" s="182"/>
      <c r="I48" s="183">
        <f aca="true" t="shared" si="6" ref="I48:I60">ROUND(H48*(1+$H$15),2)</f>
        <v>0</v>
      </c>
      <c r="J48" s="123">
        <f aca="true" t="shared" si="7" ref="J48:J60">ROUND(G48*I48,2)</f>
        <v>0</v>
      </c>
      <c r="L48" s="38"/>
    </row>
    <row r="49" spans="2:12" s="35" customFormat="1" ht="39.75" customHeight="1">
      <c r="B49" s="134" t="s">
        <v>602</v>
      </c>
      <c r="C49" s="180" t="s">
        <v>26</v>
      </c>
      <c r="D49" s="187" t="s">
        <v>489</v>
      </c>
      <c r="E49" s="181" t="s">
        <v>126</v>
      </c>
      <c r="F49" s="154" t="s">
        <v>57</v>
      </c>
      <c r="G49" s="179">
        <v>72.72</v>
      </c>
      <c r="H49" s="182"/>
      <c r="I49" s="183">
        <f t="shared" si="6"/>
        <v>0</v>
      </c>
      <c r="J49" s="123">
        <f t="shared" si="7"/>
        <v>0</v>
      </c>
      <c r="L49" s="38"/>
    </row>
    <row r="50" spans="2:12" s="35" customFormat="1" ht="51.75" customHeight="1">
      <c r="B50" s="134" t="s">
        <v>605</v>
      </c>
      <c r="C50" s="180" t="s">
        <v>26</v>
      </c>
      <c r="D50" s="187" t="s">
        <v>577</v>
      </c>
      <c r="E50" s="181" t="s">
        <v>578</v>
      </c>
      <c r="F50" s="154" t="s">
        <v>111</v>
      </c>
      <c r="G50" s="179">
        <v>96.1</v>
      </c>
      <c r="H50" s="182"/>
      <c r="I50" s="183">
        <f t="shared" si="6"/>
        <v>0</v>
      </c>
      <c r="J50" s="123">
        <f t="shared" si="7"/>
        <v>0</v>
      </c>
      <c r="L50" s="38"/>
    </row>
    <row r="51" spans="2:12" s="35" customFormat="1" ht="33.75" customHeight="1">
      <c r="B51" s="134" t="s">
        <v>608</v>
      </c>
      <c r="C51" s="180" t="s">
        <v>26</v>
      </c>
      <c r="D51" s="187" t="s">
        <v>138</v>
      </c>
      <c r="E51" s="181" t="s">
        <v>139</v>
      </c>
      <c r="F51" s="154" t="s">
        <v>111</v>
      </c>
      <c r="G51" s="179">
        <v>938.06</v>
      </c>
      <c r="H51" s="182"/>
      <c r="I51" s="183">
        <f t="shared" si="6"/>
        <v>0</v>
      </c>
      <c r="J51" s="123">
        <f t="shared" si="7"/>
        <v>0</v>
      </c>
      <c r="L51" s="38"/>
    </row>
    <row r="52" spans="2:12" s="35" customFormat="1" ht="39.75" customHeight="1">
      <c r="B52" s="134" t="s">
        <v>611</v>
      </c>
      <c r="C52" s="180" t="s">
        <v>26</v>
      </c>
      <c r="D52" s="187" t="s">
        <v>141</v>
      </c>
      <c r="E52" s="181" t="s">
        <v>142</v>
      </c>
      <c r="F52" s="154" t="s">
        <v>111</v>
      </c>
      <c r="G52" s="179">
        <v>5623.6</v>
      </c>
      <c r="H52" s="182"/>
      <c r="I52" s="183">
        <f t="shared" si="6"/>
        <v>0</v>
      </c>
      <c r="J52" s="123">
        <f t="shared" si="7"/>
        <v>0</v>
      </c>
      <c r="L52" s="38"/>
    </row>
    <row r="53" spans="2:12" s="35" customFormat="1" ht="51.75" customHeight="1">
      <c r="B53" s="134" t="s">
        <v>614</v>
      </c>
      <c r="C53" s="180" t="s">
        <v>26</v>
      </c>
      <c r="D53" s="187" t="s">
        <v>583</v>
      </c>
      <c r="E53" s="181" t="s">
        <v>584</v>
      </c>
      <c r="F53" s="154" t="s">
        <v>111</v>
      </c>
      <c r="G53" s="179">
        <v>13048.7</v>
      </c>
      <c r="H53" s="182"/>
      <c r="I53" s="183">
        <f t="shared" si="6"/>
        <v>0</v>
      </c>
      <c r="J53" s="123">
        <f t="shared" si="7"/>
        <v>0</v>
      </c>
      <c r="L53" s="38"/>
    </row>
    <row r="54" spans="2:12" s="35" customFormat="1" ht="60" customHeight="1">
      <c r="B54" s="134" t="s">
        <v>617</v>
      </c>
      <c r="C54" s="180" t="s">
        <v>26</v>
      </c>
      <c r="D54" s="187" t="s">
        <v>150</v>
      </c>
      <c r="E54" s="181" t="s">
        <v>151</v>
      </c>
      <c r="F54" s="154" t="s">
        <v>57</v>
      </c>
      <c r="G54" s="179">
        <v>553.18</v>
      </c>
      <c r="H54" s="182"/>
      <c r="I54" s="183">
        <f t="shared" si="6"/>
        <v>0</v>
      </c>
      <c r="J54" s="123">
        <f t="shared" si="7"/>
        <v>0</v>
      </c>
      <c r="L54" s="38"/>
    </row>
    <row r="55" spans="2:12" s="35" customFormat="1" ht="48.75" customHeight="1">
      <c r="B55" s="134" t="s">
        <v>641</v>
      </c>
      <c r="C55" s="180" t="s">
        <v>79</v>
      </c>
      <c r="D55" s="187">
        <v>34494</v>
      </c>
      <c r="E55" s="181" t="s">
        <v>153</v>
      </c>
      <c r="F55" s="154" t="s">
        <v>61</v>
      </c>
      <c r="G55" s="179">
        <v>101.55</v>
      </c>
      <c r="H55" s="182"/>
      <c r="I55" s="183">
        <f t="shared" si="6"/>
        <v>0</v>
      </c>
      <c r="J55" s="123">
        <f t="shared" si="7"/>
        <v>0</v>
      </c>
      <c r="L55" s="38"/>
    </row>
    <row r="56" spans="2:12" s="35" customFormat="1" ht="51.75" customHeight="1">
      <c r="B56" s="134" t="s">
        <v>642</v>
      </c>
      <c r="C56" s="180" t="s">
        <v>26</v>
      </c>
      <c r="D56" s="187" t="s">
        <v>155</v>
      </c>
      <c r="E56" s="181" t="s">
        <v>156</v>
      </c>
      <c r="F56" s="154" t="s">
        <v>61</v>
      </c>
      <c r="G56" s="179">
        <v>101.55</v>
      </c>
      <c r="H56" s="182"/>
      <c r="I56" s="183">
        <f t="shared" si="6"/>
        <v>0</v>
      </c>
      <c r="J56" s="123">
        <f t="shared" si="7"/>
        <v>0</v>
      </c>
      <c r="L56" s="38"/>
    </row>
    <row r="57" spans="2:12" s="35" customFormat="1" ht="36" customHeight="1">
      <c r="B57" s="134" t="s">
        <v>643</v>
      </c>
      <c r="C57" s="180" t="s">
        <v>26</v>
      </c>
      <c r="D57" s="187" t="s">
        <v>644</v>
      </c>
      <c r="E57" s="181" t="s">
        <v>645</v>
      </c>
      <c r="F57" s="154" t="s">
        <v>61</v>
      </c>
      <c r="G57" s="179">
        <v>42.17</v>
      </c>
      <c r="H57" s="182"/>
      <c r="I57" s="183">
        <f t="shared" si="6"/>
        <v>0</v>
      </c>
      <c r="J57" s="123">
        <f t="shared" si="7"/>
        <v>0</v>
      </c>
      <c r="L57" s="38"/>
    </row>
    <row r="58" spans="2:12" s="35" customFormat="1" ht="40.5" customHeight="1">
      <c r="B58" s="134" t="s">
        <v>646</v>
      </c>
      <c r="C58" s="180" t="s">
        <v>135</v>
      </c>
      <c r="D58" s="187" t="s">
        <v>590</v>
      </c>
      <c r="E58" s="181" t="s">
        <v>162</v>
      </c>
      <c r="F58" s="154" t="s">
        <v>107</v>
      </c>
      <c r="G58" s="179">
        <v>1650</v>
      </c>
      <c r="H58" s="182"/>
      <c r="I58" s="183">
        <f t="shared" si="6"/>
        <v>0</v>
      </c>
      <c r="J58" s="123">
        <f t="shared" si="7"/>
        <v>0</v>
      </c>
      <c r="L58" s="38"/>
    </row>
    <row r="59" spans="2:12" s="35" customFormat="1" ht="39.75" customHeight="1">
      <c r="B59" s="134" t="s">
        <v>647</v>
      </c>
      <c r="C59" s="180" t="s">
        <v>164</v>
      </c>
      <c r="D59" s="187" t="s">
        <v>592</v>
      </c>
      <c r="E59" s="181" t="s">
        <v>593</v>
      </c>
      <c r="F59" s="154" t="s">
        <v>167</v>
      </c>
      <c r="G59" s="179">
        <v>1650</v>
      </c>
      <c r="H59" s="182"/>
      <c r="I59" s="183">
        <f t="shared" si="6"/>
        <v>0</v>
      </c>
      <c r="J59" s="123">
        <f t="shared" si="7"/>
        <v>0</v>
      </c>
      <c r="L59" s="38"/>
    </row>
    <row r="60" spans="2:12" s="35" customFormat="1" ht="51.75" customHeight="1">
      <c r="B60" s="134" t="s">
        <v>648</v>
      </c>
      <c r="C60" s="180" t="s">
        <v>164</v>
      </c>
      <c r="D60" s="187" t="s">
        <v>595</v>
      </c>
      <c r="E60" s="181" t="s">
        <v>596</v>
      </c>
      <c r="F60" s="154" t="s">
        <v>171</v>
      </c>
      <c r="G60" s="179">
        <v>50</v>
      </c>
      <c r="H60" s="182"/>
      <c r="I60" s="183">
        <f t="shared" si="6"/>
        <v>0</v>
      </c>
      <c r="J60" s="123">
        <f t="shared" si="7"/>
        <v>0</v>
      </c>
      <c r="L60" s="38"/>
    </row>
    <row r="61" spans="1:12" s="35" customFormat="1" ht="21" customHeight="1">
      <c r="A61" s="215"/>
      <c r="B61" s="114" t="s">
        <v>649</v>
      </c>
      <c r="C61" s="115"/>
      <c r="D61" s="218"/>
      <c r="E61" s="115" t="s">
        <v>180</v>
      </c>
      <c r="F61" s="115"/>
      <c r="G61" s="110"/>
      <c r="H61" s="110"/>
      <c r="I61" s="110"/>
      <c r="J61" s="110">
        <f>SUM(J62:J66)</f>
        <v>0</v>
      </c>
      <c r="L61" s="217"/>
    </row>
    <row r="62" spans="2:12" s="35" customFormat="1" ht="78.75" customHeight="1">
      <c r="B62" s="134" t="s">
        <v>650</v>
      </c>
      <c r="C62" s="180" t="s">
        <v>79</v>
      </c>
      <c r="D62" s="187">
        <v>10527</v>
      </c>
      <c r="E62" s="181" t="s">
        <v>129</v>
      </c>
      <c r="F62" s="154" t="s">
        <v>130</v>
      </c>
      <c r="G62" s="179">
        <v>1890</v>
      </c>
      <c r="H62" s="182"/>
      <c r="I62" s="183">
        <f aca="true" t="shared" si="8" ref="I62:I66">ROUND(H62*(1+$H$15),2)</f>
        <v>0</v>
      </c>
      <c r="J62" s="123">
        <f aca="true" t="shared" si="9" ref="J62:J66">ROUND(G62*I62,2)</f>
        <v>0</v>
      </c>
      <c r="K62" s="220"/>
      <c r="L62" s="38"/>
    </row>
    <row r="63" spans="2:12" s="35" customFormat="1" ht="51.75" customHeight="1">
      <c r="B63" s="134" t="s">
        <v>651</v>
      </c>
      <c r="C63" s="180" t="s">
        <v>26</v>
      </c>
      <c r="D63" s="187" t="s">
        <v>132</v>
      </c>
      <c r="E63" s="181" t="s">
        <v>133</v>
      </c>
      <c r="F63" s="154" t="s">
        <v>107</v>
      </c>
      <c r="G63" s="179">
        <v>378</v>
      </c>
      <c r="H63" s="182"/>
      <c r="I63" s="183">
        <f t="shared" si="8"/>
        <v>0</v>
      </c>
      <c r="J63" s="123">
        <f t="shared" si="9"/>
        <v>0</v>
      </c>
      <c r="K63" s="220"/>
      <c r="L63" s="38"/>
    </row>
    <row r="64" spans="2:12" s="35" customFormat="1" ht="37.5" customHeight="1">
      <c r="B64" s="134" t="s">
        <v>652</v>
      </c>
      <c r="C64" s="180" t="s">
        <v>135</v>
      </c>
      <c r="D64" s="187" t="s">
        <v>575</v>
      </c>
      <c r="E64" s="181" t="s">
        <v>136</v>
      </c>
      <c r="F64" s="154" t="s">
        <v>57</v>
      </c>
      <c r="G64" s="179">
        <v>567</v>
      </c>
      <c r="H64" s="182"/>
      <c r="I64" s="183">
        <f t="shared" si="8"/>
        <v>0</v>
      </c>
      <c r="J64" s="123">
        <f t="shared" si="9"/>
        <v>0</v>
      </c>
      <c r="K64" s="220"/>
      <c r="L64" s="38"/>
    </row>
    <row r="65" spans="2:12" s="35" customFormat="1" ht="66" customHeight="1">
      <c r="B65" s="134" t="s">
        <v>653</v>
      </c>
      <c r="C65" s="180" t="s">
        <v>26</v>
      </c>
      <c r="D65" s="187" t="s">
        <v>654</v>
      </c>
      <c r="E65" s="181" t="s">
        <v>655</v>
      </c>
      <c r="F65" s="154" t="s">
        <v>107</v>
      </c>
      <c r="G65" s="179">
        <v>54</v>
      </c>
      <c r="H65" s="182"/>
      <c r="I65" s="183">
        <f t="shared" si="8"/>
        <v>0</v>
      </c>
      <c r="J65" s="123">
        <f t="shared" si="9"/>
        <v>0</v>
      </c>
      <c r="K65" s="220"/>
      <c r="L65" s="38"/>
    </row>
    <row r="66" spans="2:12" s="35" customFormat="1" ht="44.25" customHeight="1">
      <c r="B66" s="134" t="s">
        <v>656</v>
      </c>
      <c r="C66" s="180" t="s">
        <v>637</v>
      </c>
      <c r="D66" s="187" t="s">
        <v>535</v>
      </c>
      <c r="E66" s="181" t="s">
        <v>657</v>
      </c>
      <c r="F66" s="154" t="s">
        <v>111</v>
      </c>
      <c r="G66" s="179">
        <v>327.26</v>
      </c>
      <c r="H66" s="182"/>
      <c r="I66" s="183">
        <f t="shared" si="8"/>
        <v>0</v>
      </c>
      <c r="J66" s="123">
        <f t="shared" si="9"/>
        <v>0</v>
      </c>
      <c r="K66" s="220"/>
      <c r="L66" s="38"/>
    </row>
    <row r="67" spans="1:12" s="35" customFormat="1" ht="23.25" customHeight="1">
      <c r="A67" s="215"/>
      <c r="B67" s="114" t="s">
        <v>658</v>
      </c>
      <c r="C67" s="115"/>
      <c r="D67" s="218"/>
      <c r="E67" s="115" t="s">
        <v>598</v>
      </c>
      <c r="F67" s="115"/>
      <c r="G67" s="110"/>
      <c r="H67" s="110"/>
      <c r="I67" s="110"/>
      <c r="J67" s="110">
        <f>SUM(J68:J74)</f>
        <v>0</v>
      </c>
      <c r="K67" s="220"/>
      <c r="L67" s="217"/>
    </row>
    <row r="68" spans="2:12" s="35" customFormat="1" ht="28.5" customHeight="1">
      <c r="B68" s="134" t="s">
        <v>659</v>
      </c>
      <c r="C68" s="180" t="s">
        <v>135</v>
      </c>
      <c r="D68" s="187" t="s">
        <v>660</v>
      </c>
      <c r="E68" s="181" t="s">
        <v>661</v>
      </c>
      <c r="F68" s="154" t="s">
        <v>107</v>
      </c>
      <c r="G68" s="179">
        <v>450</v>
      </c>
      <c r="H68" s="182"/>
      <c r="I68" s="183">
        <f aca="true" t="shared" si="10" ref="I68:I74">ROUND(H68*(1+$H$15),2)</f>
        <v>0</v>
      </c>
      <c r="J68" s="123">
        <f aca="true" t="shared" si="11" ref="J68:J74">ROUND(G68*I68,2)</f>
        <v>0</v>
      </c>
      <c r="K68" s="220"/>
      <c r="L68" s="38"/>
    </row>
    <row r="69" spans="2:12" s="35" customFormat="1" ht="43.5" customHeight="1">
      <c r="B69" s="134" t="s">
        <v>662</v>
      </c>
      <c r="C69" s="180" t="s">
        <v>135</v>
      </c>
      <c r="D69" s="187" t="s">
        <v>606</v>
      </c>
      <c r="E69" s="181" t="s">
        <v>607</v>
      </c>
      <c r="F69" s="154" t="s">
        <v>61</v>
      </c>
      <c r="G69" s="179">
        <v>15.75</v>
      </c>
      <c r="H69" s="182"/>
      <c r="I69" s="183">
        <f t="shared" si="10"/>
        <v>0</v>
      </c>
      <c r="J69" s="123">
        <f t="shared" si="11"/>
        <v>0</v>
      </c>
      <c r="K69" s="220"/>
      <c r="L69" s="38"/>
    </row>
    <row r="70" spans="2:12" s="35" customFormat="1" ht="48" customHeight="1">
      <c r="B70" s="134" t="s">
        <v>663</v>
      </c>
      <c r="C70" s="180" t="s">
        <v>135</v>
      </c>
      <c r="D70" s="187" t="s">
        <v>603</v>
      </c>
      <c r="E70" s="181" t="s">
        <v>604</v>
      </c>
      <c r="F70" s="154" t="s">
        <v>111</v>
      </c>
      <c r="G70" s="179">
        <v>72000</v>
      </c>
      <c r="H70" s="182"/>
      <c r="I70" s="183">
        <f t="shared" si="10"/>
        <v>0</v>
      </c>
      <c r="J70" s="123">
        <f t="shared" si="11"/>
        <v>0</v>
      </c>
      <c r="K70" s="220"/>
      <c r="L70" s="38"/>
    </row>
    <row r="71" spans="2:12" s="35" customFormat="1" ht="35.25" customHeight="1">
      <c r="B71" s="134" t="s">
        <v>664</v>
      </c>
      <c r="C71" s="180" t="s">
        <v>26</v>
      </c>
      <c r="D71" s="187" t="s">
        <v>665</v>
      </c>
      <c r="E71" s="181" t="s">
        <v>666</v>
      </c>
      <c r="F71" s="154" t="s">
        <v>111</v>
      </c>
      <c r="G71" s="179">
        <v>6138.72</v>
      </c>
      <c r="H71" s="182"/>
      <c r="I71" s="183">
        <f t="shared" si="10"/>
        <v>0</v>
      </c>
      <c r="J71" s="123">
        <f t="shared" si="11"/>
        <v>0</v>
      </c>
      <c r="K71" s="220"/>
      <c r="L71" s="38"/>
    </row>
    <row r="72" spans="2:12" s="35" customFormat="1" ht="43.5" customHeight="1">
      <c r="B72" s="134" t="s">
        <v>667</v>
      </c>
      <c r="C72" s="180" t="s">
        <v>135</v>
      </c>
      <c r="D72" s="187" t="s">
        <v>609</v>
      </c>
      <c r="E72" s="181" t="s">
        <v>610</v>
      </c>
      <c r="F72" s="154" t="s">
        <v>61</v>
      </c>
      <c r="G72" s="179">
        <v>39.6</v>
      </c>
      <c r="H72" s="182"/>
      <c r="I72" s="183">
        <f t="shared" si="10"/>
        <v>0</v>
      </c>
      <c r="J72" s="123">
        <f t="shared" si="11"/>
        <v>0</v>
      </c>
      <c r="K72" s="220"/>
      <c r="L72" s="38"/>
    </row>
    <row r="73" spans="2:12" s="35" customFormat="1" ht="50.25" customHeight="1">
      <c r="B73" s="134" t="s">
        <v>668</v>
      </c>
      <c r="C73" s="180" t="s">
        <v>26</v>
      </c>
      <c r="D73" s="187" t="s">
        <v>615</v>
      </c>
      <c r="E73" s="181" t="s">
        <v>616</v>
      </c>
      <c r="F73" s="154" t="s">
        <v>111</v>
      </c>
      <c r="G73" s="179">
        <v>582.8</v>
      </c>
      <c r="H73" s="182"/>
      <c r="I73" s="183">
        <f t="shared" si="10"/>
        <v>0</v>
      </c>
      <c r="J73" s="123">
        <f t="shared" si="11"/>
        <v>0</v>
      </c>
      <c r="K73" s="220"/>
      <c r="L73" s="38"/>
    </row>
    <row r="74" spans="2:12" s="35" customFormat="1" ht="40.5" customHeight="1">
      <c r="B74" s="134" t="s">
        <v>669</v>
      </c>
      <c r="C74" s="180" t="s">
        <v>26</v>
      </c>
      <c r="D74" s="187" t="s">
        <v>119</v>
      </c>
      <c r="E74" s="181" t="s">
        <v>120</v>
      </c>
      <c r="F74" s="154" t="s">
        <v>121</v>
      </c>
      <c r="G74" s="179">
        <v>25</v>
      </c>
      <c r="H74" s="182"/>
      <c r="I74" s="183">
        <f t="shared" si="10"/>
        <v>0</v>
      </c>
      <c r="J74" s="221">
        <f t="shared" si="11"/>
        <v>0</v>
      </c>
      <c r="K74" s="222"/>
      <c r="L74" s="223"/>
    </row>
    <row r="75" spans="1:12" s="35" customFormat="1" ht="19.5" customHeight="1">
      <c r="A75" s="215"/>
      <c r="B75" s="132">
        <v>3</v>
      </c>
      <c r="C75" s="133"/>
      <c r="D75" s="216"/>
      <c r="E75" s="133" t="s">
        <v>224</v>
      </c>
      <c r="F75" s="133"/>
      <c r="G75" s="112"/>
      <c r="H75" s="112"/>
      <c r="I75" s="112"/>
      <c r="J75" s="224">
        <f>J76+J78</f>
        <v>0</v>
      </c>
      <c r="K75" s="222"/>
      <c r="L75" s="217"/>
    </row>
    <row r="76" spans="1:12" s="35" customFormat="1" ht="19.5" customHeight="1">
      <c r="A76" s="215"/>
      <c r="B76" s="114" t="s">
        <v>225</v>
      </c>
      <c r="C76" s="115"/>
      <c r="D76" s="218"/>
      <c r="E76" s="115" t="s">
        <v>560</v>
      </c>
      <c r="F76" s="115"/>
      <c r="G76" s="110"/>
      <c r="H76" s="110"/>
      <c r="I76" s="110"/>
      <c r="J76" s="225">
        <f>SUM(J77)</f>
        <v>0</v>
      </c>
      <c r="K76" s="222"/>
      <c r="L76" s="217"/>
    </row>
    <row r="77" spans="2:12" s="35" customFormat="1" ht="63.75" customHeight="1">
      <c r="B77" s="134" t="s">
        <v>227</v>
      </c>
      <c r="C77" s="180" t="s">
        <v>135</v>
      </c>
      <c r="D77" s="187" t="s">
        <v>618</v>
      </c>
      <c r="E77" s="181" t="s">
        <v>619</v>
      </c>
      <c r="F77" s="154" t="s">
        <v>57</v>
      </c>
      <c r="G77" s="179">
        <v>249.88</v>
      </c>
      <c r="H77" s="182"/>
      <c r="I77" s="183">
        <f>ROUND(H77*(1+$H$15),2)</f>
        <v>0</v>
      </c>
      <c r="J77" s="123">
        <f>ROUND(G77*I77,2)</f>
        <v>0</v>
      </c>
      <c r="K77" s="226"/>
      <c r="L77" s="223"/>
    </row>
    <row r="78" spans="1:12" s="35" customFormat="1" ht="19.5" customHeight="1">
      <c r="A78" s="215"/>
      <c r="B78" s="114" t="s">
        <v>242</v>
      </c>
      <c r="C78" s="115"/>
      <c r="D78" s="218"/>
      <c r="E78" s="115" t="s">
        <v>670</v>
      </c>
      <c r="F78" s="115"/>
      <c r="G78" s="110"/>
      <c r="H78" s="110"/>
      <c r="I78" s="110"/>
      <c r="J78" s="110">
        <f>SUM(J79:J80)</f>
        <v>0</v>
      </c>
      <c r="K78" s="227"/>
      <c r="L78" s="217"/>
    </row>
    <row r="79" spans="2:12" s="35" customFormat="1" ht="36" customHeight="1">
      <c r="B79" s="134" t="s">
        <v>244</v>
      </c>
      <c r="C79" s="180" t="s">
        <v>26</v>
      </c>
      <c r="D79" s="187" t="s">
        <v>671</v>
      </c>
      <c r="E79" s="181" t="s">
        <v>672</v>
      </c>
      <c r="F79" s="154" t="s">
        <v>121</v>
      </c>
      <c r="G79" s="179">
        <v>104</v>
      </c>
      <c r="H79" s="182"/>
      <c r="I79" s="183">
        <f aca="true" t="shared" si="12" ref="I79:I80">ROUND(H79*(1+$H$15),2)</f>
        <v>0</v>
      </c>
      <c r="J79" s="123">
        <f aca="true" t="shared" si="13" ref="J79:J80">ROUND(G79*I79,2)</f>
        <v>0</v>
      </c>
      <c r="K79" s="226"/>
      <c r="L79" s="223"/>
    </row>
    <row r="80" spans="2:12" s="35" customFormat="1" ht="36" customHeight="1">
      <c r="B80" s="134" t="s">
        <v>269</v>
      </c>
      <c r="C80" s="180" t="s">
        <v>26</v>
      </c>
      <c r="D80" s="187" t="s">
        <v>196</v>
      </c>
      <c r="E80" s="181" t="s">
        <v>197</v>
      </c>
      <c r="F80" s="154" t="s">
        <v>121</v>
      </c>
      <c r="G80" s="179">
        <v>11</v>
      </c>
      <c r="H80" s="182"/>
      <c r="I80" s="183">
        <f t="shared" si="12"/>
        <v>0</v>
      </c>
      <c r="J80" s="123">
        <f t="shared" si="13"/>
        <v>0</v>
      </c>
      <c r="K80" s="226"/>
      <c r="L80" s="223"/>
    </row>
    <row r="81" spans="2:12" s="35" customFormat="1" ht="19.5" customHeight="1">
      <c r="B81" s="228"/>
      <c r="C81" s="229"/>
      <c r="D81" s="229"/>
      <c r="E81" s="230"/>
      <c r="F81" s="230"/>
      <c r="G81" s="231"/>
      <c r="H81" s="231"/>
      <c r="I81" s="231"/>
      <c r="J81" s="232"/>
      <c r="K81" s="233"/>
      <c r="L81" s="223"/>
    </row>
    <row r="82" spans="2:12" s="35" customFormat="1" ht="19.5" customHeight="1">
      <c r="B82" s="228"/>
      <c r="C82" s="229"/>
      <c r="D82" s="229"/>
      <c r="E82" s="230"/>
      <c r="F82" s="230"/>
      <c r="G82" s="231"/>
      <c r="H82" s="231"/>
      <c r="I82" s="234" t="s">
        <v>513</v>
      </c>
      <c r="J82" s="235">
        <f>J17</f>
        <v>0</v>
      </c>
      <c r="K82" s="233"/>
      <c r="L82" s="223"/>
    </row>
    <row r="83" spans="2:12" ht="15" customHeight="1">
      <c r="B83" s="77"/>
      <c r="C83" s="78"/>
      <c r="D83" s="78"/>
      <c r="E83" s="78"/>
      <c r="J83" s="236"/>
      <c r="K83" s="236"/>
      <c r="L83" s="236"/>
    </row>
    <row r="84" spans="2:12" ht="39" customHeight="1">
      <c r="B84" s="82"/>
      <c r="C84" s="83" t="s">
        <v>40</v>
      </c>
      <c r="D84" s="83"/>
      <c r="E84" s="84"/>
      <c r="J84" s="236"/>
      <c r="K84" s="236"/>
      <c r="L84" s="236"/>
    </row>
    <row r="85" spans="2:10" ht="15.75" customHeight="1">
      <c r="B85" s="85"/>
      <c r="C85" s="86" t="s">
        <v>41</v>
      </c>
      <c r="D85" s="86"/>
      <c r="E85" s="87"/>
      <c r="J85" s="79"/>
    </row>
    <row r="86" spans="2:10" ht="15" customHeight="1">
      <c r="B86" s="85"/>
      <c r="C86" s="88"/>
      <c r="D86" s="88"/>
      <c r="E86" s="89"/>
      <c r="J86" s="79"/>
    </row>
    <row r="87" spans="2:10" ht="41.25" customHeight="1">
      <c r="B87" s="85"/>
      <c r="C87" s="83" t="s">
        <v>40</v>
      </c>
      <c r="D87" s="83"/>
      <c r="E87" s="84"/>
      <c r="J87" s="79"/>
    </row>
    <row r="88" spans="2:10" ht="15.75" customHeight="1">
      <c r="B88" s="85"/>
      <c r="C88" s="86" t="s">
        <v>42</v>
      </c>
      <c r="D88" s="86"/>
      <c r="E88" s="87"/>
      <c r="J88" s="79"/>
    </row>
    <row r="89" spans="2:10" ht="15" customHeight="1">
      <c r="B89" s="85"/>
      <c r="C89" s="90" t="s">
        <v>43</v>
      </c>
      <c r="D89" s="90"/>
      <c r="E89" s="87"/>
      <c r="J89" s="79"/>
    </row>
    <row r="90" spans="2:10" ht="15" customHeight="1">
      <c r="B90" s="91"/>
      <c r="J90" s="79"/>
    </row>
    <row r="91" spans="2:10" ht="15" customHeight="1">
      <c r="B91" s="91"/>
      <c r="J91" s="79"/>
    </row>
    <row r="92" spans="2:10" ht="15" customHeight="1">
      <c r="B92" s="92" t="s">
        <v>44</v>
      </c>
      <c r="J92" s="79"/>
    </row>
    <row r="93" spans="2:10" ht="15" customHeight="1">
      <c r="B93" s="92" t="s">
        <v>45</v>
      </c>
      <c r="J93" s="79"/>
    </row>
    <row r="94" spans="2:10" ht="15" customHeight="1">
      <c r="B94" s="93"/>
      <c r="C94" s="94"/>
      <c r="D94" s="94"/>
      <c r="E94" s="94"/>
      <c r="F94" s="94"/>
      <c r="G94" s="94"/>
      <c r="H94" s="94"/>
      <c r="I94" s="94"/>
      <c r="J94" s="95"/>
    </row>
  </sheetData>
  <sheetProtection selectLockedCells="1" selectUnlockedCells="1"/>
  <mergeCells count="17">
    <mergeCell ref="B5:J5"/>
    <mergeCell ref="B6:J7"/>
    <mergeCell ref="B8:C8"/>
    <mergeCell ref="D8:I8"/>
    <mergeCell ref="B9:C9"/>
    <mergeCell ref="D9:I9"/>
    <mergeCell ref="B10:C10"/>
    <mergeCell ref="D10:I10"/>
    <mergeCell ref="E11:I11"/>
    <mergeCell ref="E12:H12"/>
    <mergeCell ref="F15:G15"/>
    <mergeCell ref="I15:J15"/>
    <mergeCell ref="C84:D84"/>
    <mergeCell ref="C85:D85"/>
    <mergeCell ref="C87:D87"/>
    <mergeCell ref="C88:D88"/>
    <mergeCell ref="C89:D89"/>
  </mergeCells>
  <dataValidations count="1">
    <dataValidation type="list" operator="equal" allowBlank="1" showErrorMessage="1" sqref="I15:J15">
      <formula1>"""Sem Desoneração"",""Com Desoneração"""</formula1>
    </dataValidation>
  </dataValidations>
  <printOptions/>
  <pageMargins left="0.5118055555555556" right="0.5118055555555556" top="0.7875" bottom="0.7875000000000001" header="0.5118110236220472" footer="0.31527777777777777"/>
  <pageSetup fitToHeight="0" fitToWidth="1" horizontalDpi="300" verticalDpi="300" orientation="portrait" paperSize="9"/>
  <headerFooter alignWithMargins="0">
    <oddFooter>&amp;CPágina &amp;P de &amp;N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2023-09-05T12:58:11Z</dcterms:created>
  <dcterms:modified xsi:type="dcterms:W3CDTF">2023-09-01T14:27:04Z</dcterms:modified>
  <cp:category/>
  <cp:version/>
  <cp:contentType/>
  <cp:contentStatus/>
  <cp:revision>2</cp:revision>
</cp:coreProperties>
</file>