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inf005\Obras\SILSA S.O\10- 2026\SECRETARIA DE EDUCAÇÃO\ESCOLA ORATORIO\00-EDITAL E ANEXOS ESCOLA ORATORIO\"/>
    </mc:Choice>
  </mc:AlternateContent>
  <xr:revisionPtr revIDLastSave="0" documentId="13_ncr:1_{4493C1F9-3B06-47A8-A2B4-78C07D46C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NS FINANCIAVEIS - CEF" sheetId="4" r:id="rId1"/>
    <sheet name="ITENS NÃO FINANCIAVEIS - PMM" sheetId="5" r:id="rId2"/>
    <sheet name="RESUMO" sheetId="6" r:id="rId3"/>
  </sheets>
  <definedNames>
    <definedName name="\\\" localSheetId="2" hidden="1">{#N/A,#N/A,FALSE,"RESUMO-BB1";#N/A,#N/A,FALSE,"MOD-A01-R - BB1";#N/A,#N/A,FALSE,"URB-BB1"}</definedName>
    <definedName name="\\\" hidden="1">{#N/A,#N/A,FALSE,"RESUMO-BB1";#N/A,#N/A,FALSE,"MOD-A01-R - BB1";#N/A,#N/A,FALSE,"URB-BB1"}</definedName>
    <definedName name="___________________R" localSheetId="2" hidden="1">{#N/A,#N/A,FALSE,"ORC-ACKE";#N/A,#N/A,FALSE,"RESUMO"}</definedName>
    <definedName name="___________________R" hidden="1">{#N/A,#N/A,FALSE,"ORC-ACKE";#N/A,#N/A,FALSE,"RESUMO"}</definedName>
    <definedName name="_________________R" localSheetId="2" hidden="1">{#N/A,#N/A,FALSE,"ORC-ACKE";#N/A,#N/A,FALSE,"RESUMO"}</definedName>
    <definedName name="_________________R" hidden="1">{#N/A,#N/A,FALSE,"ORC-ACKE";#N/A,#N/A,FALSE,"RESUMO"}</definedName>
    <definedName name="_______________R" localSheetId="2" hidden="1">{#N/A,#N/A,FALSE,"ORC-ACKE";#N/A,#N/A,FALSE,"RESUMO"}</definedName>
    <definedName name="_______________R" hidden="1">{#N/A,#N/A,FALSE,"ORC-ACKE";#N/A,#N/A,FALSE,"RESUMO"}</definedName>
    <definedName name="______________R" localSheetId="2" hidden="1">{#N/A,#N/A,FALSE,"ORC-ACKE";#N/A,#N/A,FALSE,"RESUMO"}</definedName>
    <definedName name="______________R" hidden="1">{#N/A,#N/A,FALSE,"ORC-ACKE";#N/A,#N/A,FALSE,"RESUMO"}</definedName>
    <definedName name="_____________R" localSheetId="2" hidden="1">{#N/A,#N/A,FALSE,"ORC-ACKE";#N/A,#N/A,FALSE,"RESUMO"}</definedName>
    <definedName name="_____________R" hidden="1">{#N/A,#N/A,FALSE,"ORC-ACKE";#N/A,#N/A,FALSE,"RESUMO"}</definedName>
    <definedName name="____________R" localSheetId="2" hidden="1">{#N/A,#N/A,FALSE,"ORC-ACKE";#N/A,#N/A,FALSE,"RESUMO"}</definedName>
    <definedName name="____________R" hidden="1">{#N/A,#N/A,FALSE,"ORC-ACKE";#N/A,#N/A,FALSE,"RESUMO"}</definedName>
    <definedName name="___________R" localSheetId="2" hidden="1">{#N/A,#N/A,FALSE,"ORC-ACKE";#N/A,#N/A,FALSE,"RESUMO"}</definedName>
    <definedName name="___________R" hidden="1">{#N/A,#N/A,FALSE,"ORC-ACKE";#N/A,#N/A,FALSE,"RESUMO"}</definedName>
    <definedName name="__________R" localSheetId="2" hidden="1">{#N/A,#N/A,FALSE,"ORC-ACKE";#N/A,#N/A,FALSE,"RESUMO"}</definedName>
    <definedName name="__________R" hidden="1">{#N/A,#N/A,FALSE,"ORC-ACKE";#N/A,#N/A,FALSE,"RESUMO"}</definedName>
    <definedName name="_________R" localSheetId="2" hidden="1">{#N/A,#N/A,FALSE,"ORC-ACKE";#N/A,#N/A,FALSE,"RESUMO"}</definedName>
    <definedName name="_________R" hidden="1">{#N/A,#N/A,FALSE,"ORC-ACKE";#N/A,#N/A,FALSE,"RESUMO"}</definedName>
    <definedName name="________R" localSheetId="2" hidden="1">{#N/A,#N/A,FALSE,"ORC-ACKE";#N/A,#N/A,FALSE,"RESUMO"}</definedName>
    <definedName name="________R" hidden="1">{#N/A,#N/A,FALSE,"ORC-ACKE";#N/A,#N/A,FALSE,"RESUMO"}</definedName>
    <definedName name="_______R" localSheetId="2" hidden="1">{#N/A,#N/A,FALSE,"ORC-ACKE";#N/A,#N/A,FALSE,"RESUMO"}</definedName>
    <definedName name="_______R" hidden="1">{#N/A,#N/A,FALSE,"ORC-ACKE";#N/A,#N/A,FALSE,"RESUMO"}</definedName>
    <definedName name="______R" localSheetId="2" hidden="1">{#N/A,#N/A,FALSE,"ORC-ACKE";#N/A,#N/A,FALSE,"RESUMO"}</definedName>
    <definedName name="______R" hidden="1">{#N/A,#N/A,FALSE,"ORC-ACKE";#N/A,#N/A,FALSE,"RESUMO"}</definedName>
    <definedName name="_____R" localSheetId="2" hidden="1">{#N/A,#N/A,FALSE,"ORC-ACKE";#N/A,#N/A,FALSE,"RESUMO"}</definedName>
    <definedName name="_____R" hidden="1">{#N/A,#N/A,FALSE,"ORC-ACKE";#N/A,#N/A,FALSE,"RESUMO"}</definedName>
    <definedName name="____R" localSheetId="2" hidden="1">{#N/A,#N/A,FALSE,"ORC-ACKE";#N/A,#N/A,FALSE,"RESUMO"}</definedName>
    <definedName name="____R" hidden="1">{#N/A,#N/A,FALSE,"ORC-ACKE";#N/A,#N/A,FALSE,"RESUMO"}</definedName>
    <definedName name="___R" localSheetId="2" hidden="1">{#N/A,#N/A,FALSE,"ORC-ACKE";#N/A,#N/A,FALSE,"RESUMO"}</definedName>
    <definedName name="___R" hidden="1">{#N/A,#N/A,FALSE,"ORC-ACKE";#N/A,#N/A,FALSE,"RESUMO"}</definedName>
    <definedName name="__123Graph_A" hidden="1">#REF!</definedName>
    <definedName name="__123Graph_X" hidden="1">#REF!</definedName>
    <definedName name="__R" localSheetId="2" hidden="1">{#N/A,#N/A,FALSE,"ORC-ACKE";#N/A,#N/A,FALSE,"RESUMO"}</definedName>
    <definedName name="__R" hidden="1">{#N/A,#N/A,FALSE,"ORC-ACKE";#N/A,#N/A,FALSE,"RESUMO"}</definedName>
    <definedName name="_1__123Graph_ACHART_1" hidden="1">#REF!</definedName>
    <definedName name="_10__123Graph_BCHART_9" hidden="1">#REF!</definedName>
    <definedName name="_11__123Graph_LBL_ACHART_2" hidden="1">#REF!</definedName>
    <definedName name="_12__123Graph_LBL_ACHART_3" hidden="1">#REF!</definedName>
    <definedName name="_13__123Graph_LBL_ACHART_7" hidden="1">#REF!</definedName>
    <definedName name="_14__123Graph_LBL_ACHART_8" hidden="1">#REF!</definedName>
    <definedName name="_15__123Graph_LBL_BCHART_2" hidden="1">#REF!</definedName>
    <definedName name="_16__123Graph_LBL_BCHART_3" hidden="1">#REF!</definedName>
    <definedName name="_17__123Graph_XCHART_3" hidden="1">#REF!</definedName>
    <definedName name="_18__123Graph_XCHART_8" hidden="1">#REF!</definedName>
    <definedName name="_19__123Graph_XCHART_9" hidden="1">#REF!</definedName>
    <definedName name="_2__123Graph_ACHART_2" hidden="1">#REF!</definedName>
    <definedName name="_20_3Graph_LBL_ACHART_3_ƙ믰Ł__랴Ł_0000000_耀_______123Gra" hidden="1">#REF!</definedName>
    <definedName name="_3__123Graph_ACHART_3" hidden="1">#REF!</definedName>
    <definedName name="_4__123Graph_ACHART_7" hidden="1">#REF!</definedName>
    <definedName name="_5__123Graph_ACHART_8" hidden="1">#REF!</definedName>
    <definedName name="_6__123Graph_ACHART_9" hidden="1">#REF!</definedName>
    <definedName name="_7__123Graph_BCHART_1" hidden="1">#REF!</definedName>
    <definedName name="_8__123Graph_BCHART_2" hidden="1">#REF!</definedName>
    <definedName name="_9__123Graph_BCHART_3" hidden="1">#REF!</definedName>
    <definedName name="_Fill" hidden="1">#REF!</definedName>
    <definedName name="_fill1" hidden="1">#REF!</definedName>
    <definedName name="_xlnm._FilterDatabase" localSheetId="0" hidden="1">'ITENS FINANCIAVEIS - CEF'!$B$13:$K$36</definedName>
    <definedName name="_xlnm._FilterDatabase" localSheetId="1" hidden="1">'ITENS NÃO FINANCIAVEIS - PMM'!$B$13:$K$36</definedName>
    <definedName name="_xlnm._FilterDatabase" hidden="1">#REF!</definedName>
    <definedName name="_Key1" hidden="1">#REF!</definedName>
    <definedName name="_Key2" hidden="1">#REF!</definedName>
    <definedName name="_MatMult_A" hidden="1">#REF!</definedName>
    <definedName name="_Order1" localSheetId="2" hidden="1">255</definedName>
    <definedName name="_Order1" hidden="1">0</definedName>
    <definedName name="_Order2" localSheetId="2" hidden="1">255</definedName>
    <definedName name="_Order2" hidden="1">0</definedName>
    <definedName name="_R" hidden="1">{#N/A,#N/A,FALSE,"ORC-ACKE";#N/A,#N/A,FALSE,"RESUMO"}</definedName>
    <definedName name="_Regression_Int" hidden="1">1</definedName>
    <definedName name="_Sort" hidden="1">#REF!</definedName>
    <definedName name="A" localSheetId="2" hidden="1">#REF!</definedName>
    <definedName name="AA" hidden="1">#REF!</definedName>
    <definedName name="AAAA" localSheetId="2" hidden="1">{#N/A,#N/A,FALSE,"RESUMO-BB1";#N/A,#N/A,FALSE,"MOD-A01-R - BB1";#N/A,#N/A,FALSE,"URB-BB1"}</definedName>
    <definedName name="AAAA" hidden="1">{#N/A,#N/A,FALSE,"RESUMO-BB1";#N/A,#N/A,FALSE,"MOD-A01-R - BB1";#N/A,#N/A,FALSE,"URB-BB1"}</definedName>
    <definedName name="ac" hidden="1">{#N/A,#N/A,FALSE,"ET-CAPA";#N/A,#N/A,FALSE,"ET-PAG1";#N/A,#N/A,FALSE,"ET-PAG2";#N/A,#N/A,FALSE,"ET-PAG3";#N/A,#N/A,FALSE,"ET-PAG4";#N/A,#N/A,FALSE,"ET-PAG5"}</definedName>
    <definedName name="AccessDatabase" hidden="1">"C:\Documents and Settings\JPMELLO\Meus documentos\ARQUIVOS 2004\MONITORAMENTO OAC\Monitoramento de OAC.mdb"</definedName>
    <definedName name="ACDFR" localSheetId="2" hidden="1">{#N/A,#N/A,FALSE,"BETER -1";#N/A,#N/A,FALSE,"BETER -2";#N/A,#N/A,FALSE,"BETER -3";#N/A,#N/A,FALSE,"BETER -urb";#N/A,#N/A,FALSE,"BETER -RESUMO"}</definedName>
    <definedName name="ACDFR" hidden="1">{#N/A,#N/A,FALSE,"BETER -1";#N/A,#N/A,FALSE,"BETER -2";#N/A,#N/A,FALSE,"BETER -3";#N/A,#N/A,FALSE,"BETER -urb";#N/A,#N/A,FALSE,"BETER -RESUMO"}</definedName>
    <definedName name="ACOMPANHAMENTO" hidden="1">IF(VALUE(#REF!)=2,"BM","PLE")</definedName>
    <definedName name="ACRE" hidden="1">#REF!</definedName>
    <definedName name="ad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asd" hidden="1">#REF!</definedName>
    <definedName name="ademir" localSheetId="2" hidden="1">{#N/A,#N/A,FALSE,"Cronograma";#N/A,#N/A,FALSE,"Cronogr. 2"}</definedName>
    <definedName name="ademir" hidden="1">{#N/A,#N/A,FALSE,"Cronograma";#N/A,#N/A,FALSE,"Cronogr. 2"}</definedName>
    <definedName name="ads" hidden="1">#REF!</definedName>
    <definedName name="adsa" hidden="1">#REF!</definedName>
    <definedName name="adsadsa" hidden="1">#REF!</definedName>
    <definedName name="AGAS" localSheetId="2" hidden="1">{#N/A,#N/A,FALSE,"ORC-ACKE";#N/A,#N/A,FALSE,"RESUMO"}</definedName>
    <definedName name="AGAS" hidden="1">{#N/A,#N/A,FALSE,"ORC-ACKE";#N/A,#N/A,FALSE,"RESUMO"}</definedName>
    <definedName name="amanha" hidden="1">#REF!</definedName>
    <definedName name="_xlnm.Print_Area" localSheetId="0">'ITENS FINANCIAVEIS - CEF'!$B$1:$K$676</definedName>
    <definedName name="_xlnm.Print_Area" localSheetId="1">'ITENS NÃO FINANCIAVEIS - PMM'!$B$1:$K$337</definedName>
    <definedName name="_xlnm.Print_Area" localSheetId="2">RESUMO!$D$1:$H$69</definedName>
    <definedName name="as" localSheetId="2" hidden="1">{#N/A,#N/A,FALSE,"BETER -1";#N/A,#N/A,FALSE,"BETER -2";#N/A,#N/A,FALSE,"BETER -3";#N/A,#N/A,FALSE,"BETER -urb";#N/A,#N/A,FALSE,"BETER -RESUMO"}</definedName>
    <definedName name="as" hidden="1">{#N/A,#N/A,FALSE,"BETER -1";#N/A,#N/A,FALSE,"BETER -2";#N/A,#N/A,FALSE,"BETER -3";#N/A,#N/A,FALSE,"BETER -urb";#N/A,#N/A,FALSE,"BETER -RESUMO"}</definedName>
    <definedName name="ASD" hidden="1">#REF!</definedName>
    <definedName name="ASDF" localSheetId="2" hidden="1">{#N/A,#N/A,FALSE,"RESUMO-BB1";#N/A,#N/A,FALSE,"MOD-A01-R - BB1";#N/A,#N/A,FALSE,"URB-BB1"}</definedName>
    <definedName name="ASDF" hidden="1">{#N/A,#N/A,FALSE,"RESUMO-BB1";#N/A,#N/A,FALSE,"MOD-A01-R - BB1";#N/A,#N/A,FALSE,"URB-BB1"}</definedName>
    <definedName name="ASDFG" localSheetId="2" hidden="1">{#N/A,#N/A,FALSE,"RESUMO-BB1";#N/A,#N/A,FALSE,"MOD-A01-R - BB1";#N/A,#N/A,FALSE,"URB-BB1"}</definedName>
    <definedName name="ASDFG" hidden="1">{#N/A,#N/A,FALSE,"RESUMO-BB1";#N/A,#N/A,FALSE,"MOD-A01-R - BB1";#N/A,#N/A,FALSE,"URB-BB1"}</definedName>
    <definedName name="asdssd" hidden="1">#REF!</definedName>
    <definedName name="asser" hidden="1">#REF!</definedName>
    <definedName name="aszce" hidden="1">#REF!</definedName>
    <definedName name="ATA" localSheetId="2" hidden="1">{#N/A,#N/A,FALSE,"ORC-ACKE";#N/A,#N/A,FALSE,"RESUMO"}</definedName>
    <definedName name="ATA" hidden="1">{#N/A,#N/A,FALSE,"ORC-ACKE";#N/A,#N/A,FALSE,"RESUMO"}</definedName>
    <definedName name="AUTOEVENTO" hidden="1">#REF!</definedName>
    <definedName name="aweda" hidden="1">#REF!</definedName>
    <definedName name="B" localSheetId="2" hidden="1">{#N/A,#N/A,FALSE,"ORC-ACKE";#N/A,#N/A,FALSE,"RESUMO"}</definedName>
    <definedName name="B" hidden="1">{#N/A,#N/A,FALSE,"ORC-ACKE";#N/A,#N/A,FALSE,"RESUMO"}</definedName>
    <definedName name="BARRAS" localSheetId="2" hidden="1">{#N/A,#N/A,FALSE,"RESUMO-BB1";#N/A,#N/A,FALSE,"MOD-A01-R - BB1";#N/A,#N/A,FALSE,"URB-BB1"}</definedName>
    <definedName name="BARRAS" hidden="1">{#N/A,#N/A,FALSE,"RESUMO-BB1";#N/A,#N/A,FALSE,"MOD-A01-R - BB1";#N/A,#N/A,FALSE,"URB-BB1"}</definedName>
    <definedName name="BB" localSheetId="2" hidden="1">{#N/A,#N/A,FALSE,"RESUMO";#N/A,#N/A,FALSE,"EXTR-CRONO";#N/A,#N/A,FALSE,"REAJUSTE";#N/A,#N/A,FALSE,"ACOMP-OBRA";#N/A,#N/A,FALSE,"MEDIÇÃO";#N/A,#N/A,FALSE,"POSIÇÃO FÍSICA";#N/A,#N/A,FALSE,"GRÁFICO"}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bbbbbb" localSheetId="2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bbbbbb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DI.Filtro" hidden="1">#REF!</definedName>
    <definedName name="BDI.Opcao" hidden="1">#REF!</definedName>
    <definedName name="BDI.TipoObra" hidden="1">#REF!</definedName>
    <definedName name="BM.AFAcumulado" hidden="1">#REF!</definedName>
    <definedName name="BM.AFAnterior" hidden="1">#REF!</definedName>
    <definedName name="BM.MaxMed" localSheetId="2" hidden="1">IF(RESUMO!RegimeExecucao="Global",1,#REF!)</definedName>
    <definedName name="BM.MaxMed" hidden="1">IF(RegimeExecucao="Global",1,#REF!)</definedName>
    <definedName name="BM.MEDAcumulado" localSheetId="2" hidden="1">IF(COUNTIF(#REF!,[0]!BM.medicao)&gt;0,SUM(OFFSET(#REF!,0,0,1,MATCH([0]!BM.medicao,#REF!,0))),0)</definedName>
    <definedName name="BM.MEDAcumulado" hidden="1">IF(COUNTIF(#REF!,BM.medicao)&gt;0,SUM(OFFSET(#REF!,0,0,1,MATCH(BM.medicao,#REF!,0))),0)</definedName>
    <definedName name="BM.MEDAnterior" localSheetId="2" hidden="1">IF(COUNTIF(#REF!,[0]!BM.medicao-1)&gt;0,SUM(OFFSET(#REF!,0,0,1,MATCH([0]!BM.medicao-1,#REF!,0))),0)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localSheetId="2" hidden="1">IF(RESUMO!RegimeExecucao="Global",-1,-#REF!)</definedName>
    <definedName name="BM.MinMed" hidden="1">IF(RegimeExecucao="Global",-1,-#REF!)</definedName>
    <definedName name="bosta" localSheetId="2" hidden="1">{#N/A,#N/A,FALSE,"Cronograma";#N/A,#N/A,FALSE,"Cronogr. 2"}</definedName>
    <definedName name="bosta" hidden="1">{#N/A,#N/A,FALSE,"Cronograma";#N/A,#N/A,FALSE,"Cronogr. 2"}</definedName>
    <definedName name="BRHJGOUUCG" hidden="1">#REF!</definedName>
    <definedName name="bvcb" hidden="1">#REF!</definedName>
    <definedName name="CA´L" localSheetId="2" hidden="1">{#N/A,#N/A,FALSE,"Cronograma";#N/A,#N/A,FALSE,"Cronogr. 2"}</definedName>
    <definedName name="CA´L" hidden="1">{#N/A,#N/A,FALSE,"Cronograma";#N/A,#N/A,FALSE,"Cronogr. 2"}</definedName>
    <definedName name="CAIXA.Modo" hidden="1">#REF!</definedName>
    <definedName name="CÁLCULO.NúmeroDeEventos" localSheetId="2" hidden="1">IF([0]!AUTOEVENTO&lt;&gt;"manual",MAX(#REF!),MAX(OFFSET(#REF!,1,0)))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localSheetId="2" hidden="1">IF([0]!AUTOEVENTO="manual",SUMIF(#REF!,1,#REF!),0)</definedName>
    <definedName name="CÁLCULO.TotalAdmLocal" hidden="1">IF(AUTOEVENTO="manual",SUMIF(#REF!,1,#REF!),0)</definedName>
    <definedName name="Capa" localSheetId="2" hidden="1">{#N/A,#N/A,FALSE,"ET-CAPA";#N/A,#N/A,FALSE,"ET-PAG1";#N/A,#N/A,FALSE,"ET-PAG2";#N/A,#N/A,FALSE,"ET-PAG3";#N/A,#N/A,FALSE,"ET-PAG4";#N/A,#N/A,FALSE,"ET-PAG5"}</definedName>
    <definedName name="cc" localSheetId="2" hidden="1">{#N/A,#N/A,FALSE,"RESUMO";#N/A,#N/A,FALSE,"EXTR-CRONO";#N/A,#N/A,FALSE,"REAJUSTE";#N/A,#N/A,FALSE,"ACOMP-OBRA";#N/A,#N/A,FALSE,"MEDIÇÃO";#N/A,#N/A,FALSE,"POSIÇÃO FÍSICA";#N/A,#N/A,FALSE,"GRÁFICO"}</definedName>
    <definedName name="cc" hidden="1">{#N/A,#N/A,FALSE,"RESUMO";#N/A,#N/A,FALSE,"EXTR-CRONO";#N/A,#N/A,FALSE,"REAJUSTE";#N/A,#N/A,FALSE,"ACOMP-OBRA";#N/A,#N/A,FALSE,"MEDIÇÃO";#N/A,#N/A,FALSE,"POSIÇÃO FÍSICA";#N/A,#N/A,FALSE,"GRÁFICO"}</definedName>
    <definedName name="CNNLIWNNYW" hidden="1">#REF!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CONTROLE" localSheetId="2" hidden="1">{#N/A,#N/A,FALSE,"RESUMO-BB1";#N/A,#N/A,FALSE,"MOD-A01-R - BB1";#N/A,#N/A,FALSE,"URB-BB1"}</definedName>
    <definedName name="CONTROLE" hidden="1">{#N/A,#N/A,FALSE,"RESUMO-BB1";#N/A,#N/A,FALSE,"MOD-A01-R - BB1";#N/A,#N/A,FALSE,"URB-BB1"}</definedName>
    <definedName name="CPUS" hidden="1">#REF!</definedName>
    <definedName name="CRONO.LinhasNecessarias" localSheetId="2" hidden="1">COUNTIF(#REF!,"Manual")+COUNTIF(#REF!,"SemiAuto")+COUNT([0]!ORÇAMENTO.ListaCrono)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xcxcxc" hidden="1">#REF!</definedName>
    <definedName name="cxcxcxcx" hidden="1">#REF!</definedName>
    <definedName name="cxcxcxcxc" hidden="1">#REF!</definedName>
    <definedName name="cxxcxcxc" hidden="1">#REF!</definedName>
    <definedName name="D" hidden="1">#REF!</definedName>
    <definedName name="dadsa" hidden="1">#REF!</definedName>
    <definedName name="daf" localSheetId="2" hidden="1">{#N/A,#N/A,FALSE,"RESUMO-BB1";#N/A,#N/A,FALSE,"MOD-A01-R - BB1";#N/A,#N/A,FALSE,"URB-BB1"}</definedName>
    <definedName name="daf" hidden="1">{#N/A,#N/A,FALSE,"RESUMO-BB1";#N/A,#N/A,FALSE,"MOD-A01-R - BB1";#N/A,#N/A,FALSE,"URB-BB1"}</definedName>
    <definedName name="dasda" hidden="1">#REF!</definedName>
    <definedName name="dasdsad" hidden="1">#REF!</definedName>
    <definedName name="dasdsasd" hidden="1">#REF!</definedName>
    <definedName name="dd" hidden="1">#REF!</definedName>
    <definedName name="DDD" localSheetId="2" hidden="1">{#N/A,#N/A,FALSE,"RESUMO-BB1";#N/A,#N/A,FALSE,"MOD-A01-R - BB1";#N/A,#N/A,FALSE,"URB-BB1"}</definedName>
    <definedName name="DDD" hidden="1">{#N/A,#N/A,FALSE,"RESUMO-BB1";#N/A,#N/A,FALSE,"MOD-A01-R - BB1";#N/A,#N/A,FALSE,"URB-BB1"}</definedName>
    <definedName name="DDDD" localSheetId="2" hidden="1">{#N/A,#N/A,FALSE,"BETER -1";#N/A,#N/A,FALSE,"BETER -2";#N/A,#N/A,FALSE,"BETER -3";#N/A,#N/A,FALSE,"BETER -urb";#N/A,#N/A,FALSE,"BETER -RESUMO"}</definedName>
    <definedName name="DDDD" hidden="1">{#N/A,#N/A,FALSE,"BETER -1";#N/A,#N/A,FALSE,"BETER -2";#N/A,#N/A,FALSE,"BETER -3";#N/A,#N/A,FALSE,"BETER -urb";#N/A,#N/A,FALSE,"BETER -RESUMO"}</definedName>
    <definedName name="ddfdfdf" hidden="1">#REF!</definedName>
    <definedName name="demo" localSheetId="2" hidden="1">{#N/A,#N/A,FALSE,"CPV";#N/A,#N/A,FALSE,"Pareto";#N/A,#N/A,FALSE,"Gráficos"}</definedName>
    <definedName name="demo" hidden="1">{#N/A,#N/A,FALSE,"CPV";#N/A,#N/A,FALSE,"Pareto";#N/A,#N/A,FALSE,"Gráficos"}</definedName>
    <definedName name="DESNIVEL" localSheetId="2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ESNIVEL_1" localSheetId="2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DESONERACAO" localSheetId="2" hidden="1">IF(OR([0]!Import.Desoneracao="DESONERADO",[0]!Import.Desoneracao="SIM"),"SIM","NÃO")</definedName>
    <definedName name="DESONERACAO" hidden="1">IF(OR(Import.Desoneracao="DESONERADO",Import.Desoneracao="SIM"),"SIM","NÃO")</definedName>
    <definedName name="dfd" hidden="1">#REF!</definedName>
    <definedName name="dfre" localSheetId="2" hidden="1">{"'INDICE'!$A$1:$K$78"}</definedName>
    <definedName name="dfre" hidden="1">{"'INDICE'!$A$1:$K$78"}</definedName>
    <definedName name="DHDH" hidden="1">#REF!</definedName>
    <definedName name="dsa" hidden="1">#REF!</definedName>
    <definedName name="dsdads" hidden="1">#REF!</definedName>
    <definedName name="dsds" hidden="1">#REF!</definedName>
    <definedName name="dsdsdsd" hidden="1">#REF!</definedName>
    <definedName name="DSSD" localSheetId="2" hidden="1">{#N/A,#N/A,FALSE,"ORC-ACKE";#N/A,#N/A,FALSE,"RESUMO"}</definedName>
    <definedName name="DSSD" hidden="1">{#N/A,#N/A,FALSE,"ORC-ACKE";#N/A,#N/A,FALSE,"RESUMO"}</definedName>
    <definedName name="dssdsd" hidden="1">#REF!</definedName>
    <definedName name="dsssdew" hidden="1">#REF!</definedName>
    <definedName name="E" localSheetId="2" hidden="1">#REF!</definedName>
    <definedName name="E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acx" hidden="1">#REF!</definedName>
    <definedName name="eadasd" hidden="1">#REF!</definedName>
    <definedName name="ef" localSheetId="2" hidden="1">{#N/A,#N/A,FALSE,"BETER -1";#N/A,#N/A,FALSE,"BETER -2";#N/A,#N/A,FALSE,"BETER -3";#N/A,#N/A,FALSE,"BETER -urb";#N/A,#N/A,FALSE,"BETER -RESUMO"}</definedName>
    <definedName name="ef" hidden="1">{#N/A,#N/A,FALSE,"BETER -1";#N/A,#N/A,FALSE,"BETER -2";#N/A,#N/A,FALSE,"BETER -3";#N/A,#N/A,FALSE,"BETER -urb";#N/A,#N/A,FALSE,"BETER -RESUMO"}</definedName>
    <definedName name="EGEFBMPJUH" hidden="1">#REF!</definedName>
    <definedName name="EQUI" localSheetId="2" hidden="1">{"'INDICE'!$A$1:$K$78"}</definedName>
    <definedName name="EQUI" hidden="1">{"'INDICE'!$A$1:$K$78"}</definedName>
    <definedName name="ERA" localSheetId="2" hidden="1">{#N/A,#N/A,FALSE,"ORC-ACKE";#N/A,#N/A,FALSE,"RESUMO"}</definedName>
    <definedName name="ERA" hidden="1">{#N/A,#N/A,FALSE,"ORC-ACKE";#N/A,#N/A,FALSE,"RESUMO"}</definedName>
    <definedName name="ere" hidden="1">#REF!</definedName>
    <definedName name="EVENTOS.Lista" hidden="1">#REF!:OFFSET(#REF!,-1,0)</definedName>
    <definedName name="EVENTOS.ListaValidacao" hidden="1">#REF!:OFFSET(#REF!,-1,0)</definedName>
    <definedName name="ewewewe" hidden="1">#REF!</definedName>
    <definedName name="Excel_BuiltIn_Database" localSheetId="2" hidden="1">TEXT([0]!Import.DataBase,"mm-aaaa")</definedName>
    <definedName name="Excel_BuiltIn_Database" hidden="1">TEXT(Import.DataBase,"mm-aaaa")</definedName>
    <definedName name="F" hidden="1">#REF!</definedName>
    <definedName name="FASDF" localSheetId="2" hidden="1">{#N/A,#N/A,FALSE,"ORC-ACKE";#N/A,#N/A,FALSE,"RESUMO"}</definedName>
    <definedName name="FASDF" hidden="1">{#N/A,#N/A,FALSE,"ORC-ACKE";#N/A,#N/A,FALSE,"RESUMO"}</definedName>
    <definedName name="fdf" hidden="1">#REF!</definedName>
    <definedName name="fdfd" hidden="1">#REF!</definedName>
    <definedName name="fdfdd" hidden="1">#REF!</definedName>
    <definedName name="fdfddf" hidden="1">#REF!</definedName>
    <definedName name="fdfdf" hidden="1">#REF!</definedName>
    <definedName name="FDSF" hidden="1">#REF!</definedName>
    <definedName name="fggggg" localSheetId="2" hidden="1">{#N/A,#N/A,FALSE,"CPV";#N/A,#N/A,FALSE,"Pareto";#N/A,#N/A,FALSE,"Gráficos"}</definedName>
    <definedName name="fggggg" hidden="1">{#N/A,#N/A,FALSE,"CPV";#N/A,#N/A,FALSE,"Pareto";#N/A,#N/A,FALSE,"Gráficos"}</definedName>
    <definedName name="fil" hidden="1">#REF!</definedName>
    <definedName name="filbanco" hidden="1">#REF!</definedName>
    <definedName name="filbanco2" hidden="1">#REF!</definedName>
    <definedName name="filbanco3" hidden="1">#REF!</definedName>
    <definedName name="FILL" hidden="1">#REF!</definedName>
    <definedName name="FSDFDDS" hidden="1">#REF!</definedName>
    <definedName name="FSDFDS" hidden="1">#REF!</definedName>
    <definedName name="FSDFS" hidden="1">#REF!</definedName>
    <definedName name="FSFD" hidden="1">#REF!</definedName>
    <definedName name="FSFDS" hidden="1">#REF!</definedName>
    <definedName name="g" localSheetId="2" hidden="1">{#N/A,#N/A,FALSE,"RESUMO-BB1";#N/A,#N/A,FALSE,"MOD-A01-R - BB1";#N/A,#N/A,FALSE,"URB-BB1"}</definedName>
    <definedName name="g" hidden="1">{#N/A,#N/A,FALSE,"RESUMO-BB1";#N/A,#N/A,FALSE,"MOD-A01-R - BB1";#N/A,#N/A,FALSE,"URB-BB1"}</definedName>
    <definedName name="GASE" localSheetId="2" hidden="1">{#N/A,#N/A,FALSE,"RESUMO-BB1";#N/A,#N/A,FALSE,"MOD-A01-R - BB1";#N/A,#N/A,FALSE,"URB-BB1"}</definedName>
    <definedName name="GASE" hidden="1">{#N/A,#N/A,FALSE,"RESUMO-BB1";#N/A,#N/A,FALSE,"MOD-A01-R - BB1";#N/A,#N/A,FALSE,"URB-BB1"}</definedName>
    <definedName name="GEMVODUGLB" hidden="1">#REF!</definedName>
    <definedName name="gf" localSheetId="2" hidden="1">{#N/A,#N/A,FALSE,"ORC-ACKE";#N/A,#N/A,FALSE,"RESUMO"}</definedName>
    <definedName name="gf" hidden="1">{#N/A,#N/A,FALSE,"ORC-ACKE";#N/A,#N/A,FALSE,"RESUMO"}</definedName>
    <definedName name="GFSFSAF" localSheetId="2" hidden="1">{#N/A,#N/A,FALSE,"BETER -1";#N/A,#N/A,FALSE,"BETER -2";#N/A,#N/A,FALSE,"BETER -3";#N/A,#N/A,FALSE,"BETER -urb";#N/A,#N/A,FALSE,"BETER -RESUMO"}</definedName>
    <definedName name="GFSFSAF" hidden="1">{#N/A,#N/A,FALSE,"BETER -1";#N/A,#N/A,FALSE,"BETER -2";#N/A,#N/A,FALSE,"BETER -3";#N/A,#N/A,FALSE,"BETER -urb";#N/A,#N/A,FALSE,"BETER -RESUMO"}</definedName>
    <definedName name="grf" localSheetId="2" hidden="1">{#N/A,#N/A,FALSE,"ORC-ACKE";#N/A,#N/A,FALSE,"RESUMO"}</definedName>
    <definedName name="grf" hidden="1">{#N/A,#N/A,FALSE,"ORC-ACKE";#N/A,#N/A,FALSE,"RESUMO"}</definedName>
    <definedName name="h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AQSZQJJXH" hidden="1">#REF!</definedName>
    <definedName name="hid" localSheetId="2" hidden="1">{#N/A,#N/A,FALSE,"BETER -1";#N/A,#N/A,FALSE,"BETER -2";#N/A,#N/A,FALSE,"BETER -3";#N/A,#N/A,FALSE,"BETER -urb";#N/A,#N/A,FALSE,"BETER -RESUMO"}</definedName>
    <definedName name="hid" hidden="1">{#N/A,#N/A,FALSE,"BETER -1";#N/A,#N/A,FALSE,"BETER -2";#N/A,#N/A,FALSE,"BETER -3";#N/A,#N/A,FALSE,"BETER -urb";#N/A,#N/A,FALSE,"BETER -RESUMO"}</definedName>
    <definedName name="HIDRÁULICA" localSheetId="2" hidden="1">{#N/A,#N/A,FALSE,"RESUMO-BB1";#N/A,#N/A,FALSE,"MOD-A01-R - BB1";#N/A,#N/A,FALSE,"URB-BB1"}</definedName>
    <definedName name="HIDRÁULICA" hidden="1">{#N/A,#N/A,FALSE,"RESUMO-BB1";#N/A,#N/A,FALSE,"MOD-A01-R - BB1";#N/A,#N/A,FALSE,"URB-BB1"}</definedName>
    <definedName name="HRA" localSheetId="2" hidden="1">{#N/A,#N/A,FALSE,"ORC-ACKE";#N/A,#N/A,FALSE,"RESUMO"}</definedName>
    <definedName name="HRA" hidden="1">{#N/A,#N/A,FALSE,"ORC-ACKE";#N/A,#N/A,FALSE,"RESUMO"}</definedName>
    <definedName name="HTML_CodePage" hidden="1">1252</definedName>
    <definedName name="HTML_Control" localSheetId="2" hidden="1">{"'INDICE'!$A$1:$K$78"}</definedName>
    <definedName name="HTML_Control" hidden="1">{"'INDICE'!$A$1:$K$78"}</definedName>
    <definedName name="HTML_Description" hidden="1">""</definedName>
    <definedName name="HTML_Email" hidden="1">"jonas@engevix-sp.com.br"</definedName>
    <definedName name="HTML_Header" hidden="1">"INDICE"</definedName>
    <definedName name="HTML_LastUpdate" hidden="1">"16/09/2000"</definedName>
    <definedName name="HTML_LineAfter" hidden="1">FALSE</definedName>
    <definedName name="HTML_LineBefore" hidden="1">FALSE</definedName>
    <definedName name="HTML_Name" hidden="1">"Engevix"</definedName>
    <definedName name="HTML_OBDlg2" hidden="1">TRUE</definedName>
    <definedName name="HTML_OBDlg4" hidden="1">TRUE</definedName>
    <definedName name="HTML_OS" hidden="1">0</definedName>
    <definedName name="HTML_PathFile" hidden="1">"P:\3-Pro\3462_00\3-Suprimentos\Lista de Materiais Geral\WEB PREÇOS\Lista de Quantitativos última revisão.htm"</definedName>
    <definedName name="HTML_Title" hidden="1">"Lista de Quantitativos_revint14"</definedName>
    <definedName name="HZCZQRBQEV" hidden="1">#REF!</definedName>
    <definedName name="IELZYZMUSY" hidden="1">#REF!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#REF!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#REF!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NFERNO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INFERNO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" localSheetId="2" hidden="1">{#N/A,#N/A,FALSE,"ORC-ACKE";#N/A,#N/A,FALSE,"RESUMO"}</definedName>
    <definedName name="j" hidden="1">{#N/A,#N/A,FALSE,"ORC-ACKE";#N/A,#N/A,FALSE,"RESUMO"}</definedName>
    <definedName name="JBEDSDWDSA" hidden="1">#REF!</definedName>
    <definedName name="jg" localSheetId="2" hidden="1">{#N/A,#N/A,FALSE,"RESUMO-BB1";#N/A,#N/A,FALSE,"MOD-A01-R - BB1";#N/A,#N/A,FALSE,"URB-BB1"}</definedName>
    <definedName name="jg" hidden="1">{#N/A,#N/A,FALSE,"RESUMO-BB1";#N/A,#N/A,FALSE,"MOD-A01-R - BB1";#N/A,#N/A,FALSE,"URB-BB1"}</definedName>
    <definedName name="jgg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he" hidden="1">#REF!</definedName>
    <definedName name="JQMVVHQZHQ" hidden="1">#REF!</definedName>
    <definedName name="JTZHIBNCBN" hidden="1">#REF!</definedName>
    <definedName name="JYKKXIZZCN" hidden="1">#REF!</definedName>
    <definedName name="k" localSheetId="2" hidden="1">{#N/A,#N/A,FALSE,"ORC-ACKE";#N/A,#N/A,FALSE,"RESUMO"}</definedName>
    <definedName name="k" hidden="1">{#N/A,#N/A,FALSE,"ORC-ACKE";#N/A,#N/A,FALSE,"RESUMO"}</definedName>
    <definedName name="KEY" hidden="1">#REF!</definedName>
    <definedName name="KFGTVTGSZB" hidden="1">#REF!</definedName>
    <definedName name="KLWPNNJBRB" hidden="1">#REF!</definedName>
    <definedName name="list" hidden="1">#REF!</definedName>
    <definedName name="loja" localSheetId="2" hidden="1">{#N/A,#N/A,FALSE,"BETER -1";#N/A,#N/A,FALSE,"BETER -2";#N/A,#N/A,FALSE,"BETER -3";#N/A,#N/A,FALSE,"BETER -urb";#N/A,#N/A,FALSE,"BETER -RESUMO"}</definedName>
    <definedName name="loja" hidden="1">{#N/A,#N/A,FALSE,"BETER -1";#N/A,#N/A,FALSE,"BETER -2";#N/A,#N/A,FALSE,"BETER -3";#N/A,#N/A,FALSE,"BETER -urb";#N/A,#N/A,FALSE,"BETER -RESUMO"}</definedName>
    <definedName name="MCRWXOVTHS" hidden="1">#REF!</definedName>
    <definedName name="memo" localSheetId="2" hidden="1">{#N/A,#N/A,FALSE,"ORC-ACKE";#N/A,#N/A,FALSE,"RESUMO"}</definedName>
    <definedName name="Memoriar1" localSheetId="2" hidden="1">{#N/A,#N/A,FALSE,"ORC-ACKE";#N/A,#N/A,FALSE,"RESUMO"}</definedName>
    <definedName name="Memoriar1" hidden="1">{#N/A,#N/A,FALSE,"ORC-ACKE";#N/A,#N/A,FALSE,"RESUMO"}</definedName>
    <definedName name="MENU.CRONO" hidden="1">OFFSET(#REF!,1,0)</definedName>
    <definedName name="mnlm" localSheetId="2" hidden="1">{#N/A,#N/A,FALSE,"RESUMO";#N/A,#N/A,FALSE,"EXTR-CRONO";#N/A,#N/A,FALSE,"REAJUSTE";#N/A,#N/A,FALSE,"ACOMP-OBRA";#N/A,#N/A,FALSE,"MEDIÇÃO";#N/A,#N/A,FALSE,"POSIÇÃO FÍSICA";#N/A,#N/A,FALSE,"GRÁFICO"}</definedName>
    <definedName name="mnlm" hidden="1">{#N/A,#N/A,FALSE,"RESUMO";#N/A,#N/A,FALSE,"EXTR-CRONO";#N/A,#N/A,FALSE,"REAJUSTE";#N/A,#N/A,FALSE,"ACOMP-OBRA";#N/A,#N/A,FALSE,"MEDIÇÃO";#N/A,#N/A,FALSE,"POSIÇÃO FÍSICA";#N/A,#N/A,FALSE,"GRÁFICO"}</definedName>
    <definedName name="mnlmm" localSheetId="2" hidden="1">{#N/A,#N/A,FALSE,"RESUMO";#N/A,#N/A,FALSE,"EXTR-CRONO";#N/A,#N/A,FALSE,"REAJUSTE";#N/A,#N/A,FALSE,"ACOMP-OBRA";#N/A,#N/A,FALSE,"MEDIÇÃO";#N/A,#N/A,FALSE,"POSIÇÃO FÍSICA";#N/A,#N/A,FALSE,"GRÁFICO"}</definedName>
    <definedName name="mnlmm" hidden="1">{#N/A,#N/A,FALSE,"RESUMO";#N/A,#N/A,FALSE,"EXTR-CRONO";#N/A,#N/A,FALSE,"REAJUSTE";#N/A,#N/A,FALSE,"ACOMP-OBRA";#N/A,#N/A,FALSE,"MEDIÇÃO";#N/A,#N/A,FALSE,"POSIÇÃO FÍSICA";#N/A,#N/A,FALSE,"GRÁFICO"}</definedName>
    <definedName name="multa1" localSheetId="2" hidden="1">{#N/A,#N/A,FALSE,"RESUMO FINANC.";#N/A,#N/A,FALSE,"RESUMO POS.FÍS.";#N/A,#N/A,FALSE,"EXTRATO CRON.";#N/A,#N/A,FALSE,"REAJUSTE";#N/A,#N/A,FALSE,"MEDIÇÃO";#N/A,#N/A,FALSE,"POSIÇÃO FÍSICA";#N/A,#N/A,FALSE,"GRÁFICO"}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nb" localSheetId="2" hidden="1">{#N/A,#N/A,FALSE,"RESUMO-BB1";#N/A,#N/A,FALSE,"MOD-A01-R - BB1";#N/A,#N/A,FALSE,"URB-BB1"}</definedName>
    <definedName name="nb" hidden="1">{#N/A,#N/A,FALSE,"RESUMO-BB1";#N/A,#N/A,FALSE,"MOD-A01-R - BB1";#N/A,#N/A,FALSE,"URB-BB1"}</definedName>
    <definedName name="NLXQXITZYY" hidden="1">#REF!</definedName>
    <definedName name="NN" hidden="1">#N/A</definedName>
    <definedName name="nyyr" localSheetId="2" hidden="1">{#N/A,#N/A,FALSE,"CPV";#N/A,#N/A,FALSE,"Pareto";#N/A,#N/A,FALSE,"Gráficos"}</definedName>
    <definedName name="nyyr" hidden="1">{#N/A,#N/A,FALSE,"CPV";#N/A,#N/A,FALSE,"Pareto";#N/A,#N/A,FALSE,"Gráficos"}</definedName>
    <definedName name="Objeto" localSheetId="2" hidden="1">#REF!</definedName>
    <definedName name="ORÇAMENTO.BancoRef" localSheetId="2" hidden="1">#REF!</definedName>
    <definedName name="ORÇAMENTO.BancoRef" hidden="1">#REF!</definedName>
    <definedName name="ORÇAMENTO.CodBarra" localSheetId="2" hidden="1">IF([0]!ORÇAMENTO.Fonte="Sinapi",SUBSTITUTE(SUBSTITUTE([0]!ORÇAMENTO.Codigo,"/00","/"),"/0","/"),[0]!ORÇAMENTO.Codigo)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ROUND(#REF!,15-13*#REF!)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localSheetId="2" hidden="1">MAX([0]!ORÇAMENTO.ListaCrono)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PrecoUnitarioLicitado" hidden="1">#REF!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localSheetId="2" hidden="1">[0]!ORÇAMENTO.SumINVMANUAL-[0]!ORÇAMENTO.SumCPMANUAL-[0]!ORÇAMENTO.SumOUTROSMANUAL</definedName>
    <definedName name="ORÇAMENTO.SumREPASSEMANUAL" hidden="1">ORÇAMENTO.SumINVMANUAL-ORÇAMENTO.SumCPMANUAL-ORÇAMENTO.SumOUTROSMANUAL</definedName>
    <definedName name="ORÇAMENTO.Unidade" hidden="1">#REF!</definedName>
    <definedName name="PARETOATIV" localSheetId="2" hidden="1">{#N/A,#N/A,FALSE,"CPV";#N/A,#N/A,FALSE,"Pareto";#N/A,#N/A,FALSE,"Gráficos"}</definedName>
    <definedName name="PARETOATIV" hidden="1">{#N/A,#N/A,FALSE,"CPV";#N/A,#N/A,FALSE,"Pareto";#N/A,#N/A,FALSE,"Gráficos"}</definedName>
    <definedName name="PKNTSHYCBD" hidden="1">#REF!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pular" localSheetId="2" hidden="1">{#N/A,#N/A,FALSE,"Cronograma";#N/A,#N/A,FALSE,"Cronogr. 2"}</definedName>
    <definedName name="Popular" hidden="1">{#N/A,#N/A,FALSE,"Cronograma";#N/A,#N/A,FALSE,"Cronogr. 2"}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localSheetId="2" hidden="1">[0]!QCI.SumINVMANUAL-[0]!QCI.CPManual-[0]!QCI.OutrosManual</definedName>
    <definedName name="QCI.SumREPASSEMANUAL" hidden="1">QCI.SumINVMANUAL-QCI.CPManual-QCI.OutrosManual</definedName>
    <definedName name="QERTT" localSheetId="2" hidden="1">{#N/A,#N/A,FALSE,"ORC-ACKE";#N/A,#N/A,FALSE,"RESUMO"}</definedName>
    <definedName name="QERTT" hidden="1">{#N/A,#N/A,FALSE,"ORC-ACKE";#N/A,#N/A,FALSE,"RESUMO"}</definedName>
    <definedName name="quim" localSheetId="2" hidden="1">{#N/A,#N/A,FALSE,"ET-CAPA";#N/A,#N/A,FALSE,"ET-PAG1";#N/A,#N/A,FALSE,"ET-PAG2";#N/A,#N/A,FALSE,"ET-PAG3";#N/A,#N/A,FALSE,"ET-PAG4";#N/A,#N/A,FALSE,"ET-PAG5"}</definedName>
    <definedName name="quim" hidden="1">{#N/A,#N/A,FALSE,"ET-CAPA";#N/A,#N/A,FALSE,"ET-PAG1";#N/A,#N/A,FALSE,"ET-PAG2";#N/A,#N/A,FALSE,"ET-PAG3";#N/A,#N/A,FALSE,"ET-PAG4";#N/A,#N/A,FALSE,"ET-PAG5"}</definedName>
    <definedName name="QWEFR" localSheetId="2" hidden="1">{#N/A,#N/A,FALSE,"RESUMO-BB1";#N/A,#N/A,FALSE,"MOD-A01-R - BB1";#N/A,#N/A,FALSE,"URB-BB1"}</definedName>
    <definedName name="QWEFR" hidden="1">{#N/A,#N/A,FALSE,"RESUMO-BB1";#N/A,#N/A,FALSE,"MOD-A01-R - BB1";#N/A,#N/A,FALSE,"URB-BB1"}</definedName>
    <definedName name="qwwqwq" hidden="1">#REF!</definedName>
    <definedName name="REFERENCIA.Descricao" localSheetId="2" hidden="1">IF(ISNUMBER(#REF!),OFFSET(INDIRECT(RESUMO!ORÇAMENTO.BancoRef),#REF!-1,3,1),#REF!)</definedName>
    <definedName name="REFERENCIA.Descricao" hidden="1">IF(ISNUMBER(#REF!),OFFSET(INDIRECT(ORÇAMENTO.BancoRef),#REF!-1,3,1),#REF!)</definedName>
    <definedName name="REFERENCIA.Desonerado" localSheetId="2" hidden="1">IF(ISNUMBER(#REF!),VALUE(OFFSET(INDIRECT(RESUMO!ORÇAMENTO.BancoRef),#REF!-1,5,1)),0)</definedName>
    <definedName name="REFERENCIA.Desonerado" hidden="1">#N/A</definedName>
    <definedName name="REFERENCIA.NaoDesonerado" localSheetId="2" hidden="1">IF(ISNUMBER(#REF!),VALUE(OFFSET(INDIRECT(RESUMO!ORÇAMENTO.BancoRef),#REF!-1,6,1)),0)</definedName>
    <definedName name="REFERENCIA.NaoDesonerado" hidden="1">#N/A</definedName>
    <definedName name="REFERENCIA.Unidade" localSheetId="2" hidden="1">IF(ISNUMBER(#REF!),OFFSET(INDIRECT(RESUMO!ORÇAMENTO.BancoRef),#REF!-1,4,1),"-")</definedName>
    <definedName name="REFERENCIA.Unidade" hidden="1">IF(ISNUMBER(#REF!),OFFSET(INDIRECT(ORÇAMENTO.BancoRef),#REF!-1,4,1),"-")</definedName>
    <definedName name="RegimeExecucao" localSheetId="2" hidden="1">IF(OR([0]!Import.RegimeExecução="",[0]!Import.RegimeExecução="Empreitada por Preço Global",[0]!Import.RegimeExecução="Empreitada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io" localSheetId="2" hidden="1">{#N/A,#N/A,FALSE,"Cronograma";#N/A,#N/A,FALSE,"Cronogr. 2"}</definedName>
    <definedName name="rio" hidden="1">{#N/A,#N/A,FALSE,"Cronograma";#N/A,#N/A,FALSE,"Cronogr. 2"}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t" localSheetId="2" hidden="1">{#N/A,#N/A,FALSE,"ORC-ACKE";#N/A,#N/A,FALSE,"RESUMO"}</definedName>
    <definedName name="rt" hidden="1">{#N/A,#N/A,FALSE,"ORC-ACKE";#N/A,#N/A,FALSE,"RESUMO"}</definedName>
    <definedName name="RTDCURKAAC" hidden="1">#REF!</definedName>
    <definedName name="S" localSheetId="2" hidden="1">#REF!</definedName>
    <definedName name="S" hidden="1">{#N/A,#N/A,FALSE,"ORC-ACKE";#N/A,#N/A,FALSE,"RESUMO"}</definedName>
    <definedName name="sad" hidden="1">#REF!</definedName>
    <definedName name="sdad" hidden="1">#REF!</definedName>
    <definedName name="sddsds" hidden="1">#REF!</definedName>
    <definedName name="SDS" localSheetId="2" hidden="1">{#N/A,#N/A,FALSE,"RESUMO-BB1";#N/A,#N/A,FALSE,"MOD-A01-R - BB1";#N/A,#N/A,FALSE,"URB-BB1"}</definedName>
    <definedName name="SDS" hidden="1">{#N/A,#N/A,FALSE,"RESUMO-BB1";#N/A,#N/A,FALSE,"MOD-A01-R - BB1";#N/A,#N/A,FALSE,"URB-BB1"}</definedName>
    <definedName name="sdsdd" hidden="1">#REF!</definedName>
    <definedName name="sdsddsds" hidden="1">#REF!</definedName>
    <definedName name="sdsdsd" hidden="1">#REF!</definedName>
    <definedName name="sdsdsds" hidden="1">#REF!</definedName>
    <definedName name="sdsdsdsd" hidden="1">#REF!</definedName>
    <definedName name="SENHAGT" localSheetId="2" hidden="1">"PM3CAIXA"</definedName>
    <definedName name="SENHAGT" hidden="1">"PM2CAIXA"</definedName>
    <definedName name="SINAPI_AC" hidden="1">#REF!</definedName>
    <definedName name="SM_CORTE" localSheetId="2" hidden="1">{#N/A,#N/A,FALSE,"CPV";#N/A,#N/A,FALSE,"Pareto";#N/A,#N/A,FALSE,"Gráficos"}</definedName>
    <definedName name="SM_CORTE" hidden="1">{#N/A,#N/A,FALSE,"CPV";#N/A,#N/A,FALSE,"Pareto";#N/A,#N/A,FALSE,"Gráficos"}</definedName>
    <definedName name="SomaAgrup" localSheetId="1" hidden="1">SUMIF(OFFSET('ITENS NÃO FINANCIAVEIS - PMM'!$C1,1,0,'ITENS NÃO FINANCIAVEIS - PMM'!$D1),"S",OFFSET('ITENS NÃO FINANCIAVEIS - PMM'!A1,1,0,'ITENS NÃO FINANCIAVEIS - PMM'!$D1))</definedName>
    <definedName name="SomaAgrup" localSheetId="2" hidden="1">SUMIF(OFFSET(#REF!,1,0,#REF!),"S",OFFSET(#REF!,1,0,#REF!))</definedName>
    <definedName name="SomaAgrup" hidden="1">SUMIF(OFFSET('ITENS FINANCIAVEIS - CEF'!$C1,1,0,'ITENS FINANCIAVEIS - CEF'!$D1),"S",OFFSET('ITENS FINANCIAVEIS - CEF'!A1,1,0,'ITENS FINANCIAVEIS - CEF'!$D1))</definedName>
    <definedName name="SomaAgrupBM" hidden="1">SUMIF(OFFSET(#REF!,1,0,#REF!),"S",OFFSET(#REF!,1,0,#REF!))</definedName>
    <definedName name="ss" localSheetId="2" hidden="1">{#N/A,#N/A,FALSE,"Cronograma";#N/A,#N/A,FALSE,"Cronogr. 2"}</definedName>
    <definedName name="ss" hidden="1">{#N/A,#N/A,FALSE,"Cronograma";#N/A,#N/A,FALSE,"Cronogr. 2"}</definedName>
    <definedName name="TIPOORCAMENTO" hidden="1">IF(VALUE(#REF!)=2,"Licitado","Proposto")</definedName>
    <definedName name="TTBILMJNUT" hidden="1">#REF!</definedName>
    <definedName name="UKBALFKBBW" hidden="1">#REF!</definedName>
    <definedName name="vcvc" hidden="1">#REF!</definedName>
    <definedName name="VCX" hidden="1">#REF!</definedName>
    <definedName name="VCXCVCVCX" hidden="1">#REF!</definedName>
    <definedName name="VCXVCXCV" hidden="1">#REF!</definedName>
    <definedName name="VCXVVCX" hidden="1">#REF!</definedName>
    <definedName name="Versao" hidden="1">#REF!</definedName>
    <definedName name="VTOTAL1" localSheetId="1" hidden="1">ROUND('ITENS NÃO FINANCIAVEIS - PMM'!#REF!*'ITENS NÃO FINANCIAVEIS - PMM'!#REF!,15-13*'ITENS NÃO FINANCIAVEIS - PMM'!#REF!)</definedName>
    <definedName name="VTOTAL1" localSheetId="2" hidden="1">ROUND(#REF!*#REF!,15-13*#REF!)</definedName>
    <definedName name="VTOTAL1" hidden="1">ROUND('ITENS FINANCIAVEIS - CEF'!#REF!*'ITENS FINANCIAVEIS - CEF'!#REF!,15-13*'ITENS FINANCIAVEIS - CEF'!#REF!)</definedName>
    <definedName name="VTOTALBM" localSheetId="2" hidden="1">IF(#REF!=0,0,CHOOSE(MATCH(RESUMO!RegimeExecucao,{"Global","Unitário"},0),ROUND(ROUND(#REF!,15-13*#REF!)/100*#REF!,15-13*#REF!),ROUND(ROUND(#REF!,15-13*#REF!)*ROUND(#REF!,15-13*#REF!),15-13*#REF!)))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VTYLRQEYAB" hidden="1">#REF!</definedName>
    <definedName name="VXCVCX" hidden="1">#REF!</definedName>
    <definedName name="VXCVCXVXCV" hidden="1">#REF!</definedName>
    <definedName name="VXCVX" hidden="1">#REF!</definedName>
    <definedName name="VXCVXCCV" hidden="1">#REF!</definedName>
    <definedName name="VXCVXCV" hidden="1">#REF!</definedName>
    <definedName name="VXVXCV" hidden="1">#REF!</definedName>
    <definedName name="VXVXVCX" hidden="1">#REF!</definedName>
    <definedName name="we" localSheetId="2" hidden="1">{#N/A,#N/A,FALSE,"RESUMO-BB1";#N/A,#N/A,FALSE,"MOD-A01-R - BB1";#N/A,#N/A,FALSE,"URB-BB1"}</definedName>
    <definedName name="we" hidden="1">{#N/A,#N/A,FALSE,"RESUMO-BB1";#N/A,#N/A,FALSE,"MOD-A01-R - BB1";#N/A,#N/A,FALSE,"URB-BB1"}</definedName>
    <definedName name="wedzdszd" hidden="1">#REF!</definedName>
    <definedName name="wqeas" hidden="1">#REF!</definedName>
    <definedName name="wqwqwqw" hidden="1">#REF!</definedName>
    <definedName name="wqwqwqwq" hidden="1">#REF!</definedName>
    <definedName name="wrm.ORÇAMENTO" localSheetId="2" hidden="1">{#N/A,#N/A,FALSE,"ORC-ACKE";#N/A,#N/A,FALSE,"RESUMO"}</definedName>
    <definedName name="wrm.ORÇAMENTO" hidden="1">{#N/A,#N/A,FALSE,"ORC-ACKE";#N/A,#N/A,FALSE,"RESUMO"}</definedName>
    <definedName name="wrn.BB1." localSheetId="2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1._1" localSheetId="2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localSheetId="2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BETER._1" localSheetId="2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wrn.COMPLETO." localSheetId="2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COMPLETO.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DESDOBRE." localSheetId="2" hidden="1">{#N/A,#N/A,FALSE,"CPV";#N/A,#N/A,FALSE,"Pareto";#N/A,#N/A,FALSE,"Gráficos"}</definedName>
    <definedName name="wrn.DESDOBRE." hidden="1">{#N/A,#N/A,FALSE,"CPV";#N/A,#N/A,FALSE,"Pareto";#N/A,#N/A,FALSE,"Gráficos"}</definedName>
    <definedName name="wrn.GERAL.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2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wrn.ORÇAMENTO." localSheetId="2" hidden="1">{#N/A,#N/A,FALSE,"ORC-ACKE";#N/A,#N/A,FALSE,"RESUMO"}</definedName>
    <definedName name="wrn.ORÇAMENTO." hidden="1">{#N/A,#N/A,FALSE,"ORC-ACKE";#N/A,#N/A,FALSE,"RESUMO"}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TÓRIO." localSheetId="2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rx.geral" localSheetId="2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x.geral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wqwasa" hidden="1">#REF!</definedName>
    <definedName name="WWWW" hidden="1">#REF!</definedName>
    <definedName name="XCVXC" hidden="1">#REF!</definedName>
    <definedName name="xcxcx" hidden="1">#REF!</definedName>
    <definedName name="xcxcxc" hidden="1">#REF!</definedName>
    <definedName name="xcxcxcx" hidden="1">#REF!</definedName>
    <definedName name="xcxcxcxc" hidden="1">#REF!</definedName>
    <definedName name="xxx" localSheetId="2" hidden="1">{#N/A,#N/A,FALSE,"Planilha";#N/A,#N/A,FALSE,"Resumo";#N/A,#N/A,FALSE,"Fisico";#N/A,#N/A,FALSE,"Financeiro";#N/A,#N/A,FALSE,"Financeiro"}</definedName>
    <definedName name="xxx" hidden="1">{#N/A,#N/A,FALSE,"Planilha";#N/A,#N/A,FALSE,"Resumo";#N/A,#N/A,FALSE,"Fisico";#N/A,#N/A,FALSE,"Financeiro";#N/A,#N/A,FALSE,"Financeiro"}</definedName>
    <definedName name="YT" localSheetId="2" hidden="1">{#N/A,#N/A,FALSE,"RESUMO-BB1";#N/A,#N/A,FALSE,"MOD-A01-R - BB1";#N/A,#N/A,FALSE,"URB-BB1"}</definedName>
    <definedName name="YT" hidden="1">{#N/A,#N/A,FALSE,"RESUMO-BB1";#N/A,#N/A,FALSE,"MOD-A01-R - BB1";#N/A,#N/A,FALSE,"URB-BB1"}</definedName>
    <definedName name="Z" localSheetId="2" hidden="1">{#N/A,#N/A,FALSE,"Planilha";#N/A,#N/A,FALSE,"Resumo";#N/A,#N/A,FALSE,"Fisico";#N/A,#N/A,FALSE,"Financeiro";#N/A,#N/A,FALSE,"Financeiro"}</definedName>
    <definedName name="Z" hidden="1">{#N/A,#N/A,FALSE,"Planilha";#N/A,#N/A,FALSE,"Resumo";#N/A,#N/A,FALSE,"Fisico";#N/A,#N/A,FALSE,"Financeiro";#N/A,#N/A,FALSE,"Financeiro"}</definedName>
    <definedName name="Z_62B6EE05_5CD7_4630_9A1B_75C167332568_.wvu.Cols" localSheetId="2" hidden="1">RESUMO!#REF!</definedName>
    <definedName name="Z_62B6EE05_5CD7_4630_9A1B_75C167332568_.wvu.PrintArea" localSheetId="2" hidden="1">RESUMO!$D$2:$H$65</definedName>
    <definedName name="ZERF" localSheetId="2" hidden="1">{#N/A,#N/A,FALSE,"BETER -1";#N/A,#N/A,FALSE,"BETER -2";#N/A,#N/A,FALSE,"BETER -3";#N/A,#N/A,FALSE,"BETER -urb";#N/A,#N/A,FALSE,"BETER -RESUMO"}</definedName>
    <definedName name="ZERF" hidden="1">{#N/A,#N/A,FALSE,"BETER -1";#N/A,#N/A,FALSE,"BETER -2";#N/A,#N/A,FALSE,"BETER -3";#N/A,#N/A,FALSE,"BETER -urb";#N/A,#N/A,FALSE,"BETER -RESUMO"}</definedName>
    <definedName name="ZGYLVHFASF" hidden="1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K130" i="5" l="1"/>
  <c r="I318" i="5"/>
  <c r="J318" i="5" s="1"/>
  <c r="K318" i="5" s="1"/>
  <c r="I309" i="5"/>
  <c r="J309" i="5" s="1"/>
  <c r="K309" i="5" s="1"/>
  <c r="I282" i="5"/>
  <c r="I262" i="5"/>
  <c r="I323" i="5"/>
  <c r="J323" i="5" s="1"/>
  <c r="K323" i="5" s="1"/>
  <c r="K322" i="5" s="1"/>
  <c r="F46" i="6" s="1"/>
  <c r="I313" i="5"/>
  <c r="J313" i="5" s="1"/>
  <c r="K313" i="5" s="1"/>
  <c r="I314" i="5"/>
  <c r="J314" i="5" s="1"/>
  <c r="K314" i="5" s="1"/>
  <c r="I315" i="5"/>
  <c r="J315" i="5" s="1"/>
  <c r="K315" i="5" s="1"/>
  <c r="I316" i="5"/>
  <c r="J316" i="5" s="1"/>
  <c r="K316" i="5" s="1"/>
  <c r="I317" i="5"/>
  <c r="J317" i="5"/>
  <c r="K317" i="5" s="1"/>
  <c r="I319" i="5"/>
  <c r="J319" i="5" s="1"/>
  <c r="K319" i="5" s="1"/>
  <c r="I320" i="5"/>
  <c r="J320" i="5" s="1"/>
  <c r="K320" i="5" s="1"/>
  <c r="I321" i="5"/>
  <c r="J321" i="5"/>
  <c r="K321" i="5" s="1"/>
  <c r="I312" i="5"/>
  <c r="J312" i="5" s="1"/>
  <c r="K312" i="5" s="1"/>
  <c r="I304" i="5"/>
  <c r="J304" i="5" s="1"/>
  <c r="K304" i="5" s="1"/>
  <c r="I305" i="5"/>
  <c r="J305" i="5" s="1"/>
  <c r="K305" i="5" s="1"/>
  <c r="I306" i="5"/>
  <c r="J306" i="5"/>
  <c r="K306" i="5" s="1"/>
  <c r="I307" i="5"/>
  <c r="J307" i="5" s="1"/>
  <c r="K307" i="5" s="1"/>
  <c r="I308" i="5"/>
  <c r="J308" i="5"/>
  <c r="K308" i="5" s="1"/>
  <c r="I310" i="5"/>
  <c r="J310" i="5"/>
  <c r="K310" i="5" s="1"/>
  <c r="I303" i="5"/>
  <c r="J303" i="5" s="1"/>
  <c r="K303" i="5" s="1"/>
  <c r="I297" i="5"/>
  <c r="J297" i="5" s="1"/>
  <c r="K297" i="5" s="1"/>
  <c r="I298" i="5"/>
  <c r="J298" i="5"/>
  <c r="K298" i="5" s="1"/>
  <c r="I299" i="5"/>
  <c r="J299" i="5" s="1"/>
  <c r="K299" i="5" s="1"/>
  <c r="I300" i="5"/>
  <c r="J300" i="5" s="1"/>
  <c r="K300" i="5" s="1"/>
  <c r="I296" i="5"/>
  <c r="J296" i="5" s="1"/>
  <c r="K296" i="5" s="1"/>
  <c r="I278" i="5"/>
  <c r="J278" i="5" s="1"/>
  <c r="K278" i="5" s="1"/>
  <c r="I279" i="5"/>
  <c r="J279" i="5" s="1"/>
  <c r="K279" i="5" s="1"/>
  <c r="I280" i="5"/>
  <c r="J280" i="5"/>
  <c r="K280" i="5" s="1"/>
  <c r="I281" i="5"/>
  <c r="J281" i="5" s="1"/>
  <c r="K281" i="5" s="1"/>
  <c r="J282" i="5"/>
  <c r="K282" i="5" s="1"/>
  <c r="I283" i="5"/>
  <c r="J283" i="5" s="1"/>
  <c r="K283" i="5" s="1"/>
  <c r="I284" i="5"/>
  <c r="J284" i="5"/>
  <c r="K284" i="5" s="1"/>
  <c r="I285" i="5"/>
  <c r="J285" i="5"/>
  <c r="K285" i="5" s="1"/>
  <c r="I286" i="5"/>
  <c r="J286" i="5"/>
  <c r="K286" i="5" s="1"/>
  <c r="I287" i="5"/>
  <c r="J287" i="5"/>
  <c r="K287" i="5" s="1"/>
  <c r="I288" i="5"/>
  <c r="J288" i="5" s="1"/>
  <c r="K288" i="5" s="1"/>
  <c r="I289" i="5"/>
  <c r="J289" i="5" s="1"/>
  <c r="K289" i="5" s="1"/>
  <c r="I290" i="5"/>
  <c r="J290" i="5" s="1"/>
  <c r="K290" i="5" s="1"/>
  <c r="I291" i="5"/>
  <c r="J291" i="5"/>
  <c r="K291" i="5" s="1"/>
  <c r="I292" i="5"/>
  <c r="J292" i="5" s="1"/>
  <c r="K292" i="5" s="1"/>
  <c r="I293" i="5"/>
  <c r="J293" i="5"/>
  <c r="K293" i="5" s="1"/>
  <c r="I294" i="5"/>
  <c r="J294" i="5"/>
  <c r="K294" i="5" s="1"/>
  <c r="I277" i="5"/>
  <c r="J277" i="5" s="1"/>
  <c r="K277" i="5" s="1"/>
  <c r="I274" i="5"/>
  <c r="J274" i="5" s="1"/>
  <c r="K274" i="5" s="1"/>
  <c r="I273" i="5"/>
  <c r="J273" i="5" s="1"/>
  <c r="K273" i="5" s="1"/>
  <c r="I271" i="5"/>
  <c r="J271" i="5" s="1"/>
  <c r="K271" i="5" s="1"/>
  <c r="I270" i="5"/>
  <c r="J270" i="5" s="1"/>
  <c r="K270" i="5" s="1"/>
  <c r="K269" i="5" s="1"/>
  <c r="I265" i="5"/>
  <c r="J265" i="5" s="1"/>
  <c r="K265" i="5" s="1"/>
  <c r="I266" i="5"/>
  <c r="J266" i="5" s="1"/>
  <c r="K266" i="5" s="1"/>
  <c r="I267" i="5"/>
  <c r="J267" i="5" s="1"/>
  <c r="K267" i="5" s="1"/>
  <c r="I268" i="5"/>
  <c r="J268" i="5" s="1"/>
  <c r="K268" i="5" s="1"/>
  <c r="I264" i="5"/>
  <c r="J264" i="5" s="1"/>
  <c r="K264" i="5" s="1"/>
  <c r="I257" i="5"/>
  <c r="J257" i="5"/>
  <c r="K257" i="5" s="1"/>
  <c r="I258" i="5"/>
  <c r="J258" i="5"/>
  <c r="K258" i="5" s="1"/>
  <c r="I259" i="5"/>
  <c r="J259" i="5"/>
  <c r="K259" i="5" s="1"/>
  <c r="I260" i="5"/>
  <c r="J260" i="5"/>
  <c r="K260" i="5" s="1"/>
  <c r="I261" i="5"/>
  <c r="J261" i="5"/>
  <c r="K261" i="5" s="1"/>
  <c r="J262" i="5"/>
  <c r="K262" i="5" s="1"/>
  <c r="I256" i="5"/>
  <c r="J256" i="5" s="1"/>
  <c r="K256" i="5" s="1"/>
  <c r="I253" i="5"/>
  <c r="J253" i="5" s="1"/>
  <c r="K253" i="5" s="1"/>
  <c r="I252" i="5"/>
  <c r="J252" i="5" s="1"/>
  <c r="K252" i="5" s="1"/>
  <c r="K251" i="5" s="1"/>
  <c r="I250" i="5"/>
  <c r="J250" i="5" s="1"/>
  <c r="K250" i="5" s="1"/>
  <c r="I249" i="5"/>
  <c r="J249" i="5" s="1"/>
  <c r="K249" i="5" s="1"/>
  <c r="K248" i="5" s="1"/>
  <c r="I247" i="5"/>
  <c r="J247" i="5" s="1"/>
  <c r="K247" i="5" s="1"/>
  <c r="I246" i="5"/>
  <c r="J246" i="5" s="1"/>
  <c r="K246" i="5" s="1"/>
  <c r="I245" i="5"/>
  <c r="J245" i="5" s="1"/>
  <c r="K245" i="5" s="1"/>
  <c r="I244" i="5"/>
  <c r="J244" i="5" s="1"/>
  <c r="K244" i="5" s="1"/>
  <c r="I237" i="5"/>
  <c r="J237" i="5"/>
  <c r="K237" i="5" s="1"/>
  <c r="I238" i="5"/>
  <c r="J238" i="5" s="1"/>
  <c r="K238" i="5" s="1"/>
  <c r="I239" i="5"/>
  <c r="J239" i="5" s="1"/>
  <c r="K239" i="5" s="1"/>
  <c r="I240" i="5"/>
  <c r="J240" i="5" s="1"/>
  <c r="K240" i="5" s="1"/>
  <c r="I241" i="5"/>
  <c r="J241" i="5" s="1"/>
  <c r="K241" i="5" s="1"/>
  <c r="I242" i="5"/>
  <c r="J242" i="5" s="1"/>
  <c r="K242" i="5" s="1"/>
  <c r="I236" i="5"/>
  <c r="J236" i="5" s="1"/>
  <c r="K236" i="5" s="1"/>
  <c r="I227" i="5"/>
  <c r="J227" i="5" s="1"/>
  <c r="K227" i="5" s="1"/>
  <c r="I228" i="5"/>
  <c r="J228" i="5"/>
  <c r="K228" i="5" s="1"/>
  <c r="I229" i="5"/>
  <c r="J229" i="5" s="1"/>
  <c r="K229" i="5" s="1"/>
  <c r="I230" i="5"/>
  <c r="J230" i="5"/>
  <c r="K230" i="5" s="1"/>
  <c r="I231" i="5"/>
  <c r="J231" i="5" s="1"/>
  <c r="K231" i="5" s="1"/>
  <c r="I232" i="5"/>
  <c r="J232" i="5"/>
  <c r="K232" i="5" s="1"/>
  <c r="I233" i="5"/>
  <c r="J233" i="5"/>
  <c r="K233" i="5" s="1"/>
  <c r="I226" i="5"/>
  <c r="J226" i="5" s="1"/>
  <c r="K226" i="5" s="1"/>
  <c r="I224" i="5"/>
  <c r="J224" i="5" s="1"/>
  <c r="I214" i="5"/>
  <c r="J214" i="5" s="1"/>
  <c r="K214" i="5" s="1"/>
  <c r="I215" i="5"/>
  <c r="J215" i="5"/>
  <c r="K215" i="5" s="1"/>
  <c r="I216" i="5"/>
  <c r="J216" i="5" s="1"/>
  <c r="K216" i="5" s="1"/>
  <c r="I217" i="5"/>
  <c r="J217" i="5" s="1"/>
  <c r="K217" i="5" s="1"/>
  <c r="I218" i="5"/>
  <c r="J218" i="5"/>
  <c r="K218" i="5" s="1"/>
  <c r="I219" i="5"/>
  <c r="J219" i="5" s="1"/>
  <c r="K219" i="5" s="1"/>
  <c r="I220" i="5"/>
  <c r="J220" i="5" s="1"/>
  <c r="K220" i="5" s="1"/>
  <c r="I221" i="5"/>
  <c r="J221" i="5" s="1"/>
  <c r="K221" i="5" s="1"/>
  <c r="I222" i="5"/>
  <c r="J222" i="5" s="1"/>
  <c r="K222" i="5" s="1"/>
  <c r="I213" i="5"/>
  <c r="J213" i="5" s="1"/>
  <c r="K213" i="5" s="1"/>
  <c r="I210" i="5"/>
  <c r="J210" i="5" s="1"/>
  <c r="K210" i="5" s="1"/>
  <c r="K209" i="5" s="1"/>
  <c r="I208" i="5"/>
  <c r="J208" i="5" s="1"/>
  <c r="K208" i="5" s="1"/>
  <c r="I207" i="5"/>
  <c r="J207" i="5" s="1"/>
  <c r="K207" i="5" s="1"/>
  <c r="I206" i="5"/>
  <c r="J206" i="5" s="1"/>
  <c r="K206" i="5" s="1"/>
  <c r="I205" i="5"/>
  <c r="J205" i="5" s="1"/>
  <c r="K205" i="5" s="1"/>
  <c r="K204" i="5" s="1"/>
  <c r="I203" i="5"/>
  <c r="J203" i="5" s="1"/>
  <c r="K203" i="5" s="1"/>
  <c r="K202" i="5" s="1"/>
  <c r="K201" i="5" s="1"/>
  <c r="K198" i="5" s="1"/>
  <c r="F45" i="6" s="1"/>
  <c r="I200" i="5"/>
  <c r="J200" i="5" s="1"/>
  <c r="K200" i="5" s="1"/>
  <c r="K199" i="5" s="1"/>
  <c r="I197" i="5"/>
  <c r="J197" i="5" s="1"/>
  <c r="K197" i="5" s="1"/>
  <c r="K196" i="5" s="1"/>
  <c r="F43" i="6" s="1"/>
  <c r="G43" i="6" s="1"/>
  <c r="I195" i="5"/>
  <c r="J195" i="5" s="1"/>
  <c r="K195" i="5" s="1"/>
  <c r="K194" i="5" s="1"/>
  <c r="I193" i="5"/>
  <c r="J193" i="5" s="1"/>
  <c r="K193" i="5" s="1"/>
  <c r="I192" i="5"/>
  <c r="J192" i="5" s="1"/>
  <c r="K192" i="5" s="1"/>
  <c r="I191" i="5"/>
  <c r="J191" i="5" s="1"/>
  <c r="K191" i="5" s="1"/>
  <c r="K190" i="5" s="1"/>
  <c r="I189" i="5"/>
  <c r="J189" i="5" s="1"/>
  <c r="K189" i="5" s="1"/>
  <c r="K187" i="5" s="1"/>
  <c r="I188" i="5"/>
  <c r="J188" i="5" s="1"/>
  <c r="K188" i="5" s="1"/>
  <c r="I185" i="5"/>
  <c r="J185" i="5" s="1"/>
  <c r="K185" i="5" s="1"/>
  <c r="I184" i="5"/>
  <c r="J184" i="5" s="1"/>
  <c r="K184" i="5" s="1"/>
  <c r="I183" i="5"/>
  <c r="J183" i="5" s="1"/>
  <c r="K183" i="5" s="1"/>
  <c r="I182" i="5"/>
  <c r="J182" i="5" s="1"/>
  <c r="K182" i="5" s="1"/>
  <c r="K181" i="5" s="1"/>
  <c r="I176" i="5"/>
  <c r="J176" i="5" s="1"/>
  <c r="K176" i="5" s="1"/>
  <c r="I177" i="5"/>
  <c r="J177" i="5" s="1"/>
  <c r="K177" i="5" s="1"/>
  <c r="I178" i="5"/>
  <c r="J178" i="5" s="1"/>
  <c r="K178" i="5" s="1"/>
  <c r="I179" i="5"/>
  <c r="J179" i="5" s="1"/>
  <c r="K179" i="5" s="1"/>
  <c r="I180" i="5"/>
  <c r="J180" i="5" s="1"/>
  <c r="K180" i="5" s="1"/>
  <c r="I175" i="5"/>
  <c r="J175" i="5" s="1"/>
  <c r="K175" i="5" s="1"/>
  <c r="I169" i="5"/>
  <c r="J169" i="5"/>
  <c r="K169" i="5" s="1"/>
  <c r="I170" i="5"/>
  <c r="J170" i="5"/>
  <c r="K170" i="5" s="1"/>
  <c r="I171" i="5"/>
  <c r="J171" i="5" s="1"/>
  <c r="K171" i="5" s="1"/>
  <c r="K167" i="5" s="1"/>
  <c r="F39" i="6" s="1"/>
  <c r="I172" i="5"/>
  <c r="J172" i="5" s="1"/>
  <c r="K172" i="5" s="1"/>
  <c r="I168" i="5"/>
  <c r="J168" i="5" s="1"/>
  <c r="K168" i="5" s="1"/>
  <c r="I163" i="5"/>
  <c r="J163" i="5"/>
  <c r="K163" i="5" s="1"/>
  <c r="I164" i="5"/>
  <c r="J164" i="5"/>
  <c r="K164" i="5" s="1"/>
  <c r="I165" i="5"/>
  <c r="J165" i="5" s="1"/>
  <c r="K165" i="5" s="1"/>
  <c r="I166" i="5"/>
  <c r="J166" i="5"/>
  <c r="K166" i="5" s="1"/>
  <c r="I162" i="5"/>
  <c r="J162" i="5" s="1"/>
  <c r="K162" i="5" s="1"/>
  <c r="K161" i="5" s="1"/>
  <c r="F36" i="6" s="1"/>
  <c r="I160" i="5"/>
  <c r="J160" i="5" s="1"/>
  <c r="K160" i="5" s="1"/>
  <c r="I159" i="5"/>
  <c r="J159" i="5" s="1"/>
  <c r="K159" i="5" s="1"/>
  <c r="K158" i="5" s="1"/>
  <c r="I157" i="5"/>
  <c r="J157" i="5" s="1"/>
  <c r="K157" i="5" s="1"/>
  <c r="I156" i="5"/>
  <c r="J156" i="5" s="1"/>
  <c r="K156" i="5" s="1"/>
  <c r="I155" i="5"/>
  <c r="J155" i="5" s="1"/>
  <c r="K155" i="5" s="1"/>
  <c r="K154" i="5" s="1"/>
  <c r="I152" i="5"/>
  <c r="J152" i="5" s="1"/>
  <c r="K152" i="5" s="1"/>
  <c r="K151" i="5" s="1"/>
  <c r="I153" i="5"/>
  <c r="J153" i="5" s="1"/>
  <c r="K153" i="5" s="1"/>
  <c r="I149" i="5"/>
  <c r="J149" i="5" s="1"/>
  <c r="K149" i="5" s="1"/>
  <c r="I148" i="5"/>
  <c r="J148" i="5" s="1"/>
  <c r="K148" i="5" s="1"/>
  <c r="K147" i="5" s="1"/>
  <c r="I140" i="5"/>
  <c r="J140" i="5"/>
  <c r="K140" i="5" s="1"/>
  <c r="I141" i="5"/>
  <c r="J141" i="5" s="1"/>
  <c r="K141" i="5" s="1"/>
  <c r="I142" i="5"/>
  <c r="J142" i="5"/>
  <c r="K142" i="5" s="1"/>
  <c r="I143" i="5"/>
  <c r="J143" i="5" s="1"/>
  <c r="K143" i="5" s="1"/>
  <c r="I144" i="5"/>
  <c r="J144" i="5"/>
  <c r="K144" i="5" s="1"/>
  <c r="I145" i="5"/>
  <c r="J145" i="5" s="1"/>
  <c r="K145" i="5" s="1"/>
  <c r="I146" i="5"/>
  <c r="J146" i="5" s="1"/>
  <c r="K146" i="5" s="1"/>
  <c r="I139" i="5"/>
  <c r="J139" i="5" s="1"/>
  <c r="K139" i="5" s="1"/>
  <c r="K138" i="5" s="1"/>
  <c r="I134" i="5"/>
  <c r="J134" i="5"/>
  <c r="K134" i="5" s="1"/>
  <c r="I135" i="5"/>
  <c r="J135" i="5"/>
  <c r="K135" i="5" s="1"/>
  <c r="I136" i="5"/>
  <c r="J136" i="5"/>
  <c r="K136" i="5" s="1"/>
  <c r="I137" i="5"/>
  <c r="J137" i="5" s="1"/>
  <c r="K137" i="5" s="1"/>
  <c r="I133" i="5"/>
  <c r="J133" i="5" s="1"/>
  <c r="K133" i="5" s="1"/>
  <c r="I131" i="5"/>
  <c r="J131" i="5" s="1"/>
  <c r="K131" i="5" s="1"/>
  <c r="I128" i="5"/>
  <c r="J128" i="5" s="1"/>
  <c r="K128" i="5" s="1"/>
  <c r="I129" i="5"/>
  <c r="J129" i="5" s="1"/>
  <c r="K129" i="5" s="1"/>
  <c r="I127" i="5"/>
  <c r="J127" i="5" s="1"/>
  <c r="K127" i="5" s="1"/>
  <c r="K126" i="5" s="1"/>
  <c r="I125" i="5"/>
  <c r="J125" i="5" s="1"/>
  <c r="K125" i="5" s="1"/>
  <c r="K124" i="5" s="1"/>
  <c r="I120" i="5"/>
  <c r="J120" i="5" s="1"/>
  <c r="K120" i="5" s="1"/>
  <c r="I121" i="5"/>
  <c r="J121" i="5"/>
  <c r="K121" i="5" s="1"/>
  <c r="I122" i="5"/>
  <c r="J122" i="5" s="1"/>
  <c r="K122" i="5" s="1"/>
  <c r="I123" i="5"/>
  <c r="J123" i="5" s="1"/>
  <c r="K123" i="5" s="1"/>
  <c r="I119" i="5"/>
  <c r="J119" i="5" s="1"/>
  <c r="K119" i="5" s="1"/>
  <c r="I118" i="5"/>
  <c r="J118" i="5" s="1"/>
  <c r="K118" i="5" s="1"/>
  <c r="I116" i="5"/>
  <c r="J116" i="5" s="1"/>
  <c r="K116" i="5" s="1"/>
  <c r="I115" i="5"/>
  <c r="J115" i="5" s="1"/>
  <c r="K115" i="5" s="1"/>
  <c r="K114" i="5" s="1"/>
  <c r="I112" i="5"/>
  <c r="J112" i="5" s="1"/>
  <c r="K112" i="5" s="1"/>
  <c r="I111" i="5"/>
  <c r="J111" i="5" s="1"/>
  <c r="K111" i="5" s="1"/>
  <c r="I110" i="5"/>
  <c r="J110" i="5" s="1"/>
  <c r="K110" i="5" s="1"/>
  <c r="I103" i="5"/>
  <c r="J103" i="5"/>
  <c r="K103" i="5" s="1"/>
  <c r="I104" i="5"/>
  <c r="J104" i="5"/>
  <c r="K104" i="5" s="1"/>
  <c r="I105" i="5"/>
  <c r="J105" i="5"/>
  <c r="K105" i="5" s="1"/>
  <c r="I106" i="5"/>
  <c r="J106" i="5" s="1"/>
  <c r="K106" i="5" s="1"/>
  <c r="I107" i="5"/>
  <c r="J107" i="5"/>
  <c r="K107" i="5" s="1"/>
  <c r="I108" i="5"/>
  <c r="J108" i="5"/>
  <c r="K108" i="5" s="1"/>
  <c r="I102" i="5"/>
  <c r="J102" i="5" s="1"/>
  <c r="K102" i="5" s="1"/>
  <c r="I97" i="5"/>
  <c r="J97" i="5" s="1"/>
  <c r="K97" i="5" s="1"/>
  <c r="I98" i="5"/>
  <c r="J98" i="5" s="1"/>
  <c r="K98" i="5" s="1"/>
  <c r="I99" i="5"/>
  <c r="J99" i="5" s="1"/>
  <c r="K99" i="5" s="1"/>
  <c r="I100" i="5"/>
  <c r="J100" i="5"/>
  <c r="K100" i="5" s="1"/>
  <c r="I96" i="5"/>
  <c r="J96" i="5" s="1"/>
  <c r="K96" i="5" s="1"/>
  <c r="I90" i="5"/>
  <c r="J90" i="5" s="1"/>
  <c r="K90" i="5" s="1"/>
  <c r="I91" i="5"/>
  <c r="J91" i="5" s="1"/>
  <c r="K91" i="5" s="1"/>
  <c r="I92" i="5"/>
  <c r="J92" i="5"/>
  <c r="K92" i="5" s="1"/>
  <c r="I93" i="5"/>
  <c r="J93" i="5" s="1"/>
  <c r="K93" i="5" s="1"/>
  <c r="I94" i="5"/>
  <c r="J94" i="5" s="1"/>
  <c r="K94" i="5" s="1"/>
  <c r="I89" i="5"/>
  <c r="J89" i="5" s="1"/>
  <c r="K89" i="5" s="1"/>
  <c r="I86" i="5"/>
  <c r="J86" i="5" s="1"/>
  <c r="K86" i="5" s="1"/>
  <c r="I85" i="5"/>
  <c r="J85" i="5" s="1"/>
  <c r="K85" i="5" s="1"/>
  <c r="I84" i="5"/>
  <c r="J84" i="5" s="1"/>
  <c r="K84" i="5" s="1"/>
  <c r="K83" i="5" s="1"/>
  <c r="I67" i="5"/>
  <c r="J67" i="5" s="1"/>
  <c r="K67" i="5" s="1"/>
  <c r="I68" i="5"/>
  <c r="J68" i="5" s="1"/>
  <c r="K68" i="5" s="1"/>
  <c r="I69" i="5"/>
  <c r="J69" i="5" s="1"/>
  <c r="K69" i="5" s="1"/>
  <c r="I70" i="5"/>
  <c r="J70" i="5" s="1"/>
  <c r="K70" i="5" s="1"/>
  <c r="I71" i="5"/>
  <c r="J71" i="5"/>
  <c r="K71" i="5" s="1"/>
  <c r="I72" i="5"/>
  <c r="J72" i="5"/>
  <c r="K72" i="5" s="1"/>
  <c r="I73" i="5"/>
  <c r="J73" i="5"/>
  <c r="K73" i="5" s="1"/>
  <c r="I74" i="5"/>
  <c r="J74" i="5"/>
  <c r="K74" i="5" s="1"/>
  <c r="I75" i="5"/>
  <c r="J75" i="5"/>
  <c r="K75" i="5" s="1"/>
  <c r="I76" i="5"/>
  <c r="J76" i="5"/>
  <c r="K76" i="5" s="1"/>
  <c r="I77" i="5"/>
  <c r="J77" i="5" s="1"/>
  <c r="K77" i="5" s="1"/>
  <c r="I78" i="5"/>
  <c r="J78" i="5"/>
  <c r="K78" i="5" s="1"/>
  <c r="I79" i="5"/>
  <c r="J79" i="5" s="1"/>
  <c r="K79" i="5" s="1"/>
  <c r="I80" i="5"/>
  <c r="J80" i="5" s="1"/>
  <c r="K80" i="5" s="1"/>
  <c r="I81" i="5"/>
  <c r="J81" i="5"/>
  <c r="K81" i="5" s="1"/>
  <c r="I82" i="5"/>
  <c r="J82" i="5" s="1"/>
  <c r="K82" i="5" s="1"/>
  <c r="I66" i="5"/>
  <c r="J66" i="5" s="1"/>
  <c r="K66" i="5" s="1"/>
  <c r="I63" i="5"/>
  <c r="J63" i="5" s="1"/>
  <c r="K63" i="5" s="1"/>
  <c r="K62" i="5" s="1"/>
  <c r="I53" i="5"/>
  <c r="J53" i="5"/>
  <c r="K53" i="5" s="1"/>
  <c r="I54" i="5"/>
  <c r="J54" i="5"/>
  <c r="K54" i="5" s="1"/>
  <c r="I55" i="5"/>
  <c r="J55" i="5" s="1"/>
  <c r="K55" i="5" s="1"/>
  <c r="I56" i="5"/>
  <c r="J56" i="5"/>
  <c r="K56" i="5" s="1"/>
  <c r="I57" i="5"/>
  <c r="J57" i="5" s="1"/>
  <c r="K57" i="5" s="1"/>
  <c r="I58" i="5"/>
  <c r="J58" i="5"/>
  <c r="K58" i="5" s="1"/>
  <c r="I59" i="5"/>
  <c r="J59" i="5"/>
  <c r="K59" i="5" s="1"/>
  <c r="I60" i="5"/>
  <c r="J60" i="5"/>
  <c r="K60" i="5" s="1"/>
  <c r="I61" i="5"/>
  <c r="J61" i="5"/>
  <c r="K61" i="5" s="1"/>
  <c r="I52" i="5"/>
  <c r="J52" i="5" s="1"/>
  <c r="K52" i="5" s="1"/>
  <c r="I27" i="5"/>
  <c r="J27" i="5" s="1"/>
  <c r="K27" i="5" s="1"/>
  <c r="I28" i="5"/>
  <c r="J28" i="5" s="1"/>
  <c r="K28" i="5" s="1"/>
  <c r="I29" i="5"/>
  <c r="J29" i="5" s="1"/>
  <c r="K29" i="5" s="1"/>
  <c r="I30" i="5"/>
  <c r="J30" i="5"/>
  <c r="K30" i="5" s="1"/>
  <c r="I31" i="5"/>
  <c r="J31" i="5" s="1"/>
  <c r="K31" i="5" s="1"/>
  <c r="I32" i="5"/>
  <c r="J32" i="5" s="1"/>
  <c r="K32" i="5" s="1"/>
  <c r="I33" i="5"/>
  <c r="J33" i="5" s="1"/>
  <c r="K33" i="5" s="1"/>
  <c r="I34" i="5"/>
  <c r="J34" i="5"/>
  <c r="K34" i="5" s="1"/>
  <c r="I35" i="5"/>
  <c r="J35" i="5" s="1"/>
  <c r="K35" i="5" s="1"/>
  <c r="I36" i="5"/>
  <c r="J36" i="5" s="1"/>
  <c r="K36" i="5" s="1"/>
  <c r="I37" i="5"/>
  <c r="J37" i="5" s="1"/>
  <c r="K37" i="5" s="1"/>
  <c r="I38" i="5"/>
  <c r="J38" i="5"/>
  <c r="K38" i="5" s="1"/>
  <c r="I39" i="5"/>
  <c r="J39" i="5" s="1"/>
  <c r="K39" i="5" s="1"/>
  <c r="I40" i="5"/>
  <c r="J40" i="5" s="1"/>
  <c r="K40" i="5" s="1"/>
  <c r="I41" i="5"/>
  <c r="J41" i="5" s="1"/>
  <c r="K41" i="5" s="1"/>
  <c r="I42" i="5"/>
  <c r="J42" i="5"/>
  <c r="K42" i="5" s="1"/>
  <c r="I43" i="5"/>
  <c r="J43" i="5"/>
  <c r="K43" i="5" s="1"/>
  <c r="I44" i="5"/>
  <c r="J44" i="5"/>
  <c r="K44" i="5" s="1"/>
  <c r="I45" i="5"/>
  <c r="J45" i="5" s="1"/>
  <c r="K45" i="5" s="1"/>
  <c r="I46" i="5"/>
  <c r="J46" i="5" s="1"/>
  <c r="K46" i="5" s="1"/>
  <c r="I47" i="5"/>
  <c r="J47" i="5"/>
  <c r="K47" i="5" s="1"/>
  <c r="I48" i="5"/>
  <c r="J48" i="5" s="1"/>
  <c r="K48" i="5" s="1"/>
  <c r="I49" i="5"/>
  <c r="J49" i="5" s="1"/>
  <c r="K49" i="5" s="1"/>
  <c r="I50" i="5"/>
  <c r="J50" i="5"/>
  <c r="K50" i="5" s="1"/>
  <c r="I26" i="5"/>
  <c r="J26" i="5" s="1"/>
  <c r="K26" i="5" s="1"/>
  <c r="I23" i="5"/>
  <c r="J23" i="5" s="1"/>
  <c r="K23" i="5" s="1"/>
  <c r="K22" i="5" s="1"/>
  <c r="K19" i="5" s="1"/>
  <c r="F23" i="6" s="1"/>
  <c r="I21" i="5"/>
  <c r="J21" i="5" s="1"/>
  <c r="K21" i="5" s="1"/>
  <c r="K20" i="5" s="1"/>
  <c r="I16" i="5"/>
  <c r="J16" i="5" s="1"/>
  <c r="K16" i="5" s="1"/>
  <c r="I17" i="5"/>
  <c r="J17" i="5"/>
  <c r="K17" i="5" s="1"/>
  <c r="I18" i="5"/>
  <c r="J18" i="5"/>
  <c r="K18" i="5" s="1"/>
  <c r="I15" i="5"/>
  <c r="J15" i="5"/>
  <c r="K15" i="5" s="1"/>
  <c r="K14" i="5" s="1"/>
  <c r="F18" i="6" s="1"/>
  <c r="K274" i="4"/>
  <c r="I639" i="4"/>
  <c r="J639" i="4" s="1"/>
  <c r="K639" i="4" s="1"/>
  <c r="I32" i="4"/>
  <c r="J32" i="4" s="1"/>
  <c r="K32" i="4" s="1"/>
  <c r="I662" i="4"/>
  <c r="J662" i="4" s="1"/>
  <c r="K662" i="4" s="1"/>
  <c r="K661" i="4" s="1"/>
  <c r="E46" i="6" s="1"/>
  <c r="I660" i="4"/>
  <c r="J660" i="4" s="1"/>
  <c r="K660" i="4" s="1"/>
  <c r="I659" i="4"/>
  <c r="J659" i="4" s="1"/>
  <c r="K659" i="4" s="1"/>
  <c r="I658" i="4"/>
  <c r="J658" i="4" s="1"/>
  <c r="K658" i="4" s="1"/>
  <c r="I656" i="4"/>
  <c r="J656" i="4" s="1"/>
  <c r="K656" i="4" s="1"/>
  <c r="I655" i="4"/>
  <c r="J655" i="4" s="1"/>
  <c r="K655" i="4" s="1"/>
  <c r="I654" i="4"/>
  <c r="J654" i="4" s="1"/>
  <c r="K654" i="4" s="1"/>
  <c r="I653" i="4"/>
  <c r="J653" i="4" s="1"/>
  <c r="K653" i="4" s="1"/>
  <c r="K652" i="4" s="1"/>
  <c r="I648" i="4"/>
  <c r="J648" i="4" s="1"/>
  <c r="K648" i="4" s="1"/>
  <c r="I649" i="4"/>
  <c r="J649" i="4" s="1"/>
  <c r="K649" i="4" s="1"/>
  <c r="I650" i="4"/>
  <c r="J650" i="4"/>
  <c r="K650" i="4" s="1"/>
  <c r="I651" i="4"/>
  <c r="J651" i="4" s="1"/>
  <c r="K651" i="4" s="1"/>
  <c r="I647" i="4"/>
  <c r="J647" i="4" s="1"/>
  <c r="K647" i="4" s="1"/>
  <c r="I644" i="4"/>
  <c r="J644" i="4" s="1"/>
  <c r="K644" i="4" s="1"/>
  <c r="I643" i="4"/>
  <c r="J643" i="4" s="1"/>
  <c r="K643" i="4" s="1"/>
  <c r="I642" i="4"/>
  <c r="J642" i="4" s="1"/>
  <c r="K642" i="4" s="1"/>
  <c r="I641" i="4"/>
  <c r="J641" i="4" s="1"/>
  <c r="K641" i="4" s="1"/>
  <c r="K640" i="4" s="1"/>
  <c r="I634" i="4"/>
  <c r="J634" i="4"/>
  <c r="K634" i="4" s="1"/>
  <c r="I635" i="4"/>
  <c r="J635" i="4" s="1"/>
  <c r="K635" i="4" s="1"/>
  <c r="I636" i="4"/>
  <c r="J636" i="4"/>
  <c r="K636" i="4" s="1"/>
  <c r="I637" i="4"/>
  <c r="J637" i="4"/>
  <c r="K637" i="4" s="1"/>
  <c r="I638" i="4"/>
  <c r="J638" i="4"/>
  <c r="K638" i="4" s="1"/>
  <c r="I633" i="4"/>
  <c r="J633" i="4" s="1"/>
  <c r="K633" i="4" s="1"/>
  <c r="I630" i="4"/>
  <c r="J630" i="4" s="1"/>
  <c r="K630" i="4" s="1"/>
  <c r="I629" i="4"/>
  <c r="J629" i="4" s="1"/>
  <c r="K629" i="4" s="1"/>
  <c r="I628" i="4"/>
  <c r="J628" i="4" s="1"/>
  <c r="K628" i="4" s="1"/>
  <c r="I626" i="4"/>
  <c r="J626" i="4" s="1"/>
  <c r="K626" i="4" s="1"/>
  <c r="K624" i="4" s="1"/>
  <c r="I625" i="4"/>
  <c r="J625" i="4" s="1"/>
  <c r="K625" i="4" s="1"/>
  <c r="I620" i="4"/>
  <c r="J620" i="4" s="1"/>
  <c r="K620" i="4" s="1"/>
  <c r="I621" i="4"/>
  <c r="J621" i="4" s="1"/>
  <c r="K621" i="4" s="1"/>
  <c r="I622" i="4"/>
  <c r="J622" i="4" s="1"/>
  <c r="K622" i="4" s="1"/>
  <c r="I623" i="4"/>
  <c r="J623" i="4"/>
  <c r="K623" i="4" s="1"/>
  <c r="I619" i="4"/>
  <c r="J619" i="4" s="1"/>
  <c r="K619" i="4" s="1"/>
  <c r="I617" i="4"/>
  <c r="J617" i="4" s="1"/>
  <c r="K617" i="4" s="1"/>
  <c r="I616" i="4"/>
  <c r="J616" i="4" s="1"/>
  <c r="K616" i="4" s="1"/>
  <c r="I614" i="4"/>
  <c r="J614" i="4" s="1"/>
  <c r="K614" i="4" s="1"/>
  <c r="K613" i="4" s="1"/>
  <c r="I610" i="4"/>
  <c r="J610" i="4"/>
  <c r="K610" i="4" s="1"/>
  <c r="I611" i="4"/>
  <c r="J611" i="4" s="1"/>
  <c r="K611" i="4" s="1"/>
  <c r="I612" i="4"/>
  <c r="J612" i="4" s="1"/>
  <c r="K612" i="4" s="1"/>
  <c r="I609" i="4"/>
  <c r="J609" i="4" s="1"/>
  <c r="K609" i="4" s="1"/>
  <c r="I607" i="4"/>
  <c r="J607" i="4" s="1"/>
  <c r="K607" i="4" s="1"/>
  <c r="I606" i="4"/>
  <c r="J606" i="4" s="1"/>
  <c r="K606" i="4" s="1"/>
  <c r="I605" i="4"/>
  <c r="J605" i="4" s="1"/>
  <c r="K605" i="4" s="1"/>
  <c r="I604" i="4"/>
  <c r="J604" i="4" s="1"/>
  <c r="K604" i="4" s="1"/>
  <c r="I599" i="4"/>
  <c r="J599" i="4" s="1"/>
  <c r="K599" i="4" s="1"/>
  <c r="I600" i="4"/>
  <c r="J600" i="4" s="1"/>
  <c r="K600" i="4" s="1"/>
  <c r="I601" i="4"/>
  <c r="J601" i="4" s="1"/>
  <c r="K601" i="4" s="1"/>
  <c r="I602" i="4"/>
  <c r="J602" i="4" s="1"/>
  <c r="K602" i="4" s="1"/>
  <c r="I598" i="4"/>
  <c r="J598" i="4" s="1"/>
  <c r="K598" i="4" s="1"/>
  <c r="I595" i="4"/>
  <c r="J595" i="4" s="1"/>
  <c r="K595" i="4" s="1"/>
  <c r="I594" i="4"/>
  <c r="J594" i="4" s="1"/>
  <c r="K594" i="4" s="1"/>
  <c r="I593" i="4"/>
  <c r="J593" i="4" s="1"/>
  <c r="K593" i="4" s="1"/>
  <c r="I592" i="4"/>
  <c r="J592" i="4" s="1"/>
  <c r="K592" i="4" s="1"/>
  <c r="K591" i="4" s="1"/>
  <c r="I590" i="4"/>
  <c r="J590" i="4" s="1"/>
  <c r="K590" i="4" s="1"/>
  <c r="K588" i="4" s="1"/>
  <c r="I589" i="4"/>
  <c r="J589" i="4" s="1"/>
  <c r="K589" i="4" s="1"/>
  <c r="I577" i="4"/>
  <c r="J577" i="4" s="1"/>
  <c r="K577" i="4" s="1"/>
  <c r="I578" i="4"/>
  <c r="J578" i="4" s="1"/>
  <c r="K578" i="4" s="1"/>
  <c r="I579" i="4"/>
  <c r="J579" i="4" s="1"/>
  <c r="K579" i="4" s="1"/>
  <c r="I580" i="4"/>
  <c r="J580" i="4" s="1"/>
  <c r="K580" i="4" s="1"/>
  <c r="I581" i="4"/>
  <c r="J581" i="4" s="1"/>
  <c r="K581" i="4" s="1"/>
  <c r="I582" i="4"/>
  <c r="J582" i="4"/>
  <c r="K582" i="4" s="1"/>
  <c r="I583" i="4"/>
  <c r="J583" i="4" s="1"/>
  <c r="K583" i="4" s="1"/>
  <c r="I584" i="4"/>
  <c r="J584" i="4" s="1"/>
  <c r="K584" i="4" s="1"/>
  <c r="I585" i="4"/>
  <c r="J585" i="4" s="1"/>
  <c r="K585" i="4" s="1"/>
  <c r="I586" i="4"/>
  <c r="J586" i="4"/>
  <c r="K586" i="4" s="1"/>
  <c r="I576" i="4"/>
  <c r="J576" i="4" s="1"/>
  <c r="K576" i="4" s="1"/>
  <c r="I570" i="4"/>
  <c r="J570" i="4" s="1"/>
  <c r="K570" i="4" s="1"/>
  <c r="I571" i="4"/>
  <c r="J571" i="4" s="1"/>
  <c r="K571" i="4" s="1"/>
  <c r="I572" i="4"/>
  <c r="J572" i="4"/>
  <c r="K572" i="4" s="1"/>
  <c r="I573" i="4"/>
  <c r="J573" i="4" s="1"/>
  <c r="K573" i="4" s="1"/>
  <c r="I574" i="4"/>
  <c r="J574" i="4" s="1"/>
  <c r="K574" i="4" s="1"/>
  <c r="I569" i="4"/>
  <c r="J569" i="4" s="1"/>
  <c r="K569" i="4" s="1"/>
  <c r="I567" i="4"/>
  <c r="J567" i="4" s="1"/>
  <c r="K567" i="4" s="1"/>
  <c r="I566" i="4"/>
  <c r="J566" i="4" s="1"/>
  <c r="K566" i="4" s="1"/>
  <c r="I565" i="4"/>
  <c r="J565" i="4" s="1"/>
  <c r="K565" i="4" s="1"/>
  <c r="I563" i="4"/>
  <c r="J563" i="4" s="1"/>
  <c r="K563" i="4" s="1"/>
  <c r="I562" i="4"/>
  <c r="J562" i="4" s="1"/>
  <c r="K562" i="4" s="1"/>
  <c r="I561" i="4"/>
  <c r="J561" i="4" s="1"/>
  <c r="K561" i="4" s="1"/>
  <c r="I555" i="4"/>
  <c r="J555" i="4" s="1"/>
  <c r="K555" i="4" s="1"/>
  <c r="I556" i="4"/>
  <c r="J556" i="4"/>
  <c r="K556" i="4" s="1"/>
  <c r="I557" i="4"/>
  <c r="J557" i="4" s="1"/>
  <c r="K557" i="4" s="1"/>
  <c r="I558" i="4"/>
  <c r="J558" i="4" s="1"/>
  <c r="K558" i="4" s="1"/>
  <c r="I554" i="4"/>
  <c r="J554" i="4" s="1"/>
  <c r="K554" i="4" s="1"/>
  <c r="I552" i="4"/>
  <c r="J552" i="4" s="1"/>
  <c r="K552" i="4" s="1"/>
  <c r="K551" i="4" s="1"/>
  <c r="I542" i="4"/>
  <c r="J542" i="4"/>
  <c r="K542" i="4" s="1"/>
  <c r="I543" i="4"/>
  <c r="J543" i="4" s="1"/>
  <c r="K543" i="4" s="1"/>
  <c r="I544" i="4"/>
  <c r="J544" i="4" s="1"/>
  <c r="K544" i="4" s="1"/>
  <c r="I545" i="4"/>
  <c r="J545" i="4" s="1"/>
  <c r="K545" i="4" s="1"/>
  <c r="I546" i="4"/>
  <c r="J546" i="4" s="1"/>
  <c r="K546" i="4" s="1"/>
  <c r="I547" i="4"/>
  <c r="J547" i="4" s="1"/>
  <c r="K547" i="4" s="1"/>
  <c r="I548" i="4"/>
  <c r="J548" i="4" s="1"/>
  <c r="K548" i="4" s="1"/>
  <c r="I549" i="4"/>
  <c r="J549" i="4" s="1"/>
  <c r="K549" i="4" s="1"/>
  <c r="I550" i="4"/>
  <c r="J550" i="4" s="1"/>
  <c r="K550" i="4" s="1"/>
  <c r="I541" i="4"/>
  <c r="J541" i="4" s="1"/>
  <c r="K541" i="4" s="1"/>
  <c r="I539" i="4"/>
  <c r="J539" i="4" s="1"/>
  <c r="K539" i="4" s="1"/>
  <c r="I538" i="4"/>
  <c r="J538" i="4" s="1"/>
  <c r="K538" i="4" s="1"/>
  <c r="I536" i="4"/>
  <c r="J536" i="4" s="1"/>
  <c r="K536" i="4" s="1"/>
  <c r="I535" i="4"/>
  <c r="J535" i="4" s="1"/>
  <c r="K535" i="4" s="1"/>
  <c r="I534" i="4"/>
  <c r="J534" i="4" s="1"/>
  <c r="K534" i="4" s="1"/>
  <c r="I527" i="4"/>
  <c r="J527" i="4" s="1"/>
  <c r="K527" i="4" s="1"/>
  <c r="I528" i="4"/>
  <c r="J528" i="4" s="1"/>
  <c r="K528" i="4" s="1"/>
  <c r="I529" i="4"/>
  <c r="J529" i="4" s="1"/>
  <c r="K529" i="4" s="1"/>
  <c r="I530" i="4"/>
  <c r="J530" i="4"/>
  <c r="K530" i="4" s="1"/>
  <c r="I531" i="4"/>
  <c r="J531" i="4" s="1"/>
  <c r="K531" i="4" s="1"/>
  <c r="I532" i="4"/>
  <c r="J532" i="4" s="1"/>
  <c r="K532" i="4" s="1"/>
  <c r="I526" i="4"/>
  <c r="J526" i="4" s="1"/>
  <c r="K526" i="4" s="1"/>
  <c r="I518" i="4"/>
  <c r="J518" i="4"/>
  <c r="K518" i="4" s="1"/>
  <c r="I519" i="4"/>
  <c r="J519" i="4" s="1"/>
  <c r="K519" i="4" s="1"/>
  <c r="I520" i="4"/>
  <c r="J520" i="4"/>
  <c r="K520" i="4" s="1"/>
  <c r="I521" i="4"/>
  <c r="J521" i="4" s="1"/>
  <c r="K521" i="4" s="1"/>
  <c r="I522" i="4"/>
  <c r="J522" i="4" s="1"/>
  <c r="K522" i="4" s="1"/>
  <c r="I523" i="4"/>
  <c r="J523" i="4" s="1"/>
  <c r="K523" i="4" s="1"/>
  <c r="I524" i="4"/>
  <c r="J524" i="4" s="1"/>
  <c r="K524" i="4" s="1"/>
  <c r="I517" i="4"/>
  <c r="J517" i="4" s="1"/>
  <c r="K517" i="4" s="1"/>
  <c r="I514" i="4"/>
  <c r="J514" i="4" s="1"/>
  <c r="K514" i="4" s="1"/>
  <c r="I513" i="4"/>
  <c r="J513" i="4" s="1"/>
  <c r="K513" i="4" s="1"/>
  <c r="K512" i="4" s="1"/>
  <c r="I511" i="4"/>
  <c r="J511" i="4" s="1"/>
  <c r="K511" i="4" s="1"/>
  <c r="I510" i="4"/>
  <c r="J510" i="4" s="1"/>
  <c r="K510" i="4" s="1"/>
  <c r="I509" i="4"/>
  <c r="J509" i="4" s="1"/>
  <c r="K509" i="4" s="1"/>
  <c r="K508" i="4" s="1"/>
  <c r="I502" i="4"/>
  <c r="J502" i="4"/>
  <c r="K502" i="4" s="1"/>
  <c r="I503" i="4"/>
  <c r="J503" i="4" s="1"/>
  <c r="K503" i="4" s="1"/>
  <c r="I504" i="4"/>
  <c r="J504" i="4"/>
  <c r="K504" i="4" s="1"/>
  <c r="I505" i="4"/>
  <c r="J505" i="4"/>
  <c r="K505" i="4" s="1"/>
  <c r="I506" i="4"/>
  <c r="J506" i="4" s="1"/>
  <c r="K506" i="4" s="1"/>
  <c r="I507" i="4"/>
  <c r="J507" i="4" s="1"/>
  <c r="K507" i="4" s="1"/>
  <c r="I501" i="4"/>
  <c r="J501" i="4" s="1"/>
  <c r="K501" i="4" s="1"/>
  <c r="I492" i="4"/>
  <c r="J492" i="4" s="1"/>
  <c r="K492" i="4" s="1"/>
  <c r="I493" i="4"/>
  <c r="J493" i="4"/>
  <c r="K493" i="4" s="1"/>
  <c r="I494" i="4"/>
  <c r="J494" i="4" s="1"/>
  <c r="K494" i="4" s="1"/>
  <c r="I495" i="4"/>
  <c r="J495" i="4"/>
  <c r="K495" i="4" s="1"/>
  <c r="I496" i="4"/>
  <c r="J496" i="4" s="1"/>
  <c r="K496" i="4" s="1"/>
  <c r="I497" i="4"/>
  <c r="J497" i="4"/>
  <c r="K497" i="4" s="1"/>
  <c r="I498" i="4"/>
  <c r="J498" i="4" s="1"/>
  <c r="K498" i="4" s="1"/>
  <c r="I499" i="4"/>
  <c r="J499" i="4" s="1"/>
  <c r="K499" i="4" s="1"/>
  <c r="I491" i="4"/>
  <c r="J491" i="4" s="1"/>
  <c r="K491" i="4" s="1"/>
  <c r="I489" i="4"/>
  <c r="J489" i="4" s="1"/>
  <c r="K489" i="4" s="1"/>
  <c r="I469" i="4"/>
  <c r="J469" i="4" s="1"/>
  <c r="K469" i="4" s="1"/>
  <c r="I470" i="4"/>
  <c r="J470" i="4" s="1"/>
  <c r="K470" i="4" s="1"/>
  <c r="I471" i="4"/>
  <c r="J471" i="4"/>
  <c r="K471" i="4" s="1"/>
  <c r="I472" i="4"/>
  <c r="J472" i="4" s="1"/>
  <c r="K472" i="4" s="1"/>
  <c r="I473" i="4"/>
  <c r="J473" i="4" s="1"/>
  <c r="K473" i="4" s="1"/>
  <c r="I474" i="4"/>
  <c r="J474" i="4" s="1"/>
  <c r="K474" i="4" s="1"/>
  <c r="I475" i="4"/>
  <c r="J475" i="4" s="1"/>
  <c r="K475" i="4" s="1"/>
  <c r="I476" i="4"/>
  <c r="J476" i="4"/>
  <c r="K476" i="4" s="1"/>
  <c r="I477" i="4"/>
  <c r="J477" i="4" s="1"/>
  <c r="K477" i="4" s="1"/>
  <c r="I478" i="4"/>
  <c r="J478" i="4" s="1"/>
  <c r="K478" i="4" s="1"/>
  <c r="I479" i="4"/>
  <c r="J479" i="4" s="1"/>
  <c r="K479" i="4" s="1"/>
  <c r="I480" i="4"/>
  <c r="J480" i="4" s="1"/>
  <c r="K480" i="4" s="1"/>
  <c r="I481" i="4"/>
  <c r="J481" i="4"/>
  <c r="K481" i="4" s="1"/>
  <c r="I482" i="4"/>
  <c r="J482" i="4" s="1"/>
  <c r="K482" i="4" s="1"/>
  <c r="I483" i="4"/>
  <c r="J483" i="4" s="1"/>
  <c r="K483" i="4" s="1"/>
  <c r="I484" i="4"/>
  <c r="J484" i="4" s="1"/>
  <c r="K484" i="4" s="1"/>
  <c r="I485" i="4"/>
  <c r="J485" i="4"/>
  <c r="K485" i="4" s="1"/>
  <c r="I486" i="4"/>
  <c r="J486" i="4" s="1"/>
  <c r="K486" i="4" s="1"/>
  <c r="I487" i="4"/>
  <c r="J487" i="4" s="1"/>
  <c r="K487" i="4" s="1"/>
  <c r="I488" i="4"/>
  <c r="J488" i="4"/>
  <c r="K488" i="4" s="1"/>
  <c r="I468" i="4"/>
  <c r="J468" i="4" s="1"/>
  <c r="K468" i="4" s="1"/>
  <c r="I457" i="4"/>
  <c r="J457" i="4"/>
  <c r="K457" i="4" s="1"/>
  <c r="I458" i="4"/>
  <c r="J458" i="4" s="1"/>
  <c r="K458" i="4" s="1"/>
  <c r="I459" i="4"/>
  <c r="J459" i="4" s="1"/>
  <c r="K459" i="4" s="1"/>
  <c r="I460" i="4"/>
  <c r="J460" i="4" s="1"/>
  <c r="K460" i="4" s="1"/>
  <c r="I461" i="4"/>
  <c r="J461" i="4"/>
  <c r="K461" i="4" s="1"/>
  <c r="I462" i="4"/>
  <c r="J462" i="4"/>
  <c r="K462" i="4" s="1"/>
  <c r="I463" i="4"/>
  <c r="J463" i="4" s="1"/>
  <c r="K463" i="4" s="1"/>
  <c r="I464" i="4"/>
  <c r="J464" i="4"/>
  <c r="K464" i="4" s="1"/>
  <c r="I465" i="4"/>
  <c r="J465" i="4" s="1"/>
  <c r="K465" i="4" s="1"/>
  <c r="I466" i="4"/>
  <c r="J466" i="4" s="1"/>
  <c r="K466" i="4" s="1"/>
  <c r="I456" i="4"/>
  <c r="J456" i="4" s="1"/>
  <c r="K456" i="4" s="1"/>
  <c r="I454" i="4"/>
  <c r="J454" i="4" s="1"/>
  <c r="K454" i="4" s="1"/>
  <c r="I453" i="4"/>
  <c r="J453" i="4" s="1"/>
  <c r="K453" i="4" s="1"/>
  <c r="I452" i="4"/>
  <c r="J452" i="4" s="1"/>
  <c r="K452" i="4" s="1"/>
  <c r="I438" i="4"/>
  <c r="J438" i="4" s="1"/>
  <c r="K438" i="4" s="1"/>
  <c r="I439" i="4"/>
  <c r="J439" i="4"/>
  <c r="K439" i="4" s="1"/>
  <c r="I440" i="4"/>
  <c r="J440" i="4" s="1"/>
  <c r="K440" i="4" s="1"/>
  <c r="I441" i="4"/>
  <c r="J441" i="4" s="1"/>
  <c r="K441" i="4" s="1"/>
  <c r="I442" i="4"/>
  <c r="J442" i="4" s="1"/>
  <c r="K442" i="4" s="1"/>
  <c r="I443" i="4"/>
  <c r="J443" i="4" s="1"/>
  <c r="K443" i="4" s="1"/>
  <c r="I444" i="4"/>
  <c r="J444" i="4"/>
  <c r="K444" i="4" s="1"/>
  <c r="I445" i="4"/>
  <c r="J445" i="4" s="1"/>
  <c r="K445" i="4" s="1"/>
  <c r="I446" i="4"/>
  <c r="J446" i="4"/>
  <c r="K446" i="4" s="1"/>
  <c r="I447" i="4"/>
  <c r="J447" i="4"/>
  <c r="K447" i="4" s="1"/>
  <c r="I448" i="4"/>
  <c r="J448" i="4" s="1"/>
  <c r="K448" i="4" s="1"/>
  <c r="I449" i="4"/>
  <c r="J449" i="4" s="1"/>
  <c r="K449" i="4" s="1"/>
  <c r="I450" i="4"/>
  <c r="J450" i="4" s="1"/>
  <c r="K450" i="4" s="1"/>
  <c r="I437" i="4"/>
  <c r="J437" i="4" s="1"/>
  <c r="K437" i="4" s="1"/>
  <c r="I420" i="4"/>
  <c r="J420" i="4" s="1"/>
  <c r="K420" i="4" s="1"/>
  <c r="I421" i="4"/>
  <c r="J421" i="4"/>
  <c r="K421" i="4" s="1"/>
  <c r="I422" i="4"/>
  <c r="J422" i="4" s="1"/>
  <c r="K422" i="4" s="1"/>
  <c r="I423" i="4"/>
  <c r="J423" i="4" s="1"/>
  <c r="K423" i="4" s="1"/>
  <c r="I424" i="4"/>
  <c r="J424" i="4"/>
  <c r="K424" i="4" s="1"/>
  <c r="I425" i="4"/>
  <c r="J425" i="4" s="1"/>
  <c r="K425" i="4" s="1"/>
  <c r="I426" i="4"/>
  <c r="J426" i="4" s="1"/>
  <c r="K426" i="4" s="1"/>
  <c r="I427" i="4"/>
  <c r="J427" i="4" s="1"/>
  <c r="K427" i="4" s="1"/>
  <c r="I428" i="4"/>
  <c r="J428" i="4" s="1"/>
  <c r="K428" i="4" s="1"/>
  <c r="I429" i="4"/>
  <c r="J429" i="4" s="1"/>
  <c r="K429" i="4" s="1"/>
  <c r="I430" i="4"/>
  <c r="J430" i="4" s="1"/>
  <c r="K430" i="4" s="1"/>
  <c r="I431" i="4"/>
  <c r="J431" i="4" s="1"/>
  <c r="K431" i="4" s="1"/>
  <c r="I432" i="4"/>
  <c r="J432" i="4" s="1"/>
  <c r="K432" i="4" s="1"/>
  <c r="I433" i="4"/>
  <c r="J433" i="4" s="1"/>
  <c r="K433" i="4" s="1"/>
  <c r="I434" i="4"/>
  <c r="J434" i="4" s="1"/>
  <c r="K434" i="4" s="1"/>
  <c r="I435" i="4"/>
  <c r="J435" i="4" s="1"/>
  <c r="K435" i="4" s="1"/>
  <c r="I419" i="4"/>
  <c r="J419" i="4" s="1"/>
  <c r="K419" i="4" s="1"/>
  <c r="I412" i="4"/>
  <c r="J412" i="4"/>
  <c r="K412" i="4" s="1"/>
  <c r="I413" i="4"/>
  <c r="J413" i="4"/>
  <c r="K413" i="4" s="1"/>
  <c r="I414" i="4"/>
  <c r="J414" i="4" s="1"/>
  <c r="K414" i="4" s="1"/>
  <c r="I415" i="4"/>
  <c r="J415" i="4"/>
  <c r="K415" i="4" s="1"/>
  <c r="I416" i="4"/>
  <c r="J416" i="4" s="1"/>
  <c r="K416" i="4" s="1"/>
  <c r="I417" i="4"/>
  <c r="J417" i="4" s="1"/>
  <c r="K417" i="4" s="1"/>
  <c r="I411" i="4"/>
  <c r="J411" i="4" s="1"/>
  <c r="K411" i="4" s="1"/>
  <c r="I410" i="4"/>
  <c r="J410" i="4" s="1"/>
  <c r="K410" i="4" s="1"/>
  <c r="I408" i="4"/>
  <c r="J408" i="4" s="1"/>
  <c r="K408" i="4" s="1"/>
  <c r="I407" i="4"/>
  <c r="J407" i="4" s="1"/>
  <c r="K407" i="4" s="1"/>
  <c r="K406" i="4" s="1"/>
  <c r="I404" i="4"/>
  <c r="J404" i="4" s="1"/>
  <c r="K404" i="4" s="1"/>
  <c r="I403" i="4"/>
  <c r="J403" i="4" s="1"/>
  <c r="K403" i="4" s="1"/>
  <c r="I402" i="4"/>
  <c r="J402" i="4" s="1"/>
  <c r="K402" i="4" s="1"/>
  <c r="I370" i="4"/>
  <c r="J370" i="4" s="1"/>
  <c r="K370" i="4" s="1"/>
  <c r="I371" i="4"/>
  <c r="J371" i="4" s="1"/>
  <c r="K371" i="4" s="1"/>
  <c r="I372" i="4"/>
  <c r="J372" i="4" s="1"/>
  <c r="K372" i="4" s="1"/>
  <c r="I373" i="4"/>
  <c r="J373" i="4" s="1"/>
  <c r="K373" i="4" s="1"/>
  <c r="I374" i="4"/>
  <c r="J374" i="4" s="1"/>
  <c r="K374" i="4" s="1"/>
  <c r="I375" i="4"/>
  <c r="J375" i="4"/>
  <c r="K375" i="4" s="1"/>
  <c r="I376" i="4"/>
  <c r="J376" i="4" s="1"/>
  <c r="K376" i="4" s="1"/>
  <c r="I377" i="4"/>
  <c r="J377" i="4" s="1"/>
  <c r="K377" i="4" s="1"/>
  <c r="I378" i="4"/>
  <c r="J378" i="4"/>
  <c r="K378" i="4" s="1"/>
  <c r="I379" i="4"/>
  <c r="J379" i="4" s="1"/>
  <c r="K379" i="4" s="1"/>
  <c r="I380" i="4"/>
  <c r="J380" i="4"/>
  <c r="K380" i="4" s="1"/>
  <c r="I381" i="4"/>
  <c r="J381" i="4" s="1"/>
  <c r="K381" i="4" s="1"/>
  <c r="I382" i="4"/>
  <c r="J382" i="4"/>
  <c r="K382" i="4" s="1"/>
  <c r="I383" i="4"/>
  <c r="J383" i="4"/>
  <c r="K383" i="4" s="1"/>
  <c r="I384" i="4"/>
  <c r="J384" i="4" s="1"/>
  <c r="K384" i="4" s="1"/>
  <c r="I385" i="4"/>
  <c r="J385" i="4" s="1"/>
  <c r="K385" i="4" s="1"/>
  <c r="I386" i="4"/>
  <c r="J386" i="4" s="1"/>
  <c r="K386" i="4" s="1"/>
  <c r="I387" i="4"/>
  <c r="J387" i="4"/>
  <c r="K387" i="4" s="1"/>
  <c r="I388" i="4"/>
  <c r="J388" i="4"/>
  <c r="K388" i="4" s="1"/>
  <c r="I389" i="4"/>
  <c r="J389" i="4" s="1"/>
  <c r="K389" i="4" s="1"/>
  <c r="I390" i="4"/>
  <c r="J390" i="4" s="1"/>
  <c r="K390" i="4" s="1"/>
  <c r="I391" i="4"/>
  <c r="J391" i="4"/>
  <c r="K391" i="4" s="1"/>
  <c r="I392" i="4"/>
  <c r="J392" i="4" s="1"/>
  <c r="K392" i="4" s="1"/>
  <c r="I393" i="4"/>
  <c r="J393" i="4"/>
  <c r="K393" i="4" s="1"/>
  <c r="I394" i="4"/>
  <c r="J394" i="4" s="1"/>
  <c r="K394" i="4" s="1"/>
  <c r="I395" i="4"/>
  <c r="J395" i="4" s="1"/>
  <c r="K395" i="4" s="1"/>
  <c r="I396" i="4"/>
  <c r="J396" i="4" s="1"/>
  <c r="K396" i="4" s="1"/>
  <c r="I397" i="4"/>
  <c r="J397" i="4" s="1"/>
  <c r="K397" i="4" s="1"/>
  <c r="I398" i="4"/>
  <c r="J398" i="4"/>
  <c r="K398" i="4" s="1"/>
  <c r="I399" i="4"/>
  <c r="J399" i="4" s="1"/>
  <c r="K399" i="4" s="1"/>
  <c r="I400" i="4"/>
  <c r="J400" i="4"/>
  <c r="K400" i="4" s="1"/>
  <c r="I369" i="4"/>
  <c r="J369" i="4" s="1"/>
  <c r="K369" i="4" s="1"/>
  <c r="I368" i="4"/>
  <c r="J368" i="4" s="1"/>
  <c r="K368" i="4" s="1"/>
  <c r="I356" i="4"/>
  <c r="J356" i="4"/>
  <c r="K356" i="4" s="1"/>
  <c r="I357" i="4"/>
  <c r="J357" i="4"/>
  <c r="K357" i="4" s="1"/>
  <c r="I358" i="4"/>
  <c r="J358" i="4" s="1"/>
  <c r="K358" i="4" s="1"/>
  <c r="I359" i="4"/>
  <c r="J359" i="4"/>
  <c r="K359" i="4" s="1"/>
  <c r="I360" i="4"/>
  <c r="J360" i="4" s="1"/>
  <c r="K360" i="4" s="1"/>
  <c r="I361" i="4"/>
  <c r="J361" i="4" s="1"/>
  <c r="K361" i="4" s="1"/>
  <c r="I362" i="4"/>
  <c r="J362" i="4" s="1"/>
  <c r="K362" i="4" s="1"/>
  <c r="I363" i="4"/>
  <c r="J363" i="4" s="1"/>
  <c r="K363" i="4" s="1"/>
  <c r="I364" i="4"/>
  <c r="J364" i="4"/>
  <c r="K364" i="4" s="1"/>
  <c r="I365" i="4"/>
  <c r="J365" i="4"/>
  <c r="K365" i="4" s="1"/>
  <c r="I366" i="4"/>
  <c r="J366" i="4"/>
  <c r="K366" i="4" s="1"/>
  <c r="I355" i="4"/>
  <c r="J355" i="4" s="1"/>
  <c r="K355" i="4" s="1"/>
  <c r="I354" i="4"/>
  <c r="J354" i="4" s="1"/>
  <c r="K354" i="4" s="1"/>
  <c r="I353" i="4"/>
  <c r="J353" i="4" s="1"/>
  <c r="K353" i="4" s="1"/>
  <c r="I352" i="4"/>
  <c r="J352" i="4" s="1"/>
  <c r="K352" i="4" s="1"/>
  <c r="I351" i="4"/>
  <c r="J351" i="4" s="1"/>
  <c r="K351" i="4" s="1"/>
  <c r="I349" i="4"/>
  <c r="J349" i="4" s="1"/>
  <c r="K349" i="4" s="1"/>
  <c r="I348" i="4"/>
  <c r="J348" i="4" s="1"/>
  <c r="K348" i="4" s="1"/>
  <c r="K347" i="4" s="1"/>
  <c r="I346" i="4"/>
  <c r="J346" i="4" s="1"/>
  <c r="K346" i="4" s="1"/>
  <c r="I345" i="4"/>
  <c r="J345" i="4" s="1"/>
  <c r="K345" i="4" s="1"/>
  <c r="I310" i="4"/>
  <c r="J310" i="4" s="1"/>
  <c r="K310" i="4" s="1"/>
  <c r="I311" i="4"/>
  <c r="J311" i="4" s="1"/>
  <c r="K311" i="4" s="1"/>
  <c r="I312" i="4"/>
  <c r="J312" i="4"/>
  <c r="K312" i="4" s="1"/>
  <c r="I313" i="4"/>
  <c r="J313" i="4"/>
  <c r="K313" i="4" s="1"/>
  <c r="I314" i="4"/>
  <c r="J314" i="4" s="1"/>
  <c r="K314" i="4" s="1"/>
  <c r="I315" i="4"/>
  <c r="J315" i="4" s="1"/>
  <c r="K315" i="4" s="1"/>
  <c r="I316" i="4"/>
  <c r="J316" i="4"/>
  <c r="K316" i="4" s="1"/>
  <c r="I317" i="4"/>
  <c r="J317" i="4"/>
  <c r="K317" i="4" s="1"/>
  <c r="I318" i="4"/>
  <c r="J318" i="4" s="1"/>
  <c r="K318" i="4" s="1"/>
  <c r="I319" i="4"/>
  <c r="J319" i="4" s="1"/>
  <c r="K319" i="4" s="1"/>
  <c r="I320" i="4"/>
  <c r="J320" i="4" s="1"/>
  <c r="K320" i="4" s="1"/>
  <c r="I321" i="4"/>
  <c r="J321" i="4" s="1"/>
  <c r="K321" i="4" s="1"/>
  <c r="I322" i="4"/>
  <c r="J322" i="4"/>
  <c r="K322" i="4" s="1"/>
  <c r="I323" i="4"/>
  <c r="J323" i="4"/>
  <c r="K323" i="4" s="1"/>
  <c r="I324" i="4"/>
  <c r="J324" i="4" s="1"/>
  <c r="K324" i="4" s="1"/>
  <c r="I325" i="4"/>
  <c r="J325" i="4"/>
  <c r="K325" i="4" s="1"/>
  <c r="I326" i="4"/>
  <c r="J326" i="4"/>
  <c r="K326" i="4" s="1"/>
  <c r="I327" i="4"/>
  <c r="J327" i="4" s="1"/>
  <c r="K327" i="4" s="1"/>
  <c r="I328" i="4"/>
  <c r="J328" i="4"/>
  <c r="K328" i="4" s="1"/>
  <c r="I329" i="4"/>
  <c r="J329" i="4" s="1"/>
  <c r="K329" i="4" s="1"/>
  <c r="I330" i="4"/>
  <c r="J330" i="4"/>
  <c r="K330" i="4" s="1"/>
  <c r="I331" i="4"/>
  <c r="J331" i="4" s="1"/>
  <c r="K331" i="4" s="1"/>
  <c r="I332" i="4"/>
  <c r="J332" i="4" s="1"/>
  <c r="K332" i="4" s="1"/>
  <c r="I333" i="4"/>
  <c r="J333" i="4" s="1"/>
  <c r="K333" i="4" s="1"/>
  <c r="I334" i="4"/>
  <c r="J334" i="4" s="1"/>
  <c r="K334" i="4" s="1"/>
  <c r="I335" i="4"/>
  <c r="J335" i="4"/>
  <c r="K335" i="4" s="1"/>
  <c r="I336" i="4"/>
  <c r="J336" i="4" s="1"/>
  <c r="K336" i="4" s="1"/>
  <c r="I337" i="4"/>
  <c r="J337" i="4" s="1"/>
  <c r="K337" i="4" s="1"/>
  <c r="I338" i="4"/>
  <c r="J338" i="4"/>
  <c r="K338" i="4" s="1"/>
  <c r="I339" i="4"/>
  <c r="J339" i="4" s="1"/>
  <c r="K339" i="4" s="1"/>
  <c r="I340" i="4"/>
  <c r="J340" i="4"/>
  <c r="K340" i="4" s="1"/>
  <c r="I341" i="4"/>
  <c r="J341" i="4" s="1"/>
  <c r="K341" i="4" s="1"/>
  <c r="I342" i="4"/>
  <c r="J342" i="4" s="1"/>
  <c r="K342" i="4" s="1"/>
  <c r="I309" i="4"/>
  <c r="J309" i="4" s="1"/>
  <c r="K309" i="4" s="1"/>
  <c r="I301" i="4"/>
  <c r="J301" i="4" s="1"/>
  <c r="K301" i="4" s="1"/>
  <c r="I302" i="4"/>
  <c r="J302" i="4"/>
  <c r="K302" i="4" s="1"/>
  <c r="I303" i="4"/>
  <c r="J303" i="4" s="1"/>
  <c r="K303" i="4" s="1"/>
  <c r="I304" i="4"/>
  <c r="J304" i="4" s="1"/>
  <c r="K304" i="4" s="1"/>
  <c r="I305" i="4"/>
  <c r="J305" i="4"/>
  <c r="K305" i="4" s="1"/>
  <c r="I306" i="4"/>
  <c r="J306" i="4" s="1"/>
  <c r="K306" i="4" s="1"/>
  <c r="I307" i="4"/>
  <c r="J307" i="4" s="1"/>
  <c r="K307" i="4" s="1"/>
  <c r="I300" i="4"/>
  <c r="J300" i="4" s="1"/>
  <c r="K300" i="4" s="1"/>
  <c r="I299" i="4"/>
  <c r="J299" i="4" s="1"/>
  <c r="K299" i="4" s="1"/>
  <c r="I297" i="4"/>
  <c r="J297" i="4" s="1"/>
  <c r="K297" i="4" s="1"/>
  <c r="I296" i="4"/>
  <c r="J296" i="4" s="1"/>
  <c r="K296" i="4" s="1"/>
  <c r="I295" i="4"/>
  <c r="J295" i="4" s="1"/>
  <c r="K295" i="4" s="1"/>
  <c r="I280" i="4"/>
  <c r="J280" i="4"/>
  <c r="K280" i="4" s="1"/>
  <c r="I281" i="4"/>
  <c r="J281" i="4" s="1"/>
  <c r="K281" i="4" s="1"/>
  <c r="I282" i="4"/>
  <c r="J282" i="4" s="1"/>
  <c r="K282" i="4" s="1"/>
  <c r="I283" i="4"/>
  <c r="J283" i="4" s="1"/>
  <c r="K283" i="4" s="1"/>
  <c r="I284" i="4"/>
  <c r="J284" i="4"/>
  <c r="K284" i="4" s="1"/>
  <c r="I285" i="4"/>
  <c r="J285" i="4" s="1"/>
  <c r="K285" i="4" s="1"/>
  <c r="I286" i="4"/>
  <c r="J286" i="4" s="1"/>
  <c r="K286" i="4" s="1"/>
  <c r="I287" i="4"/>
  <c r="J287" i="4"/>
  <c r="K287" i="4" s="1"/>
  <c r="I288" i="4"/>
  <c r="J288" i="4" s="1"/>
  <c r="K288" i="4" s="1"/>
  <c r="I289" i="4"/>
  <c r="J289" i="4" s="1"/>
  <c r="K289" i="4" s="1"/>
  <c r="I290" i="4"/>
  <c r="J290" i="4" s="1"/>
  <c r="K290" i="4" s="1"/>
  <c r="I291" i="4"/>
  <c r="J291" i="4" s="1"/>
  <c r="K291" i="4" s="1"/>
  <c r="I292" i="4"/>
  <c r="J292" i="4" s="1"/>
  <c r="K292" i="4" s="1"/>
  <c r="I293" i="4"/>
  <c r="J293" i="4"/>
  <c r="K293" i="4" s="1"/>
  <c r="I279" i="4"/>
  <c r="J279" i="4" s="1"/>
  <c r="K279" i="4" s="1"/>
  <c r="I278" i="4"/>
  <c r="J278" i="4" s="1"/>
  <c r="K278" i="4" s="1"/>
  <c r="I275" i="4"/>
  <c r="J275" i="4" s="1"/>
  <c r="K275" i="4" s="1"/>
  <c r="I273" i="4"/>
  <c r="J273" i="4" s="1"/>
  <c r="K273" i="4" s="1"/>
  <c r="I272" i="4"/>
  <c r="J272" i="4" s="1"/>
  <c r="K272" i="4" s="1"/>
  <c r="I271" i="4"/>
  <c r="J271" i="4" s="1"/>
  <c r="K271" i="4" s="1"/>
  <c r="K270" i="4" s="1"/>
  <c r="I268" i="4"/>
  <c r="J268" i="4" s="1"/>
  <c r="K268" i="4" s="1"/>
  <c r="K267" i="4" s="1"/>
  <c r="I266" i="4"/>
  <c r="J266" i="4" s="1"/>
  <c r="K266" i="4" s="1"/>
  <c r="I265" i="4"/>
  <c r="J265" i="4" s="1"/>
  <c r="K265" i="4" s="1"/>
  <c r="I264" i="4"/>
  <c r="J264" i="4" s="1"/>
  <c r="K264" i="4" s="1"/>
  <c r="I263" i="4"/>
  <c r="J263" i="4" s="1"/>
  <c r="K263" i="4" s="1"/>
  <c r="I262" i="4"/>
  <c r="J262" i="4" s="1"/>
  <c r="K262" i="4" s="1"/>
  <c r="I237" i="4"/>
  <c r="J237" i="4" s="1"/>
  <c r="K237" i="4" s="1"/>
  <c r="I238" i="4"/>
  <c r="J238" i="4"/>
  <c r="K238" i="4" s="1"/>
  <c r="I239" i="4"/>
  <c r="J239" i="4" s="1"/>
  <c r="K239" i="4" s="1"/>
  <c r="I240" i="4"/>
  <c r="J240" i="4"/>
  <c r="K240" i="4" s="1"/>
  <c r="I241" i="4"/>
  <c r="J241" i="4" s="1"/>
  <c r="K241" i="4" s="1"/>
  <c r="I242" i="4"/>
  <c r="J242" i="4" s="1"/>
  <c r="K242" i="4" s="1"/>
  <c r="I243" i="4"/>
  <c r="J243" i="4" s="1"/>
  <c r="K243" i="4" s="1"/>
  <c r="I244" i="4"/>
  <c r="J244" i="4" s="1"/>
  <c r="K244" i="4" s="1"/>
  <c r="I245" i="4"/>
  <c r="J245" i="4"/>
  <c r="K245" i="4" s="1"/>
  <c r="I246" i="4"/>
  <c r="J246" i="4" s="1"/>
  <c r="K246" i="4" s="1"/>
  <c r="I247" i="4"/>
  <c r="J247" i="4"/>
  <c r="K247" i="4" s="1"/>
  <c r="I248" i="4"/>
  <c r="J248" i="4"/>
  <c r="K248" i="4" s="1"/>
  <c r="I249" i="4"/>
  <c r="J249" i="4" s="1"/>
  <c r="K249" i="4" s="1"/>
  <c r="I250" i="4"/>
  <c r="J250" i="4"/>
  <c r="K250" i="4" s="1"/>
  <c r="I251" i="4"/>
  <c r="J251" i="4" s="1"/>
  <c r="K251" i="4" s="1"/>
  <c r="I252" i="4"/>
  <c r="J252" i="4" s="1"/>
  <c r="K252" i="4" s="1"/>
  <c r="I253" i="4"/>
  <c r="J253" i="4" s="1"/>
  <c r="K253" i="4" s="1"/>
  <c r="I254" i="4"/>
  <c r="J254" i="4"/>
  <c r="K254" i="4" s="1"/>
  <c r="I255" i="4"/>
  <c r="J255" i="4" s="1"/>
  <c r="K255" i="4" s="1"/>
  <c r="I256" i="4"/>
  <c r="J256" i="4"/>
  <c r="K256" i="4" s="1"/>
  <c r="I257" i="4"/>
  <c r="J257" i="4" s="1"/>
  <c r="K257" i="4" s="1"/>
  <c r="I258" i="4"/>
  <c r="J258" i="4" s="1"/>
  <c r="K258" i="4" s="1"/>
  <c r="I259" i="4"/>
  <c r="J259" i="4"/>
  <c r="K259" i="4" s="1"/>
  <c r="I260" i="4"/>
  <c r="J260" i="4" s="1"/>
  <c r="K260" i="4" s="1"/>
  <c r="I236" i="4"/>
  <c r="J236" i="4" s="1"/>
  <c r="K236" i="4" s="1"/>
  <c r="I235" i="4"/>
  <c r="J235" i="4" s="1"/>
  <c r="K235" i="4" s="1"/>
  <c r="I232" i="4"/>
  <c r="J232" i="4" s="1"/>
  <c r="K232" i="4" s="1"/>
  <c r="I231" i="4"/>
  <c r="J231" i="4" s="1"/>
  <c r="K231" i="4" s="1"/>
  <c r="I230" i="4"/>
  <c r="J230" i="4" s="1"/>
  <c r="K230" i="4" s="1"/>
  <c r="I229" i="4"/>
  <c r="J229" i="4" s="1"/>
  <c r="K229" i="4" s="1"/>
  <c r="I228" i="4"/>
  <c r="J228" i="4" s="1"/>
  <c r="K228" i="4" s="1"/>
  <c r="I227" i="4"/>
  <c r="J227" i="4" s="1"/>
  <c r="K227" i="4" s="1"/>
  <c r="I226" i="4"/>
  <c r="J226" i="4" s="1"/>
  <c r="K226" i="4" s="1"/>
  <c r="K225" i="4" s="1"/>
  <c r="I224" i="4"/>
  <c r="J224" i="4" s="1"/>
  <c r="K224" i="4" s="1"/>
  <c r="I223" i="4"/>
  <c r="J223" i="4" s="1"/>
  <c r="K223" i="4" s="1"/>
  <c r="I222" i="4"/>
  <c r="J222" i="4" s="1"/>
  <c r="K222" i="4" s="1"/>
  <c r="I220" i="4"/>
  <c r="J220" i="4" s="1"/>
  <c r="K220" i="4" s="1"/>
  <c r="I219" i="4"/>
  <c r="J219" i="4" s="1"/>
  <c r="K219" i="4" s="1"/>
  <c r="I210" i="4"/>
  <c r="J210" i="4" s="1"/>
  <c r="K210" i="4" s="1"/>
  <c r="I211" i="4"/>
  <c r="J211" i="4" s="1"/>
  <c r="K211" i="4" s="1"/>
  <c r="I212" i="4"/>
  <c r="J212" i="4" s="1"/>
  <c r="K212" i="4" s="1"/>
  <c r="I213" i="4"/>
  <c r="J213" i="4"/>
  <c r="K213" i="4" s="1"/>
  <c r="I214" i="4"/>
  <c r="J214" i="4"/>
  <c r="K214" i="4" s="1"/>
  <c r="I215" i="4"/>
  <c r="J215" i="4" s="1"/>
  <c r="K215" i="4" s="1"/>
  <c r="I216" i="4"/>
  <c r="J216" i="4" s="1"/>
  <c r="K216" i="4" s="1"/>
  <c r="I217" i="4"/>
  <c r="J217" i="4"/>
  <c r="K217" i="4" s="1"/>
  <c r="I209" i="4"/>
  <c r="J209" i="4" s="1"/>
  <c r="K209" i="4" s="1"/>
  <c r="I198" i="4"/>
  <c r="J198" i="4" s="1"/>
  <c r="K198" i="4" s="1"/>
  <c r="I199" i="4"/>
  <c r="J199" i="4" s="1"/>
  <c r="K199" i="4" s="1"/>
  <c r="I200" i="4"/>
  <c r="J200" i="4" s="1"/>
  <c r="K200" i="4" s="1"/>
  <c r="I201" i="4"/>
  <c r="J201" i="4" s="1"/>
  <c r="K201" i="4" s="1"/>
  <c r="I202" i="4"/>
  <c r="J202" i="4" s="1"/>
  <c r="K202" i="4" s="1"/>
  <c r="I203" i="4"/>
  <c r="J203" i="4" s="1"/>
  <c r="K203" i="4" s="1"/>
  <c r="I204" i="4"/>
  <c r="J204" i="4" s="1"/>
  <c r="K204" i="4" s="1"/>
  <c r="I205" i="4"/>
  <c r="J205" i="4" s="1"/>
  <c r="K205" i="4" s="1"/>
  <c r="I206" i="4"/>
  <c r="J206" i="4" s="1"/>
  <c r="K206" i="4" s="1"/>
  <c r="I197" i="4"/>
  <c r="J197" i="4" s="1"/>
  <c r="K197" i="4" s="1"/>
  <c r="I185" i="4"/>
  <c r="J185" i="4" s="1"/>
  <c r="K185" i="4" s="1"/>
  <c r="I186" i="4"/>
  <c r="J186" i="4"/>
  <c r="K186" i="4" s="1"/>
  <c r="I187" i="4"/>
  <c r="J187" i="4"/>
  <c r="K187" i="4" s="1"/>
  <c r="I188" i="4"/>
  <c r="J188" i="4" s="1"/>
  <c r="K188" i="4" s="1"/>
  <c r="I189" i="4"/>
  <c r="J189" i="4" s="1"/>
  <c r="K189" i="4" s="1"/>
  <c r="I190" i="4"/>
  <c r="J190" i="4"/>
  <c r="K190" i="4" s="1"/>
  <c r="I191" i="4"/>
  <c r="J191" i="4" s="1"/>
  <c r="K191" i="4" s="1"/>
  <c r="I192" i="4"/>
  <c r="J192" i="4" s="1"/>
  <c r="K192" i="4" s="1"/>
  <c r="I193" i="4"/>
  <c r="J193" i="4" s="1"/>
  <c r="K193" i="4" s="1"/>
  <c r="I194" i="4"/>
  <c r="J194" i="4"/>
  <c r="K194" i="4" s="1"/>
  <c r="I195" i="4"/>
  <c r="J195" i="4" s="1"/>
  <c r="K195" i="4" s="1"/>
  <c r="I184" i="4"/>
  <c r="J184" i="4" s="1"/>
  <c r="K184" i="4" s="1"/>
  <c r="I183" i="4"/>
  <c r="J183" i="4" s="1"/>
  <c r="K183" i="4" s="1"/>
  <c r="I181" i="4"/>
  <c r="J181" i="4" s="1"/>
  <c r="K181" i="4" s="1"/>
  <c r="I180" i="4"/>
  <c r="J180" i="4" s="1"/>
  <c r="K180" i="4" s="1"/>
  <c r="I179" i="4"/>
  <c r="J179" i="4" s="1"/>
  <c r="K179" i="4" s="1"/>
  <c r="I178" i="4"/>
  <c r="J178" i="4" s="1"/>
  <c r="K178" i="4" s="1"/>
  <c r="I177" i="4"/>
  <c r="J177" i="4" s="1"/>
  <c r="K177" i="4" s="1"/>
  <c r="I162" i="4"/>
  <c r="J162" i="4" s="1"/>
  <c r="K162" i="4" s="1"/>
  <c r="I163" i="4"/>
  <c r="J163" i="4"/>
  <c r="K163" i="4" s="1"/>
  <c r="I164" i="4"/>
  <c r="J164" i="4" s="1"/>
  <c r="K164" i="4" s="1"/>
  <c r="I165" i="4"/>
  <c r="J165" i="4" s="1"/>
  <c r="K165" i="4" s="1"/>
  <c r="I166" i="4"/>
  <c r="J166" i="4" s="1"/>
  <c r="K166" i="4" s="1"/>
  <c r="I167" i="4"/>
  <c r="J167" i="4"/>
  <c r="K167" i="4" s="1"/>
  <c r="I168" i="4"/>
  <c r="J168" i="4" s="1"/>
  <c r="K168" i="4" s="1"/>
  <c r="I169" i="4"/>
  <c r="J169" i="4"/>
  <c r="K169" i="4" s="1"/>
  <c r="I170" i="4"/>
  <c r="J170" i="4" s="1"/>
  <c r="K170" i="4" s="1"/>
  <c r="I171" i="4"/>
  <c r="J171" i="4" s="1"/>
  <c r="K171" i="4" s="1"/>
  <c r="I172" i="4"/>
  <c r="J172" i="4" s="1"/>
  <c r="K172" i="4" s="1"/>
  <c r="I173" i="4"/>
  <c r="J173" i="4" s="1"/>
  <c r="K173" i="4" s="1"/>
  <c r="I174" i="4"/>
  <c r="J174" i="4" s="1"/>
  <c r="K174" i="4" s="1"/>
  <c r="I161" i="4"/>
  <c r="J161" i="4" s="1"/>
  <c r="K161" i="4" s="1"/>
  <c r="I158" i="4"/>
  <c r="J158" i="4" s="1"/>
  <c r="K158" i="4" s="1"/>
  <c r="I157" i="4"/>
  <c r="J157" i="4" s="1"/>
  <c r="K157" i="4" s="1"/>
  <c r="I156" i="4"/>
  <c r="J156" i="4" s="1"/>
  <c r="K156" i="4" s="1"/>
  <c r="I155" i="4"/>
  <c r="J155" i="4" s="1"/>
  <c r="K155" i="4" s="1"/>
  <c r="I154" i="4"/>
  <c r="J154" i="4" s="1"/>
  <c r="K154" i="4" s="1"/>
  <c r="I148" i="4"/>
  <c r="J148" i="4" s="1"/>
  <c r="K148" i="4" s="1"/>
  <c r="I149" i="4"/>
  <c r="J149" i="4" s="1"/>
  <c r="K149" i="4" s="1"/>
  <c r="I150" i="4"/>
  <c r="J150" i="4" s="1"/>
  <c r="K150" i="4" s="1"/>
  <c r="I151" i="4"/>
  <c r="J151" i="4" s="1"/>
  <c r="K151" i="4" s="1"/>
  <c r="I152" i="4"/>
  <c r="J152" i="4" s="1"/>
  <c r="K152" i="4" s="1"/>
  <c r="I147" i="4"/>
  <c r="J147" i="4" s="1"/>
  <c r="K147" i="4" s="1"/>
  <c r="I136" i="4"/>
  <c r="J136" i="4" s="1"/>
  <c r="K136" i="4" s="1"/>
  <c r="I137" i="4"/>
  <c r="J137" i="4"/>
  <c r="K137" i="4" s="1"/>
  <c r="I138" i="4"/>
  <c r="J138" i="4" s="1"/>
  <c r="K138" i="4" s="1"/>
  <c r="I139" i="4"/>
  <c r="J139" i="4"/>
  <c r="K139" i="4" s="1"/>
  <c r="I140" i="4"/>
  <c r="J140" i="4" s="1"/>
  <c r="K140" i="4" s="1"/>
  <c r="I141" i="4"/>
  <c r="J141" i="4"/>
  <c r="K141" i="4" s="1"/>
  <c r="I142" i="4"/>
  <c r="J142" i="4" s="1"/>
  <c r="K142" i="4" s="1"/>
  <c r="I143" i="4"/>
  <c r="J143" i="4" s="1"/>
  <c r="K143" i="4" s="1"/>
  <c r="I144" i="4"/>
  <c r="J144" i="4"/>
  <c r="K144" i="4" s="1"/>
  <c r="I145" i="4"/>
  <c r="J145" i="4" s="1"/>
  <c r="K145" i="4" s="1"/>
  <c r="I135" i="4"/>
  <c r="J135" i="4" s="1"/>
  <c r="K135" i="4" s="1"/>
  <c r="I133" i="4"/>
  <c r="J133" i="4" s="1"/>
  <c r="K133" i="4" s="1"/>
  <c r="I132" i="4"/>
  <c r="J132" i="4" s="1"/>
  <c r="K132" i="4" s="1"/>
  <c r="I113" i="4"/>
  <c r="J113" i="4" s="1"/>
  <c r="K113" i="4" s="1"/>
  <c r="I114" i="4"/>
  <c r="J114" i="4"/>
  <c r="K114" i="4" s="1"/>
  <c r="I115" i="4"/>
  <c r="J115" i="4" s="1"/>
  <c r="K115" i="4" s="1"/>
  <c r="I116" i="4"/>
  <c r="J116" i="4" s="1"/>
  <c r="K116" i="4" s="1"/>
  <c r="I117" i="4"/>
  <c r="J117" i="4" s="1"/>
  <c r="K117" i="4" s="1"/>
  <c r="I118" i="4"/>
  <c r="J118" i="4" s="1"/>
  <c r="K118" i="4" s="1"/>
  <c r="I119" i="4"/>
  <c r="J119" i="4" s="1"/>
  <c r="K119" i="4" s="1"/>
  <c r="I120" i="4"/>
  <c r="J120" i="4"/>
  <c r="K120" i="4" s="1"/>
  <c r="I121" i="4"/>
  <c r="J121" i="4" s="1"/>
  <c r="K121" i="4" s="1"/>
  <c r="I122" i="4"/>
  <c r="J122" i="4" s="1"/>
  <c r="K122" i="4" s="1"/>
  <c r="I123" i="4"/>
  <c r="J123" i="4" s="1"/>
  <c r="K123" i="4" s="1"/>
  <c r="I124" i="4"/>
  <c r="J124" i="4" s="1"/>
  <c r="K124" i="4" s="1"/>
  <c r="I125" i="4"/>
  <c r="J125" i="4"/>
  <c r="K125" i="4" s="1"/>
  <c r="I126" i="4"/>
  <c r="J126" i="4"/>
  <c r="K126" i="4" s="1"/>
  <c r="I127" i="4"/>
  <c r="J127" i="4" s="1"/>
  <c r="K127" i="4" s="1"/>
  <c r="I128" i="4"/>
  <c r="J128" i="4" s="1"/>
  <c r="K128" i="4" s="1"/>
  <c r="I129" i="4"/>
  <c r="J129" i="4"/>
  <c r="K129" i="4" s="1"/>
  <c r="I130" i="4"/>
  <c r="J130" i="4" s="1"/>
  <c r="K130" i="4" s="1"/>
  <c r="I112" i="4"/>
  <c r="J112" i="4" s="1"/>
  <c r="K112" i="4" s="1"/>
  <c r="I105" i="4"/>
  <c r="J105" i="4" s="1"/>
  <c r="K105" i="4" s="1"/>
  <c r="I106" i="4"/>
  <c r="J106" i="4"/>
  <c r="K106" i="4" s="1"/>
  <c r="I107" i="4"/>
  <c r="J107" i="4" s="1"/>
  <c r="K107" i="4" s="1"/>
  <c r="I108" i="4"/>
  <c r="J108" i="4"/>
  <c r="K108" i="4" s="1"/>
  <c r="I109" i="4"/>
  <c r="J109" i="4" s="1"/>
  <c r="K109" i="4" s="1"/>
  <c r="I110" i="4"/>
  <c r="J110" i="4" s="1"/>
  <c r="K110" i="4" s="1"/>
  <c r="I104" i="4"/>
  <c r="J104" i="4" s="1"/>
  <c r="K104" i="4" s="1"/>
  <c r="I100" i="4"/>
  <c r="J100" i="4" s="1"/>
  <c r="K100" i="4" s="1"/>
  <c r="I101" i="4"/>
  <c r="J101" i="4" s="1"/>
  <c r="K101" i="4" s="1"/>
  <c r="I102" i="4"/>
  <c r="J102" i="4" s="1"/>
  <c r="K102" i="4" s="1"/>
  <c r="I99" i="4"/>
  <c r="J99" i="4" s="1"/>
  <c r="K99" i="4" s="1"/>
  <c r="I93" i="4"/>
  <c r="J93" i="4"/>
  <c r="K93" i="4" s="1"/>
  <c r="I94" i="4"/>
  <c r="J94" i="4" s="1"/>
  <c r="K94" i="4" s="1"/>
  <c r="I95" i="4"/>
  <c r="J95" i="4" s="1"/>
  <c r="K95" i="4" s="1"/>
  <c r="I96" i="4"/>
  <c r="J96" i="4"/>
  <c r="K96" i="4" s="1"/>
  <c r="I97" i="4"/>
  <c r="J97" i="4" s="1"/>
  <c r="K97" i="4" s="1"/>
  <c r="I92" i="4"/>
  <c r="J92" i="4" s="1"/>
  <c r="K92" i="4" s="1"/>
  <c r="I89" i="4"/>
  <c r="J89" i="4" s="1"/>
  <c r="K89" i="4" s="1"/>
  <c r="I88" i="4"/>
  <c r="J88" i="4" s="1"/>
  <c r="K88" i="4" s="1"/>
  <c r="I87" i="4"/>
  <c r="J87" i="4" s="1"/>
  <c r="K87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77" i="4"/>
  <c r="J77" i="4" s="1"/>
  <c r="K77" i="4" s="1"/>
  <c r="I78" i="4"/>
  <c r="J78" i="4"/>
  <c r="K78" i="4" s="1"/>
  <c r="I79" i="4"/>
  <c r="J79" i="4" s="1"/>
  <c r="K79" i="4" s="1"/>
  <c r="I80" i="4"/>
  <c r="J80" i="4" s="1"/>
  <c r="K80" i="4" s="1"/>
  <c r="I76" i="4"/>
  <c r="J76" i="4" s="1"/>
  <c r="K76" i="4" s="1"/>
  <c r="I74" i="4"/>
  <c r="J74" i="4" s="1"/>
  <c r="K74" i="4" s="1"/>
  <c r="K73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2" i="4"/>
  <c r="J62" i="4"/>
  <c r="K62" i="4" s="1"/>
  <c r="I63" i="4"/>
  <c r="J63" i="4"/>
  <c r="K63" i="4" s="1"/>
  <c r="I64" i="4"/>
  <c r="J64" i="4" s="1"/>
  <c r="K64" i="4" s="1"/>
  <c r="I65" i="4"/>
  <c r="J65" i="4"/>
  <c r="K65" i="4" s="1"/>
  <c r="I66" i="4"/>
  <c r="J66" i="4" s="1"/>
  <c r="K66" i="4" s="1"/>
  <c r="I61" i="4"/>
  <c r="J61" i="4" s="1"/>
  <c r="K61" i="4" s="1"/>
  <c r="I55" i="4"/>
  <c r="J55" i="4"/>
  <c r="K55" i="4" s="1"/>
  <c r="I56" i="4"/>
  <c r="J56" i="4" s="1"/>
  <c r="K56" i="4" s="1"/>
  <c r="I57" i="4"/>
  <c r="J57" i="4" s="1"/>
  <c r="K57" i="4" s="1"/>
  <c r="I58" i="4"/>
  <c r="J58" i="4" s="1"/>
  <c r="K58" i="4" s="1"/>
  <c r="I59" i="4"/>
  <c r="J59" i="4" s="1"/>
  <c r="K59" i="4" s="1"/>
  <c r="I54" i="4"/>
  <c r="J54" i="4" s="1"/>
  <c r="K54" i="4" s="1"/>
  <c r="I46" i="4"/>
  <c r="J46" i="4"/>
  <c r="K46" i="4" s="1"/>
  <c r="I47" i="4"/>
  <c r="J47" i="4" s="1"/>
  <c r="K47" i="4" s="1"/>
  <c r="I48" i="4"/>
  <c r="J48" i="4" s="1"/>
  <c r="K48" i="4" s="1"/>
  <c r="I49" i="4"/>
  <c r="J49" i="4" s="1"/>
  <c r="K49" i="4" s="1"/>
  <c r="I50" i="4"/>
  <c r="J50" i="4" s="1"/>
  <c r="K50" i="4" s="1"/>
  <c r="I51" i="4"/>
  <c r="J51" i="4"/>
  <c r="K51" i="4" s="1"/>
  <c r="I52" i="4"/>
  <c r="J52" i="4" s="1"/>
  <c r="K52" i="4" s="1"/>
  <c r="I45" i="4"/>
  <c r="J45" i="4" s="1"/>
  <c r="K45" i="4" s="1"/>
  <c r="I36" i="4"/>
  <c r="J36" i="4" s="1"/>
  <c r="K36" i="4" s="1"/>
  <c r="I37" i="4"/>
  <c r="J37" i="4"/>
  <c r="K37" i="4" s="1"/>
  <c r="I38" i="4"/>
  <c r="J38" i="4" s="1"/>
  <c r="K38" i="4" s="1"/>
  <c r="I39" i="4"/>
  <c r="J39" i="4" s="1"/>
  <c r="K39" i="4" s="1"/>
  <c r="I40" i="4"/>
  <c r="J40" i="4" s="1"/>
  <c r="K40" i="4" s="1"/>
  <c r="I41" i="4"/>
  <c r="J41" i="4" s="1"/>
  <c r="K41" i="4" s="1"/>
  <c r="I42" i="4"/>
  <c r="J42" i="4"/>
  <c r="K42" i="4" s="1"/>
  <c r="I35" i="4"/>
  <c r="J35" i="4" s="1"/>
  <c r="K35" i="4" s="1"/>
  <c r="I26" i="4"/>
  <c r="J26" i="4" s="1"/>
  <c r="K26" i="4" s="1"/>
  <c r="I27" i="4"/>
  <c r="J27" i="4" s="1"/>
  <c r="K27" i="4" s="1"/>
  <c r="I28" i="4"/>
  <c r="J28" i="4"/>
  <c r="K28" i="4" s="1"/>
  <c r="I29" i="4"/>
  <c r="J29" i="4"/>
  <c r="K29" i="4" s="1"/>
  <c r="I30" i="4"/>
  <c r="J30" i="4"/>
  <c r="K30" i="4" s="1"/>
  <c r="I31" i="4"/>
  <c r="J31" i="4" s="1"/>
  <c r="K31" i="4" s="1"/>
  <c r="I25" i="4"/>
  <c r="J25" i="4" s="1"/>
  <c r="K25" i="4" s="1"/>
  <c r="I15" i="4"/>
  <c r="J15" i="4" s="1"/>
  <c r="K15" i="4" s="1"/>
  <c r="K101" i="5" l="1"/>
  <c r="K109" i="5"/>
  <c r="F32" i="6" s="1"/>
  <c r="K25" i="5"/>
  <c r="K174" i="5"/>
  <c r="K255" i="5"/>
  <c r="K65" i="5"/>
  <c r="K64" i="5" s="1"/>
  <c r="F30" i="6" s="1"/>
  <c r="K117" i="5"/>
  <c r="K88" i="5"/>
  <c r="K150" i="5"/>
  <c r="F35" i="6" s="1"/>
  <c r="K186" i="5"/>
  <c r="K132" i="5"/>
  <c r="K272" i="5"/>
  <c r="K243" i="5"/>
  <c r="K263" i="5"/>
  <c r="K95" i="5"/>
  <c r="K311" i="5"/>
  <c r="K212" i="5"/>
  <c r="K211" i="5" s="1"/>
  <c r="F47" i="6" s="1"/>
  <c r="G47" i="6" s="1"/>
  <c r="K113" i="5"/>
  <c r="F34" i="6" s="1"/>
  <c r="K276" i="5"/>
  <c r="K235" i="5"/>
  <c r="K234" i="5" s="1"/>
  <c r="F50" i="6" s="1"/>
  <c r="G50" i="6" s="1"/>
  <c r="K51" i="5"/>
  <c r="K295" i="5"/>
  <c r="K302" i="5"/>
  <c r="K301" i="5" s="1"/>
  <c r="F53" i="6" s="1"/>
  <c r="G53" i="6" s="1"/>
  <c r="K24" i="5"/>
  <c r="F29" i="6" s="1"/>
  <c r="K173" i="5"/>
  <c r="F41" i="6" s="1"/>
  <c r="F42" i="6"/>
  <c r="G42" i="6" s="1"/>
  <c r="G46" i="6"/>
  <c r="K53" i="4"/>
  <c r="K451" i="4"/>
  <c r="K537" i="4"/>
  <c r="K608" i="4"/>
  <c r="K575" i="4"/>
  <c r="E40" i="6" s="1"/>
  <c r="G40" i="6" s="1"/>
  <c r="K455" i="4"/>
  <c r="K540" i="4"/>
  <c r="K146" i="4"/>
  <c r="E24" i="6" s="1"/>
  <c r="G24" i="6" s="1"/>
  <c r="K401" i="4"/>
  <c r="K81" i="4"/>
  <c r="K98" i="4"/>
  <c r="K111" i="4"/>
  <c r="K568" i="4"/>
  <c r="E39" i="6" s="1"/>
  <c r="G39" i="6" s="1"/>
  <c r="K131" i="4"/>
  <c r="K344" i="4"/>
  <c r="K603" i="4"/>
  <c r="K182" i="4"/>
  <c r="K409" i="4"/>
  <c r="K553" i="4"/>
  <c r="E36" i="6" s="1"/>
  <c r="G36" i="6" s="1"/>
  <c r="K67" i="4"/>
  <c r="K627" i="4"/>
  <c r="E44" i="6" s="1"/>
  <c r="G44" i="6" s="1"/>
  <c r="K418" i="4"/>
  <c r="K597" i="4"/>
  <c r="K44" i="4"/>
  <c r="K24" i="4"/>
  <c r="E19" i="6" s="1"/>
  <c r="G19" i="6" s="1"/>
  <c r="K467" i="4"/>
  <c r="K234" i="4"/>
  <c r="K618" i="4"/>
  <c r="K308" i="4"/>
  <c r="E32" i="6" s="1"/>
  <c r="G32" i="6" s="1"/>
  <c r="K269" i="4"/>
  <c r="E30" i="6" s="1"/>
  <c r="G30" i="6" s="1"/>
  <c r="K367" i="4"/>
  <c r="K103" i="4"/>
  <c r="K632" i="4"/>
  <c r="K75" i="4"/>
  <c r="K277" i="4"/>
  <c r="K436" i="4"/>
  <c r="K134" i="4"/>
  <c r="K350" i="4"/>
  <c r="K525" i="4"/>
  <c r="K153" i="4"/>
  <c r="E25" i="6" s="1"/>
  <c r="G25" i="6" s="1"/>
  <c r="K490" i="4"/>
  <c r="K160" i="4"/>
  <c r="K500" i="4"/>
  <c r="K176" i="4"/>
  <c r="K196" i="4"/>
  <c r="K516" i="4"/>
  <c r="K208" i="4"/>
  <c r="K533" i="4"/>
  <c r="K218" i="4"/>
  <c r="K221" i="4"/>
  <c r="K657" i="4"/>
  <c r="K261" i="4"/>
  <c r="K560" i="4"/>
  <c r="K646" i="4"/>
  <c r="K564" i="4"/>
  <c r="E38" i="6" s="1"/>
  <c r="G38" i="6" s="1"/>
  <c r="K34" i="4"/>
  <c r="K615" i="4"/>
  <c r="K298" i="4"/>
  <c r="K60" i="4"/>
  <c r="K43" i="4" s="1"/>
  <c r="E21" i="6" s="1"/>
  <c r="G21" i="6" s="1"/>
  <c r="K294" i="4"/>
  <c r="K91" i="4"/>
  <c r="K225" i="5"/>
  <c r="F49" i="6" s="1"/>
  <c r="G49" i="6" s="1"/>
  <c r="K87" i="5" l="1"/>
  <c r="F31" i="6" s="1"/>
  <c r="K254" i="5"/>
  <c r="F51" i="6" s="1"/>
  <c r="G51" i="6" s="1"/>
  <c r="K275" i="5"/>
  <c r="F52" i="6" s="1"/>
  <c r="G52" i="6" s="1"/>
  <c r="K90" i="4"/>
  <c r="E23" i="6" s="1"/>
  <c r="G23" i="6" s="1"/>
  <c r="K405" i="4"/>
  <c r="E34" i="6" s="1"/>
  <c r="G34" i="6" s="1"/>
  <c r="K233" i="4"/>
  <c r="E29" i="6" s="1"/>
  <c r="G29" i="6" s="1"/>
  <c r="K207" i="4"/>
  <c r="E28" i="6" s="1"/>
  <c r="G28" i="6" s="1"/>
  <c r="K559" i="4"/>
  <c r="E37" i="6" s="1"/>
  <c r="G37" i="6" s="1"/>
  <c r="K72" i="4"/>
  <c r="E22" i="6" s="1"/>
  <c r="G22" i="6" s="1"/>
  <c r="K343" i="4"/>
  <c r="E33" i="6" s="1"/>
  <c r="G33" i="6" s="1"/>
  <c r="K515" i="4"/>
  <c r="E35" i="6" s="1"/>
  <c r="G35" i="6" s="1"/>
  <c r="K33" i="4"/>
  <c r="E20" i="6" s="1"/>
  <c r="G20" i="6" s="1"/>
  <c r="K596" i="4"/>
  <c r="K276" i="4"/>
  <c r="E31" i="6" s="1"/>
  <c r="G31" i="6" s="1"/>
  <c r="K175" i="4"/>
  <c r="E27" i="6" s="1"/>
  <c r="G27" i="6" s="1"/>
  <c r="K645" i="4"/>
  <c r="K631" i="4" s="1"/>
  <c r="E45" i="6" s="1"/>
  <c r="G45" i="6" s="1"/>
  <c r="K159" i="4"/>
  <c r="E26" i="6" s="1"/>
  <c r="G26" i="6" s="1"/>
  <c r="I16" i="4"/>
  <c r="J16" i="4" s="1"/>
  <c r="K16" i="4" s="1"/>
  <c r="I17" i="4"/>
  <c r="J17" i="4" s="1"/>
  <c r="K17" i="4" s="1"/>
  <c r="I18" i="4"/>
  <c r="J18" i="4" s="1"/>
  <c r="K18" i="4" s="1"/>
  <c r="I19" i="4"/>
  <c r="J19" i="4" s="1"/>
  <c r="K19" i="4" s="1"/>
  <c r="I20" i="4"/>
  <c r="J20" i="4" s="1"/>
  <c r="K20" i="4" s="1"/>
  <c r="I21" i="4"/>
  <c r="J21" i="4" s="1"/>
  <c r="K21" i="4" s="1"/>
  <c r="I22" i="4"/>
  <c r="J22" i="4" s="1"/>
  <c r="K22" i="4" s="1"/>
  <c r="I23" i="4"/>
  <c r="J23" i="4" s="1"/>
  <c r="K23" i="4" s="1"/>
  <c r="K14" i="4" l="1"/>
  <c r="E18" i="6" s="1"/>
  <c r="K587" i="4"/>
  <c r="E41" i="6" s="1"/>
  <c r="G41" i="6" s="1"/>
  <c r="E54" i="6" l="1"/>
  <c r="G18" i="6"/>
  <c r="K664" i="4"/>
  <c r="K224" i="5" l="1"/>
  <c r="K223" i="5" l="1"/>
  <c r="F48" i="6" s="1"/>
  <c r="G48" i="6" l="1"/>
  <c r="F54" i="6"/>
  <c r="K325" i="5"/>
  <c r="G54" i="6" l="1"/>
  <c r="H48" i="6"/>
  <c r="O224" i="5"/>
  <c r="H42" i="6" l="1"/>
  <c r="H34" i="6"/>
  <c r="H52" i="6"/>
  <c r="H33" i="6"/>
  <c r="H47" i="6"/>
  <c r="H41" i="6"/>
  <c r="H18" i="6"/>
  <c r="H43" i="6"/>
  <c r="H51" i="6"/>
  <c r="H50" i="6"/>
  <c r="H53" i="6"/>
  <c r="H24" i="6"/>
  <c r="H40" i="6"/>
  <c r="H23" i="6"/>
  <c r="H30" i="6"/>
  <c r="H38" i="6"/>
  <c r="H44" i="6"/>
  <c r="H32" i="6"/>
  <c r="H31" i="6"/>
  <c r="H45" i="6"/>
  <c r="H35" i="6"/>
  <c r="H49" i="6"/>
  <c r="H36" i="6"/>
  <c r="H25" i="6"/>
  <c r="H39" i="6"/>
  <c r="H26" i="6"/>
  <c r="H27" i="6"/>
  <c r="H29" i="6"/>
  <c r="H46" i="6"/>
  <c r="H21" i="6"/>
  <c r="H19" i="6"/>
  <c r="H37" i="6"/>
  <c r="H22" i="6"/>
  <c r="H28" i="6"/>
  <c r="H20" i="6"/>
  <c r="H54" i="6" l="1"/>
</calcChain>
</file>

<file path=xl/sharedStrings.xml><?xml version="1.0" encoding="utf-8"?>
<sst xmlns="http://schemas.openxmlformats.org/spreadsheetml/2006/main" count="4208" uniqueCount="2082">
  <si>
    <t>ITEM</t>
  </si>
  <si>
    <t>FONTE</t>
  </si>
  <si>
    <t>DESCRIÇÃO DOS SERVIÇOS</t>
  </si>
  <si>
    <t>UN.</t>
  </si>
  <si>
    <t>QUANT.</t>
  </si>
  <si>
    <t>CUSTO UNIT. COM BDI (R$)</t>
  </si>
  <si>
    <t>PREÇO TOTAL 
(R$)</t>
  </si>
  <si>
    <t>SINAPI</t>
  </si>
  <si>
    <t>INFRA</t>
  </si>
  <si>
    <t>M2</t>
  </si>
  <si>
    <t>M3</t>
  </si>
  <si>
    <t>M3XKM</t>
  </si>
  <si>
    <t>M</t>
  </si>
  <si>
    <t>EMPRESA:</t>
  </si>
  <si>
    <t>CNPJ:</t>
  </si>
  <si>
    <t>OBJETO:</t>
  </si>
  <si>
    <t>Assinatura</t>
  </si>
  <si>
    <t>Representante Legal:</t>
  </si>
  <si>
    <t>Responsável Técnico</t>
  </si>
  <si>
    <t>CREA CAU Nº</t>
  </si>
  <si>
    <t>PAPEL COM TIMBRE DA EMPRESA</t>
  </si>
  <si>
    <t>CDHU</t>
  </si>
  <si>
    <t>IMPRIMAÇÃO BETUMINOSA IMPERMEABILIZANTE</t>
  </si>
  <si>
    <t>TOTAL:</t>
  </si>
  <si>
    <t>SERVIÇOS PRELIMINARES</t>
  </si>
  <si>
    <t>CÓD.</t>
  </si>
  <si>
    <t>Preencher somente as células em azul</t>
  </si>
  <si>
    <t>Considerar arredondamento de duas casas decimais para Quantidade; Custo Unitário; BDI; Preço Unitário; Preço Total.</t>
  </si>
  <si>
    <t>CUSTO UNIT. 
(R$)</t>
  </si>
  <si>
    <t>"Sem Desoneração"</t>
  </si>
  <si>
    <t>Local:</t>
  </si>
  <si>
    <t>Mauá-SP</t>
  </si>
  <si>
    <t>INA.01 - IMPRIMAÇÃO BETUMINOSA LIGANTE</t>
  </si>
  <si>
    <t>BDI  1 =</t>
  </si>
  <si>
    <t>BDI  2 =</t>
  </si>
  <si>
    <t>BDI</t>
  </si>
  <si>
    <t>1.1</t>
  </si>
  <si>
    <t>FORNECIMENTO E INSTALAÇÃO DE PLACA DE OBRA COM CHAPA GALVANIZADA E ESTRUTURA DE MADEIRA. AF_03/2022_PS</t>
  </si>
  <si>
    <t>2.1</t>
  </si>
  <si>
    <t>2.2</t>
  </si>
  <si>
    <t>2.3</t>
  </si>
  <si>
    <t>2.1.1</t>
  </si>
  <si>
    <t>2.2.1</t>
  </si>
  <si>
    <t>1.2</t>
  </si>
  <si>
    <t>TAPUME COM TELHA METÁLICA. AF_03/2024</t>
  </si>
  <si>
    <t>1.3</t>
  </si>
  <si>
    <t>ENTRADA DE ENERGIA ELÉTRICA, AÉREA, TRIFÁSICA, COM CAIXA DE EMBUTIR, CABO DE 10 MM2 E DISJUNTOR DIN 50A (NÃO INCLUSO O POSTE DE CONCRETO). AF_12/2025</t>
  </si>
  <si>
    <t>UN</t>
  </si>
  <si>
    <t>1.4</t>
  </si>
  <si>
    <t>PRÓPRIA-FNDE</t>
  </si>
  <si>
    <t>FNDE 003</t>
  </si>
  <si>
    <t>LIGAÇÃO PROVISÓRIA DE ÁGUA E ESGOTO</t>
  </si>
  <si>
    <t>1.5</t>
  </si>
  <si>
    <t>LOCAÇÃO CONVENCIONAL DE OBRA, UTILIZANDO GABARITO DE TÁBUAS CORRIDAS PONTALETADAS A CADA 2,00M - 2 UTILIZAÇÕES. AF_03/2024</t>
  </si>
  <si>
    <t>1.6</t>
  </si>
  <si>
    <t>FNDE 231</t>
  </si>
  <si>
    <t>LOCACAO DE CONTAINER 2,30 X 6,00 M, ALT. 2,50 M, COM 1 SANITARIO, PARA ESCRITORIO, COMPLETO, SEM DIVISORIAS INTERNAS (NAO INCLUI MOBILIZACAO/DESMOBILIZACAO)</t>
  </si>
  <si>
    <t>MES</t>
  </si>
  <si>
    <t>1.7</t>
  </si>
  <si>
    <t>FNDE 230</t>
  </si>
  <si>
    <t>LOCACAO DE CONTAINER 2,30 X 6,00 M, ALT. 2,50 M, PARA ESCRITORIO, SEM DIVISORIAS INTERNAS E SEM SANITARIO (NAO INCLUI MOBILIZACAO/DESMOBILIZACAO)</t>
  </si>
  <si>
    <t>1.8</t>
  </si>
  <si>
    <t>FNDE 232</t>
  </si>
  <si>
    <t>LOCACAO DE CONTAINER 2,30 X 6,00 M, ALT. 2,50 M, PARA SANITARIO, COM 4 BACIAS, 8 CHUVEIROS,1 LAVATORIO E 1 MICTORIO (NAO INCLUI MOBILIZACAO/DESMOBILIZACAO)</t>
  </si>
  <si>
    <t>1.9</t>
  </si>
  <si>
    <t>TRANSPORTE COM CAMINHÃO CARROCERIA COM GUINDAUTO (MUNCK), MOMENTO MÁXIMO DE CARGA 11,7 TM, EM VIA URBANA PAVIMENTADA, DMT ATÉ 30KM (UNIDADE: TXKM). AF_07/2020</t>
  </si>
  <si>
    <t>TXKM</t>
  </si>
  <si>
    <t>MOVIMENTO DE TERRA PARA FUNDAÇÕES</t>
  </si>
  <si>
    <t>ESCAVAÇÃO MECANIZADA PARA BLOCO DE COROAMENTO OU SAPATA COM RETROESCAVADEIRA (INCLUINDO ESCAVAÇÃO PARA COLOCAÇÃO DE FÔRMAS). AF_01/2024</t>
  </si>
  <si>
    <t>ESCAVAÇÃO MECANIZADA PARA VIGA BALDRAME OU SAPATA CORRIDA COM MINI-ESCAVADEIRA (INCLUINDO ESCAVAÇÃO PARA COLOCAÇÃO DE FÔRMAS). AF_01/2024</t>
  </si>
  <si>
    <t>PREPARO DE FUNDO DE VALA COM LARGURA MENOR QUE 1,5 M (ACERTO DO SOLO NATURAL), EM LOCAL COM NÍVEL BAIXO DE INTERFERÊNCIA. AF_01/2026</t>
  </si>
  <si>
    <t>2.4</t>
  </si>
  <si>
    <t>REATERRO MECANIZADO DE VALA COM MINICARREGADEIRA, COM COMPACTADOR DE SOLOS DE PERCUSSÃO. AF_08/2023</t>
  </si>
  <si>
    <t>2.5</t>
  </si>
  <si>
    <t>CARGA, MANOBRA E DESCARGA DE SOLOS E MATERIAIS GRANULARES EM CAMINHÃO BASCULANTE 14 M³ - CARGA COM PÁ CARREGADEIRA (CAÇAMBA DE 1,7 A 2,8 M³ / 128 HP) E DESCARGA LIVRE (UNIDADE: M3). AF_07/2020</t>
  </si>
  <si>
    <t>2.6</t>
  </si>
  <si>
    <t>TRANSPORTE COM CAMINHÃO BASCULANTE DE 14 M³, EM VIA URBANA PAVIMENTADA, DMT ATÉ 30 KM (UNIDADE: M3XKM). AF_07/2020</t>
  </si>
  <si>
    <t>2.7</t>
  </si>
  <si>
    <t>TRANSPORTE COM CAMINHÃO BASCULANTE DE 14 M³, EM VIA URBANA PAVIMENTADA, ADICIONAL PARA DMT EXCEDENTE A 30 KM (UNIDADE: M3XKM). AF_07/2020</t>
  </si>
  <si>
    <t>2.8</t>
  </si>
  <si>
    <t>04-064-000</t>
  </si>
  <si>
    <t>DISPOSIÇÃO FINAL DE SOLOS E RESÍDUOS, CLASSE II B - INERTES, EM ATERRO SANITÁRIO LICENCIADO</t>
  </si>
  <si>
    <t>Ton</t>
  </si>
  <si>
    <t>FUNDAÇÕES BLOCOS E VIGAS BALDRAMES</t>
  </si>
  <si>
    <t>3.1</t>
  </si>
  <si>
    <t>CONCRETO ARMADO PARA BLOCOS</t>
  </si>
  <si>
    <t>3.1.1</t>
  </si>
  <si>
    <t>96619</t>
  </si>
  <si>
    <t>LASTRO DE CONCRETO MAGRO, APLICADO EM BLOCOS DE COROAMENTO OU SAPATAS, ESPESSURA DE 5 CM. AF_01/2024</t>
  </si>
  <si>
    <t>3.1.2</t>
  </si>
  <si>
    <t>96534</t>
  </si>
  <si>
    <t>FABRICAÇÃO, MONTAGEM E DESMONTAGEM DE FÔRMA PARA BLOCO DE COROAMENTO, EM MADEIRA SERRADA, E=25 MM, 4 UTILIZAÇÕES. AF_01/2024</t>
  </si>
  <si>
    <t>3.1.3</t>
  </si>
  <si>
    <t>96544</t>
  </si>
  <si>
    <t>ARMAÇÃO DE BLOCO UTILIZANDO AÇO CA-50 DE 6,3 MM - MONTAGEM. AF_01/2024</t>
  </si>
  <si>
    <t>KG</t>
  </si>
  <si>
    <t>3.1.4</t>
  </si>
  <si>
    <t>96545</t>
  </si>
  <si>
    <t>ARMAÇÃO DE BLOCO UTILIZANDO AÇO CA-50 DE 8 MM - MONTAGEM. AF_01/2024</t>
  </si>
  <si>
    <t>3.1.5</t>
  </si>
  <si>
    <t>96546</t>
  </si>
  <si>
    <t>ARMAÇÃO DE BLOCO UTILIZANDO AÇO CA-50 DE 10 MM - MONTAGEM. AF_01/2024</t>
  </si>
  <si>
    <t>3.1.6</t>
  </si>
  <si>
    <t>104920</t>
  </si>
  <si>
    <t>ARMAÇÃO DE BLOCO, SAPATA ISOLADA, VIGA BALDRAME E SAPATA CORRIDA UTILIZANDO AÇO CA-50 DE 12,5 MM - MONTAGEM. AF_01/2024</t>
  </si>
  <si>
    <t>3.1.7</t>
  </si>
  <si>
    <t>104921</t>
  </si>
  <si>
    <t>ARMAÇÃO DE BLOCO, SAPATA ISOLADA, VIGA BALDRAME E SAPATA CORRIDA UTILIZANDO AÇO CA-50 DE 16 MM - MONTAGEM. AF_01/2024</t>
  </si>
  <si>
    <t>3.1.8</t>
  </si>
  <si>
    <t>96557</t>
  </si>
  <si>
    <t>CONCRETAGEM DE BLOCO DE COROAMENTO OU VIGA BALDRAME, FCK 30 MPA, COM USO DE BOMBA - LANÇAMENTO, ADENSAMENTO E ACABAMENTO. AF_01/2024</t>
  </si>
  <si>
    <t>SUPERESTRUTURA</t>
  </si>
  <si>
    <t>4.1</t>
  </si>
  <si>
    <t>CONCRETO ARMADO - VIGAS BALDRAME</t>
  </si>
  <si>
    <t>4.1.1</t>
  </si>
  <si>
    <t>4.1.2</t>
  </si>
  <si>
    <t>96536</t>
  </si>
  <si>
    <t>FABRICAÇÃO, MONTAGEM E DESMONTAGEM DE FÔRMA PARA VIGA BALDRAME, EM MADEIRA SERRADA, E=25 MM, 4 UTILIZAÇÕES. AF_01/2024</t>
  </si>
  <si>
    <t>4.1.3</t>
  </si>
  <si>
    <t>ARMAÇÃO DE SAPATA ISOLADA, VIGA BALDRAME E SAPATA CORRIDA UTILIZANDO AÇO CA-50 DE 6,3 MM - MONTAGEM. AF_01/2024</t>
  </si>
  <si>
    <t>4.1.4</t>
  </si>
  <si>
    <t>104918</t>
  </si>
  <si>
    <t>ARMAÇÃO DE SAPATA ISOLADA, VIGA BALDRAME E SAPATA CORRIDA UTILIZANDO AÇO CA-50 DE 8 MM - MONTAGEM. AF_01/2024</t>
  </si>
  <si>
    <t>4.1.5</t>
  </si>
  <si>
    <t>104919</t>
  </si>
  <si>
    <t>ARMAÇÃO DE SAPATA ISOLADA, VIGA BALDRAME E SAPATA CORRIDA UTILIZANDO AÇO CA-50 DE 10 MM - MONTAGEM. AF_01/2024</t>
  </si>
  <si>
    <t>4.1.6</t>
  </si>
  <si>
    <t>4.1.7</t>
  </si>
  <si>
    <t>4.1.8</t>
  </si>
  <si>
    <t>4.2</t>
  </si>
  <si>
    <t>CONCRETO ARMADO - PILARES</t>
  </si>
  <si>
    <t>4.2.1</t>
  </si>
  <si>
    <t>92443</t>
  </si>
  <si>
    <t>MONTAGEM E DESMONTAGEM DE FÔRMA DE PILARES RETANGULARES E ESTRUTURAS SIMILARES, PÉ-DIREITO SIMPLES, EM CHAPA DE MADEIRA COMPENSADA PLASTIFICADA, 18 UTILIZAÇÕES. AF_09/2020</t>
  </si>
  <si>
    <t>4.2.2</t>
  </si>
  <si>
    <t>ARMAÇÃO DE PILAR OU VIGA DE ESTRUTURA CONVENCIONAL DE CONCRETO ARMADO UTILIZANDO AÇO CA-50 DE 6,3 MM - MONTAGEM. AF_06/2022</t>
  </si>
  <si>
    <t>4.2.3</t>
  </si>
  <si>
    <t>92762</t>
  </si>
  <si>
    <t>ARMAÇÃO DE PILAR OU VIGA DE ESTRUTURA CONVENCIONAL DE CONCRETO ARMADO UTILIZANDO AÇO CA-50 DE 10,0 MM - MONTAGEM. AF_06/2022</t>
  </si>
  <si>
    <t>4.2.4</t>
  </si>
  <si>
    <t>92763</t>
  </si>
  <si>
    <t>ARMAÇÃO DE PILAR OU VIGA DE ESTRUTURA CONVENCIONAL DE CONCRETO ARMADO UTILIZANDO AÇO CA-50 DE 12,5 MM - MONTAGEM. AF_06/2022</t>
  </si>
  <si>
    <t>4.2.5</t>
  </si>
  <si>
    <t>92764</t>
  </si>
  <si>
    <t>ARMAÇÃO DE PILAR OU VIGA DE ESTRUTURA CONVENCIONAL DE CONCRETO ARMADO UTILIZANDO AÇO CA-50 DE 16,0 MM - MONTAGEM. AF_06/2022</t>
  </si>
  <si>
    <t>4.2.6</t>
  </si>
  <si>
    <t>FNDE 239</t>
  </si>
  <si>
    <t>CONCRETAGEM DE PILARES, FCK = 30 MPA, COM USO DE BOMBA - LANÇAMENTO, ADENSAMENTO E ACABAMENTO.</t>
  </si>
  <si>
    <t>4.3</t>
  </si>
  <si>
    <t>CONCRETO ARMADO - VIGAS</t>
  </si>
  <si>
    <t>4.3.1</t>
  </si>
  <si>
    <t>92479</t>
  </si>
  <si>
    <t>MONTAGEM E DESMONTAGEM DE FÔRMA DE VIGA, ESCORAMENTO COM GARFO DE MADEIRA, PÉ-DIREITO SIMPLES, EM CHAPA DE MADEIRA PLASTIFICADA, 18 UTILIZAÇÕES. AF_09/2020</t>
  </si>
  <si>
    <t>4.3.2</t>
  </si>
  <si>
    <t>4.3.3</t>
  </si>
  <si>
    <t>92761</t>
  </si>
  <si>
    <t>ARMAÇÃO DE PILAR OU VIGA DE ESTRUTURA CONVENCIONAL DE CONCRETO ARMADO UTILIZANDO AÇO CA-50 DE 8,0 MM - MONTAGEM. AF_06/2022</t>
  </si>
  <si>
    <t>4.3.4</t>
  </si>
  <si>
    <t>4.3.5</t>
  </si>
  <si>
    <t>4.3.6</t>
  </si>
  <si>
    <t>FNDE 240</t>
  </si>
  <si>
    <t>CONCRETAGEM DE VIGAS E LAJES, FCK=30 MPA, PARA LAJES MACIÇAS OU NERVURADAS COM USO DE BOMBA - LANÇAMENTO, ADENSAMENTO E ACABAMENTO.</t>
  </si>
  <si>
    <t>4.4</t>
  </si>
  <si>
    <t>ESTRUTURA METÁLICA</t>
  </si>
  <si>
    <t>4.4.1</t>
  </si>
  <si>
    <t>FNDE 607</t>
  </si>
  <si>
    <t>ESTRUTURA TRELIÇADA DE COBERTURA, INCLUSOS PERFIS METÁLICOS, CHAPA METÁLICAS, MÃO DE OBRA E TRANSPORTE COM GUINDASTE - FORNECIMENTO E INSTALAÇÃO</t>
  </si>
  <si>
    <t>4.4.2</t>
  </si>
  <si>
    <t>100723</t>
  </si>
  <si>
    <t>PINTURA COM TINTA ALQUÍDICA DE FUNDO E ACABAMENTO (ESMALTE SINTÉTICO GRAFITE) PULVERIZADA SOBRE PERFIL METÁLICO EXECUTADO EM FÁBRICA (POR DEMÃO). AF_01/2020_PE</t>
  </si>
  <si>
    <t>4.4.3</t>
  </si>
  <si>
    <t>100719</t>
  </si>
  <si>
    <t>PINTURA COM TINTA ALQUÍDICA DE FUNDO (TIPO ZARCÃO) PULVERIZADA SOBRE PERFIL METÁLICO EXECUTADO EM FÁBRICA (POR DEMÃO). AF_01/2020_PE</t>
  </si>
  <si>
    <t>4.4.4</t>
  </si>
  <si>
    <t>100739</t>
  </si>
  <si>
    <t>PINTURA COM TINTA ALQUÍDICA DE ACABAMENTO (ESMALTE SINTÉTICO ACETINADO) PULVERIZADA SOBRE PERFIL METÁLICO EXECUTADO EM FÁBRICA (POR DEMÃO). AF_01/2020_PE</t>
  </si>
  <si>
    <t>SISTEMA DE VEDAÇÃO VERTICAL</t>
  </si>
  <si>
    <t>5.1</t>
  </si>
  <si>
    <t>ELEMENTOS VAZADOS</t>
  </si>
  <si>
    <t>5.1.1</t>
  </si>
  <si>
    <t>101161</t>
  </si>
  <si>
    <t>ALVENARIA DE VEDAÇÃO COM ELEMENTO VAZADO DE CONCRETO (COBOGÓ) DE 7X50X50CM E ARGAMASSA DE ASSENTAMENTO COM PREPARO EM BETONEIRA. AF_05/2020</t>
  </si>
  <si>
    <t>5.2</t>
  </si>
  <si>
    <t>ALVENARIA DE VEDAÇÃO</t>
  </si>
  <si>
    <t>5.2.1</t>
  </si>
  <si>
    <t>103324</t>
  </si>
  <si>
    <t>ALVENARIA DE VEDAÇÃO DE BLOCOS CERÂMICOS FURADOS NA VERTICAL DE 14X19X39 CM (ESPESSURA 14 CM) E ARGAMASSA DE ASSENTAMENTO COM PREPARO EM BETONEIRA. AF_12/2021</t>
  </si>
  <si>
    <t>5.2.2</t>
  </si>
  <si>
    <t>103322</t>
  </si>
  <si>
    <t>ALVENARIA DE VEDAÇÃO DE BLOCOS CERÂMICOS FURADOS NA VERTICAL DE 9X19X39 CM (ESPESSURA 9 CM) E ARGAMASSA DE ASSENTAMENTO COM PREPARO EM BETONEIRA. AF_12/2021</t>
  </si>
  <si>
    <t>5.2.3</t>
  </si>
  <si>
    <t>103328</t>
  </si>
  <si>
    <t>ALVENARIA DE VEDAÇÃO DE BLOCOS CERÂMICOS FURADOS NA HORIZONTAL DE 9X19X19 CM (ESPESSURA 9 CM) E ARGAMASSA DE ASSENTAMENTO COM PREPARO EM BETONEIRA. AF_12/2021</t>
  </si>
  <si>
    <t>5.2.4</t>
  </si>
  <si>
    <t>93200</t>
  </si>
  <si>
    <t>FIXAÇÃO (ENCUNHAMENTO) DE ALVENARIA DE VEDAÇÃO COM ARGAMASSA APLICADA COM BISNAGA. AF_03/2024</t>
  </si>
  <si>
    <t>5.2.5</t>
  </si>
  <si>
    <t>101159</t>
  </si>
  <si>
    <t>ALVENARIA DE VEDAÇÃO DE BLOCOS CERÂMICOS MACIÇOS DE 5X10X20CM (ESPESSURA 10CM) E ARGAMASSA DE ASSENTAMENTO COM PREPARO EM BETONEIRA. AF_05/2020</t>
  </si>
  <si>
    <t>5.3</t>
  </si>
  <si>
    <t>CONCRETO ARMADO PARA VERGAS</t>
  </si>
  <si>
    <t>5.3.1</t>
  </si>
  <si>
    <t>105024</t>
  </si>
  <si>
    <t>VERGA MOLDADA IN LOCO EM CONCRETO, ESPESSURA DE *10* CM. AF_03/2024</t>
  </si>
  <si>
    <t>5.3.2</t>
  </si>
  <si>
    <t>105023</t>
  </si>
  <si>
    <t>VERGA MOLDADA IN LOCO EM CONCRETO, ESPESSURA DE *15* CM. AF_03/2024</t>
  </si>
  <si>
    <t>5.3.3</t>
  </si>
  <si>
    <t>105030</t>
  </si>
  <si>
    <t>CONTRAVERGA MOLDADA IN LOCO EM CONCRETO, ESPESSURA DE *10* CM. AF_03/2024</t>
  </si>
  <si>
    <t>5.3.4</t>
  </si>
  <si>
    <t>105029</t>
  </si>
  <si>
    <t>CONTRAVERGA MOLDADA IN LOCO EM CONCRETO, ESPESSURA DE *15* CM. AF_03/2024</t>
  </si>
  <si>
    <t>5.4</t>
  </si>
  <si>
    <t>DIVISÓRIAS</t>
  </si>
  <si>
    <t>5.4.1</t>
  </si>
  <si>
    <t>102253</t>
  </si>
  <si>
    <t>DIVISORIA SANITÁRIA, EM GRANITO CINZA POLIDO, ESP = 3CM, ASSENTADO COM ARGAMASSA COLANTE AC III-E. AF_10/2025</t>
  </si>
  <si>
    <t>5.4.2</t>
  </si>
  <si>
    <t>102181</t>
  </si>
  <si>
    <t>INSTALAÇÃO DE VIDRO TEMPERADO, E = 10 MM, ENCAIXADO EM PERFIL U. AF_11/2025</t>
  </si>
  <si>
    <t>5.4.3</t>
  </si>
  <si>
    <t>102235</t>
  </si>
  <si>
    <t>DIVISÓRIA FIXA EM VIDRO TEMPERADO 10 MM, SEM ABERTURA. AF_10/2025_PS</t>
  </si>
  <si>
    <t>ESQUADRIAS</t>
  </si>
  <si>
    <t>6.1</t>
  </si>
  <si>
    <t>PORTAS DE MADEIRA</t>
  </si>
  <si>
    <t>6.1.1</t>
  </si>
  <si>
    <t>FNDE 243</t>
  </si>
  <si>
    <t>PM1 - KIT DE PORTA DE MADEIRA FRISADA, SEMI-OCA (LEVE OU MÉDIA), PADRÃO MÉDIO, 80X210CM, ESPESSURA DE 3,5CM, ITENS INCLUSOS: DOBRADIÇAS, MONTAGEM E INSTALAÇÃO DE BATENTE, FECHADURA COM EXECUÇÃO DO FURO - FORNECIMENTO E INSTALAÇÃO</t>
  </si>
  <si>
    <t>6.1.2</t>
  </si>
  <si>
    <t>FNDE 247</t>
  </si>
  <si>
    <t>PM 2 - KIT DE PORTA DE MADEIRA COM VENEZIANA, 80X210CM (ESPESSURA DE 3CM), PADRÃO MÉDIO, ITENS INCLUSOS: DOBRADIÇAS, MONTAGEM E INSTALAÇÃO DE BATENTE, FECHADURA COM EXECUÇÃO DO FURO - FORNECIMENTO E INSTALAÇÃO</t>
  </si>
  <si>
    <t>6.1.3</t>
  </si>
  <si>
    <t>FNDE 246</t>
  </si>
  <si>
    <t>PM3 - KIT DE PORTA DE MADEIRA FRISADA, SEMI-OCA (LEVE OU MÉDIA), PADRÃO MÉDIO, 80X210CM, ESPESSURA DE 3,5CM, ITENS INCLUSOS: DOBRADIÇAS, MONTAGEM E INSTALAÇÃO DE BATENTE, FECHADURA COM EXECUÇÃO DO FURO - FORNECIMENTO E INSTALAÇÃO.</t>
  </si>
  <si>
    <t>6.1.4</t>
  </si>
  <si>
    <t>FNDE 248</t>
  </si>
  <si>
    <t>PM4 - KIT DE PORTA DE MADEIRA COM VISOR DE VIDRO, 80X210CM (ESPESSURA DE 3CM), PADRÃO POPULAR, ITENS INCLUSOS: DOBRADIÇAS, MONTAGEM E INSTALAÇÃO DE BATENTE, FECHADURA COM EXECUÇÃO DO FURO - FORNECIMENTO E INSTALAÇÃO.</t>
  </si>
  <si>
    <t>6.1.5</t>
  </si>
  <si>
    <t>FNDE 249</t>
  </si>
  <si>
    <t>PM5 -PORTA EM COMPENSADO DE MADEIRA E=2cm REVESTIDA COM LAMINADO MELAMÍNICO NAS CORES: AMARELA, VERDE, LARANJA E AZUL</t>
  </si>
  <si>
    <t>6.1.6</t>
  </si>
  <si>
    <t>FNDE 250</t>
  </si>
  <si>
    <t>INSTALAÇÃO DE VIDRO LISO INCOLOR ESQUADRIA PM4 , E = 6 MM, EM ESQUADRIA DE MADEIRA, FIXADO COM BAGUETE</t>
  </si>
  <si>
    <t>6.2</t>
  </si>
  <si>
    <t>FERRAGENS E ACESSÓRIOS</t>
  </si>
  <si>
    <t>6.2.1</t>
  </si>
  <si>
    <t>100705</t>
  </si>
  <si>
    <t>TARJETA TIPO LIVRE/OCUPADO PARA PORTA DE BANHEIRO. AF_10/2025</t>
  </si>
  <si>
    <t>6.2.2</t>
  </si>
  <si>
    <t>100866</t>
  </si>
  <si>
    <t>BARRA DE APOIO RETA, EM ACO INOX POLIDO, COMPRIMENTO 60CM, FIXADA NA PAREDE - FORNECIMENTO E INSTALAÇÃO. AF_01/2020</t>
  </si>
  <si>
    <t>6.2.3</t>
  </si>
  <si>
    <t>FNDE 004</t>
  </si>
  <si>
    <t>CHAPA METÁLICA (ALUMÍNIO) 0,90 M X 0,40 M, ESPESSURA 1 MM PARA AS PORTAS</t>
  </si>
  <si>
    <t>6.2.4</t>
  </si>
  <si>
    <t>102219</t>
  </si>
  <si>
    <t>PINTURA TINTA DE ACABAMENTO (PIGMENTADA) ESMALTE SINTÉTICO ACETINADO EM MADEIRA, 2 DEMÃOS. AF_01/2021</t>
  </si>
  <si>
    <t>6.3</t>
  </si>
  <si>
    <t>PORTAS EM ALUMÍNIO</t>
  </si>
  <si>
    <t>6.3.1</t>
  </si>
  <si>
    <t>FNDE 251</t>
  </si>
  <si>
    <t>PORTA DE ABRIR - PA1 - 100 X 210 CM EM CHAPA DE ALUMÍNIO, COM VENEZIANA E VIDRO MINIBOREAL 6 MM, INCLUSO FECHADURA E PUXADOR - CONFORME PROJETO DE ESQUADRIAS</t>
  </si>
  <si>
    <t>6.3.2</t>
  </si>
  <si>
    <t>FNDE 252</t>
  </si>
  <si>
    <t>PORTA DE ABRIR - PA2 - 80 X 210 CM EM CHAPA DE ALUMÍNIO, TIPO VENEZIANA COM GUARNIÇÃO, FIXAÇÃO COM PARAFUSOS - FORNECIMENTO E INSTALAÇÃO - CONFORME PROJETO DE ESQUADRIAS</t>
  </si>
  <si>
    <t>6.3.3</t>
  </si>
  <si>
    <t>FNDE 253</t>
  </si>
  <si>
    <t>PORTA DE ABRIR 2 FOLHAS - PA3 - 160 X 210 CM EM CHAPA DE ALUMÍNIO, TIPO VENEZIANA COM GUARNIÇÃO, FIXAÇÃO COM PARAFUSOS - FORNECIMENTO E INSTALAÇÃO - CONFORME PROJETO DE ESQUADRIAS</t>
  </si>
  <si>
    <t>6.3.4</t>
  </si>
  <si>
    <t>FNDE 254</t>
  </si>
  <si>
    <t>PORTA DE CORRER - PA4- 450 X 265 CM, DE ALUMÍNIO, COM DUAS FOLHAS FIXAS E DUAS FOLHAS DE CORRER PARA VIDRO, INCLUSO VIDRO LISO INCOLOR 8 MM, FECHADURA E PUXADOR, SEM ALIZAR - CONFORME PROJETO DE ESQUADRIAS</t>
  </si>
  <si>
    <t>6.3.5</t>
  </si>
  <si>
    <t>FNDE 255</t>
  </si>
  <si>
    <t>PORTA DE CORRER - PA5- 240 X 210 CM, DE ALUMÍNIO, COM DUAS FOLHAS DE CORRER PARA VIDRO, INCLUSO VIDRO LISO INCOLOR 8 MM, FECHADURA E PUXADOR, SEM ALIZAR - CONFORME PROJETO DE ESQUADRIAS</t>
  </si>
  <si>
    <t>6.3.6</t>
  </si>
  <si>
    <t>FNDE 256</t>
  </si>
  <si>
    <t>PORTA DE ABRIR 2 FOLHAS - PA6 - 110 X 170 CM EM CHAPA DE ALUMÍNIO, TIPO VENEZIANA COM GUARNIÇÃO, FIXAÇÃO COM PARAFUSOS - FORNECIMENTO E INSTALAÇÃO - CONFORME PROJETO DE ESQUADRIAS</t>
  </si>
  <si>
    <t>6.3.7</t>
  </si>
  <si>
    <t>FNDE 257</t>
  </si>
  <si>
    <t>PORTA DE ABRIR 2 FOLHAS - PA7 - 250 X 210 CM EM CHAPA DE ALUMÍNIO, COM DUAS FOLHAS DE ABRIR E BANDEIRA LATERAL FIXA, TIPO VENEZIANA COM GUARNIÇÃO, FIXAÇÃO COM PARAFUSOS - FORNECIMENTO E INSTALAÇÃO - CONFORME PROJETO DE ESQUADRIAS</t>
  </si>
  <si>
    <t>6.4</t>
  </si>
  <si>
    <t>JANELAS EM ALUMÍNIO</t>
  </si>
  <si>
    <t>6.4.1</t>
  </si>
  <si>
    <t>FNDE 258</t>
  </si>
  <si>
    <t>JANELA DE ALUMÍNIO - JA-1 - 70 X 125 CM, TIPO GUILHOTINA COMPLETA, COM VIDROS, BATENTE E FERRAGENS. EXCLUSIVE ALIZAR, ACABAMENTO E CONTRAMARCO, CONFORME PROJETO DE ESQUADRIAS</t>
  </si>
  <si>
    <t>6.4.2</t>
  </si>
  <si>
    <t>FNDE 259</t>
  </si>
  <si>
    <t>JANELA DE ALUMÍNIO - JA-2 - 110 X 145 CM, TIPO GUILHOTINACOMPLETA, COM VIDROS, BATENTE E FERRAGENS. EXCLUSIVE ALIZAR, ACABAMENTO E CONTRAMARCO, CONFORME PROJETO DE ESQUADRIAS</t>
  </si>
  <si>
    <t>6.4.3</t>
  </si>
  <si>
    <t>FNDE 275</t>
  </si>
  <si>
    <t>JANELA DE ALUMÍNIO JA-3 - 140 X 115, TIPO FIXA, PARA VIDRO, COM VIDRO, BATENTE E FERRAGENS. EXCLUSIVE ACABAMENTO, ALIZAR E CONTRAMARCO, CONFORME PROJETO DE ESQUADRIAS</t>
  </si>
  <si>
    <t>6.4.4</t>
  </si>
  <si>
    <t>FNDE 262</t>
  </si>
  <si>
    <t>JANELA DE ALUMÍNIO - JA-4 - 140 X 145 CM, TIPO GUILHOTINA COMPLETA, COM VIDROS, BATENTE E FERRAGENS. EXCLUSIVE ALIZAR, ACABAMENTO E CONTRAMARCO, CONFORME PROJETO DE ESQUADRIAS</t>
  </si>
  <si>
    <t>6.4.5</t>
  </si>
  <si>
    <t>FNDE 276</t>
  </si>
  <si>
    <t>JANELA DE ALUMÍNIO JA-5 - 200 X 128 CM, TIPO FIXA, PARA VIDRO, COM VIDRO, BATENTE E FERRAGENS. EXCLUSIVE ACABAMENTO, ALIZAR E CONTRAMARCO, CONFORME PROJETO DE ESQUADRIAS</t>
  </si>
  <si>
    <t>6.4.6</t>
  </si>
  <si>
    <t>FNDE 263</t>
  </si>
  <si>
    <t>JANELA DE ALUMÍNIO - JA-6 - 210 X 50 CM, TIPO MAXIM-AR, COM VIDROS, BATENTE E FERRAGENS. EXCLUSIVE ALIZAR, ACABAMENTO E CONTRAMARCO, CONFORME PROJETO DE ESQUADRIAS</t>
  </si>
  <si>
    <t>6.4.7</t>
  </si>
  <si>
    <t>FNDE 264</t>
  </si>
  <si>
    <t>JANELA DE ALUMÍNIO - JA-7 - 210 X 75 CM, TIPO MAXIM-AR, COM VIDROS, BATENTE E FERRAGENS. EXCLUSIVE ALIZAR, ACABAMENTO E CONTRAMARCO, CONFORME PROJETO DE ESQUADRIAS</t>
  </si>
  <si>
    <t>6.4.8</t>
  </si>
  <si>
    <t>FNDE 268</t>
  </si>
  <si>
    <t>JANELA DE ALUMÍNIO - JA-8 - 210 X 100 CM, TIPO MAXIM-AR, COM VIDROS, BATENTE E FERRAGENS. EXCLUSIVE ALIZAR, ACABAMENTO E CONTRAMARCO, CONFORME PROJETO DE ESQUADRIAS</t>
  </si>
  <si>
    <t>6.4.9</t>
  </si>
  <si>
    <t>FNDE 265</t>
  </si>
  <si>
    <t>JANELA DE ALUMÍNIO - JA-9 - 210 X 150 CM, TIPO MAXIM-AR, COM VIDROS, BATENTE E FERRAGENS. EXCLUSIVE ALIZAR, ACABAMENTO E CONTRAMARCO, CONFORME PROJETO DE ESQUADRIAS</t>
  </si>
  <si>
    <t>6.4.10</t>
  </si>
  <si>
    <t>FNDE 269</t>
  </si>
  <si>
    <t>JANELA DE ALUMÍNIO - JA-10 - 140 X 150 CM, TIPO MAXIM-AR, COM VIDROS, BATENTE E FERRAGENS. EXCLUSIVE ALIZAR, ACABAMENTO E CONTRAMARCO, CONFORME PROJETO DE ESQUADRIAS</t>
  </si>
  <si>
    <t>6.4.11</t>
  </si>
  <si>
    <t>FNDE 270</t>
  </si>
  <si>
    <t>JANELA DE ALUMÍNIO - JA-11 - 140 X 75 CM, TIPO MAXIM-AR, COM VIDROS, BATENTE E FERRAGENS. EXCLUSIVE ALIZAR, ACABAMENTO E CONTRAMARCO, CONFORME PROJETO DE ESQUADRIAS</t>
  </si>
  <si>
    <t>6.4.12</t>
  </si>
  <si>
    <t>FNDE 271</t>
  </si>
  <si>
    <t>JANELA DE ALUMÍNIO - JA-12 - 420 X 50 CM, TIPO MAXIM-AR, COM VIDROS, BATENTE E FERRAGENS. EXCLUSIVE ALIZAR, ACABAMENTO E CONTRAMARCO, CONFORME PROJETO DE ESQUADRIAS</t>
  </si>
  <si>
    <t>6.4.13</t>
  </si>
  <si>
    <t>FNDE 272</t>
  </si>
  <si>
    <t>JANELA DE ALUMÍNIO - JA-13 - 420 X 150 CM, TIPO MAXIM-AR, COM VIDROS, BATENTE E FERRAGENS. EXCLUSIVE ALIZAR, ACABAMENTO E CONTRAMARCO, CONFORME PROJETO DE ESQUADRIAS</t>
  </si>
  <si>
    <t>6.4.14</t>
  </si>
  <si>
    <t>FNDE 273</t>
  </si>
  <si>
    <t>JANELA DE ALUMÍNIO - JA-14 - 560 X 100 CM, TIPO MAXIM-AR, COM VIDROS, BATENTE E FERRAGENS. EXCLUSIVE ALIZAR, ACABAMENTO E CONTRAMARCO, CONFORME PROJETO DE ESQUADRIAS</t>
  </si>
  <si>
    <t>6.4.15</t>
  </si>
  <si>
    <t>FNDE 274</t>
  </si>
  <si>
    <t>JANELA DE ALUMÍNIO - JA-15 - 560 X 150 CM, TIPO MAXIM-AR, COM VIDROS, BATENTE E FERRAGENS. EXCLUSIVE ALIZAR, ACABAMENTO E CONTRAMARCO, CONFORME PROJETO DE ESQUADRIAS</t>
  </si>
  <si>
    <t>6.4.16</t>
  </si>
  <si>
    <t>FNDE 277</t>
  </si>
  <si>
    <t>JANELA DE ALUMÍNIO JA-16 - 160 X 85, TIPO FIXA, PARA VIDRO, COM VIDRO, BATENTE E FERRAGENS. EXCLUSIVE ACABAMENTO, ALIZAR E CONTRAMARCO, CONFORME PROJETO DE ESQUADRIAS</t>
  </si>
  <si>
    <t>6.4.17</t>
  </si>
  <si>
    <t>FNDE 108</t>
  </si>
  <si>
    <t>JANELA DE ALUMÍNIO - JA-17 - 60 X 20 CM, COM MALHA DE 3 A 7 MM</t>
  </si>
  <si>
    <t>6.4.18</t>
  </si>
  <si>
    <t>FNDE 109</t>
  </si>
  <si>
    <t>JANELA DE ALUMÍNIO - JA-18 - 120 X 20 CM, COM MALHA DE 3 A 7 MM</t>
  </si>
  <si>
    <t>6.4.19</t>
  </si>
  <si>
    <t>FNDE 005</t>
  </si>
  <si>
    <t>TELA TIPO MOSQUITEIRO - FIXADA NA ESQUADRIA - CONFORME PROJETO DE ESQUADRIAS</t>
  </si>
  <si>
    <t>6.5</t>
  </si>
  <si>
    <t>PORTAS DE VIDRO</t>
  </si>
  <si>
    <t>6.5.1</t>
  </si>
  <si>
    <t>FNDE 279</t>
  </si>
  <si>
    <t>PORTA DE VIDRO - PV1 - 185 X 230 CM, DE ABRIR DUAS FOLHAS TEMPERADO INCOLOR 10 MM, CONFORME PROJETO</t>
  </si>
  <si>
    <t>6.5.2</t>
  </si>
  <si>
    <t>FNDE 278</t>
  </si>
  <si>
    <t>PORTA DE VIDRO - PV2 - 285 X 265CM, DE ABRIR DUAS FOLHAS COM BANDEIRA SUPERIOR E LATERAL, VIDRO TEMPERADO INCOLOR 10 MM, CONFORME PROJETO</t>
  </si>
  <si>
    <t>6.6</t>
  </si>
  <si>
    <t>ESQUADRIA GERAL</t>
  </si>
  <si>
    <t>6.6.1</t>
  </si>
  <si>
    <t>FNDE 280</t>
  </si>
  <si>
    <t>PF1 - PORTÃO METÁLICO DE ABRIR, 1,40 X 2,20 M, COM CHAPA METÁLICA, INCLUSO PINTURA, CONFORME PROJETO DE ESQUADRIAS</t>
  </si>
  <si>
    <t>6.6.2</t>
  </si>
  <si>
    <t>FNDE 008</t>
  </si>
  <si>
    <t>PF2 - PORTÃO METÁLICO DE ABRIR, 1,40 X 1,05 M, COM CHAPA METÁLICA, INCLUSO PINTURA, CONFORME PROJETO DE ESQUADRIAS</t>
  </si>
  <si>
    <t>6.6.3</t>
  </si>
  <si>
    <t>FNDE 281</t>
  </si>
  <si>
    <t>FECHAMENTO EM CHAPA METÁLICA PERFURADA, INCLUSO PINTURA, CONFORME PROJETO</t>
  </si>
  <si>
    <t>6.6.4</t>
  </si>
  <si>
    <t>FNDE 282</t>
  </si>
  <si>
    <t>GUARDA-CORPO CONFECCIONADO COM CHAPA METÁLICA PERFURADA, INCLUSO PINTURA, CONFORME PROJETO</t>
  </si>
  <si>
    <t>6.6.5</t>
  </si>
  <si>
    <t>FNDE 060</t>
  </si>
  <si>
    <t>FECHAMENTO DE PLATIBANDA EM CHAPA METÁLICA PERFURADA, INCLUSO PINTURA, CONFORME PROJETO</t>
  </si>
  <si>
    <t>6.6.6</t>
  </si>
  <si>
    <t>FNDE 283</t>
  </si>
  <si>
    <t>CERCA/GRADIL H=1,58M, MALHA 5 X 15CM - GALVANIZADO</t>
  </si>
  <si>
    <t>6.6.7</t>
  </si>
  <si>
    <t>FNDE 284</t>
  </si>
  <si>
    <t>P01 - PORTÃO METÁLICO 1,85 x 2,10 M , MALHA 5 X 20CM - FIO 5,00MM, REVESTIDOS EM POLIESTER POR PROCESSO DE PINTURA ELETROSTÁTICA (GRADIL), NA COR BRANCA - FORNECIMENTO E INSTALAÇÃO</t>
  </si>
  <si>
    <t>6.6.8</t>
  </si>
  <si>
    <t>FNDE 285</t>
  </si>
  <si>
    <t>P02 - PORTÃO METÁLICO 1,40 X 2,00 M , MALHA 5 X 20CM - FIO 5,00MM, REVESTIDOS EM POLIESTER POR PROCESSO DE PINTURA ELETROSTÁTICA (GRADIL), NA COR BRANCA - FORNECIMENTO E INSTALAÇÃO</t>
  </si>
  <si>
    <t>6.6.9</t>
  </si>
  <si>
    <t>FNDE 286</t>
  </si>
  <si>
    <t>P03 - PORTÃO METÁLICO 1,20 X 2,00 M , MALHA 5 X 20CM - FIO 5,00MM, REVESTIDOS EM POLIESTER POR PROCESSO DE PINTURA ELETROSTÁTICA (GRADIL), NA COR BRANCA - FORNECIMENTO E INSTALAÇÃO</t>
  </si>
  <si>
    <t>6.6.10</t>
  </si>
  <si>
    <t>FNDE 287</t>
  </si>
  <si>
    <t>P04 - PORTÃO METÁLICO NYLOFOR 1,10 X 2,00 M , MALHA 5 X 20CM - FIO 5,00MM, REVESTIDOS EM POLIESTER POR PROCESSO DE PINTURA ELETROSTÁTICA (GRADIL), NA COR BRANCA - FORNECIMENTO E INSTALAÇÃO</t>
  </si>
  <si>
    <t>6.6.11</t>
  </si>
  <si>
    <t>FNDE 120</t>
  </si>
  <si>
    <t>GUARDA-CORPO E PORTÃO (1,10 X 1,05) CONFECCIONADO COM CHAPA METÁLICA PERFURADA, H=1,05, INCLUSO PINTURA, CONFORME PROJETO - CASA DE BOMBAS</t>
  </si>
  <si>
    <t>SISTEMAS DE COBERTURA</t>
  </si>
  <si>
    <t>7.1</t>
  </si>
  <si>
    <t>FNDE 020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</si>
  <si>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</si>
  <si>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7.2</t>
  </si>
  <si>
    <t>94228</t>
  </si>
  <si>
    <t>CALHA EM CHAPA DE AÇO GALVANIZADO NÚMERO 24, DESENVOLVIMENTO DE 50 CM, INCLUSO TRANSPORTE VERTICAL. AF_07/2019</t>
  </si>
  <si>
    <t>7.3</t>
  </si>
  <si>
    <t>94229</t>
  </si>
  <si>
    <t>CALHA EM CHAPA DE AÇO GALVANIZADO NÚMERO 24, DESENVOLVIMENTO DE 100 CM, INCLUSO TRANSPORTE VERTICAL. AF_07/2019</t>
  </si>
  <si>
    <t>7.4</t>
  </si>
  <si>
    <t>FNDE 065</t>
  </si>
  <si>
    <t>CUMEEIRA NORMAL PARA TELHA TRAPEZOIDAL DE AÇO, E = 0,5 MM, INCLUSO ACESSÓRIOS DE FIXAÇÃO E IÇAMENTO</t>
  </si>
  <si>
    <t>7.5</t>
  </si>
  <si>
    <t>100327</t>
  </si>
  <si>
    <t>RUFO EXTERNO/INTERNO EM CHAPA DE AÇO GALVANIZADO NÚMERO 26, CORTE DE 33 CM, INCLUSO IÇAMENTO. AF_07/2019</t>
  </si>
  <si>
    <t>7.6</t>
  </si>
  <si>
    <t>101979</t>
  </si>
  <si>
    <t>CHAPIM (RUFO CAPA) EM AÇO GALVANIZADO, CORTE 33. AF_11/2020</t>
  </si>
  <si>
    <t>IMPERMEABILIZAÇÃO</t>
  </si>
  <si>
    <t>8.1</t>
  </si>
  <si>
    <t>FNDE 172</t>
  </si>
  <si>
    <t>IMPERMEABILIZAÇÃO DE VIGA BALDRAME COM EMULSÃO ASFÁLTICA, 2 DEMÃOS</t>
  </si>
  <si>
    <t>8.2</t>
  </si>
  <si>
    <t>FNDE 173</t>
  </si>
  <si>
    <t>IMPERMEABILIZAÇÃO DA LAJE COM EMULSÃO ASFÁLTICA, 2 DEMÃOS</t>
  </si>
  <si>
    <t>8.3</t>
  </si>
  <si>
    <t>FNDE 174</t>
  </si>
  <si>
    <t>IMPERMEABILIZAÇÃO DE PISO COM EMULSÃO ASFÁLTICA, 2 DEMÃOS</t>
  </si>
  <si>
    <t>8.4</t>
  </si>
  <si>
    <t>FNDE 175</t>
  </si>
  <si>
    <t>IMPERMEABILIZAÇÃO DA PAREDE COM EMULSÃO ASFÁLTICA, 2 DEMÃOS</t>
  </si>
  <si>
    <t>8.5</t>
  </si>
  <si>
    <t>98565</t>
  </si>
  <si>
    <t>PROTEÇÃO MECÂNICA DE SUPERFICIE HORIZONTAL COM ARGAMASSA DE CIMENTO E AREIA, TRAÇO 1:3, E=3CM. AF_09/2023</t>
  </si>
  <si>
    <t>REVESTIMENTOS INTERNO E EXTERNO</t>
  </si>
  <si>
    <t>9.1</t>
  </si>
  <si>
    <t>EDIFICAÇÃO</t>
  </si>
  <si>
    <t>9.1.1</t>
  </si>
  <si>
    <t>87905</t>
  </si>
  <si>
    <t>CHAPISCO APLICADO EM ALVENARIA (COM PRESENÇA DE VÃOS) E ESTRUTURAS DE CONCRETO DE FACHADA, COM COLHER DE PEDREIRO. ARGAMASSA TRAÇO 1:3 COM PREPARO EM BETONEIRA 400L. AF_10/2022</t>
  </si>
  <si>
    <t>9.1.2</t>
  </si>
  <si>
    <t>87879</t>
  </si>
  <si>
    <t>CHAPISCO APLICADO EM ALVENARIAS E ESTRUTURAS DE CONCRETO INTERNAS, COM COLHER DE PEDREIRO. ARGAMASSA TRAÇO 1:3 COM PREPARO EM BETONEIRA 400L. AF_10/2022</t>
  </si>
  <si>
    <t>9.1.3</t>
  </si>
  <si>
    <t>87775</t>
  </si>
  <si>
    <t>EMBOÇO OU MASSA ÚNICA EM ARGAMASSA TRAÇO 1:2:8, PREPARO MECÂNICO COM BETONEIRA 400 L, APLICADA MANUALMENTE EM PANOS DE FACHADA COM PRESENÇA DE VÃOS, ESPESSURA DE 25 MM. AF_08/2022</t>
  </si>
  <si>
    <t>9.1.4</t>
  </si>
  <si>
    <t>87531</t>
  </si>
  <si>
    <t>EMBOÇO, EM ARGAMASSA TRAÇO 1:2:8, PREPARO MECÂNICO, APLICADO MANUALMENTE EM PAREDES INTERNAS DE AMBIENTES COM ÁREA ENTRE 5M² E 10M², E = 17,5MM, COM TALISCAS. AF_03/2024</t>
  </si>
  <si>
    <t>9.1.5</t>
  </si>
  <si>
    <t>104958</t>
  </si>
  <si>
    <t>MASSA ÚNICA, EM ARGAMASSA TRAÇO 1:2:8 PREPARO MECÂNICO, APLICADA MANUALMENTE EM PAREDES INTERNAS DE AMBIENTES COM ÁREA MAIOR QUE 10M², E = 10MM, COM TALISCAS. AF_03/2024</t>
  </si>
  <si>
    <t>9.1.6</t>
  </si>
  <si>
    <t>87273</t>
  </si>
  <si>
    <t>REVESTIMENTO CERÂMICO PARA PAREDES INTERNAS COM PLACAS TIPO ESMALTADA DE DIMENSÕES 33X45 CM APLICADAS NA ALTURA INTEIRA DAS PAREDES. AF_02/2023_PE</t>
  </si>
  <si>
    <t>9.1.7</t>
  </si>
  <si>
    <t>FNDE 293</t>
  </si>
  <si>
    <t>REVESTIMENTO CERÂMICO PARA PAREDES INTERNAS COM PLACAS TIPO ESMALTADA EXTRA DE DIMENSÕES 10X10 CM COR AMARELA APLICADAS NA ALTURA INTEIRA DAS PAREDES</t>
  </si>
  <si>
    <t>9.1.8</t>
  </si>
  <si>
    <t>FNDE 294</t>
  </si>
  <si>
    <t>REVESTIMENTO CERÂMICO PARA PAREDES INTERNAS COM PLACAS TIPO ESMALTADA EXTRA DE DIMENSÕES 10X10 CM COR AZUL APLICADAS NA ALTURA INTEIRA DAS PAREDES</t>
  </si>
  <si>
    <t>9.1.9</t>
  </si>
  <si>
    <t>FNDE 295</t>
  </si>
  <si>
    <t>REVESTIMENTO CERÂMICO PARA PAREDES INTERNAS COM PLACAS TIPO ESMALTADA EXTRA DE DIMENSÕES 10X10 CM COR BRANCA APLICADAS NA ALTURA INTEIRA DAS PAREDES</t>
  </si>
  <si>
    <t>9.1.10</t>
  </si>
  <si>
    <t>FNDE 296</t>
  </si>
  <si>
    <t>REVESTIMENTO CERÂMICO PARA PAREDES INTERNAS COM PLACAS TIPO ESMALTADA EXTRA DE DIMENSÕES 10X10 CM COR VERMELHA APLICADAS NA ALTURA INTEIRA DAS PAREDES</t>
  </si>
  <si>
    <t>9.1.11</t>
  </si>
  <si>
    <t>FNDE 245</t>
  </si>
  <si>
    <t>RODA MEIO EM MADEIRA, ALTURA 7CM, FIXADO COM COLA</t>
  </si>
  <si>
    <t>9.1.12</t>
  </si>
  <si>
    <t>FNDE 037</t>
  </si>
  <si>
    <t>CANTONEIRA DE BORRACHA - AMBIENTE SOLÁRIO</t>
  </si>
  <si>
    <t>9.1.13</t>
  </si>
  <si>
    <t>96114</t>
  </si>
  <si>
    <t>FORRO EM DRYWALL, PARA AMBIENTES COMERCIAIS, INCLUSIVE ESTRUTURA BIRECIONAL DE FIXAÇÃO. AF_08/2023_PS</t>
  </si>
  <si>
    <t>9.1.14</t>
  </si>
  <si>
    <t>SISTEMAS DE PISOS</t>
  </si>
  <si>
    <t>10.1</t>
  </si>
  <si>
    <t>PAVIMENTAÇÃO INTERNA</t>
  </si>
  <si>
    <t>10.1.1</t>
  </si>
  <si>
    <t>97083</t>
  </si>
  <si>
    <t>COMPACTAÇÃO MECÂNICA DE SOLO PARA EXECUÇÃO DE RADIER, PISO DE CONCRETO OU LAJE SOBRE SOLO, COM COMPACTADOR DE SOLOS A PERCUSSÃO. AF_09/2021</t>
  </si>
  <si>
    <t>10.1.2</t>
  </si>
  <si>
    <t>96624</t>
  </si>
  <si>
    <t>LASTRO COM MATERIAL GRANULAR (PEDRA BRITADA N.2), APLICADO EM PISOS OU LAJES SOBRE SOLO, ESPESSURA DE *10 CM*. AF_01/2024</t>
  </si>
  <si>
    <t>10.1.3</t>
  </si>
  <si>
    <t>97087</t>
  </si>
  <si>
    <t>CAMADA SEPARADORA PARA EXECUÇÃO DE RADIER, PISO DE CONCRETO OU LAJE SOBRE SOLO, EM LONA PLÁSTICA. AF_09/2021</t>
  </si>
  <si>
    <t>10.1.4</t>
  </si>
  <si>
    <t>97088</t>
  </si>
  <si>
    <t>ARMAÇÃO PARA EXECUÇÃO DE RADIER, PISO DE CONCRETO OU LAJE SOBRE SOLO, COM USO DE TELA Q-92. AF_09/2021</t>
  </si>
  <si>
    <t>10.1.5</t>
  </si>
  <si>
    <t>97096</t>
  </si>
  <si>
    <t>CONCRETAGEM DE RADIER, PISO DE CONCRETO OU LAJE SOBRE SOLO, FCK 30 MPA - LANÇAMENTO, ADENSAMENTO E ACABAMENTO. AF_09/2021</t>
  </si>
  <si>
    <t>10.2</t>
  </si>
  <si>
    <t>PAVIMENTAÇÃO INTERNA - REVESTIMENTOS</t>
  </si>
  <si>
    <t>10.2.1</t>
  </si>
  <si>
    <t>87630</t>
  </si>
  <si>
    <t>CONTRAPISO EM ARGAMASSA TRAÇO 1:4 (CIMENTO E AREIA), PREPARO MECÂNICO COM BETONEIRA 400 L, APLICADO EM ÁREAS SECAS SOBRE LAJE, ADERIDO, ACABAMENTO NÃO REFORÇADO, ESPESSURA 3CM. AF_07/2021</t>
  </si>
  <si>
    <t>10.2.2</t>
  </si>
  <si>
    <t>87745</t>
  </si>
  <si>
    <t>CONTRAPISO EM ARGAMASSA TRAÇO 1:4 (CIMENTO E AREIA), PREPARO MECÂNICO COM BETONEIRA 400 L, APLICADO EM ÁREAS MOLHADAS SOBRE LAJE, ADERIDO, ACABAMENTO NÃO REFORÇADO, ESPESSURA 3CM. AF_07/2021</t>
  </si>
  <si>
    <t>10.2.3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</si>
  <si>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</si>
  <si>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</si>
  <si>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10.2.4</t>
  </si>
  <si>
    <t>87257</t>
  </si>
  <si>
    <t>REVESTIMENTO CERÂMICO PARA PISO COM PLACAS TIPO ESMALTADA DE DIMENSÕES 60X60 CM APLICADA EM AMBIENTES DE ÁREA MAIOR QUE 10 M2. AF_02/2023_PE</t>
  </si>
  <si>
    <t>10.2.5</t>
  </si>
  <si>
    <t>87251</t>
  </si>
  <si>
    <t>REVESTIMENTO CERÂMICO PARA PISO COM PLACAS TIPO ESMALTADA DE DIMENSÕES 45X45 CM APLICADA EM AMBIENTES DE ÁREA MAIOR QUE 10 M2. AF_02/2023_PE</t>
  </si>
  <si>
    <t>10.2.6</t>
  </si>
  <si>
    <t>FNDE 009</t>
  </si>
  <si>
    <t>NATA DE CIMENTO COM COLA PVA, PARA NIVELAMENTO DE CONTRAPISO PARA ASSENTAMENTO DE PISO VINÍLICO</t>
  </si>
  <si>
    <t>10.2.7</t>
  </si>
  <si>
    <t>FNDE 298</t>
  </si>
  <si>
    <t>PISO VINÍLICO EM MANTA, PADRÃO LISO, AMARELO, ESPESSURA 2 MM, FIXADO COM COLA.</t>
  </si>
  <si>
    <t>10.2.8</t>
  </si>
  <si>
    <t>FNDE 297</t>
  </si>
  <si>
    <t>PISO VINÍLICO EM MANTA, PADRÃO LISO, CINZA ESCURO, ESPESSURA 2 MM, FIXADO COM COLA</t>
  </si>
  <si>
    <t>10.2.9</t>
  </si>
  <si>
    <t>FNDE 299</t>
  </si>
  <si>
    <t>PISO VINÍLICO EM MANTA, PADRÃO LISO, AZUL, ESPESSURA 2 MM, FIXADO COM COLA</t>
  </si>
  <si>
    <t>10.2.10</t>
  </si>
  <si>
    <t>FNDE 300</t>
  </si>
  <si>
    <t>PISO VINÍLICO EM MANTA, PADRÃO LISO, CINZA CLARO, ESPESSURA 2 MM, FIXADO COM COLA</t>
  </si>
  <si>
    <t>10.2.11</t>
  </si>
  <si>
    <t>88650</t>
  </si>
  <si>
    <t>RODAPÉ CERÂMICO DE 7CM DE ALTURA COM PLACAS TIPO ESMALTADA DE DIMENSÕES 60X60CM. AF_02/2023</t>
  </si>
  <si>
    <t>10.2.12</t>
  </si>
  <si>
    <t>98688</t>
  </si>
  <si>
    <t>RODAPÉ EM POLIESTIRENO, ALTURA 5 CM. AF_09/2020</t>
  </si>
  <si>
    <t>10.2.13</t>
  </si>
  <si>
    <t>98689</t>
  </si>
  <si>
    <t>SOLEIRA EM GRANITO, LARGURA 15 CM, ESPESSURA 2,0 CM. AF_09/2020</t>
  </si>
  <si>
    <t>10.3</t>
  </si>
  <si>
    <t>PAVIMENTAÇÃO EXTERNA</t>
  </si>
  <si>
    <t>10.3.1</t>
  </si>
  <si>
    <t>98682</t>
  </si>
  <si>
    <t>PISO CIMENTADO, TRAÇO 1:3 (CIMENTO E AREIA), ACABAMENTO RÚSTICO, ESPESSURA 3,0 CM, PREPARO MECÂNICO DA ARGAMASSA. AF_09/2020</t>
  </si>
  <si>
    <t>10.3.2</t>
  </si>
  <si>
    <t>92400</t>
  </si>
  <si>
    <t>EXECUÇÃO DE PAVIMENTO EM PISO INTERTRAVADO, COM BLOCO RETANGULAR DE 20 X 10 CM, ESPESSURA 10 CM. AF_10/2022</t>
  </si>
  <si>
    <t>10.3.3</t>
  </si>
  <si>
    <t>FNDE 400</t>
  </si>
  <si>
    <t>PISO PODOTÁTIL DE ALERTA, COR AMARELA, DE BORRACHA, ASSENTADO SOBRE ARGAMASSA</t>
  </si>
  <si>
    <t>10.3.4</t>
  </si>
  <si>
    <t>FNDE 401</t>
  </si>
  <si>
    <t>PISO PODOTÁTIL DE ALERTA E DIRECIONAL, COR AZUL, DE BORRACHA, ASSENTADO SOBRE ARGAMASSA</t>
  </si>
  <si>
    <t>10.3.5</t>
  </si>
  <si>
    <t>FNDE 190</t>
  </si>
  <si>
    <t>PISO PODOTÁTIL DE ALERTA E DIRECIONAL, COR VERMELHA, DE CONCRETO, ASSENTADO SOBRE ARGAMASSA</t>
  </si>
  <si>
    <t>10.3.6</t>
  </si>
  <si>
    <t>FNDE 010</t>
  </si>
  <si>
    <t>COLCHÃO DRENANTE DE AREIA H= 30 CM</t>
  </si>
  <si>
    <t>10.3.7</t>
  </si>
  <si>
    <t>98504</t>
  </si>
  <si>
    <t>PLANTIO DE GRAMA BATATAIS EM PLACAS. AF_07/2024</t>
  </si>
  <si>
    <t>10.3.8</t>
  </si>
  <si>
    <t>FNDE 038</t>
  </si>
  <si>
    <t>FITA 3M COLANTE ANTIDERRAPANTE PARA PISO</t>
  </si>
  <si>
    <t>10.3.9</t>
  </si>
  <si>
    <t>ACABAMENTO POLIDO PARA PISO DE CONCRETO ARMADO OU LAJE SOBRE SOLO DE ALTA RESISTÊNCIA. AF_09/2021</t>
  </si>
  <si>
    <t>10.3.10</t>
  </si>
  <si>
    <t>PISO PODOTÁTIL DE ALERTA OU DIRECIONAL, DE CONCRETO, ASSENTADO SOBRE ARGAMASSA. AF_03/2024</t>
  </si>
  <si>
    <t>PINTURAS E ACABAMENTOS</t>
  </si>
  <si>
    <t>11.1</t>
  </si>
  <si>
    <t>PINTURA PAREDES</t>
  </si>
  <si>
    <t>11.1.1</t>
  </si>
  <si>
    <t>88497</t>
  </si>
  <si>
    <t>EMASSAMENTO COM MASSA LÁTEX, APLICAÇÃO EM PAREDE, DUAS DEMÃOS, LIXAMENTO MANUAL. AF_04/2023</t>
  </si>
  <si>
    <t>11.1.2</t>
  </si>
  <si>
    <t>96135</t>
  </si>
  <si>
    <t>APLICAÇÃO MANUAL DE MASSA ACRÍLICA EM PAREDES EXTERNAS DE CASAS, DUAS DEMÃOS. AF_03/2024</t>
  </si>
  <si>
    <t>11.1.3</t>
  </si>
  <si>
    <t>FNDE 402</t>
  </si>
  <si>
    <t>PINTURA LÁTEX ACRÍLICA, COR BRANCO GELO, APLICAÇÃO MANUAL EM PAREDES, DUAS DEMÃOS</t>
  </si>
  <si>
    <t>11.1.4</t>
  </si>
  <si>
    <t>FNDE 403</t>
  </si>
  <si>
    <t>PINTURA LÁTEX ACRÍLICA, COR VERMELHO, APLICAÇÃO MANUAL EM PAREDES, DUAS DEMÃOS</t>
  </si>
  <si>
    <t>11.1.5</t>
  </si>
  <si>
    <t>FNDE 404</t>
  </si>
  <si>
    <t>PINTURA LÁTEX ACRÍLICA, COR CINZA, APLICAÇÃO MANUAL EM PAREDES, DUAS DEMÃOS</t>
  </si>
  <si>
    <t>11.1.6</t>
  </si>
  <si>
    <t>FNDE 405</t>
  </si>
  <si>
    <t>PINTURA LÁTEX ACRÍLICA, COR AZUL, APLICAÇÃO MANUAL EM PAREDES, DUAS DEMÃOS</t>
  </si>
  <si>
    <t>11.1.7</t>
  </si>
  <si>
    <t>FNDE 035</t>
  </si>
  <si>
    <t>PINTURA COM TINTA EPÓXI EM PAREDES, COR VERDE, APLICAÇÃO MANUAL, 2 DEMÃOS, INCLUSO PRIMER EPÓXI</t>
  </si>
  <si>
    <t>11.1.8</t>
  </si>
  <si>
    <t>FNDE 036</t>
  </si>
  <si>
    <t>PINTURA COM TINTA EPÓXI EM PAREDES, COR LARANJA, APLICAÇÃO MANUAL, 2 DEMÃOS, INCLUSO PRIMER EPÓXI</t>
  </si>
  <si>
    <t>11.1.9</t>
  </si>
  <si>
    <t>FNDE 201</t>
  </si>
  <si>
    <t>PINTURA EM ESMALTE SINTÉTICO EM RODAMEIO DE MADEIRA, 2 DEMÃOS - COR BRANCO</t>
  </si>
  <si>
    <t>11.2</t>
  </si>
  <si>
    <t>PINTURA DE FORROS</t>
  </si>
  <si>
    <t>11.2.1</t>
  </si>
  <si>
    <t>88494</t>
  </si>
  <si>
    <t>EMASSAMENTO COM MASSA LÁTEX, APLICAÇÃO EM TETO, UMA DEMÃO, LIXAMENTO MANUAL. AF_04/2023</t>
  </si>
  <si>
    <t>11.2.2</t>
  </si>
  <si>
    <t>88488</t>
  </si>
  <si>
    <t>PINTURA LÁTEX ACRÍLICA PREMIUM, APLICAÇÃO MANUAL EM TETO, DUAS DEMÃOS. AF_04/2023</t>
  </si>
  <si>
    <t>11.3</t>
  </si>
  <si>
    <t>PISO - ESTACIONAMENTO</t>
  </si>
  <si>
    <t>11.3.1</t>
  </si>
  <si>
    <t>FNDE 406</t>
  </si>
  <si>
    <t>PINTURA DE PISO COM TINTA EPÓXI, COR AMARELO, APLICAÇÃO MANUAL, 2 DEMÃOS, INCLUSO PRIMER EPÓXI</t>
  </si>
  <si>
    <t>11.3.2</t>
  </si>
  <si>
    <t>FNDE 407</t>
  </si>
  <si>
    <t>PINTURA DE PISO COM TINTA EPÓXI, COR AZUL, APLICAÇÃO MANUAL, 2 DEMÃOS, INCLUSO PRIMER EPÓXI</t>
  </si>
  <si>
    <t>11.3.3</t>
  </si>
  <si>
    <t>FNDE 409</t>
  </si>
  <si>
    <t>PINTURA DE PISO COM TINTA EPÓXI, COR BRANCO, APLICAÇÃO MANUAL, 2 DEMÃOS, INCLUSO PRIMER EPÓXI</t>
  </si>
  <si>
    <t>11.4</t>
  </si>
  <si>
    <t>PISO PLAYGROUND</t>
  </si>
  <si>
    <t>11.4.1</t>
  </si>
  <si>
    <t>11.4.2</t>
  </si>
  <si>
    <t>11.4.3</t>
  </si>
  <si>
    <t>11.4.4</t>
  </si>
  <si>
    <t>11.4.5</t>
  </si>
  <si>
    <t>FNDE 410</t>
  </si>
  <si>
    <t>PINTURA DE PISO COM TINTA EPÓXI, COR LARANJA, APLICAÇÃO MANUAL, 2 DEMÃOS, INCLUSO PRIMER EPÓXI</t>
  </si>
  <si>
    <t>11.4.6</t>
  </si>
  <si>
    <t>FNDE 411</t>
  </si>
  <si>
    <t>PINTURA DE PISO COM TINTA EPÓXI, COR VERDE, APLICAÇÃO MANUAL, 2 DEMÃOS, INCLUSO PRIMER EPÓXI</t>
  </si>
  <si>
    <t>11.4.7</t>
  </si>
  <si>
    <t>FNDE 412</t>
  </si>
  <si>
    <t>PINTURA DE PISO COM TINTA EPÓXI, COR VERMELHO, APLICAÇÃO MANUAL, 2 DEMÃOS, INCLUSO PRIMER EPÓXI</t>
  </si>
  <si>
    <t>INSTALAÇÃO HIDRÁULICA</t>
  </si>
  <si>
    <t>12.1</t>
  </si>
  <si>
    <t>TUBULAÇÕES E CONEXÕES DE PVC RÍGIDO</t>
  </si>
  <si>
    <t>12.1.1</t>
  </si>
  <si>
    <t>89356</t>
  </si>
  <si>
    <t>TUBO, PVC, SOLDÁVEL, DE 25MM, INSTALADO EM RAMAL OU SUB-RAMAL DE ÁGUA - FORNECIMENTO E INSTALAÇÃO. AF_06/2022</t>
  </si>
  <si>
    <t>12.1.2</t>
  </si>
  <si>
    <t>103978</t>
  </si>
  <si>
    <t>TUBO, PVC, SOLDÁVEL, DE 40MM, INSTALADO EM RAMAL DE DISTRIBUIÇÃO DE ÁGUA - FORNECIMENTO E INSTALAÇÃO. AF_06/2022</t>
  </si>
  <si>
    <t>12.1.3</t>
  </si>
  <si>
    <t>103979</t>
  </si>
  <si>
    <t>TUBO, PVC, SOLDÁVEL, DE 50MM, INSTALADO EM RAMAL DE DISTRIBUIÇÃO DE ÁGUA - FORNECIMENTO E INSTALAÇÃO. AF_06/2022</t>
  </si>
  <si>
    <t>12.1.4</t>
  </si>
  <si>
    <t>89450</t>
  </si>
  <si>
    <t>TUBO, PVC, SOLDÁVEL, DE 60MM, INSTALADO EM PRUMADA DE ÁGUA - FORNECIMENTO E INSTALAÇÃO. AF_06/2022</t>
  </si>
  <si>
    <t>12.1.5</t>
  </si>
  <si>
    <t>89452</t>
  </si>
  <si>
    <t>TUBO, PVC, SOLDÁVEL, DE 85MM, INSTALADO EM PRUMADA DE ÁGUA - FORNECIMENTO E INSTALAÇÃO. AF_06/2022</t>
  </si>
  <si>
    <t>12.1.6</t>
  </si>
  <si>
    <t>FNDE 119</t>
  </si>
  <si>
    <t>TUBO DE DESCARGA, TIPO BENGALA, PARA LIGACAO CAIXA DE DESCARGA - EMBUTIR, PVC, 40 MM X 150 CM</t>
  </si>
  <si>
    <t>12.1.7</t>
  </si>
  <si>
    <t>89429</t>
  </si>
  <si>
    <t>ADAPTADOR CURTO COM BOLSA E ROSCA PARA REGISTRO, PVC, SOLDÁVEL, DN 25MM X 3/4, INSTALADO EM RAMAL DE DISTRIBUIÇÃO DE ÁGUA - FORNECIMENTO E INSTALAÇÃO. AF_06/2022</t>
  </si>
  <si>
    <t>12.1.9</t>
  </si>
  <si>
    <t>104001</t>
  </si>
  <si>
    <t>ADAPTADOR CURTO COM BOLSA E ROSCA PARA REGISTRO, PVC, SOLDÁVEL, DN 50MM X 1.1/2", INSTALADO EM RAMAL DE DISTRIBUIÇÃO DE ÁGUA - FORNECIMENTO E INSTALAÇÃO. AF_06/2022</t>
  </si>
  <si>
    <t>12.1.10</t>
  </si>
  <si>
    <t>89616</t>
  </si>
  <si>
    <t>ADAPTADOR CURTO COM BOLSA E ROSCA PARA REGISTRO, PVC, SOLDÁVEL, DN 85MM X 3, INSTALADO EM PRUMADA DE ÁGUA - FORNECIMENTO E INSTALAÇÃO. AF_06/2022</t>
  </si>
  <si>
    <t>12.1.11</t>
  </si>
  <si>
    <t>103959</t>
  </si>
  <si>
    <t>BUCHA DE REDUÇÃO, CURTA, PVC, SOLDÁVEL, DN 60 X 50 MM, INSTALADO EM PRUMADA DE ÁGUA - FORNECIMENTO E INSTALAÇÃO. AF_06/2022</t>
  </si>
  <si>
    <t>12.1.12</t>
  </si>
  <si>
    <t>103968</t>
  </si>
  <si>
    <t>BUCHA DE REDUÇÃO, LONGA, PVC, SOLDÁVEL, DN 60 X 25 MM, INSTALADO EM PRUMADA DE ÁGUA - FORNECIMENTO E INSTALAÇÃO. AF_06/2022</t>
  </si>
  <si>
    <t>12.1.13</t>
  </si>
  <si>
    <t>103986</t>
  </si>
  <si>
    <t>CURVA 90 GRAUS, PVC, SOLDÁVEL, DN 50MM, INSTALADO EM RAMAL DE DISTRIBUIÇÃO DE ÁGUA - FORNECIMENTO E INSTALAÇÃO. AF_06/2022</t>
  </si>
  <si>
    <t>12.1.14</t>
  </si>
  <si>
    <t>89408</t>
  </si>
  <si>
    <t>JOELHO 90 GRAUS, PVC, SOLDÁVEL, DN 25MM, INSTALADO EM RAMAL DE DISTRIBUIÇÃO DE ÁGUA - FORNECIMENTO E INSTALAÇÃO. AF_06/2022</t>
  </si>
  <si>
    <t>12.1.15</t>
  </si>
  <si>
    <t>103984</t>
  </si>
  <si>
    <t>JOELHO 90 GRAUS, PVC, SOLDÁVEL, DN 50MM, INSTALADO EM RAMAL DE DISTRIBUIÇÃO DE ÁGUA - FORNECIMENTO E INSTALAÇÃO. AF_06/2022</t>
  </si>
  <si>
    <t>12.1.16</t>
  </si>
  <si>
    <t>89505</t>
  </si>
  <si>
    <t>JOELHO 90 GRAUS, PVC, SOLDÁVEL, DN 60MM, INSTALADO EM PRUMADA DE ÁGUA - FORNECIMENTO E INSTALAÇÃO. AF_06/2022</t>
  </si>
  <si>
    <t>12.1.17</t>
  </si>
  <si>
    <t>89521</t>
  </si>
  <si>
    <t>JOELHO 90 GRAUS, PVC, SOLDÁVEL, DN 85MM, INSTALADO EM PRUMADA DE ÁGUA - FORNECIMENTO E INSTALAÇÃO. AF_06/2022</t>
  </si>
  <si>
    <t>12.1.18</t>
  </si>
  <si>
    <t>90373</t>
  </si>
  <si>
    <t>JOELHO 90 GRAUS COM BUCHA DE LATÃO, PVC, SOLDÁVEL, DN 25MM, X 1/2 INSTALADO EM RAMAL OU SUB-RAMAL DE ÁGUA - FORNECIMENTO E INSTALAÇÃO. AF_06/2022</t>
  </si>
  <si>
    <t>12.1.19</t>
  </si>
  <si>
    <t>LUVA, PVC, SOLDÁVEL, DN 85MM, INSTALADO EM PRUMADA DE ÁGUA - FORNECIMENTO E INSTALAÇÃO. AF_06/2022</t>
  </si>
  <si>
    <t>12.1.20</t>
  </si>
  <si>
    <t>103995</t>
  </si>
  <si>
    <t>LUVA, PVC, SOLDÁVEL, DN 50MM, INSTALADO EM RAMAL DE DISTRIBUIÇÃO DE ÁGUA - FORNECIMENTO E INSTALAÇÃO. AF_06/2022</t>
  </si>
  <si>
    <t>12.1.21</t>
  </si>
  <si>
    <t>89597</t>
  </si>
  <si>
    <t>LUVA, PVC, SOLDÁVEL, DN 60MM, INSTALADO EM PRUMADA DE ÁGUA - FORNECIMENTO E INSTALAÇÃO. AF_06/2022</t>
  </si>
  <si>
    <t>12.1.22</t>
  </si>
  <si>
    <t>89440</t>
  </si>
  <si>
    <t>TE, PVC, SOLDÁVEL, DN 25MM, INSTALADO EM RAMAL DE DISTRIBUIÇÃO DE ÁGUA - FORNECIMENTO E INSTALAÇÃO. AF_06/2022</t>
  </si>
  <si>
    <t>12.1.23</t>
  </si>
  <si>
    <t>104004</t>
  </si>
  <si>
    <t>TE, PVC, SOLDÁVEL, DN 50MM, INSTALADO EM RAMAL DE DISTRIBUIÇÃO DE ÁGUA - FORNECIMENTO E INSTALAÇÃO. AF_06/2022</t>
  </si>
  <si>
    <t>12.1.24</t>
  </si>
  <si>
    <t>89628</t>
  </si>
  <si>
    <t>TE, PVC, SOLDÁVEL, DN 60MM, INSTALADO EM PRUMADA DE ÁGUA - FORNECIMENTO E INSTALAÇÃO. AF_06/2022</t>
  </si>
  <si>
    <t>12.1.25</t>
  </si>
  <si>
    <t>89631</t>
  </si>
  <si>
    <t>TE, PVC, SOLDÁVEL, DN 85MM, INSTALADO EM PRUMADA DE ÁGUA - FORNECIMENTO E INSTALAÇÃO. AF_06/2022</t>
  </si>
  <si>
    <t>12.1.26</t>
  </si>
  <si>
    <t>89627</t>
  </si>
  <si>
    <t>TÊ DE REDUÇÃO, PVC, SOLDÁVEL, DN 50MM X 25MM, INSTALADO EM PRUMADA DE ÁGUA - FORNECIMENTO E INSTALAÇÃO. AF_06/2022</t>
  </si>
  <si>
    <t>12.1.27</t>
  </si>
  <si>
    <t>89632</t>
  </si>
  <si>
    <t>TE DE REDUÇÃO, PVC, SOLDÁVEL, DN 85MM X 60MM, INSTALADO EM PRUMADA DE ÁGUA - FORNECIMENTO E INSTALAÇÃO. AF_06/2022</t>
  </si>
  <si>
    <t>12.2</t>
  </si>
  <si>
    <t>TUBULAÇÕES E CONEXÕES - METAIS</t>
  </si>
  <si>
    <t>12.2.1</t>
  </si>
  <si>
    <t>94500</t>
  </si>
  <si>
    <t>REGISTRO DE GAVETA BRUTO, LATÃO, ROSCÁVEL, 3" - FORNECIMENTO E INSTALAÇÃO. AF_08/2021</t>
  </si>
  <si>
    <t>12.2.2</t>
  </si>
  <si>
    <t>REGISTRO DE GAVETA BRUTO, LATÃO, ROSCÁVEL, 1 1/2", COM ACABAMENTO E CANOPLA CROMADOS - FORNECIMENTO E INSTALAÇÃO. AF_08/2021</t>
  </si>
  <si>
    <t>12.2.3</t>
  </si>
  <si>
    <t>89987</t>
  </si>
  <si>
    <t>REGISTRO DE GAVETA BRUTO, LATÃO, ROSCÁVEL, 3/4", COM ACABAMENTO E CANOPLA CROMADOS - FORNECIMENTO E INSTALAÇÃO. AF_08/2021</t>
  </si>
  <si>
    <t>12.2.4</t>
  </si>
  <si>
    <t>89985</t>
  </si>
  <si>
    <t>REGISTRO DE PRESSÃO BRUTO, LATÃO, ROSCÁVEL, 3/4", COM ACABAMENTO E CANOPLA CROMADOS - FORNECIMENTO E INSTALAÇÃO. AF_08/2021</t>
  </si>
  <si>
    <t>12.2.5</t>
  </si>
  <si>
    <t>FNDE 215</t>
  </si>
  <si>
    <t>VÁLVULA DE DESCARGA METÁLICA, DUPLO ACIONAMENTO ECO, BASE 1 1/2", ACABAMENTO METALICO CROMADO - FORNECIMENTO E INSTALAÇÃO</t>
  </si>
  <si>
    <t>12.3</t>
  </si>
  <si>
    <t>RESERVATÓRIO 30.000 L</t>
  </si>
  <si>
    <t>12.3.1</t>
  </si>
  <si>
    <t>FNDE 471</t>
  </si>
  <si>
    <t>RESERVATÓRIO METÁLICO CILINDRICO CAP. 30.000 LITROS, COM GUARDA-CORPO, ESCADA E PINTURA</t>
  </si>
  <si>
    <t>DRENAGEM DE ÁGUAS PLUVIAIS</t>
  </si>
  <si>
    <t>13.1</t>
  </si>
  <si>
    <t>TUBULAÇÕES E CONEXÕES DE PVC</t>
  </si>
  <si>
    <t>13.1.8</t>
  </si>
  <si>
    <t>89578</t>
  </si>
  <si>
    <t>TUBO PVC, SÉRIE R, ÁGUA PLUVIAL, DN 100 MM, FORNECIDO E INSTALADO EM CONDUTORES VERTICAIS DE ÁGUAS PLUVIAIS. AF_06/2022</t>
  </si>
  <si>
    <t>13.1.9</t>
  </si>
  <si>
    <t>89580</t>
  </si>
  <si>
    <t>TUBO PVC, SÉRIE R, ÁGUA PLUVIAL, DN 150 MM, FORNECIDO E INSTALADO EM CONDUTORES VERTICAIS DE ÁGUAS PLUVIAIS. AF_06/2022</t>
  </si>
  <si>
    <t>13.1.10</t>
  </si>
  <si>
    <t>JOELHO 90 GRAUS, PVC, SERIE R, ÁGUA PLUVIAL, DN 100 MM, JUNTA ELÁSTICA, FORNECIDO E INSTALADO EM CONDUTORES VERTICAIS DE ÁGUAS PLUVIAIS. AF_06/2022</t>
  </si>
  <si>
    <t>13.2</t>
  </si>
  <si>
    <t>ACESSÓRIOS</t>
  </si>
  <si>
    <t>13.2.1</t>
  </si>
  <si>
    <t>99253</t>
  </si>
  <si>
    <t>CAIXA ENTERRADA HIDRÁULICA RETANGULAR EM ALVENARIA COM TIJOLOS CERÂMICOS MACIÇOS, DIMENSÕES INTERNAS: 0,6X0,6X0,6 M PARA REDE DE DRENAGEM. AF_12/2020</t>
  </si>
  <si>
    <t>INSTALAÇÃO SANITÁRIA</t>
  </si>
  <si>
    <t>14.1</t>
  </si>
  <si>
    <t>TUBULAÇÕES E CONEXÕES</t>
  </si>
  <si>
    <t>14.1.1</t>
  </si>
  <si>
    <t>89711</t>
  </si>
  <si>
    <t>TUBO PVC, SERIE NORMAL, ESGOTO PREDIAL, DN 40 MM, FORNECIDO E INSTALADO EM RAMAL DE DESCARGA OU RAMAL DE ESGOTO SANITÁRIO. AF_08/2022</t>
  </si>
  <si>
    <t>14.1.2</t>
  </si>
  <si>
    <t>89712</t>
  </si>
  <si>
    <t>TUBO PVC, SERIE NORMAL, ESGOTO PREDIAL, DN 50 MM, FORNECIDO E INSTALADO EM RAMAL DE DESCARGA OU RAMAL DE ESGOTO SANITÁRIO. AF_08/2022</t>
  </si>
  <si>
    <t>14.1.3</t>
  </si>
  <si>
    <t>89713</t>
  </si>
  <si>
    <t>TUBO PVC, SERIE NORMAL, ESGOTO PREDIAL, DN 75 MM, FORNECIDO E INSTALADO EM RAMAL DE DESCARGA OU RAMAL DE ESGOTO SANITÁRIO. AF_08/2022</t>
  </si>
  <si>
    <t>14.1.4</t>
  </si>
  <si>
    <t>89714</t>
  </si>
  <si>
    <t>TUBO PVC, SERIE NORMAL, ESGOTO PREDIAL, DN 100 MM, FORNECIDO E INSTALADO EM RAMAL DE DESCARGA OU RAMAL DE ESGOTO SANITÁRIO. AF_08/2022</t>
  </si>
  <si>
    <t>14.1.5</t>
  </si>
  <si>
    <t>89849</t>
  </si>
  <si>
    <t>TUBO PVC, SERIE NORMAL, ESGOTO PREDIAL, DN 150 MM, FORNECIDO E INSTALADO EM SUBCOLETOR AÉREO DE ESGOTO SANITÁRIO. AF_08/2022</t>
  </si>
  <si>
    <t>14.1.6</t>
  </si>
  <si>
    <t>89726</t>
  </si>
  <si>
    <t>JOELHO 45 GRAUS, PVC, SERIE NORMAL, ESGOTO PREDIAL, DN 40 MM, JUNTA SOLDÁVEL, FORNECIDO E INSTALADO EM RAMAL DE DESCARGA OU RAMAL DE ESGOTO SANITÁRIO. AF_08/2022</t>
  </si>
  <si>
    <t>14.1.7</t>
  </si>
  <si>
    <t>89732</t>
  </si>
  <si>
    <t>JOELHO 45 GRAUS, PVC, SERIE NORMAL, ESGOTO PREDIAL, DN 50 MM, JUNTA ELÁSTICA, FORNECIDO E INSTALADO EM RAMAL DE DESCARGA OU RAMAL DE ESGOTO SANITÁRIO. AF_08/2022</t>
  </si>
  <si>
    <t>14.1.8</t>
  </si>
  <si>
    <t>89739</t>
  </si>
  <si>
    <t>JOELHO 45 GRAUS, PVC, SERIE NORMAL, ESGOTO PREDIAL, DN 75 MM, JUNTA ELÁSTICA, FORNECIDO E INSTALADO EM RAMAL DE DESCARGA OU RAMAL DE ESGOTO SANITÁRIO. AF_08/2022</t>
  </si>
  <si>
    <t>14.1.9</t>
  </si>
  <si>
    <t>89746</t>
  </si>
  <si>
    <t>JOELHO 45 GRAUS, PVC, SERIE NORMAL, ESGOTO PREDIAL, DN 100 MM, JUNTA ELÁSTICA, FORNECIDO E INSTALADO EM RAMAL DE DESCARGA OU RAMAL DE ESGOTO SANITÁRIO. AF_08/2022</t>
  </si>
  <si>
    <t>14.1.10</t>
  </si>
  <si>
    <t>89724</t>
  </si>
  <si>
    <t>JOELHO 90 GRAUS, PVC, SERIE NORMAL, ESGOTO PREDIAL, DN 40 MM, JUNTA SOLDÁVEL, FORNECIDO E INSTALADO EM RAMAL DE DESCARGA OU RAMAL DE ESGOTO SANITÁRIO. AF_08/2022</t>
  </si>
  <si>
    <t>14.1.11</t>
  </si>
  <si>
    <t>89731</t>
  </si>
  <si>
    <t>JOELHO 90 GRAUS, PVC, SERIE NORMAL, ESGOTO PREDIAL, DN 50 MM, JUNTA ELÁSTICA, FORNECIDO E INSTALADO EM RAMAL DE DESCARGA OU RAMAL DE ESGOTO SANITÁRIO. AF_08/2022</t>
  </si>
  <si>
    <t>14.1.12</t>
  </si>
  <si>
    <t>89744</t>
  </si>
  <si>
    <t>JOELHO 90 GRAUS, PVC, SERIE NORMAL, ESGOTO PREDIAL, DN 100 MM, JUNTA ELÁSTICA, FORNECIDO E INSTALADO EM RAMAL DE DESCARGA OU RAMAL DE ESGOTO SANITÁRIO. AF_08/2022</t>
  </si>
  <si>
    <t>14.1.13</t>
  </si>
  <si>
    <t>89834</t>
  </si>
  <si>
    <t>JUNÇÃO SIMPLES, PVC, SERIE NORMAL, ESGOTO PREDIAL, DN 100 X 100 MM, JUNTA ELÁSTICA, FORNECIDO E INSTALADO EM PRUMADA DE ESGOTO SANITÁRIO OU VENTILAÇÃO. AF_08/2022</t>
  </si>
  <si>
    <t>14.1.14</t>
  </si>
  <si>
    <t>89569</t>
  </si>
  <si>
    <t>JUNÇÃO SIMPLES, PVC, SERIE R, ÁGUA PLUVIAL, DN 100 X 75 MM, JUNTA ELÁSTICA, FORNECIDO E INSTALADO EM RAMAL DE ENCAMINHAMENTO. AF_06/2022</t>
  </si>
  <si>
    <t>14.1.15</t>
  </si>
  <si>
    <t>FNDE 418</t>
  </si>
  <si>
    <t>JUNÇÃO SIMPLES, PVC, SERIE R, ÁGUA PLUVIAL, DN 100 x 50 MM, JUNTA ELÁSTICA, FORNECIDO E INSTALADO EM RAMAL DE ENCAMINHAMENTO</t>
  </si>
  <si>
    <t>14.1.16</t>
  </si>
  <si>
    <t>89549</t>
  </si>
  <si>
    <t>REDUÇÃO EXCÊNTRICA, PVC, SERIE R, ÁGUA PLUVIAL, DN 75 X 50 MM, JUNTA ELÁSTICA, FORNECIDO E INSTALADO EM RAMAL DE ENCAMINHAMENTO. AF_06/2022</t>
  </si>
  <si>
    <t>14.2</t>
  </si>
  <si>
    <t>14.2.1</t>
  </si>
  <si>
    <t>14.2.2</t>
  </si>
  <si>
    <t>104328</t>
  </si>
  <si>
    <t>CAIXA SIFONADA, COM GRELHA QUADRADA, PVC, DN 150 X 150 X 50 MM, JUNTA SOLDÁVEL, FORNECIDA E INSTALADA EM RAMAL DE DESCARGA OU EM RAMAL DE ESGOTO SANITÁRIO. AF_08/2022</t>
  </si>
  <si>
    <t>14.2.3</t>
  </si>
  <si>
    <t>89708</t>
  </si>
  <si>
    <t>CAIXA SIFONADA, PVC, DN 150 X 185 X 75 MM, JUNTA ELÁSTICA, FORNECIDA E INSTALADA EM RAMAL DE DESCARGA OU EM RAMAL DE ESGOTO SANITÁRIO. AF_08/2022</t>
  </si>
  <si>
    <t>14.3</t>
  </si>
  <si>
    <t>VENTILAÇÃO</t>
  </si>
  <si>
    <t>14.3.1</t>
  </si>
  <si>
    <t>14.3.2</t>
  </si>
  <si>
    <t>89801</t>
  </si>
  <si>
    <t>JOELHO 90 GRAUS, PVC, SERIE NORMAL, ESGOTO PREDIAL, DN 50 MM, JUNTA ELÁSTICA, FORNECIDO E INSTALADO EM PRUMADA DE ESGOTO SANITÁRIO OU VENTILAÇÃO. AF_08/2022</t>
  </si>
  <si>
    <t>14.3.3</t>
  </si>
  <si>
    <t>89805</t>
  </si>
  <si>
    <t>JOELHO 90 GRAUS, PVC, SERIE NORMAL, ESGOTO PREDIAL, DN 75 MM, JUNTA ELÁSTICA, FORNECIDO E INSTALADO EM PRUMADA DE ESGOTO SANITÁRIO OU VENTILAÇÃO. AF_08/2022</t>
  </si>
  <si>
    <t>14.3.4</t>
  </si>
  <si>
    <t>89813</t>
  </si>
  <si>
    <t>LUVA SIMPLES, PVC, SERIE NORMAL, ESGOTO PREDIAL, DN 50 MM, JUNTA ELÁSTICA, FORNECIDO E INSTALADO EM PRUMADA DE ESGOTO SANITÁRIO OU VENTILAÇÃO. AF_08/2022</t>
  </si>
  <si>
    <t>14.3.5</t>
  </si>
  <si>
    <t>104348</t>
  </si>
  <si>
    <t>TERMINAL DE VENTILAÇÃO, PVC, SÉRIE NORMAL, ESGOTO PREDIAL, DN 50 MM, JUNTA SOLDÁVEL, FORNECIDO E INSTALADO EM PRUMADA DE ESGOTO SANITÁRIO OU VENTILAÇÃO. AF_08/2022</t>
  </si>
  <si>
    <t>14.3.6</t>
  </si>
  <si>
    <t>14.3.7</t>
  </si>
  <si>
    <t>104352</t>
  </si>
  <si>
    <t>TE, PVC, SÉRIE NORMAL, ESGOTO PREDIAL, DN 100 X 50 MM, JUNTA ELÁSTICA, FORNECIDO E INSTALADO EM PRUMADA DE ESGOTO SANITÁRIO OU VENTILAÇÃO. AF_08/2022</t>
  </si>
  <si>
    <t>14.3.8</t>
  </si>
  <si>
    <t>89825</t>
  </si>
  <si>
    <t>TE, PVC, SERIE NORMAL, ESGOTO PREDIAL, DN 50 X 50 MM, JUNTA ELÁSTICA, FORNECIDO E INSTALADO EM PRUMADA DE ESGOTO SANITÁRIO OU VENTILAÇÃO. AF_08/2022</t>
  </si>
  <si>
    <t>14.3.9</t>
  </si>
  <si>
    <t>89630</t>
  </si>
  <si>
    <t>TE DE REDUÇÃO, PVC, SOLDÁVEL, DN 75MM X 50MM, INSTALADO EM PRUMADA DE ÁGUA - FORNECIMENTO E INSTALAÇÃO. AF_06/2022</t>
  </si>
  <si>
    <t>LOUÇAS, ACESSÓRIOS E METAIS</t>
  </si>
  <si>
    <t>15.1</t>
  </si>
  <si>
    <t>95470</t>
  </si>
  <si>
    <t>VASO SANITARIO SIFONADO CONVENCIONAL COM LOUÇA BRANCA, INCLUSO CONJUNTO DE LIGAÇÃO PARA BACIA SANITÁRIA AJUSTÁVEL - FORNECIMENTO E INSTALAÇÃO. AF_01/2020</t>
  </si>
  <si>
    <t>15.2</t>
  </si>
  <si>
    <t>100848</t>
  </si>
  <si>
    <t>VASO SANITÁRIO INFANTIL LOUÇA BRANCA - FORNECIMENTO E INSTALACAO. AF_01/2020</t>
  </si>
  <si>
    <t>15.3</t>
  </si>
  <si>
    <t>100849</t>
  </si>
  <si>
    <t>ASSENTO SANITÁRIO CONVENCIONAL - FORNECIMENTO E INSTALACAO. AF_01/2020</t>
  </si>
  <si>
    <t>15.4</t>
  </si>
  <si>
    <t>100851</t>
  </si>
  <si>
    <t>ASSENTO SANITÁRIO INFANTIL - FORNECIMENTO E INSTALACAO. AF_01/2020</t>
  </si>
  <si>
    <t>15.5</t>
  </si>
  <si>
    <t>FNDE 011</t>
  </si>
  <si>
    <t>BANHEIRA PLÁSTICA RÍGIDA, 77x45x20cm DE EMBUTIR, CONFORME DETALHE DE PROJETO</t>
  </si>
  <si>
    <t>15.6</t>
  </si>
  <si>
    <t>FNDE 219</t>
  </si>
  <si>
    <t>LAVATÓRIO DE CANTO, LOUÇA BRANCA SUSPENSO, 29,5 X 39CM OU EQUIVALENTE, PADRÃO POPULAR - FORNECIMENTO E INSTALAÇÃO</t>
  </si>
  <si>
    <t>15.7</t>
  </si>
  <si>
    <t>86901</t>
  </si>
  <si>
    <t>CUBA DE EMBUTIR OVAL EM LOUÇA BRANCA, 35 X 50CM OU EQUIVALENTE - FORNECIMENTO E INSTALAÇÃO. AF_01/2020</t>
  </si>
  <si>
    <t>15.8</t>
  </si>
  <si>
    <t>86902</t>
  </si>
  <si>
    <t>LAVATÓRIO LOUÇA BRANCA COM COLUNA, *44 X 35,5* CM, PADRÃO POPULAR - FORNECIMENTO E INSTALAÇÃO. AF_01/2020</t>
  </si>
  <si>
    <t>15.9</t>
  </si>
  <si>
    <t>86872</t>
  </si>
  <si>
    <t>TANQUE DE LOUÇA BRANCA COM COLUNA, 30L OU EQUIVALENTE - FORNECIMENTO E INSTALAÇÃO. AF_01/2020</t>
  </si>
  <si>
    <t>15.10</t>
  </si>
  <si>
    <t>86900</t>
  </si>
  <si>
    <t>CUBA DE EMBUTIR RETANGULAR DE AÇO INOXIDÁVEL, 46 X 30 X 12 CM - FORNECIMENTO E INSTALAÇÃO. AF_01/2020</t>
  </si>
  <si>
    <t>15.11</t>
  </si>
  <si>
    <t>FNDE 217</t>
  </si>
  <si>
    <t>CUBA DE EMBUTIR RETANGULAR DE AÇO INOXIDÁVEL, 50 X 40 X 20 CM - FORNECIMENTO E INSTALAÇÃO</t>
  </si>
  <si>
    <t>15.12</t>
  </si>
  <si>
    <t>100852</t>
  </si>
  <si>
    <t>CUBA DE EMBUTIR RETANGULAR DE AÇO INOXIDÁVEL, 56 X 33 X 12 CM - FORNECIMENTO E INSTALAÇÃO. AF_01/2020</t>
  </si>
  <si>
    <t>15.13</t>
  </si>
  <si>
    <t>86877</t>
  </si>
  <si>
    <t>VÁLVULA EM METAL CROMADO 1.1/2" X 1.1/2" PARA TANQUE OU LAVATÓRIO, COM OU SEM LADRÃO - FORNECIMENTO E INSTALAÇÃO. AF_01/2020</t>
  </si>
  <si>
    <t>15.14</t>
  </si>
  <si>
    <t>86878</t>
  </si>
  <si>
    <t>VÁLVULA EM METAL CROMADO TIPO AMERICANA 3.1/2" X 1.1/2" PARA PIA - FORNECIMENTO E INSTALAÇÃO. AF_01/2020</t>
  </si>
  <si>
    <t>15.15</t>
  </si>
  <si>
    <t>86883</t>
  </si>
  <si>
    <t>SIFÃO DO TIPO FLEXÍVEL EM PVC 1 X 1.1/2 - FORNECIMENTO E INSTALAÇÃO. AF_01/2020</t>
  </si>
  <si>
    <t>15.16</t>
  </si>
  <si>
    <t>86882</t>
  </si>
  <si>
    <t>SIFÃO DO TIPO GARRAFA/COPO EM PVC 1.1/4 X 1.1/2" - FORNECIMENTO E INSTALAÇÃO. AF_01/2020</t>
  </si>
  <si>
    <t>15.17</t>
  </si>
  <si>
    <t>FNDE 224</t>
  </si>
  <si>
    <t>TORNEIRA CROMADA DE MESA, 1/2 OU 3/4 , PARA LAVATÓRIO, COM TEMPORIZADOR - FORNECIMENTO E INSTALAÇÃO.</t>
  </si>
  <si>
    <t>15.18</t>
  </si>
  <si>
    <t>86911</t>
  </si>
  <si>
    <t>TORNEIRA CROMADA LONGA, DE PAREDE, 1/2" OU 3/4", PARA PIA DE COZINHA, PADRÃO POPULAR - FORNECIMENTO E INSTALAÇÃO. AF_01/2020</t>
  </si>
  <si>
    <t>15.19</t>
  </si>
  <si>
    <t>FNDE 014</t>
  </si>
  <si>
    <t>TORNEIRA ELETRICA DE PAREDE, BICA ALTA, PARA COZINHA, 5500 W (110/220 V)</t>
  </si>
  <si>
    <t>15.20</t>
  </si>
  <si>
    <t>86913</t>
  </si>
  <si>
    <t>TORNEIRA CROMADA 1/2" OU 3/4" PARA TANQUE, PADRÃO POPULAR - FORNECIMENTO E INSTALAÇÃO. AF_01/2020</t>
  </si>
  <si>
    <t>15.21</t>
  </si>
  <si>
    <t>FNDE 225</t>
  </si>
  <si>
    <t>TORNEIRA CROMADA DE MESA PARA LAVATORIO, TIPO MONOCOMANDO - ACIONAMENTO TIPO ALAVANCA</t>
  </si>
  <si>
    <t>15.22</t>
  </si>
  <si>
    <t>FNDE 013</t>
  </si>
  <si>
    <t>TORNEIRA ELÉTRICA COM MANGUEIRA PLÁSTICA FORTTI MAXI, LORENZETTIOU EQUIVALENTE</t>
  </si>
  <si>
    <t>15.23</t>
  </si>
  <si>
    <t>86887</t>
  </si>
  <si>
    <t>ENGATE FLEXÍVEL EM INOX, 1/2 X 40CM - FORNECIMENTO E INSTALAÇÃO. AF_01/2020</t>
  </si>
  <si>
    <t>15.24</t>
  </si>
  <si>
    <t>100860</t>
  </si>
  <si>
    <t>CHUVEIRO ELÉTRICO COMUM CORPO PLÁSTICO, TIPO DUCHA - FORNECIMENTO E INSTALAÇÃO. AF_01/2020</t>
  </si>
  <si>
    <t>15.25</t>
  </si>
  <si>
    <t>FNDE 017</t>
  </si>
  <si>
    <t>DUCHA / CHUVEIRO METALICO, DE PAREDE, ARTICULAVEL, COM DESVIADOR E DUCHA MANUAL</t>
  </si>
  <si>
    <t>15.26</t>
  </si>
  <si>
    <t>FNDE 226</t>
  </si>
  <si>
    <t>BARRA DE APOIO RETA, EM ACO INOX POLIDO, COMPRIMENTO 40CM, FIXADA NA PAREDE - FORNECIMENTO E INSTALAÇÃO</t>
  </si>
  <si>
    <t>15.27</t>
  </si>
  <si>
    <t>100867</t>
  </si>
  <si>
    <t>BARRA DE APOIO RETA, EM ACO INOX POLIDO, COMPRIMENTO 70 CM, FIXADA NA PAREDE - FORNECIMENTO E INSTALAÇÃO. AF_01/2020</t>
  </si>
  <si>
    <t>15.28</t>
  </si>
  <si>
    <t>100868</t>
  </si>
  <si>
    <t>BARRA DE APOIO RETA, EM ACO INOX POLIDO, COMPRIMENTO 80 CM, FIXADA NA PAREDE - FORNECIMENTO E INSTALAÇÃO. AF_01/2020</t>
  </si>
  <si>
    <t>15.29</t>
  </si>
  <si>
    <t>100875</t>
  </si>
  <si>
    <t>BANCO ARTICULADO, EM ACO INOX, PARA PCD, FIXADO NA PAREDE - FORNECIMENTO E INSTALAÇÃO. AF_01/2020</t>
  </si>
  <si>
    <t>15.30</t>
  </si>
  <si>
    <t>FNDE 015</t>
  </si>
  <si>
    <t>TOALHEIRO PLASTICO TIPO DISPENSER PARA PAPEL TOALHA INTERFOLHADO</t>
  </si>
  <si>
    <t>15.31</t>
  </si>
  <si>
    <t>FNDE 016</t>
  </si>
  <si>
    <t>PAPELEIRA PLASTICA TIPO DISPENSER PARA PAPEL HIGIENICO ROLAO</t>
  </si>
  <si>
    <t>15.32</t>
  </si>
  <si>
    <t>95547</t>
  </si>
  <si>
    <t>SABONETEIRA PLASTICA TIPO DISPENSER PARA SABONETE LIQUIDO COM RESERVATORIO 800 A 1500 ML, INCLUSO FIXAÇÃO. AF_01/2020</t>
  </si>
  <si>
    <t>15.33</t>
  </si>
  <si>
    <t>FNDE 012</t>
  </si>
  <si>
    <t>ESPELHO CRISTAL, ESPESSURA 4MM, COM PARAFUSOS DE FIXAÇÃO, SEM MOLDURA</t>
  </si>
  <si>
    <t>15.34</t>
  </si>
  <si>
    <t>FNDE 034</t>
  </si>
  <si>
    <t>CABIDE/GANCHO DE BANHEIRO SIMPLES EM METAL CROMADO</t>
  </si>
  <si>
    <t>SISTEMA DE PROTEÇÃO CONTRA INCÊNDIO</t>
  </si>
  <si>
    <t>16.1</t>
  </si>
  <si>
    <t>EXTINTORES</t>
  </si>
  <si>
    <t>16.1.1</t>
  </si>
  <si>
    <t>101908</t>
  </si>
  <si>
    <t>EXTINTOR DE INCÊNDIO PORTÁTIL COM CARGA DE PQS DE 4 KG, CLASSE BC - FORNECIMENTO E INSTALAÇÃO. AF_01/2026_PE</t>
  </si>
  <si>
    <t>16.1.2</t>
  </si>
  <si>
    <t>101909</t>
  </si>
  <si>
    <t>EXTINTOR DE INCÊNDIO PORTÁTIL COM CARGA DE PQS DE 6 KG, CLASSE BC - FORNECIMENTO E INSTALAÇÃO. AF_01/2026_PE</t>
  </si>
  <si>
    <t>16.2</t>
  </si>
  <si>
    <t>HIDRANTES</t>
  </si>
  <si>
    <t>16.2.1</t>
  </si>
  <si>
    <t>101912</t>
  </si>
  <si>
    <t>ABRIGO PARA HIDRANTE, 75X45X17CM, COM REGISTRO GLOBO ANGULAR 45 GRAUS 2 1/2", ADAPTADOR STORZ 2 1/2", MANGUEIRA DE INCÊNDIO 15M 2 1/2" E ESGUICHO EM LATÃO 2 1/2" - FORNECIMENTO E INSTALAÇÃO. AF_01/2026</t>
  </si>
  <si>
    <t>16.2.2</t>
  </si>
  <si>
    <t>SINAPI-I</t>
  </si>
  <si>
    <t>HIDRANTE SUBTERRANEO, EM FERRO FUNDIDO, COM CURVA LONGA E CAIXA, DN 75 MM</t>
  </si>
  <si>
    <t>16.3</t>
  </si>
  <si>
    <t>16.3.1</t>
  </si>
  <si>
    <t>94794</t>
  </si>
  <si>
    <t>16.3.2</t>
  </si>
  <si>
    <t>94499</t>
  </si>
  <si>
    <t>REGISTRO DE GAVETA BRUTO, LATÃO, ROSCÁVEL, 2 1/2" - FORNECIMENTO E INSTALAÇÃO. AF_08/2021</t>
  </si>
  <si>
    <t>16.3.3</t>
  </si>
  <si>
    <t>16.3.4</t>
  </si>
  <si>
    <t>99622</t>
  </si>
  <si>
    <t>VÁLVULA DE RETENÇÃO HORIZONTAL, DE BRONZE, ROSCÁVEL, 1 1/2" - FORNECIMENTO E INSTALAÇÃO. AF_08/2021</t>
  </si>
  <si>
    <t>16.3.5</t>
  </si>
  <si>
    <t>99624</t>
  </si>
  <si>
    <t>VÁLVULA DE RETENÇÃO HORIZONTAL, DE BRONZE, ROSCÁVEL, 2 1/2" - FORNECIMENTO E INSTALAÇÃO. AF_08/2021</t>
  </si>
  <si>
    <t>16.3.6</t>
  </si>
  <si>
    <t>99625</t>
  </si>
  <si>
    <t>VÁLVULA DE RETENÇÃO HORIZONTAL, DE BRONZE, ROSCÁVEL, 3" - FORNECIMENTO E INSTALAÇÃO. AF_08/2021</t>
  </si>
  <si>
    <t>16.3.7</t>
  </si>
  <si>
    <t>FNDE 261</t>
  </si>
  <si>
    <t>REGISTRO OU VÁLVULA GLOBO ANGULAR EM LATÃO, PARA HIDRANTES EM INSTALAÇÃO PREDIAL DE INCÊNDIO, 45 GRAUS, 1 1/2" - FORNECIMENTO E INSTALAÇÃO. AF_08/2021</t>
  </si>
  <si>
    <t>16.3.8</t>
  </si>
  <si>
    <t>101917</t>
  </si>
  <si>
    <t>MANÔMETRO 0 A 200 PSI (0 A 14 KGF/CM2), D = 50MM - FORNECIMENTO E INSTALAÇÃO. AF_01/2026</t>
  </si>
  <si>
    <t>16.3.9</t>
  </si>
  <si>
    <t>95249</t>
  </si>
  <si>
    <t>VÁLVULA DE ESFERA BRUTA, BRONZE, ROSCÁVEL, 3/4'' - FORNECIMENTO E INSTALAÇÃO. AF_08/2021</t>
  </si>
  <si>
    <t>16.3.10</t>
  </si>
  <si>
    <t>FNDE 332</t>
  </si>
  <si>
    <t>MOTO BOMBA 5.00 CV - VAZÃO 12.0 m³/h - PRESSÃO 15 MCA - FORNECIMENTO E INSTALAÇÃO</t>
  </si>
  <si>
    <t>16.3.11</t>
  </si>
  <si>
    <t>FNDE 112</t>
  </si>
  <si>
    <t>PRESSOSTATO</t>
  </si>
  <si>
    <t>16.3.12</t>
  </si>
  <si>
    <t>FNDE 113</t>
  </si>
  <si>
    <t>TANQUE DE PRESSÃO PWB-24LX</t>
  </si>
  <si>
    <t>un</t>
  </si>
  <si>
    <t>16.3.13</t>
  </si>
  <si>
    <t>FNDE 114</t>
  </si>
  <si>
    <t>VÁLVULA DE ALÍVIO COM MOLA 2"</t>
  </si>
  <si>
    <t>16.3.14</t>
  </si>
  <si>
    <t>43.11.420</t>
  </si>
  <si>
    <t>Conjunto motor-bomba submersível vertical para esgoto, Q=9,3 a 69,0 m³/h, Hman=15 a 7 mca, potência 3cv, diâmetro de sólidos 50/65mm</t>
  </si>
  <si>
    <t>16.3.15</t>
  </si>
  <si>
    <t>FNDE 603</t>
  </si>
  <si>
    <t>BOMBA JOCKEY IP-21 BT4 60Hz, PRESSÃO 15 MCA - VAZÃO 1,23 M³/H - FORNECIMENTO E INSTALAÇÃO</t>
  </si>
  <si>
    <t>16.3.16</t>
  </si>
  <si>
    <t>EDIF</t>
  </si>
  <si>
    <t>09-010-050</t>
  </si>
  <si>
    <t>CENTRAL DE ALARME DE INCÊNDIO ATÉ 12 LAÇOS</t>
  </si>
  <si>
    <t>16.4</t>
  </si>
  <si>
    <t>16.4.1</t>
  </si>
  <si>
    <t>97498</t>
  </si>
  <si>
    <t>TUBO DE AÇO GALVANIZADO COM COSTURA, CLASSE MÉDIA, DN 25 (1"), CONEXÃO ROSQUEADA, INSTALADO EM REDE DE ALIMENTAÇÃO PARA HIDRANTE - FORNECIMENTO E INSTALAÇÃO. AF_01/2026</t>
  </si>
  <si>
    <t>16.4.2</t>
  </si>
  <si>
    <t>92364</t>
  </si>
  <si>
    <t>TUBO DE AÇO GALVANIZADO COM COSTURA, CLASSE MÉDIA, DN 32 (1 1/4"), CONEXÃO ROSQUEADA, INSTALADO EM REDE DE ALIMENTAÇÃO PARA HIDRANTE - FORNECIMENTO E INSTALAÇÃO. AF_01/2026</t>
  </si>
  <si>
    <t>16.4.3</t>
  </si>
  <si>
    <t>92365</t>
  </si>
  <si>
    <t>TUBO DE AÇO GALVANIZADO COM COSTURA, CLASSE MÉDIA, DN 40 (1 1/2"), CONEXÃO ROSQUEADA, INSTALADO EM REDE DE ALIMENTAÇÃO PARA HIDRANTE - FORNECIMENTO E INSTALAÇÃO. AF_01/2026</t>
  </si>
  <si>
    <t>16.4.4</t>
  </si>
  <si>
    <t>92366</t>
  </si>
  <si>
    <t>TUBO DE AÇO GALVANIZADO COM COSTURA, CLASSE MÉDIA, DN 50 (2"), CONEXÃO ROSQUEADA, INSTALADO EM REDE DE ALIMENTAÇÃO PARA HIDRANTE - FORNECIMENTO E INSTALAÇÃO. AF_01/2026</t>
  </si>
  <si>
    <t>16.4.5</t>
  </si>
  <si>
    <t>92367</t>
  </si>
  <si>
    <t>TUBO DE AÇO GALVANIZADO COM COSTURA, CLASSE MÉDIA, DN 65 (2 1/2"), CONEXÃO ROSQUEADA, INSTALADO EM REDE DE ALIMENTAÇÃO PARA HIDRANTE - FORNECIMENTO E INSTALAÇÃO. AF_01/2026</t>
  </si>
  <si>
    <t>16.4.6</t>
  </si>
  <si>
    <t>92368</t>
  </si>
  <si>
    <t>TUBO DE AÇO GALVANIZADO COM COSTURA, CLASSE MÉDIA, DN 80 (3"), CONEXÃO ROSQUEADA, INSTALADO EM REDE DE ALIMENTAÇÃO PARA HIDRANTE - FORNECIMENTO E INSTALAÇÃO. AF_01/2026</t>
  </si>
  <si>
    <t>16.4.7</t>
  </si>
  <si>
    <t>FNDE 329</t>
  </si>
  <si>
    <t>COTOVELO 90 GRAUS, EM FERRO GALVANIZADO, CONEXÃO ROSQUEADA, DN 25, INSTALADO EM RESERVAÇÃO DE ÁGUA DE EDIFICAÇÃO QUE POSSUA RESERVATÓRIO DE FIBRA/FIBROCIMENTO - FORNECIMENTO E INSTALAÇÃO.</t>
  </si>
  <si>
    <t>16.4.8</t>
  </si>
  <si>
    <t>FNDE 328</t>
  </si>
  <si>
    <t>COTOVELO 90 GRAUS, EM FERRO GALVANIZADO, CONEXÃO ROSQUEADA, DN 40, INSTALADO EM RESERVAÇÃO DE ÁGUA DE EDIFICAÇÃO QUE POSSUA RESERVATÓRIO DE FIBRA/FIBROCIMENTO - FORNECIMENTO E INSTALAÇÃO.</t>
  </si>
  <si>
    <t>16.4.9</t>
  </si>
  <si>
    <t>94473</t>
  </si>
  <si>
    <t>COTOVELO 90 GRAUS, EM FERRO GALVANIZADO, CONEXÃO ROSQUEADA, DN 65 MM (2 1/2"), INSTALADO EM RESERVAÇÃO PREDIAL DE ÁGUA - FORNECIMENTO E INSTALAÇÃO. AF_04/2024</t>
  </si>
  <si>
    <t>16.4.10</t>
  </si>
  <si>
    <t>94475</t>
  </si>
  <si>
    <t>COTOVELO 90 GRAUS, EM FERRO GALVANIZADO, CONEXÃO ROSQUEADA, DN 80 MM (3"), INSTALADO EM RESERVAÇÃO PREDIAL DE ÁGUA - FORNECIMENTO E INSTALAÇÃO. AF_04/2024</t>
  </si>
  <si>
    <t>16.4.11</t>
  </si>
  <si>
    <t>FNDE 345</t>
  </si>
  <si>
    <t>BUCHA DE REDUCAO DE FERRO GALVANIZADO, COM ROSCA BSP, DE 3/4" X 1/2"</t>
  </si>
  <si>
    <t>16.4.12</t>
  </si>
  <si>
    <t>92920</t>
  </si>
  <si>
    <t>LUVA DE REDUÇÃO, EM FERRO GALVANIZADO, 1" X 3/4", CONEXÃO ROSQUEADA, INSTALADO EM REDE DE ALIMENTAÇÃO PARA HIDRANTE - FORNECIMENTO E INSTALAÇÃO. AF_01/2026</t>
  </si>
  <si>
    <t>16.4.13</t>
  </si>
  <si>
    <t>97503</t>
  </si>
  <si>
    <t>LUVA COM REDUÇÃO, EM AÇO, CONEXÃO SOLDADA, DN 32 X 25 MM (1 1/4" X 1"), INSTALADO EM REDE DE ALIMENTAÇÃO PARA SPRINKLER - FORNECIMENTO E INSTALAÇÃO. AF_01/2026</t>
  </si>
  <si>
    <t>16.4.14</t>
  </si>
  <si>
    <t>FNDE 333</t>
  </si>
  <si>
    <t>LUVA COM REDUÇÃO, EM AÇO, CONEXÃO SOLDADA, DN 40 X 25 MM (1 1/2" X 1"), INSTALADO EM REDE DE ALIMENTAÇÃO PARA HIDRANTE - FORNECIMENTO E INSTALAÇÃO.</t>
  </si>
  <si>
    <t>16.4.15</t>
  </si>
  <si>
    <t>97447</t>
  </si>
  <si>
    <t>LUVA COM REDUÇÃO, EM AÇO, CONEXÃO SOLDADA, DN 65 X 50 MM (2 1/2" X 2"), INSTALADO EM PRUMADAS - FORNECIMENTO E INSTALAÇÃO. AF_01/2026</t>
  </si>
  <si>
    <t>16.4.16</t>
  </si>
  <si>
    <t>FNDE 331</t>
  </si>
  <si>
    <t>LUVA COM REDUÇÃO, EM AÇO, CONEXÃO SOLDADA, DN 75 X 65 MM, INSTALADO EM PRUMADAS - FORNECIMENTO E INSTALAÇÃO.</t>
  </si>
  <si>
    <t>16.4.17</t>
  </si>
  <si>
    <t>FNDE 335</t>
  </si>
  <si>
    <t>LUVA COM REDUÇÃO, EM AÇO, CONEXÃO SOLDADA, DN 80 X 40 MM , INSTALADO EM PRUMADAS - FORNECIMENTO E INSTALAÇÃO</t>
  </si>
  <si>
    <t>16.4.18</t>
  </si>
  <si>
    <t>FNDE 336</t>
  </si>
  <si>
    <t>LUVA COM REDUÇÃO, EM AÇO, CONEXÃO SOLDADA, DN 80 X 50 MM, INSTALADO EM PRUMADAS - FORNECIMENTO E INSTALAÇÃO.</t>
  </si>
  <si>
    <t>16.4.19</t>
  </si>
  <si>
    <t>97450</t>
  </si>
  <si>
    <t>LUVA COM REDUÇÃO, EM AÇO, CONEXÃO SOLDADA, DN 80 X 65 MM (3" X 2 1/2"), INSTALADO EM PRUMADAS - FORNECIMENTO E INSTALAÇÃO. AF_01/2026</t>
  </si>
  <si>
    <t>16.4.20</t>
  </si>
  <si>
    <t>92637</t>
  </si>
  <si>
    <t>TÊ, EM FERRO GALVANIZADO, CONEXÃO ROSQUEADA, DN 25 (1"), INSTALADO EM REDE DE ALIMENTAÇÃO PARA HIDRANTE - FORNECIMENTO E INSTALAÇÃO. AF_01/2026</t>
  </si>
  <si>
    <t>16.4.21</t>
  </si>
  <si>
    <t>FNDE 338</t>
  </si>
  <si>
    <t>TE DE REDUCAO DE FERRO GALVANIZADO, COM ROSCA BSP, DE 1 1/4" X 1"</t>
  </si>
  <si>
    <t>16.4.22</t>
  </si>
  <si>
    <t>FNDE 339</t>
  </si>
  <si>
    <t>TE DE REDUCAO DE FERRO GALVANIZADO, COM ROSCA BSP, DE 2 1/2" X 1"</t>
  </si>
  <si>
    <t>16.4.23</t>
  </si>
  <si>
    <t>FNDE 340</t>
  </si>
  <si>
    <t>TE DE REDUCAO DE FERRO GALVANIZADO, COM ROSCA BSP, DE 2 1/2" X 1 1/2</t>
  </si>
  <si>
    <t>16.4.24</t>
  </si>
  <si>
    <t>FNDE 341</t>
  </si>
  <si>
    <t>TE DE REDUCAO DE FERRO GALVANIZADO, COM ROSCA BSP, DE 2 1/2" X 2"</t>
  </si>
  <si>
    <t>16.4.25</t>
  </si>
  <si>
    <t>92642</t>
  </si>
  <si>
    <t>TÊ, EM FERRO GALVANIZADO, CONEXÃO ROSQUEADA, DN 65 (2 1/2"), INSTALADO EM REDE DE ALIMENTAÇÃO PARA HIDRANTE - FORNECIMENTO E INSTALAÇÃO. AF_01/2026</t>
  </si>
  <si>
    <t>16.4.26</t>
  </si>
  <si>
    <t>92644</t>
  </si>
  <si>
    <t>TÊ, EM FERRO GALVANIZADO, CONEXÃO ROSQUEADA, DN 80 (3"), INSTALADO EM REDE DE ALIMENTAÇÃO PARA HIDRANTE - FORNECIMENTO E INSTALAÇÃO. AF_01/2026</t>
  </si>
  <si>
    <t>16.4.27</t>
  </si>
  <si>
    <t>FNDE 343</t>
  </si>
  <si>
    <t>ADAPTADOR PARA MANÔMETRO</t>
  </si>
  <si>
    <t>16.4.28</t>
  </si>
  <si>
    <t>95727</t>
  </si>
  <si>
    <t>ELETRODUTO RÍGIDO SOLDÁVEL, PVC, DN 25 MM (3/4"), APARENTE - FORNECIMENTO E INSTALAÇÃO. AF_01/2026</t>
  </si>
  <si>
    <t>16.4.29</t>
  </si>
  <si>
    <t>95817</t>
  </si>
  <si>
    <t>CONDULETE DE PVC, TIPO X, PARA ELETRODUTO DE PVC SOLDÁVEL DN 25 MM (3/4"), APARENTE - FORNECIMENTO E INSTALAÇÃO. AF_01/2026</t>
  </si>
  <si>
    <t>16.4.30</t>
  </si>
  <si>
    <t>91914</t>
  </si>
  <si>
    <t>CURVA 90 GRAUS PARA ELETRODUTO, PVC, ROSCÁVEL, DN 25 MM (3/4"), PARA CIRCUITOS TERMINAIS, INSTALADA EM PAREDE - FORNECIMENTO E INSTALAÇÃO. AF_03/2023</t>
  </si>
  <si>
    <t>16.4.31</t>
  </si>
  <si>
    <t>FNDE 330</t>
  </si>
  <si>
    <t>TAMPA CEGA EM PVC PARA CONDULETE 4 X 2"</t>
  </si>
  <si>
    <t>16.4.32</t>
  </si>
  <si>
    <t>91875</t>
  </si>
  <si>
    <t>LUVA PARA ELETRODUTO, PVC, ROSCÁVEL, DN 25 MM (3/4"), PARA CIRCUITOS TERMINAIS, INSTALADA EM FORRO - FORNECIMENTO E INSTALAÇÃO. AF_03/2023</t>
  </si>
  <si>
    <t>16.4.33</t>
  </si>
  <si>
    <t>FNDE 604</t>
  </si>
  <si>
    <t>ADAPTADOR PARA CONDULETE 25MM</t>
  </si>
  <si>
    <t>16.5</t>
  </si>
  <si>
    <t>SINALIZAÇÕES</t>
  </si>
  <si>
    <t>16.5.1</t>
  </si>
  <si>
    <t>97599</t>
  </si>
  <si>
    <t>LUMINÁRIA DE EMERGÊNCIA, COM 30 LÂMPADAS LED DE 2 W, SEM REATOR - FORNECIMENTO E INSTALAÇÃO. AF_09/2024</t>
  </si>
  <si>
    <t>16.5.2</t>
  </si>
  <si>
    <t>FNDE 303</t>
  </si>
  <si>
    <t>SINALIZAÇÃO COM PLACA INDICATIVA FIXADA NA ESTRUTURA.</t>
  </si>
  <si>
    <t>16.5.3</t>
  </si>
  <si>
    <t>102520</t>
  </si>
  <si>
    <t>PINTURA DE SINALIZAÇÃO VERTICAL DE SEGURANÇA, FAIXAS AMARELA E PRETA, APLICAÇÃO MANUAL, 2 DEMÃOS. AF_05/2021</t>
  </si>
  <si>
    <t>INSTALAÇÃO ELÉTRICA - 110V</t>
  </si>
  <si>
    <t>17.1</t>
  </si>
  <si>
    <t>ACESSÓRIOS PERFILADOS PERFURADOS</t>
  </si>
  <si>
    <t>17.1.1</t>
  </si>
  <si>
    <t>FNDE 350</t>
  </si>
  <si>
    <t>TERMINAL METALICO A PRESSAO PARA 1 CABO DE 35 MM2</t>
  </si>
  <si>
    <t>17.1.2</t>
  </si>
  <si>
    <t>FNDE 346</t>
  </si>
  <si>
    <t>CABECOTE PARA ENTRADA DE LINHA DE ALIMENTACAO PARA ELETRODUTO</t>
  </si>
  <si>
    <t>17.2</t>
  </si>
  <si>
    <t>ACESSÓRIOS PARA ELETRODUTOS</t>
  </si>
  <si>
    <t>17.2.1</t>
  </si>
  <si>
    <t>FNDE 347</t>
  </si>
  <si>
    <t>ARRUELA EM ALUMINIO, COM ROSCA, DE 1 1/2", PARA ELETRODUTO</t>
  </si>
  <si>
    <t>17.2.2</t>
  </si>
  <si>
    <t>FNDE 353</t>
  </si>
  <si>
    <t>ARRUELA EM ALUMINIO</t>
  </si>
  <si>
    <t>17.2.3</t>
  </si>
  <si>
    <t>CAIXA RETANGULAR 4" X 2" BAIXA (0,30 M DO PISO), PVC, INSTALADA EM PAREDE - FORNECIMENTO E INSTALAÇÃO. AF_03/2023</t>
  </si>
  <si>
    <t>17.2.4</t>
  </si>
  <si>
    <t>91936</t>
  </si>
  <si>
    <t>CAIXA OCTOGONAL 4" X 4", PVC, INSTALADA EM LAJE - FORNECIMENTO E INSTALAÇÃO. AF_03/2023</t>
  </si>
  <si>
    <t>17.2.5</t>
  </si>
  <si>
    <t>92867</t>
  </si>
  <si>
    <t>CAIXA RETANGULAR 4" X 2" ALTA (2,00 M DO PISO), METÁLICA, INSTALADA EM PAREDE - FORNECIMENTO E INSTALAÇÃO. AF_03/2023</t>
  </si>
  <si>
    <t>17.2.6</t>
  </si>
  <si>
    <t>17.2.7</t>
  </si>
  <si>
    <t>91899</t>
  </si>
  <si>
    <t>CURVA 90 GRAUS PARA ELETRODUTO, PVC, ROSCÁVEL, DN 20 MM (1/2"), PARA CIRCUITOS TERMINAIS, INSTALADA EM LAJE - FORNECIMENTO E INSTALAÇÃO. AF_03/2023</t>
  </si>
  <si>
    <t>17.2.8</t>
  </si>
  <si>
    <t>FNDE 150</t>
  </si>
  <si>
    <t>CURVA 135 GRAUS PARA ELETRODUTO, PVC, ROSCÁVEL, DN 38 MM (1 1/2"), PARA CIRCUITOS TERMINAIS, INSTALADA EM PAREDE - FORNECIMENTO E INSTALAÇÃO.</t>
  </si>
  <si>
    <t>17.3</t>
  </si>
  <si>
    <t>ACESSÓRIOS GERAL</t>
  </si>
  <si>
    <t>17.3.1</t>
  </si>
  <si>
    <t>17.3.2</t>
  </si>
  <si>
    <t>FNDE 354</t>
  </si>
  <si>
    <t>BUCHA DE NYLON</t>
  </si>
  <si>
    <t>17.3.3</t>
  </si>
  <si>
    <t>FNDE 355</t>
  </si>
  <si>
    <t>PARAFUSO DE ACO ZINCADO COM ROSCA SOBERBA, CABECA CHATA E FENDA SIMPLES, DIAMETRO 4,2 MM, COMPRIMENTO * 32 * MM</t>
  </si>
  <si>
    <t>17.3.4</t>
  </si>
  <si>
    <t>FNDE 356</t>
  </si>
  <si>
    <t>PORCA ZINCADA, SEXTAVADA, DIAMETRO 1/4"</t>
  </si>
  <si>
    <t>17.3.5</t>
  </si>
  <si>
    <t>90460</t>
  </si>
  <si>
    <t>SUPORTE PARA 2 TUBOS HORIZONTAIS, ESPAÇADO A CADA 56 CM, EM PERFILADO COM COMPRIMENTO DE 25 CM FIXADO EM LAJE, POR METRO DE TUBULAÇÃO FIXADA. AF_09/2023</t>
  </si>
  <si>
    <t>17.3.6</t>
  </si>
  <si>
    <t>FNDE 357</t>
  </si>
  <si>
    <t>VERGALHAO ZINCADO ROSCA TOTAL, 1/4 " (6,3 MM)</t>
  </si>
  <si>
    <t>17.3.7</t>
  </si>
  <si>
    <t>101553</t>
  </si>
  <si>
    <t>ALÇA PREFORMADA DE DISTRIBUIÇÃO, EM AÇO GALVANIZADO, AWG 1 - FORNECIMENTO E INSTALAÇÃO. AF_12/2025</t>
  </si>
  <si>
    <t>17.3.8</t>
  </si>
  <si>
    <t>FNDE 358</t>
  </si>
  <si>
    <t>ARMACAO VERTICAL COM HASTE E CONTRA-PINO, EM CHAPA DE ACO GALVANIZADO 3/16", COM 1 ESTRIBO E 1 ISOLADOR</t>
  </si>
  <si>
    <t>17.3.9</t>
  </si>
  <si>
    <t>98306</t>
  </si>
  <si>
    <t>BLOCO DE ENGATE RÁPIDO PARA BASTIDOR TIPO M10 - FORNECIMENTO E INSTALAÇÃO. AF_08/2025</t>
  </si>
  <si>
    <t>17.3.10</t>
  </si>
  <si>
    <t>FNDE 359</t>
  </si>
  <si>
    <t>CABO DE COBRE NU 6 MM2 MEIO-DURO</t>
  </si>
  <si>
    <t>17.3.11</t>
  </si>
  <si>
    <t>FNDE 360</t>
  </si>
  <si>
    <t>CAIXA DE INSPECAO PARA ATERRAMENTO OU OUTRO USO, EM PVC, DN = 250 X 250 MM</t>
  </si>
  <si>
    <t>17.3.12</t>
  </si>
  <si>
    <t>FNDE 362</t>
  </si>
  <si>
    <t>CHUMBADOR DE ACO TIPO PARABOLT, * 5/8" X 200* MM, COM PORCA E ARRUELA</t>
  </si>
  <si>
    <t>17.3.13</t>
  </si>
  <si>
    <t>FNDE 361</t>
  </si>
  <si>
    <t>CONECTOR DE ALUMINIO TIPO PRENSA CABO, BITOLA 3/8", PARA CABOS DE DIAMETRO DE 9 A 10 MM</t>
  </si>
  <si>
    <t>17.3.14</t>
  </si>
  <si>
    <t>96986</t>
  </si>
  <si>
    <t>HASTE DE ATERRAMENTO, DIÂMETRO 3/4", COM 3 METROS - FORNECIMENTO E INSTALAÇÃO. AF_08/2023</t>
  </si>
  <si>
    <t>17.3.15</t>
  </si>
  <si>
    <t>101548</t>
  </si>
  <si>
    <t>ISOLADOR, TIPO ROLDANA, PARA BAIXA TENSÃO - FORNECIMENTO E INSTALAÇÃO. AF_12/2025</t>
  </si>
  <si>
    <t>17.3.16</t>
  </si>
  <si>
    <t>FNDE 364</t>
  </si>
  <si>
    <t>PARAFUSO DE LATAO COM ROSCA SOBERBA, CABECA CHATA E FENDA SIMPLES, DIAMETRO 3,2 MM, COMPRIMENTO 16 MM</t>
  </si>
  <si>
    <t>17.3.17</t>
  </si>
  <si>
    <t>FNDE 363</t>
  </si>
  <si>
    <t>CONECTOR DE ALUMINIO TIPO PRENSA CABO, BITOLA 1", PARA CABOS DE DIAMETRO DE 22,5 A 25 MM</t>
  </si>
  <si>
    <t>17.4</t>
  </si>
  <si>
    <t>CABOS</t>
  </si>
  <si>
    <t>17.4.1</t>
  </si>
  <si>
    <t>93002</t>
  </si>
  <si>
    <t>CABO DE COBRE FLEXÍVEL ISOLADO, 300 MM², ANTI-CHAMA 0,6/1,0 KV, PARA REDE ENTERRADA DE DISTRIBUIÇÃO DE ENERGIA ELÉTRICA - FORNECIMENTO E INSTALAÇÃO. AF_12/2021</t>
  </si>
  <si>
    <t>17.4.2</t>
  </si>
  <si>
    <t>CABO DE COBRE FLEXÍVEL ISOLADO, 120 MM², ANTI-CHAMA 0,6/1,0 KV, PARA REDE ENTERRADA DE DISTRIBUIÇÃO DE ENERGIA ELÉTRICA - FORNECIMENTO E INSTALAÇÃO. AF_12/2021</t>
  </si>
  <si>
    <t>17.4.3</t>
  </si>
  <si>
    <t>92996</t>
  </si>
  <si>
    <t>CABO DE COBRE FLEXÍVEL ISOLADO, 150 MM², ANTI-CHAMA 0,6/1,0 KV, PARA REDE ENTERRADA DE DISTRIBUIÇÃO DE ENERGIA ELÉTRICA - FORNECIMENTO E INSTALAÇÃO. AF_12/2021</t>
  </si>
  <si>
    <t>17.4.4</t>
  </si>
  <si>
    <t>101567</t>
  </si>
  <si>
    <t>CABO DE COBRE FLEXÍVEL ISOLADO, 95 MM², 0,6/1,0 KV, PARA REDE AÉREA DE DISTRIBUIÇÃO DE ENERGIA ELÉTRICA DE BAIXA TENSÃO - FORNECIMENTO E INSTALAÇÃO. AF_12/2025</t>
  </si>
  <si>
    <t>17.4.5</t>
  </si>
  <si>
    <t>92988</t>
  </si>
  <si>
    <t>CABO DE COBRE FLEXÍVEL ISOLADO, 50 MM², ANTI-CHAMA 0,6/1,0 KV, PARA REDE ENTERRADA DE DISTRIBUIÇÃO DE ENERGIA ELÉTRICA - FORNECIMENTO E INSTALAÇÃO. AF_12/2021</t>
  </si>
  <si>
    <t>17.4.6</t>
  </si>
  <si>
    <t>91933</t>
  </si>
  <si>
    <t>CABO DE COBRE FLEXÍVEL ISOLADO, 10 MM², ANTI-CHAMA 0,6/1,0 KV, PARA CIRCUITOS TERMINAIS - FORNECIMENTO E INSTALAÇÃO. AF_03/2023</t>
  </si>
  <si>
    <t>17.4.7</t>
  </si>
  <si>
    <t>91931</t>
  </si>
  <si>
    <t>CABO DE COBRE FLEXÍVEL ISOLADO, 6 MM², ANTI-CHAMA 0,6/1,0 KV, PARA CIRCUITOS TERMINAIS - FORNECIMENTO E INSTALAÇÃO. AF_03/2023</t>
  </si>
  <si>
    <t>17.4.8</t>
  </si>
  <si>
    <t>91929</t>
  </si>
  <si>
    <t>CABO DE COBRE FLEXÍVEL ISOLADO, 4 MM², ANTI-CHAMA 0,6/1,0 KV, PARA CIRCUITOS TERMINAIS - FORNECIMENTO E INSTALAÇÃO. AF_03/2023</t>
  </si>
  <si>
    <t>17.4.9</t>
  </si>
  <si>
    <t>CABO DE COBRE FLEXÍVEL ISOLADO, 6 MM², ANTI-CHAMA 450/750 V, PARA CIRCUITOS TERMINAIS - FORNECIMENTO E INSTALAÇÃO. AF_03/2023</t>
  </si>
  <si>
    <t>17.4.10</t>
  </si>
  <si>
    <t>101888</t>
  </si>
  <si>
    <t>CABO DE COBRE ISOLADO, 25 MM², ANTI-CHAMA 450/750 V, INSTALADO EM ELETROCALHA OU PERFILADO - FORNECIMENTO E INSTALAÇÃO. AF_07/2025</t>
  </si>
  <si>
    <t>17.4.11</t>
  </si>
  <si>
    <t>91934</t>
  </si>
  <si>
    <t>CABO DE COBRE FLEXÍVEL ISOLADO, 16 MM², ANTI-CHAMA 450/750 V, PARA CIRCUITOS TERMINAIS - FORNECIMENTO E INSTALAÇÃO. AF_03/2023</t>
  </si>
  <si>
    <t>17.4.12</t>
  </si>
  <si>
    <t>91928</t>
  </si>
  <si>
    <t>CABO DE COBRE FLEXÍVEL ISOLADO, 4 MM², ANTI-CHAMA 450/750 V, PARA CIRCUITOS TERMINAIS - FORNECIMENTO E INSTALAÇÃO. AF_03/2023</t>
  </si>
  <si>
    <t>17.4.13</t>
  </si>
  <si>
    <t>91926</t>
  </si>
  <si>
    <t>CABO DE COBRE FLEXÍVEL ISOLADO, 2,5 MM², ANTI-CHAMA 450/750 V, PARA CIRCUITOS TERMINAIS - FORNECIMENTO E INSTALAÇÃO. AF_03/2023</t>
  </si>
  <si>
    <t>17.4.14</t>
  </si>
  <si>
    <t>91924</t>
  </si>
  <si>
    <t>CABO DE COBRE FLEXÍVEL ISOLADO, 1,5 MM², ANTI-CHAMA 450/750 V, PARA CIRCUITOS TERMINAIS - FORNECIMENTO E INSTALAÇÃO. AF_03/2023</t>
  </si>
  <si>
    <t>17.5</t>
  </si>
  <si>
    <t>CAIXAS DE PASSAGEM</t>
  </si>
  <si>
    <t>17.5.1</t>
  </si>
  <si>
    <t>100556</t>
  </si>
  <si>
    <t>CAIXA DE PASSAGEM PARA TELEFONE 15X15X10CM (SOBREPOR) - FORNECIMENTO E INSTALAÇÃO. AF_08/2025</t>
  </si>
  <si>
    <t>17.5.2</t>
  </si>
  <si>
    <t>CAIXA DE PASSAGEM ELETRICA DE PAREDE, DE SOBREPOR, EM TERMOPLASTICO / PVC, COM TAMPA APARAFUSADA, DIMENSOES, 150 X 150 X *100* MM</t>
  </si>
  <si>
    <t>17.5.3</t>
  </si>
  <si>
    <t>97891</t>
  </si>
  <si>
    <t>CAIXA ENTERRADA ELÉTRICA RETANGULAR, EM ALVENARIA COM BLOCOS DE CONCRETO, FUNDO COM BRITA, DIMENSÕES INTERNAS: 0,4X0,4X0,4 M. AF_12/2020</t>
  </si>
  <si>
    <t>17.6</t>
  </si>
  <si>
    <t>DISPOSITIVOS ELÉTRICOS</t>
  </si>
  <si>
    <t>17.6.1</t>
  </si>
  <si>
    <t>91955</t>
  </si>
  <si>
    <t>INTERRUPTOR PARALELO (1 MÓDULO), 10A/250V, INCLUINDO SUPORTE E PLACA - FORNECIMENTO E INSTALAÇÃO. AF_03/2023</t>
  </si>
  <si>
    <t>17.6.2</t>
  </si>
  <si>
    <t>91953</t>
  </si>
  <si>
    <t>INTERRUPTOR SIMPLES (1 MÓDULO), 10A/250V, INCLUINDO SUPORTE E PLACA - FORNECIMENTO E INSTALAÇÃO. AF_03/2023</t>
  </si>
  <si>
    <t>17.6.3</t>
  </si>
  <si>
    <t>91959</t>
  </si>
  <si>
    <t>INTERRUPTOR SIMPLES (2 MÓDULOS), 10A/250V, INCLUINDO SUPORTE E PLACA - FORNECIMENTO E INSTALAÇÃO. AF_03/2023</t>
  </si>
  <si>
    <t>17.6.4</t>
  </si>
  <si>
    <t>91967</t>
  </si>
  <si>
    <t>INTERRUPTOR SIMPLES (3 MÓDULOS), 10A/250V, INCLUINDO SUPORTE E PLACA - FORNECIMENTO E INSTALAÇÃO. AF_03/2023</t>
  </si>
  <si>
    <t>17.6.5</t>
  </si>
  <si>
    <t>FNDE 309</t>
  </si>
  <si>
    <t>ESPELHO / PLACA CEGA 4" X 2", PARA INSTALACAO DE TOMADAS E INTERRUPTORES</t>
  </si>
  <si>
    <t>17.6.6</t>
  </si>
  <si>
    <t>92023</t>
  </si>
  <si>
    <t>INTERRUPTOR SIMPLES (1 MÓDULO) COM 1 TOMADA DE EMBUTIR 2P+T 10 A, INCLUINDO SUPORTE E PLACA - FORNECIMENTO E INSTALAÇÃO. AF_03/2023</t>
  </si>
  <si>
    <t>17.6.7</t>
  </si>
  <si>
    <t>92029</t>
  </si>
  <si>
    <t>INTERRUPTOR PARALELO (1 MÓDULO) COM 1 TOMADA DE EMBUTIR 2P+T 10 A, INCLUINDO SUPORTE E PLACA - FORNECIMENTO E INSTALAÇÃO. AF_03/2023</t>
  </si>
  <si>
    <t>17.6.8</t>
  </si>
  <si>
    <t>91957</t>
  </si>
  <si>
    <t>INTERRUPTOR SIMPLES (1 MÓDULO) COM INTERRUPTOR PARALELO (1 MÓDULO), 10A/250V, INCLUINDO SUPORTE E PLACA - FORNECIMENTO E INSTALAÇÃO. AF_03/2023</t>
  </si>
  <si>
    <t>17.6.9</t>
  </si>
  <si>
    <t>92027</t>
  </si>
  <si>
    <t>INTERRUPTOR SIMPLES (2 MÓDULOS) COM 1 TOMADA DE EMBUTIR 2P+T 10 A, INCLUINDO SUPORTE E PLACA - FORNECIMENTO E INSTALAÇÃO. AF_03/2023</t>
  </si>
  <si>
    <t>17.6.10</t>
  </si>
  <si>
    <t>91996</t>
  </si>
  <si>
    <t>TOMADA MÉDIA DE EMBUTIR (1 MÓDULO), 2P+T 10 A, INCLUINDO SUPORTE E PLACA - FORNECIMENTO E INSTALAÇÃO. AF_03/2023</t>
  </si>
  <si>
    <t>17.6.11</t>
  </si>
  <si>
    <t>91997</t>
  </si>
  <si>
    <t>TOMADA MÉDIA DE EMBUTIR (1 MÓDULO), 2P+T 20 A, INCLUINDO SUPORTE E PLACA - FORNECIMENTO E INSTALAÇÃO. AF_03/2023</t>
  </si>
  <si>
    <t>17.7</t>
  </si>
  <si>
    <t>DISPOSITIVOS DE PROTEÇÃO</t>
  </si>
  <si>
    <t>17.7.1</t>
  </si>
  <si>
    <t>93667</t>
  </si>
  <si>
    <t>DISJUNTOR TRIPOLAR TIPO DIN, CORRENTE NOMINAL DE 10A - FORNECIMENTO E INSTALAÇÃO. AF_07/2025</t>
  </si>
  <si>
    <t>17.7.2</t>
  </si>
  <si>
    <t>93653</t>
  </si>
  <si>
    <t>DISJUNTOR MONOPOLAR TIPO DIN, CORRENTE NOMINAL DE 10A - FORNECIMENTO E INSTALAÇÃO. AF_07/2025</t>
  </si>
  <si>
    <t>17.7.3</t>
  </si>
  <si>
    <t>93654</t>
  </si>
  <si>
    <t>DISJUNTOR MONOPOLAR TIPO DIN, CORRENTE NOMINAL DE 16A - FORNECIMENTO E INSTALAÇÃO. AF_07/2025</t>
  </si>
  <si>
    <t>17.7.4</t>
  </si>
  <si>
    <t>93656</t>
  </si>
  <si>
    <t>DISJUNTOR MONOPOLAR TIPO DIN, CORRENTE NOMINAL DE 25A - FORNECIMENTO E INSTALAÇÃO. AF_07/2025</t>
  </si>
  <si>
    <t>17.7.5</t>
  </si>
  <si>
    <t>101895</t>
  </si>
  <si>
    <t>DISJUNTOR TERMOMAGNÉTICO TRIPOLAR, CORRENTE NOMINAL DE 125A - FORNECIMENTO E INSTALAÇÃO. AF_07/2025</t>
  </si>
  <si>
    <t>17.7.6</t>
  </si>
  <si>
    <t>93668</t>
  </si>
  <si>
    <t>DISJUNTOR TRIPOLAR TIPO DIN, CORRENTE NOMINAL DE 16A - FORNECIMENTO E INSTALAÇÃO. AF_07/2025</t>
  </si>
  <si>
    <t>17.7.7</t>
  </si>
  <si>
    <t>101894</t>
  </si>
  <si>
    <t>DISJUNTOR TRIPOLAR TIPO NEMA, CORRENTE NOMINAL DE 60 ATÉ 100A - FORNECIMENTO E INSTALAÇÃO. AF_07/2025</t>
  </si>
  <si>
    <t>17.7.8</t>
  </si>
  <si>
    <t>FNDE 022</t>
  </si>
  <si>
    <t>DISPOSITIVO CONTRA SURTO - DPS 8 kA</t>
  </si>
  <si>
    <t>17.7.9</t>
  </si>
  <si>
    <t>09-004-072</t>
  </si>
  <si>
    <t>INTERRUPTOR DIFERENCIAL TETRAPOLAR - 40A - SENSIBILIDADE 30MA - 380V</t>
  </si>
  <si>
    <t>17.7.10</t>
  </si>
  <si>
    <t>FNDE 084</t>
  </si>
  <si>
    <t>DISJUNTOR TETRAPOLAR TIPO DR, CORRENTE NOMINAL DE 63A - 30mA</t>
  </si>
  <si>
    <t>17.7.11</t>
  </si>
  <si>
    <t>FNDE 085</t>
  </si>
  <si>
    <t>DISJUNTOR TETRAPOLAR TIPO DR, CORRENTE NOMINAL DE 80A - 30mA</t>
  </si>
  <si>
    <t>17.7.12</t>
  </si>
  <si>
    <t>93660</t>
  </si>
  <si>
    <t>DISJUNTOR BIPOLAR TIPO DIN, CORRENTE NOMINAL DE 10A - FORNECIMENTO E INSTALAÇÃO. AF_07/2025</t>
  </si>
  <si>
    <t>17.7.13</t>
  </si>
  <si>
    <t>93661</t>
  </si>
  <si>
    <t>DISJUNTOR BIPOLAR TIPO DIN, CORRENTE NOMINAL DE 16A - FORNECIMENTO E INSTALAÇÃO. AF_07/2025</t>
  </si>
  <si>
    <t>17.7.14</t>
  </si>
  <si>
    <t>93663</t>
  </si>
  <si>
    <t>DISJUNTOR BIPOLAR TIPO DIN, CORRENTE NOMINAL DE 25A - FORNECIMENTO E INSTALAÇÃO. AF_07/2025</t>
  </si>
  <si>
    <t>17.7.15</t>
  </si>
  <si>
    <t>93664</t>
  </si>
  <si>
    <t>DISJUNTOR BIPOLAR TIPO DIN, CORRENTE NOMINAL DE 32A - FORNECIMENTO E INSTALAÇÃO. AF_07/2025</t>
  </si>
  <si>
    <t>17.7.16</t>
  </si>
  <si>
    <t>DISJUNTOR TERMOMAGNÉTICO TRIPOLAR, CORRENTE NOMINAL DE 200A - FORNECIMENTO E INSTALAÇÃO. AF_07/2025</t>
  </si>
  <si>
    <t>17.7.17</t>
  </si>
  <si>
    <t>17.7.18</t>
  </si>
  <si>
    <t>101898</t>
  </si>
  <si>
    <t>DISJUNTOR TERMOMAGNÉTICO TRIPOLAR, CORRENTE NOMINAL DE 400A - FORNECIMENTO E INSTALAÇÃO. AF_07/2025</t>
  </si>
  <si>
    <t>17.7.19</t>
  </si>
  <si>
    <t>93673</t>
  </si>
  <si>
    <t>DISJUNTOR TRIPOLAR TIPO DIN, CORRENTE NOMINAL DE 50A - FORNECIMENTO E INSTALAÇÃO. AF_07/2025</t>
  </si>
  <si>
    <t>17.7.20</t>
  </si>
  <si>
    <t>FNDE 390</t>
  </si>
  <si>
    <t>DISJUNTOR TETRAPOLAR TIPO DR, CORRENTE NOMINAL DE 100A - 30mA</t>
  </si>
  <si>
    <t>17.7.21</t>
  </si>
  <si>
    <t>FNDE 393</t>
  </si>
  <si>
    <t>DISJUNTOR TETRAPOLAR TIPO DR, CORRENTE NOMINAL DE 125A - 30mA</t>
  </si>
  <si>
    <t>17.7.22</t>
  </si>
  <si>
    <t>DISJUNTOR TRIPOLAR TIPO DIN, CORRENTE NOMINAL DE 25A - FORNECIMENTO E INSTALAÇÃO. AF_07/2025</t>
  </si>
  <si>
    <t>17.8</t>
  </si>
  <si>
    <t>ELETROCALHAS</t>
  </si>
  <si>
    <t>17.8.1</t>
  </si>
  <si>
    <t>FNDE 024</t>
  </si>
  <si>
    <t>ELETROCALHA LISA OU PERFURADA EM AÇO GALVANIZADO, LARGURA 200MM E ALTURA 75MM, INCLUSIVE EMENDA E FIXAÇÃO - FORNECIMENTO E INSTALAÇÃO</t>
  </si>
  <si>
    <t>17.8.2</t>
  </si>
  <si>
    <t>FNDE 025</t>
  </si>
  <si>
    <t>ELETROCALHA LISA OU PERFURADA EM AÇO GALVANIZADO, LARGURA 50MM E ALTURA 50MM, INCLUSIVE EMENDA E FIXAÇÃO - FORNECIMENTO E INSTALAÇÃO.</t>
  </si>
  <si>
    <t>17.8.3</t>
  </si>
  <si>
    <t>17.8.4</t>
  </si>
  <si>
    <t>FNDE 366</t>
  </si>
  <si>
    <t>TÊ HORIZONTAL 90º, PARA ELETROCALHA, LISA OU PERFURADA EM AÇO GALVANIZADO, LARGURA DE 200MM E ALTURA DE 50MM - FORNECIMENTO E INSTALAÇÃO.</t>
  </si>
  <si>
    <t>17.8.5</t>
  </si>
  <si>
    <t>FNDE 367</t>
  </si>
  <si>
    <t>TÊ HORIZONTAL 90º, PARA ELETROCALHA, LISA OU PERFURADA EM AÇO GALVANIZADO, LARGURA DE 50MM E ALTURA DE 50MM - FORNECIMENTO E INSTALAÇÃO.</t>
  </si>
  <si>
    <t>17.8.6</t>
  </si>
  <si>
    <t>FNDE 368</t>
  </si>
  <si>
    <t>TÊ HORIZONTAL 90º, PARA ELETROCALHA, LISA OU PERFURADA EM AÇO GALVANIZADO, LARGURA DE 200MM E ALTURA DE 75MM - FORNECIMENTO E INSTALAÇÃO.</t>
  </si>
  <si>
    <t>17.8.7</t>
  </si>
  <si>
    <t>FNDE 369</t>
  </si>
  <si>
    <t>CRUZETA DE FERRO GALVANIZADO, COM ROSCA BSP, DE 2"</t>
  </si>
  <si>
    <t>17.8.8</t>
  </si>
  <si>
    <t>FNDE 371</t>
  </si>
  <si>
    <t>TAMPAO / TERMINAL / PLUG, D = 4" , PARA DUTO CORRUGADO PEAD</t>
  </si>
  <si>
    <t>17.8.9</t>
  </si>
  <si>
    <t>FNDE 370</t>
  </si>
  <si>
    <t>TAMPAO / TERMINAL / PLUG, D = 2" , PARA DUTO CORRUGADO PEAD</t>
  </si>
  <si>
    <t>17.9</t>
  </si>
  <si>
    <t>ELETRODUTOS</t>
  </si>
  <si>
    <t>17.9.1</t>
  </si>
  <si>
    <t>91837</t>
  </si>
  <si>
    <t>ELETRODUTO FLEXÍVEL CORRUGADO REFORÇADO, PVC, DN 32 MM (1"), PARA CIRCUITOS TERMINAIS, INSTALADO EM FORRO - FORNECIMENTO E INSTALAÇÃO. AF_03/2023</t>
  </si>
  <si>
    <t>17.9.2</t>
  </si>
  <si>
    <t>91855</t>
  </si>
  <si>
    <t>ELETRODUTO FLEXÍVEL CORRUGADO REFORÇADO, PVC, DN 25 MM (3/4"), PARA CIRCUITOS TERMINAIS, INSTALADO EM PAREDE - FORNECIMENTO E INSTALAÇÃO. AF_03/2023</t>
  </si>
  <si>
    <t>17.9.3</t>
  </si>
  <si>
    <t>97667</t>
  </si>
  <si>
    <t>ELETRODUTO FLEXÍVEL CORRUGADO, PEAD, DN 50 (1 1/2"), PARA REDE ENTERRADA DE DISTRIBUIÇÃO DE ENERGIA ELÉTRICA - FORNECIMENTO E INSTALAÇÃO. AF_12/2021</t>
  </si>
  <si>
    <t>17.9.4</t>
  </si>
  <si>
    <t>97669</t>
  </si>
  <si>
    <t>ELETRODUTO FLEXÍVEL CORRUGADO, PEAD, DN 90 (3"), PARA REDE ENTERRADA DE DISTRIBUIÇÃO DE ENERGIA ELÉTRICA - FORNECIMENTO E INSTALAÇÃO. AF_12/2021</t>
  </si>
  <si>
    <t>17.9.5</t>
  </si>
  <si>
    <t>97670</t>
  </si>
  <si>
    <t>ELETRODUTO FLEXÍVEL CORRUGADO, PEAD, DN 100 (4"), PARA REDE ENTERRADA DE DISTRIBUIÇÃO DE ENERGIA ELÉTRICA - FORNECIMENTO E INSTALAÇÃO. AF_12/2021</t>
  </si>
  <si>
    <t>17.9.6</t>
  </si>
  <si>
    <t>FNDE 372</t>
  </si>
  <si>
    <t>ELETRODUTO FLEXÍVEL CORRUGADO, PEAD, DN 100 (5"), PARA REDE ENTERRADA DE DISTRIBUIÇÃO DE ENERGIA ELÉTRICA - FORNECIMENTO E INSTALAÇÃO.</t>
  </si>
  <si>
    <t>17.9.7</t>
  </si>
  <si>
    <t>91870</t>
  </si>
  <si>
    <t>ELETRODUTO RÍGIDO ROSCÁVEL, PVC, DN 20 MM (1/2"), PARA CIRCUITOS TERMINAIS, INSTALADO EM PAREDE - FORNECIMENTO E INSTALAÇÃO. AF_03/2023</t>
  </si>
  <si>
    <t>17.10</t>
  </si>
  <si>
    <t>PERFILADOS</t>
  </si>
  <si>
    <t>17.10.1</t>
  </si>
  <si>
    <t>FNDE 373</t>
  </si>
  <si>
    <t>GANCHO PARA PERFILADO 44X32 MM</t>
  </si>
  <si>
    <t>17.10.2</t>
  </si>
  <si>
    <t>104764</t>
  </si>
  <si>
    <t>SUPORTE PARA 2 ELETRODUTOS, ESPAÇADO A CADA 80 CM, EM PERFILADO COM COMPRIMENTO DE 25 CM FIXADO EM LAJE, POR METRO DE ELETRODUTO FIXADO. AF_09/2023</t>
  </si>
  <si>
    <t>17.10.3</t>
  </si>
  <si>
    <t>FNDE 032</t>
  </si>
  <si>
    <t>PERFILADO PERFURADO 38X38 MM</t>
  </si>
  <si>
    <t>17.13</t>
  </si>
  <si>
    <t>QUADROS</t>
  </si>
  <si>
    <t>17.13.1</t>
  </si>
  <si>
    <t>101946</t>
  </si>
  <si>
    <t>QUADRO DE MEDIÇÃO GERAL DE ENERGIA PARA 1 MEDIDOR DE SOBREPOR - FORNECIMENTO E INSTALAÇÃO. AF_07/2025</t>
  </si>
  <si>
    <t>17.13.2</t>
  </si>
  <si>
    <t>FNDE 383</t>
  </si>
  <si>
    <t>QUADRO DE DISTRIBUIÇÃO DE ENERGIA EM CHAPA DE AÇO GALVANIZADO, DE EMBUTIR, COM BARRAMENTO TRIFÁSICO, PARA 46 DISJUNTORES DIN 100A - FORNECIMENTO E INSTALAÇÃO.</t>
  </si>
  <si>
    <t>INSTALAÇÕES DE CABEAMENTO ESTRUTURADO</t>
  </si>
  <si>
    <t>18.1</t>
  </si>
  <si>
    <t>ACESSÓRIOS CABEAMENTO</t>
  </si>
  <si>
    <t>18.1.1</t>
  </si>
  <si>
    <t>FNDE 384</t>
  </si>
  <si>
    <t>SWITCH TIPO 48 PORTAS</t>
  </si>
  <si>
    <t>18.1.2</t>
  </si>
  <si>
    <t>FNDE 385</t>
  </si>
  <si>
    <t>PATCH CORD, CATEGORIA 6 UTP, 4 PARES.</t>
  </si>
  <si>
    <t>18.1.3</t>
  </si>
  <si>
    <t>98302</t>
  </si>
  <si>
    <t>PATCH PANEL 24 PORTAS, CATEGORIA 6 - FORNECIMENTO E INSTALAÇÃO. AF_08/2025</t>
  </si>
  <si>
    <t>18.1.4</t>
  </si>
  <si>
    <t>FNDE 388</t>
  </si>
  <si>
    <t>RÉGUA DE TOMADAS ELÉTRICAS, COM 10 TOMADAS, PADRÃO RACK 19"</t>
  </si>
  <si>
    <t>18.1.5</t>
  </si>
  <si>
    <t>FNDE 123</t>
  </si>
  <si>
    <t>GUIA DE CABOS FECHADO 1U</t>
  </si>
  <si>
    <t>18.1.6</t>
  </si>
  <si>
    <t>FNDE 122</t>
  </si>
  <si>
    <t>BANDEJA MÓVEL, PADRÃO 19"</t>
  </si>
  <si>
    <t>18.1.7</t>
  </si>
  <si>
    <t>100555</t>
  </si>
  <si>
    <t>RACK ABERTO EM COLUNA 44U PARA SERVIDOR - FORNECIMENTO E INSTALAÇÃO. AF_08/2025</t>
  </si>
  <si>
    <t>18.1.8</t>
  </si>
  <si>
    <t>FNDE 125</t>
  </si>
  <si>
    <t>GUIA VERTICAL 200 MM PARA CABOS</t>
  </si>
  <si>
    <t>18.2</t>
  </si>
  <si>
    <t>18.2.1</t>
  </si>
  <si>
    <t>91941</t>
  </si>
  <si>
    <t>18.2.2</t>
  </si>
  <si>
    <t>18.2.3</t>
  </si>
  <si>
    <t>18.2.4</t>
  </si>
  <si>
    <t>FNDE 389</t>
  </si>
  <si>
    <t>PARAFUSO EM ACO GALVANIZADO, TIPO MAQUINA, SEXTAVADO, SEM PORCA</t>
  </si>
  <si>
    <t>18.2.5</t>
  </si>
  <si>
    <t>18.2.6</t>
  </si>
  <si>
    <t>92884</t>
  </si>
  <si>
    <t>ARMAÇÃO UTILIZANDO AÇO CA-25 DE 10,0 MM - MONTAGEM. AF_06/2022</t>
  </si>
  <si>
    <t>18.2.7</t>
  </si>
  <si>
    <t>98463</t>
  </si>
  <si>
    <t>SUPORTE ISOLADOR PARA FIXAÇÃO DA CORDOALHA DE COBRE EM ALVENARIA OU CONCRETO - FORNECIMENTO E INSTALAÇÃO. AF_08/2023</t>
  </si>
  <si>
    <t>18.3</t>
  </si>
  <si>
    <t>CAIXAS E QUADROS</t>
  </si>
  <si>
    <t>18.3.1</t>
  </si>
  <si>
    <t>FNDE 031</t>
  </si>
  <si>
    <t>CAIXA DE CONCRETO ARMADO PRE-MOLDADO, COM FUNDO E TAMPA, DIMENSOES DE 0,30 X 0,30 X 0,30 M</t>
  </si>
  <si>
    <t>18.3.2</t>
  </si>
  <si>
    <t>100557</t>
  </si>
  <si>
    <t>CAIXA DE PASSAGEM PARA TELEFONE 80X80X15CM (SOBREPOR) - FORNECIMENTO E INSTALAÇÃO. AF_08/2025</t>
  </si>
  <si>
    <t>18.3.3</t>
  </si>
  <si>
    <t>18.4</t>
  </si>
  <si>
    <t>DISPOSITIVOS</t>
  </si>
  <si>
    <t>18.4.1</t>
  </si>
  <si>
    <t>98307</t>
  </si>
  <si>
    <t>TOMADA DE REDE RJ45 - FORNECIMENTO E INSTALAÇÃO. AF_08/2025</t>
  </si>
  <si>
    <t>18.4.2</t>
  </si>
  <si>
    <t>FNDE 375</t>
  </si>
  <si>
    <t>TOMADA PARA ANTENA DE TV, CABO COAXIAL DE 9 MM FORNECIMENTO E INSTALAÇÃO</t>
  </si>
  <si>
    <t>18.5</t>
  </si>
  <si>
    <t>ELETROCALHA E ELETRODUTOS</t>
  </si>
  <si>
    <t>18.5.1</t>
  </si>
  <si>
    <t>FNDE 312</t>
  </si>
  <si>
    <t>ELETROCALHA LISA OU PERFURADA EM AÇO GALVANIZADO, LARGURA 100MM E ALTURA 50MM, INCLUSIVE EMENDA E FIXAÇÃO - FORNECIMENTO E INSTALAÇÃO.</t>
  </si>
  <si>
    <t>18.5.2</t>
  </si>
  <si>
    <t>18.5.3</t>
  </si>
  <si>
    <t>91835</t>
  </si>
  <si>
    <t>ELETRODUTO FLEXÍVEL CORRUGADO REFORÇADO, PVC, DN 25 MM (3/4"), PARA CIRCUITOS TERMINAIS, INSTALADO EM FORRO - FORNECIMENTO E INSTALAÇÃO. AF_03/2023</t>
  </si>
  <si>
    <t>18.5.4</t>
  </si>
  <si>
    <t>91865</t>
  </si>
  <si>
    <t>ELETRODUTO RÍGIDO ROSCÁVEL, PVC, DN 40 MM (1 1/4"), PARA CIRCUITOS TERMINAIS, INSTALADO EM FORRO - FORNECIMENTO E INSTALAÇÃO. AF_03/2023</t>
  </si>
  <si>
    <t>18.5.5</t>
  </si>
  <si>
    <t>93011</t>
  </si>
  <si>
    <t>ELETRODUTO RÍGIDO ROSCÁVEL, PVC, DN 85 MM (3"), PARA REDE ENTERRADA DE DISTRIBUIÇÃO DE ENERGIA ELÉTRICA - FORNECIMENTO E INSTALAÇÃO. AF_12/2021</t>
  </si>
  <si>
    <t>18.5.6</t>
  </si>
  <si>
    <t>FNDE 374</t>
  </si>
  <si>
    <t>CRUZETA DE FERRO GALVANIZADO, COM ROSCA BSP, DE 3"</t>
  </si>
  <si>
    <t>18.5.7</t>
  </si>
  <si>
    <t>18.5.8</t>
  </si>
  <si>
    <t>18.5.9</t>
  </si>
  <si>
    <t>FNDE 070</t>
  </si>
  <si>
    <t>TERMINAL A COMPRESSÃO</t>
  </si>
  <si>
    <t>18.5.10</t>
  </si>
  <si>
    <t>FNDE 116</t>
  </si>
  <si>
    <t>TÊ HORIZONTAL 90º, PARA ELETROCALHA, LISA OU PERFURADA EM AÇO GALVANIZADO, LARGURA DE 100MM E ALTURA DE 50MM - FORNECIMENTO E INSTALAÇÃO.</t>
  </si>
  <si>
    <t>18.6</t>
  </si>
  <si>
    <t>CABEAMENTO</t>
  </si>
  <si>
    <t>18.6.1</t>
  </si>
  <si>
    <t>98297</t>
  </si>
  <si>
    <t>CABO ELETRÔNICO CATEGORIA 6, INSTALADO EM EDIFICAÇÃO INSTITUCIONAL - FORNECIMENTO E INSTALAÇÃO. AF_08/2025</t>
  </si>
  <si>
    <t>SISTEMA DE PROTEÇÃO CONTRA DESCARGAS ATMOSFÉRICAS (SPDA)</t>
  </si>
  <si>
    <t>19.1</t>
  </si>
  <si>
    <t>CAIXA DE INSPEÇÃO PARA ATERRAMENTO, CIRCULAR, EM POLIETILENO, DIÂMETRO INTERNO = 0,3 M. AF_12/2020</t>
  </si>
  <si>
    <t>19.2</t>
  </si>
  <si>
    <t>96985</t>
  </si>
  <si>
    <t>HASTE DE ATERRAMENTO, DIÂMETRO 5/8", COM 3 METROS - FORNECIMENTO E INSTALAÇÃO. AF_08/2023</t>
  </si>
  <si>
    <t>19.3</t>
  </si>
  <si>
    <t>CONECTOR SPLIT-BOLT, PARA SPDA, PARA CABOS ATÉ 50 MM2 - FORNECIMENTO E INSTALAÇÃO. AF_08/2023</t>
  </si>
  <si>
    <t>19.4</t>
  </si>
  <si>
    <t>09-011-095</t>
  </si>
  <si>
    <t>BARRA CHATA DE ALUMÍNIO TIPO FITA 1/8" X 7/8"</t>
  </si>
  <si>
    <t>19.5</t>
  </si>
  <si>
    <t>96977</t>
  </si>
  <si>
    <t>CORDOALHA DE COBRE NU 50 MM², ENTERRADA - FORNECIMENTO E INSTALAÇÃO. AF_08/2023</t>
  </si>
  <si>
    <t>INSTALAÇÕES DE CLIMATIZAÇÃO</t>
  </si>
  <si>
    <t>20.1</t>
  </si>
  <si>
    <t>TUBOS</t>
  </si>
  <si>
    <t>20.1.1</t>
  </si>
  <si>
    <t>97327</t>
  </si>
  <si>
    <t>TUBO EM COBRE FLEXÍVEL, DN 1/4", COM ISOLAMENTO, INSTALADO EM RAMAL DE ALIMENTAÇÃO DE AR-CONDICIONADO - FORNECIMENTO E INSTALAÇÃO. AF_07/2025</t>
  </si>
  <si>
    <t>20.1.2</t>
  </si>
  <si>
    <t>97328</t>
  </si>
  <si>
    <t>TUBO EM COBRE FLEXÍVEL, DN 3/8", COM ISOLAMENTO, INSTALADO EM RAMAL DE ALIMENTAÇÃO DE AR-CONDICIONADO - FORNECIMENTO E INSTALAÇÃO. AF_07/2025</t>
  </si>
  <si>
    <t>20.1.3</t>
  </si>
  <si>
    <t>103292</t>
  </si>
  <si>
    <t>TUBO EM COBRE FLEXÍVEL, DN 5/8", COM ISOLAMENTO, INSTALADO EM FORRO, PARA RAMAL DE ALIMENTAÇÃO DE AR CONDICIONADO, INCLUSO FIXADOR. AF_11/2021</t>
  </si>
  <si>
    <t>INSTALAÇÕES DE EXAUSTÃO MECÂNICA</t>
  </si>
  <si>
    <t>21.1</t>
  </si>
  <si>
    <t>FNDE 042</t>
  </si>
  <si>
    <t>INSTALAÇÃO DE EXAUSTOR ELÉTRICO TIPO DOMICILIAR</t>
  </si>
  <si>
    <t>21.2</t>
  </si>
  <si>
    <t>FNDE 044</t>
  </si>
  <si>
    <t>DUTO DE ALONGAMENTO PARA EXAUSTOR</t>
  </si>
  <si>
    <t>21.3</t>
  </si>
  <si>
    <t>FNDE 045</t>
  </si>
  <si>
    <t>COIFA EM AÇO INOX 100CM X 150CM COM VENTILADOR DE TELHADO</t>
  </si>
  <si>
    <t>INSTALAÇÕES DE GÁS COMBUSTÍVEL</t>
  </si>
  <si>
    <t>22.1</t>
  </si>
  <si>
    <t>22.2</t>
  </si>
  <si>
    <t>FNDE 029</t>
  </si>
  <si>
    <t>REGULADOR DE ALTA PRESSÃO GLP</t>
  </si>
  <si>
    <t>22.3</t>
  </si>
  <si>
    <t>103029</t>
  </si>
  <si>
    <t>REGISTRO OU REGULADOR DE GÁS DE COZINHA - FORNECIMENTO E INSTALAÇÃO. AF_08/2021</t>
  </si>
  <si>
    <t>22.4</t>
  </si>
  <si>
    <t>FNDE 301</t>
  </si>
  <si>
    <t>CAP OU TAMPAO DE FERRO GALVANIZADO, COM ROSCA BSP, DE 3/4"</t>
  </si>
  <si>
    <t>22.5</t>
  </si>
  <si>
    <t>FNDE 260</t>
  </si>
  <si>
    <t>MANGUEIRA PARA GAS - GLP</t>
  </si>
  <si>
    <t>22.6</t>
  </si>
  <si>
    <t>97549</t>
  </si>
  <si>
    <t>CURVA 90 GRAUS, EM AÇO, CONEXÃO SOLDADA, DN 20 (3/4"), INSTALADO EM RAMAIS E SUB-RAMAIS DE GÁS - FORNECIMENTO E INSTALAÇÃO. AF_01/2026</t>
  </si>
  <si>
    <t>SERVIÇOS COMPLEMENTARES</t>
  </si>
  <si>
    <t>23.1</t>
  </si>
  <si>
    <t>FNDE 039</t>
  </si>
  <si>
    <t>CONJUNTO DE MASTRO P/ TRÊS BANDEIRAS E PEDESTAL</t>
  </si>
  <si>
    <t>23.2</t>
  </si>
  <si>
    <t>FNDE 040</t>
  </si>
  <si>
    <t>BANCADA DE GRANITO CINZA ANDORINHA, INCLUSIVE PASSA PRATOS, ESPESSURA 2 CM - FORNECIMENTO E INSTALAÇÃO</t>
  </si>
  <si>
    <t>23.3</t>
  </si>
  <si>
    <t>FNDE 046</t>
  </si>
  <si>
    <t>BANCO DE GRANITO CINZA ANDORINHA, ESPESSURA 2 CM - FORNECIMENTO E INSTALAÇÃO</t>
  </si>
  <si>
    <t>23.4</t>
  </si>
  <si>
    <t>FNDE 047</t>
  </si>
  <si>
    <t>PRATELEIRA DE GRANITO CINZA ANDORINHA, ESPESSURA 2 CM - FORNECIMENTO E INSTALAÇÃO</t>
  </si>
  <si>
    <t>23.5</t>
  </si>
  <si>
    <t>FNDE 048</t>
  </si>
  <si>
    <t>ESCANINHOS E PRATELERIAS EM MDF, REVESTIDOS EM LAMINADO MELAMÍNICO</t>
  </si>
  <si>
    <t>23.6</t>
  </si>
  <si>
    <t>101965</t>
  </si>
  <si>
    <t>PEITORIL LINEAR EM GRANITO OU MÁRMORE, L = 15CM, ASSENTADO COM ARGAMASSA 1:6 COM ADITIVO. AF_11/2020</t>
  </si>
  <si>
    <t>23.7</t>
  </si>
  <si>
    <t>FNDE 351</t>
  </si>
  <si>
    <t>PEITORIL EM GRANITO CINZA ANDORINHA, L = 15CM, COMPRIMENTO DE ATÉ 2M, ASSENTADO COM ARGAMASSA 1:6 COM ADITIVO - CHUVEIRO.</t>
  </si>
  <si>
    <t>23.8</t>
  </si>
  <si>
    <t>100861</t>
  </si>
  <si>
    <t>SUPORTE MÃO FRANCESA EM AÇO, ABAS IGUAIS 30 CM, CAPACIDADE MINIMA 60 KG, BRANCO - FORNECIMENTO E INSTALAÇÃO. AF_01/2020</t>
  </si>
  <si>
    <t>23.9</t>
  </si>
  <si>
    <t>30.01.010</t>
  </si>
  <si>
    <t>Barra de apoio reta, para pessoas com mobilidade reduzida, em tubo de aço inoxidável de 1 1/2´</t>
  </si>
  <si>
    <t>23.10</t>
  </si>
  <si>
    <t>FNDE 051</t>
  </si>
  <si>
    <t>BANCO DE CONCRETO SEM ENCOSTO, DIM. 2,50 X 0,60 M</t>
  </si>
  <si>
    <t>23.11</t>
  </si>
  <si>
    <t>105001</t>
  </si>
  <si>
    <t>RAMPA DE ACESSIBILIDADE PARA ACESSO A EDIFICAÇÕES COM INCLINAÇÃO DE 8,33% EM CONCRETO MOLDADO IN LOCO, COM LARGURA DE 1,50M, FCK 25MPA, NÃO ARMADA, COM JUNTA A CADA 2M COM CORTE À SECO. AF_03/2024</t>
  </si>
  <si>
    <t>FECHAMENTO - MURO</t>
  </si>
  <si>
    <t>24.1</t>
  </si>
  <si>
    <t>MOVIMENTO DE TERRA PARA FUNDAÇÕES - MUROS</t>
  </si>
  <si>
    <t>24.1.1</t>
  </si>
  <si>
    <t>96521</t>
  </si>
  <si>
    <t>24.1.2</t>
  </si>
  <si>
    <t>101616</t>
  </si>
  <si>
    <t>24.2</t>
  </si>
  <si>
    <t>CONCRETO ARMADO PARA SAPATAS - MUROS</t>
  </si>
  <si>
    <t>24.2.1</t>
  </si>
  <si>
    <t>24.2.2</t>
  </si>
  <si>
    <t>96535</t>
  </si>
  <si>
    <t>FABRICAÇÃO, MONTAGEM E DESMONTAGEM DE FÔRMA PARA SAPATA, EM MADEIRA SERRADA, E=25 MM, 4 UTILIZAÇÕES. AF_01/2024</t>
  </si>
  <si>
    <t>24.2.3</t>
  </si>
  <si>
    <t>24.2.5</t>
  </si>
  <si>
    <t>96558</t>
  </si>
  <si>
    <t>CONCRETAGEM DE SAPATA, FCK 30 MPA, COM USO DE BOMBA - LANÇAMENTO, ADENSAMENTO E ACABAMENTO. AF_01/2024</t>
  </si>
  <si>
    <t>24.3</t>
  </si>
  <si>
    <t>SUPERESTRUTURA - MUROS</t>
  </si>
  <si>
    <t>24.3.1</t>
  </si>
  <si>
    <t>CONCRETO ARMADO - VIGAS BALDRAME - MUROS</t>
  </si>
  <si>
    <t>24.3.1.1</t>
  </si>
  <si>
    <t>24.3.1.2</t>
  </si>
  <si>
    <t>24.3.1.3</t>
  </si>
  <si>
    <t>24.3.1.4</t>
  </si>
  <si>
    <t>24.3.1.5</t>
  </si>
  <si>
    <t>24.3.2</t>
  </si>
  <si>
    <t>CONCRETO ARMADO - PILARES - MUROS</t>
  </si>
  <si>
    <t>24.3.2.1</t>
  </si>
  <si>
    <t>24.3.2.2</t>
  </si>
  <si>
    <t>ARMAÇÃO DE LAJE DE ESTRUTURA CONVENCIONAL DE CONCRETO ARMADO UTILIZANDO AÇO CA-50 DE 6,3 MM - MONTAGEM. AF_06/2022</t>
  </si>
  <si>
    <t>24.3.2.3</t>
  </si>
  <si>
    <t>24.3.2.4</t>
  </si>
  <si>
    <t>24.3.3</t>
  </si>
  <si>
    <t>CONCRETO ARMADO - VIGAS - MUROS</t>
  </si>
  <si>
    <t>24.3.3.1</t>
  </si>
  <si>
    <t>24.3.3.2</t>
  </si>
  <si>
    <t>24.3.3.3</t>
  </si>
  <si>
    <t>24.3.3.4</t>
  </si>
  <si>
    <t>24.4</t>
  </si>
  <si>
    <t>IMPERMEABILIZAÇÃO - MUROS</t>
  </si>
  <si>
    <t>24.4.1</t>
  </si>
  <si>
    <t>24.5</t>
  </si>
  <si>
    <t>ALVENARIA DE VEDAÇÃO - MURO</t>
  </si>
  <si>
    <t>24.5.1</t>
  </si>
  <si>
    <t>24.5.2</t>
  </si>
  <si>
    <t>24.6</t>
  </si>
  <si>
    <t>REVESTIMENTO - MUROS</t>
  </si>
  <si>
    <t>24.6.1</t>
  </si>
  <si>
    <t>FNDE 176</t>
  </si>
  <si>
    <t>CHAPISCO APLICADO EM ALVENARIAS E ESTRUTURAS DE CONCRETO EXTERNAS, COM COLHER DE PEDREIRO. ARGAMASSA TRAÇO 1:3 COM PREPARO EM BETONEIRA 400L. - EXTERNO</t>
  </si>
  <si>
    <t>24.6.2</t>
  </si>
  <si>
    <t>FNDE 177</t>
  </si>
  <si>
    <t>CHAPISCO APLICADO EM ALVENARIAS E ESTRUTURAS DE CONCRETO EXTERNAS, COM COLHER DE PEDREIRO. ARGAMASSA TRAÇO 1:3 COM PREPARO EM BETONEIRA 400L. - INTERNO</t>
  </si>
  <si>
    <t>24.6.3</t>
  </si>
  <si>
    <t>FNDE 178</t>
  </si>
  <si>
    <t>EMBOÇO OU MASSA ÚNICA EM ARGAMASSA TRAÇO 1:2:8, PREPARO MECÂNICO COM BETONEIRA 400 L, APLICADA MANUALMENTE EM PANOS CEGOS - REVESTIMENTO INTERNO (SEM PRESENÇA DE VÃOS), ESPESSURA DE 25 MM</t>
  </si>
  <si>
    <t>24.6.4</t>
  </si>
  <si>
    <t>FNDE 179</t>
  </si>
  <si>
    <t>EMBOÇO OU MASSA ÚNICA EM ARGAMASSA TRAÇO 1:2:8, PREPARO MECÂNICO COM BETONEIRA 400 L, APLICADA MANUALMENTE EM PANOS CEGOS - REVESTIMENTO EXTERNO (SEM PRESENÇA DE VÃOS), ESPESSURA DE 25 MM</t>
  </si>
  <si>
    <t>24.6.5</t>
  </si>
  <si>
    <t>24.7</t>
  </si>
  <si>
    <t>PINTURA - MUROS</t>
  </si>
  <si>
    <t>24.7.1</t>
  </si>
  <si>
    <t>FNDE 196</t>
  </si>
  <si>
    <t>PINTURA LÁTEX ACRÍLICA, SOBRE REBOCO LISO, COR CINZA CLARO, APLICAÇÃO MANUAL EM PAREDES, DUAS DEMÃOS</t>
  </si>
  <si>
    <t>24.7.2</t>
  </si>
  <si>
    <t>FNDE 352</t>
  </si>
  <si>
    <t>PINTURA LÁTEX ACRÍLICA, SOBRE REBOCO LISO, COR CINZA CLARO, APLICAÇÃO MANUAL EM PAREDES, DUAS DEMÃOS - FACE EXTERNA MURO</t>
  </si>
  <si>
    <t xml:space="preserve">SERVIÇOS FINAIS </t>
  </si>
  <si>
    <t>25.1</t>
  </si>
  <si>
    <t>FNDE 602</t>
  </si>
  <si>
    <t>LIMPEZA GROSSA DE OBRA</t>
  </si>
  <si>
    <t>25.2</t>
  </si>
  <si>
    <t>FNDE 601</t>
  </si>
  <si>
    <t>LIMPEZA FINA DE OBRA</t>
  </si>
  <si>
    <t>25.3</t>
  </si>
  <si>
    <t>FNDE 560</t>
  </si>
  <si>
    <t>FORNECIMENTO E INSTALAÇÃO DE PLACA DE INAUGURAÇÃO EM AÇO INOX - 500 X 700 MM</t>
  </si>
  <si>
    <t>ABRIGO DE ÁGUA/LUZ/LIXO, CASTELO D'ÁGUA E CASA DE BOMBAS</t>
  </si>
  <si>
    <t>26.1</t>
  </si>
  <si>
    <t>26.1.1</t>
  </si>
  <si>
    <t>26.1.2</t>
  </si>
  <si>
    <t>26.1.3</t>
  </si>
  <si>
    <t>26.1.4</t>
  </si>
  <si>
    <t>26.1.5</t>
  </si>
  <si>
    <t>26.1.6</t>
  </si>
  <si>
    <t>26.1.7</t>
  </si>
  <si>
    <t>26.2</t>
  </si>
  <si>
    <t>CONCRETO ARMADO PARA FUNDAÇÕES - ESTACA HÉLICE</t>
  </si>
  <si>
    <t>26.2.1</t>
  </si>
  <si>
    <t>02-001-093</t>
  </si>
  <si>
    <t>ESTACA ESCAVADA HÉLICE CONTÍNUA - DIÂMETRO 40CM - EXCLUSIVE MATERIAIS</t>
  </si>
  <si>
    <t>26.2.2</t>
  </si>
  <si>
    <t>26.2.3</t>
  </si>
  <si>
    <t>11.01.520</t>
  </si>
  <si>
    <t>Concreto usinado, fck = 30 MPa - para bombeamento em estaca hélice contínua</t>
  </si>
  <si>
    <t>26.2.4</t>
  </si>
  <si>
    <t>ARRASAMENTO MECANICO DE ESTACA DE CONCRETO ARMADO, DIAMETROS DE ATÉ 40 CM. AF_05/2021</t>
  </si>
  <si>
    <t>26.3</t>
  </si>
  <si>
    <t>26.3.1</t>
  </si>
  <si>
    <t>26.3.1.1</t>
  </si>
  <si>
    <t>26.3.1.2</t>
  </si>
  <si>
    <t>26.3.1.3</t>
  </si>
  <si>
    <t>26.3.1.4</t>
  </si>
  <si>
    <t>26.3.1.5</t>
  </si>
  <si>
    <t>26.3.2</t>
  </si>
  <si>
    <t>CONCRETO ARMADO - LAJE DE PISO E COBERTURA</t>
  </si>
  <si>
    <t>26.3.2.1</t>
  </si>
  <si>
    <t>26.3.2.2</t>
  </si>
  <si>
    <t>FABRICAÇÃO, MONTAGEM E DESMONTAGEM DE FORMA PARA RADIER, PISO DE CONCRETO OU LAJE SOBRE SOLO, EM MADEIRA SERRADA, 4 UTILIZAÇÕES. AF_09/2021</t>
  </si>
  <si>
    <t>26.3.2.3</t>
  </si>
  <si>
    <t>ARMAÇÃO DE LAJE DE ESTRUTURA CONVENCIONAL DE CONCRETO ARMADO UTILIZANDO AÇO CA-50 DE 8,0 MM - MONTAGEM. AF_06/2022</t>
  </si>
  <si>
    <t>26.3.2.4</t>
  </si>
  <si>
    <t>CONCRETAGEM DE VIGAS E LAJES, FCK=25 MPA, PARA LAJES MACIÇAS OU NERVURADAS COM USO DE BOMBA - LANÇAMENTO, ADENSAMENTO E ACABAMENTO. AF_02/2022_PS</t>
  </si>
  <si>
    <t>26.3.3</t>
  </si>
  <si>
    <t>CONCRETO ARMADO - VIGAS INCLUINDO BALDRAME</t>
  </si>
  <si>
    <t>26.3.3.1</t>
  </si>
  <si>
    <t>26.3.3.2</t>
  </si>
  <si>
    <t>26.3.3.3</t>
  </si>
  <si>
    <t>ADMINISTRAÇÃO LOCAL</t>
  </si>
  <si>
    <t>27.1</t>
  </si>
  <si>
    <t>FNDE 244</t>
  </si>
  <si>
    <t>ADMINISTRAÇÃO LOCAL TIPO 1</t>
  </si>
  <si>
    <t>TUBO, PVC, SOLDÁVEL, DE 32MM, INSTALADO EM RAMAL OU SUB-RAMAL DE ÁGUA - FORNECIMENTO E INSTALAÇÃO. AF_06/2022</t>
  </si>
  <si>
    <t>TUBO, PVC, SOLDÁVEL, DE 75MM, INSTALADO EM RESERVAÇÃO PREDIAL DE ÁGUA - FORNECIMENTO E INSTALAÇÃO. AF_04/2024</t>
  </si>
  <si>
    <t>ADAPTADOR CURTO COM BOLSA E ROSCA PARA REGISTRO, PVC, SOLDÁVEL, DN 32MM X 1, INSTALADO EM RAMAL DE DISTRIBUIÇÃO DE ÁGUA - FORNECIMENTO E INSTALAÇÃO. AF_06/2022</t>
  </si>
  <si>
    <t>ADAPTADOR CURTO COM BOLSA E ROSCA PARA REGISTRO, PVC, SOLDÁVEL, DN 60MM X 2, INSTALADO EM PRUMADA DE ÁGUA - FORNECIMENTO E INSTALAÇÃO. AF_06/2022</t>
  </si>
  <si>
    <t>BUCHA DE REDUÇÃO, CURTA, PVC, SOLDÁVEL, DN 32 X 25 MM, INSTALADO EM RAMAL OU SUB-RAMAL DE ÁGUA - FORNECIMENTO E INSTALAÇÃO. AF_06/2022</t>
  </si>
  <si>
    <t>3.1.9</t>
  </si>
  <si>
    <t>BUCHA DE REDUÇÃO, LONGA, PVC, SOLDÁVEL, DN 60 X 32 MM, INSTALADO EM PRUMADA DE ÁGUA - FORNECIMENTO E INSTALAÇÃO. AF_06/2022</t>
  </si>
  <si>
    <t>3.1.10</t>
  </si>
  <si>
    <t>BUCHA DE REDUÇÃO, LONGA, PVC, SOLDÁVEL, DN 50 X 25 MM, INSTALADO EM PRUMADA DE ÁGUA - FORNECIMENTO E INSTALAÇÃO. AF_06/2022</t>
  </si>
  <si>
    <t>3.1.11</t>
  </si>
  <si>
    <t>BUCHA DE REDUÇÃO, LONGA, PVC, SOLDÁVEL, DN 50 X 32 MM, INSTALADO EM PRUMADA DE ÁGUA - FORNECIMENTO E INSTALAÇÃO. AF_06/2022</t>
  </si>
  <si>
    <t>3.1.12</t>
  </si>
  <si>
    <t>BUCHA DE REDUÇÃO, LONGA, PVC, SOLDÁVEL, DN 75 X 50 MM, INSTALADO EM PRUMADA DE ÁGUA - FORNECIMENTO E INSTALAÇÃO. AF_06/2022</t>
  </si>
  <si>
    <t>3.1.13</t>
  </si>
  <si>
    <t>3.1.14</t>
  </si>
  <si>
    <t>JOELHO 90 GRAUS, PVC, SOLDÁVEL, DN 32MM, INSTALADO EM RAMAL DE DISTRIBUIÇÃO DE ÁGUA - FORNECIMENTO E INSTALAÇÃO. AF_06/2022</t>
  </si>
  <si>
    <t>3.1.15</t>
  </si>
  <si>
    <t>103980</t>
  </si>
  <si>
    <t>JOELHO 90 GRAUS, PVC, SOLDÁVEL, DN 40MM, INSTALADO EM RAMAL DE DISTRIBUIÇÃO DE ÁGUA - FORNECIMENTO E INSTALAÇÃO. AF_06/2022</t>
  </si>
  <si>
    <t>3.1.16</t>
  </si>
  <si>
    <t>3.1.17</t>
  </si>
  <si>
    <t>3.1.18</t>
  </si>
  <si>
    <t>LUVA, PVC, SOLDÁVEL, DN 32MM, INSTALADO EM RAMAL DE DISTRIBUIÇÃO DE ÁGUA - FORNECIMENTO E INSTALAÇÃO. AF_06/2022</t>
  </si>
  <si>
    <t>3.1.19</t>
  </si>
  <si>
    <t>LUVA, PVC, SOLDÁVEL, DN 40MM, INSTALADO EM RAMAL DE DISTRIBUIÇÃO DE ÁGUA - FORNECIMENTO E INSTALAÇÃO. AF_06/2022</t>
  </si>
  <si>
    <t>3.1.20</t>
  </si>
  <si>
    <t>89366</t>
  </si>
  <si>
    <t>JOELHO 90 GRAUS COM BUCHA DE LATÃO, PVC, SOLDÁVEL, DN 25MM, X 3/4 INSTALADO EM RAMAL OU SUB-RAMAL DE ÁGUA - FORNECIMENTO E INSTALAÇÃO. AF_06/2022</t>
  </si>
  <si>
    <t>3.1.21</t>
  </si>
  <si>
    <t>3.1.22</t>
  </si>
  <si>
    <t>TE DE REDUÇÃO, 90 GRAUS, PVC, SOLDÁVEL, DN 50 MM X 32 MM, INSTALADO EM RAMAL DE DISTRIBUIÇÃO DE ÁGUA - FORNECIMENTO E INSTALAÇÃO. AF_06/2022</t>
  </si>
  <si>
    <t>3.1.23</t>
  </si>
  <si>
    <t>3.1.24</t>
  </si>
  <si>
    <t>3.1.25</t>
  </si>
  <si>
    <t>3.2</t>
  </si>
  <si>
    <t>3.2.1</t>
  </si>
  <si>
    <t>REGISTRO DE GAVETA BRUTO, LATÃO, ROSCÁVEL, 2" - FORNECIMENTO E INSTALAÇÃO. AF_08/2021</t>
  </si>
  <si>
    <t>3.2.2</t>
  </si>
  <si>
    <t>REGISTRO DE GAVETA BRUTO, LATÃO, ROSCÁVEL, 1 1/4", COM ACABAMENTO E CANOPLA CROMADOS - FORNECIMENTO E INSTALAÇÃO. AF_08/2021</t>
  </si>
  <si>
    <t>3.2.3</t>
  </si>
  <si>
    <t>REGISTRO DE GAVETA BRUTO, LATÃO, ROSCÁVEL, 1" - FORNECIMENTO E INSTALAÇÃO. AF_08/2021</t>
  </si>
  <si>
    <t>3.2.4</t>
  </si>
  <si>
    <t>3.2.5</t>
  </si>
  <si>
    <t>3.2.6</t>
  </si>
  <si>
    <t>VÁLVULA DE RETENÇÃO, DE BRONZE, PÉ COM CRIVOS, ROSCÁVEL, 1" - FORNECIMENTO E INSTALAÇÃO. AF_08/2021</t>
  </si>
  <si>
    <t>3.2.7</t>
  </si>
  <si>
    <t>48.05.020</t>
  </si>
  <si>
    <t>Torneira de boia, DN= 1´</t>
  </si>
  <si>
    <t>3.2.8</t>
  </si>
  <si>
    <t>10-003-073</t>
  </si>
  <si>
    <t>VÁLVULA DE RETENÇÃO VERTICAL - 1 1/4"</t>
  </si>
  <si>
    <t>3.2.9</t>
  </si>
  <si>
    <t>FNDE 006</t>
  </si>
  <si>
    <t>VÁLVULA 3 VIAS ELETRICA PROPORCIONAL 1.1/4" - FORNECIMENTO E INSTALAÇÃO</t>
  </si>
  <si>
    <t>3.2.10</t>
  </si>
  <si>
    <t>CHAVE DE BOIA AUTOMÁTICA SUPERIOR/INFERIOR 15A/250V - FORNECIMENTO E INSTALAÇÃO. AF_11/2025</t>
  </si>
  <si>
    <t>3.3</t>
  </si>
  <si>
    <t>BOMBAS</t>
  </si>
  <si>
    <t>3.3.1</t>
  </si>
  <si>
    <t>BOMBA CENTRÍFUGA, TRIFÁSICA, 1,5 CV OU 1,48 HP, HM 10 A 70 M, Q 1,8 A 5,3 M3/H - FORNECIMENTO E INSTALAÇÃO. AF_11/2025_PS</t>
  </si>
  <si>
    <t>49.06.460</t>
  </si>
  <si>
    <t>Tampão em ferro fundido de 600 x 600 mm, classe B 125 (ruptura &gt; 125 kN)</t>
  </si>
  <si>
    <t>10-003-009</t>
  </si>
  <si>
    <t>CONJUNTO MOTOR-BOMBA - ATÉ 5HP</t>
  </si>
  <si>
    <t>REGISTRO DE GAVETA BRUTO, LATÃO, ROSCÁVEL, 1 1/4" - FORNECIMENTO E INSTALAÇÃO. AF_08/2021</t>
  </si>
  <si>
    <t>VÁLVULA DE RETENÇÃO VERTICAL, DE BRONZE, ROSCÁVEL, 1 1/4" - FORNECIMENTO E INSTALAÇÃO. AF_08/2021</t>
  </si>
  <si>
    <t>JOELHO 90 GRAUS, PPR, DN 40 MM, INSTALADO EM RESERVAÇÃO PREDIAL DE ÁGUA - FORNECIMENTO E INSTALAÇÃO. AF_04/2024</t>
  </si>
  <si>
    <t>TÊ, PPR, DN 40 MM, INSTALADO EM RESERVAÇÃO PREDIAL DE ÁGUA - FORNECIMENTO E INSTALAÇÃO. AF_04/2024</t>
  </si>
  <si>
    <t>4.1.9</t>
  </si>
  <si>
    <t>FNDE 001</t>
  </si>
  <si>
    <t>TUBO DE CONCRETO SIMPLES PARA AGUAS PLUVIAIS, CLASSE PS1, COM ENCAIXE MACHO E FEMEA, DIAMETRO NOMINAL DE 200 MM - FORNECIDO E INSTALADO</t>
  </si>
  <si>
    <t>4.1.10</t>
  </si>
  <si>
    <t>FNDE 002</t>
  </si>
  <si>
    <t>TUBO DE CONCRETO SIMPLES PARA AGUAS PLUVIAIS, CLASSE PS1, COM ENCAIXE MACHO E FEMEA, DIAMETRO NOMINAL DE 300 MM - FORNECIDO E INSTALADO</t>
  </si>
  <si>
    <t>4.1.11</t>
  </si>
  <si>
    <t>TUBO PVC, SÉRIE R, ÁGUA PLUVIAL, DN 75 MM, FORNECIDO E INSTALADO EM RAMAL DE ENCAMINHAMENTO. AF_06/2022</t>
  </si>
  <si>
    <t>4.1.12</t>
  </si>
  <si>
    <t>89585</t>
  </si>
  <si>
    <t>JOELHO 45 GRAUS, PVC, SERIE R, ÁGUA PLUVIAL, DN 100 MM, JUNTA ELÁSTICA, FORNECIDO E INSTALADO EM CONDUTORES VERTICAIS DE ÁGUAS PLUVIAIS. AF_06/2022</t>
  </si>
  <si>
    <t>4.1.13</t>
  </si>
  <si>
    <t>JOELHO 45 GRAUS, PVC, SERIE R, ÁGUA PLUVIAL, DN 75 MM, JUNTA ELÁSTICA, FORNECIDO E INSTALADO EM CONDUTORES VERTICAIS DE ÁGUAS PLUVIAIS. AF_06/2022</t>
  </si>
  <si>
    <t>4.1.14</t>
  </si>
  <si>
    <t>JOELHO 45 GRAUS, PVC, SERIE R, ÁGUA PLUVIAL, DN 100 MM, JUNTA ELÁSTICA, FORNECIDO E INSTALADO EM RAMAL DE ENCAMINHAMENTO. AF_06/2022</t>
  </si>
  <si>
    <t>4.1.15</t>
  </si>
  <si>
    <t>JOELHO 45 GRAUS, PVC, SERIE R, ÁGUA PLUVIAL, DN 150 MM, JUNTA ELÁSTICA, FORNECIDO E INSTALADO EM RAMAL DE ENCAMINHAMENTO. AF_06/2022</t>
  </si>
  <si>
    <t>4.1.16</t>
  </si>
  <si>
    <t>JOELHO 90 GRAUS, PVC, SERIE R, ÁGUA PLUVIAL, DN 150 MM, JUNTA ELÁSTICA, FORNECIDO E INSTALADO EM CONDUTORES VERTICAIS DE ÁGUAS PLUVIAIS. AF_06/2022</t>
  </si>
  <si>
    <t>4.1.17</t>
  </si>
  <si>
    <t>JUNÇÃO SIMPLES, PVC, SERIE NORMAL, ESGOTO PREDIAL, DN 75 X 75 MM, JUNTA ELÁSTICA, FORNECIDO E INSTALADO EM PRUMADA DE ESGOTO SANITÁRIO OU VENTILAÇÃO. AF_08/2022</t>
  </si>
  <si>
    <t>CAIXA ENTERRADA HIDRÁULICA RETANGULAR EM ALVENARIA COM TIJOLOS CERÂMICOS MACIÇOS, DIMENSÕES INTERNAS: 0,8X0,8X0,6 M PARA REDE DE DRENAGEM. AF_12/2020</t>
  </si>
  <si>
    <t>CAIXA ENTERRADA HIDRÁULICA RETANGULAR EM ALVENARIA COM TIJOLOS CERÂMICOS MACIÇOS, DIMENSÕES INTERNAS: 0,4X0,4X0,4 M PARA REDE DE ESGOTO. AF_12/2020</t>
  </si>
  <si>
    <t>CAIXA SIFONADA, PVC, DN 150 X 185 X 75 MM, FORNECIDA E INSTALADA EM RAMAIS DE ENCAMINHAMENTO DE ÁGUA PLUVIAL. AF_06/2022</t>
  </si>
  <si>
    <t>5.1.2</t>
  </si>
  <si>
    <t>5.1.3</t>
  </si>
  <si>
    <t>5.1.4</t>
  </si>
  <si>
    <t>5.1.5</t>
  </si>
  <si>
    <t>5.1.6</t>
  </si>
  <si>
    <t>10-010-059</t>
  </si>
  <si>
    <t>CAIXA DE GORDURA, ALVENARIA DE TIJOLOS MACIÇOS COMUNS - 60X60CM</t>
  </si>
  <si>
    <t>06-018-001</t>
  </si>
  <si>
    <t>POÇO DE VISITA TIPO 1 - 1,40 X 1,40 X 1,40M</t>
  </si>
  <si>
    <t>FNDE 007</t>
  </si>
  <si>
    <t>CAIXA DE GORDURA ESPECIAL (CAPACIDADE: 872 LITROS), RETANGULAR, EM ALVENARIA COM TIJLOS CERÂMICOS MACIÇOS, DIMENSÕES INTERNAS = 1,05X0,80 M, ALTURA INTERNA = 0,95M.</t>
  </si>
  <si>
    <t>TERMINAL DE VENTILAÇÃO, PVC, SÉRIE NORMAL, ESGOTO PREDIAL, DN 75 MM, JUNTA SOLDÁVEL, FORNECIDO E INSTALADO EM PRUMADA DE ESGOTO SANITÁRIO OU VENTILAÇÃO. AF_08/2022</t>
  </si>
  <si>
    <t>5.3.5</t>
  </si>
  <si>
    <t>TE, PVC, SERIE NORMAL, ESGOTO PREDIAL, DN 75 X 75 MM, JUNTA ELÁSTICA, FORNECIDO E INSTALADO EM RAMAL DE DESCARGA OU RAMAL DE ESGOTO SANITÁRIO. AF_08/2022</t>
  </si>
  <si>
    <t>5.3.6</t>
  </si>
  <si>
    <t>5.3.7</t>
  </si>
  <si>
    <t>10-013-070</t>
  </si>
  <si>
    <t>BEBEDOURO ELÉTRICO COM SISTEMA DE REFRIGERAÇÃO E DUAS SAÍDAS - 40L</t>
  </si>
  <si>
    <t>10-013-071</t>
  </si>
  <si>
    <t>BEBEDOURO ELÉTRICO COM SISTEMA DE REFRIGERAÇÃO E DUAS SAÍDAS - 80L</t>
  </si>
  <si>
    <t>FDE</t>
  </si>
  <si>
    <t>08.17.049</t>
  </si>
  <si>
    <t>PURIFICADOR/BEBEDOURO DE AGUA REFRIGERADA</t>
  </si>
  <si>
    <t>7.1.1</t>
  </si>
  <si>
    <t>LUVA PARA ELETRODUTO, PVC, ROSCÁVEL, DN 20 MM (1/2"), PARA CIRCUITOS TERMINAIS, INSTALADA EM FORRO - FORNECIMENTO E INSTALAÇÃO. AF_03/2023</t>
  </si>
  <si>
    <t>7.1.2</t>
  </si>
  <si>
    <t>LUVA PARA ELETRODUTO, PVC, ROSCÁVEL, DN 50 MM (1 1/2"), PARA REDE ENTERRADA DE DISTRIBUIÇÃO DE ENERGIA ELÉTRICA - FORNECIMENTO E INSTALAÇÃO. AF_12/2021</t>
  </si>
  <si>
    <t>7.2.1</t>
  </si>
  <si>
    <t>7.2.2</t>
  </si>
  <si>
    <t>09-003-107</t>
  </si>
  <si>
    <t>CABO DE COBRE 16MM2 - ISOLAMENTO PARA 0,6/1KV - CLASSE 5 - FLEXÍVEL - ISOLAÇÃO EM EPR 90 C</t>
  </si>
  <si>
    <t>7.2.3</t>
  </si>
  <si>
    <t>7.2.4</t>
  </si>
  <si>
    <t>7.2.5</t>
  </si>
  <si>
    <t>7.2.6</t>
  </si>
  <si>
    <t>CABO DE COBRE FLEXÍVEL ISOLADO, 50 MM², 0,6/1,0 KV, PARA REDE AÉREA DE DISTRIBUIÇÃO DE ENERGIA ELÉTRICA DE BAIXA TENSÃO - FORNECIMENTO E INSTALAÇÃO. AF_12/2025</t>
  </si>
  <si>
    <t>7.3.1</t>
  </si>
  <si>
    <t>91946</t>
  </si>
  <si>
    <t>SUPORTE PARAFUSADO COM PLACA DE ENCAIXE 4" X 2" MÉDIO (1,30 M DO PISO) PARA PONTO ELÉTRICO - FORNECIMENTO E INSTALAÇÃO. AF_03/2023</t>
  </si>
  <si>
    <t>7.4.1</t>
  </si>
  <si>
    <t>7.4.2</t>
  </si>
  <si>
    <t>DISJUNTOR TETRAPOLAR TIPO DR, CORRENTE NOMINAL DE 25A - FORNECIMENTO E INSTALAÇÃO. AF_07/2025</t>
  </si>
  <si>
    <t>7.4.3</t>
  </si>
  <si>
    <t>DISJUNTOR TRIPOLAR TIPO DIN, CORRENTE NOMINAL DE 20A - FORNECIMENTO E INSTALAÇÃO. AF_07/2025</t>
  </si>
  <si>
    <t>7.5.1</t>
  </si>
  <si>
    <t>38.21.330</t>
  </si>
  <si>
    <t>Eletrocalha lisa galvanizada a fogo, 200 x 100 mm, com acessórios</t>
  </si>
  <si>
    <t>7.6.1</t>
  </si>
  <si>
    <t>7.6.2</t>
  </si>
  <si>
    <t>ELETRODUTO RÍGIDO ROSCÁVEL, PVC, DN 50 MM (1 1/2"), PARA REDE ENTERRADA DE DISTRIBUIÇÃO DE ENERGIA ELÉTRICA - FORNECIMENTO E INSTALAÇÃO. AF_12/2021</t>
  </si>
  <si>
    <t>7.6.3</t>
  </si>
  <si>
    <t>ABRAÇADEIRA DE FIXAÇÃO DE BRAÇOS DE LUMINÁRIAS DE 2" - FORNECIMENTO E INSTALAÇÃO. AF_02/2025</t>
  </si>
  <si>
    <t>7.6.4</t>
  </si>
  <si>
    <t>09-002-011</t>
  </si>
  <si>
    <t>ELETRODUTO DE AÇO GALVANIZADO ELETROLÍTICO, TIPO LEVE I - 3/4"</t>
  </si>
  <si>
    <t>7.6.5</t>
  </si>
  <si>
    <t>ELETRODUTO FLEXÍVEL CORRUGADO, PEAD, DN 63 (2"), PARA REDE ENTERRADA DE DISTRIBUIÇÃO DE ENERGIA ELÉTRICA - FORNECIMENTO E INSTALAÇÃO. AF_12/2021</t>
  </si>
  <si>
    <t>7.7</t>
  </si>
  <si>
    <t>ILUMINAÇÃO</t>
  </si>
  <si>
    <t>7.7.1</t>
  </si>
  <si>
    <t>LUMINÁRIA ARANDELA TIPO TARTARUGA, DE SOBREPOR, COM 1 LÂMPADA LED DE 6 W, SEM REATOR - FORNECIMENTO E INSTALAÇÃO. AF_09/2024</t>
  </si>
  <si>
    <t>7.7.2</t>
  </si>
  <si>
    <t>41.14.390</t>
  </si>
  <si>
    <t>Luminária retangular de sobrepor tipo calha aberta, com refletor em alumínio de alto brilho, para 2 lâmpadas tubulares 32 W/36 W</t>
  </si>
  <si>
    <t>7.7.3</t>
  </si>
  <si>
    <t>09-009-117</t>
  </si>
  <si>
    <t>LUMINÁRIA RETANGULAR DE EMBUTIR COM ALETAS DE ALUMÍNIO PARA 2 LÂMPADAS TUBULARES DE LED 18/20W</t>
  </si>
  <si>
    <t>7.7.4</t>
  </si>
  <si>
    <t>41.14.210</t>
  </si>
  <si>
    <t>Luminária quadrada de embutir tipo calha aberta com aletas planas, para 2 lâmpadas fluorescentes compactas de 18 W/26 W</t>
  </si>
  <si>
    <t>7.7.5</t>
  </si>
  <si>
    <t>09.09.065</t>
  </si>
  <si>
    <t>IL-67 LUMINÁRIA DE EMBUTIR C/REFLETOR SEM ALETAS (2X32W)</t>
  </si>
  <si>
    <t>7.7.6</t>
  </si>
  <si>
    <t>09.09.026</t>
  </si>
  <si>
    <t>IL-14 REFLETOR COM GRADE PARA LAMPADA DE VAPOR METÁLICO 70 W</t>
  </si>
  <si>
    <t>7.7.7</t>
  </si>
  <si>
    <t>09-009-039</t>
  </si>
  <si>
    <t>PROJETOR PARA USO EXTERNO COM LÂMPADA LED DE 150W - COMPLETA</t>
  </si>
  <si>
    <t>7.7.8</t>
  </si>
  <si>
    <t>09-009-040</t>
  </si>
  <si>
    <t>PROJETOR DE SOBREPOR LED DE 200W IP 65</t>
  </si>
  <si>
    <t>7.8</t>
  </si>
  <si>
    <t>7.8.1</t>
  </si>
  <si>
    <t>09.85.084</t>
  </si>
  <si>
    <t>MOTOR PARA BOMBA DE RECALQUE DE 3 HP - 220 V TRIFASICO</t>
  </si>
  <si>
    <t>7.8.2</t>
  </si>
  <si>
    <t>10-003-010</t>
  </si>
  <si>
    <t>CONJUNTO MOTOR-BOMBA 80M3/H, 20MCA, 7,5CV, 3500RPM, 220/380V, TRIFÁSICO</t>
  </si>
  <si>
    <t>8.1.1</t>
  </si>
  <si>
    <t>8.1.2</t>
  </si>
  <si>
    <t>69.20.340</t>
  </si>
  <si>
    <t>Tomada para TV, tipo pino Jack, com placa</t>
  </si>
  <si>
    <t>8.2.1</t>
  </si>
  <si>
    <t>8.2.2</t>
  </si>
  <si>
    <t>8.2.3</t>
  </si>
  <si>
    <t>8.3.1</t>
  </si>
  <si>
    <t>8.3.2</t>
  </si>
  <si>
    <t>CABO COAXIAL RG6 95% - FORNECIMENTO E INSTALAÇÃO. AF_08/2025</t>
  </si>
  <si>
    <t>9.2</t>
  </si>
  <si>
    <t>9.3</t>
  </si>
  <si>
    <t>09-014-013</t>
  </si>
  <si>
    <t>VERGALHÃO DE COBRE 3/8" (10MM)</t>
  </si>
  <si>
    <t>9.4</t>
  </si>
  <si>
    <t>42.20.300</t>
  </si>
  <si>
    <t>Solda exotérmica conexão cabo-terminal com duas fixações, bitola do cabo de 25mm² a 50mm² para terminal 3x25</t>
  </si>
  <si>
    <t>9.5</t>
  </si>
  <si>
    <t>42.05.380</t>
  </si>
  <si>
    <t>Caixa de equalização, de embutir, em aço com barramento, de 200 x 200 mm e tampa</t>
  </si>
  <si>
    <t>VÁLVULA DE ESFERA BRUTA, BRONZE, ROSCÁVEL, 1'' - FORNECIMENTO E INSTALAÇÃO. AF_08/2021</t>
  </si>
  <si>
    <t>TUBO DE AÇO GALVANIZADO COM COSTURA, CLASSE MÉDIA, CONEXÃO ROSQUEADA, DN 25 (1"), INSTALADO EM RAMAIS E SUB-RAMAIS DE GÁS - FORNECIMENTO E INSTALAÇÃO. AF_01/2026</t>
  </si>
  <si>
    <t>TÊ, EM FERRO GALVANIZADO, CONEXÃO ROSQUEADA, DN 25 (1"), INSTALADO EM RAMAIS E SUB-RAMAIS DE GÁS - FORNECIMENTO E INSTALAÇÃO. AF_01/2026</t>
  </si>
  <si>
    <t>10.4</t>
  </si>
  <si>
    <t>LUVA, EM FERRO GALVANIZADO, CONEXÃO ROSQUEADA, DN 25 (1"), INSTALADO EM RAMAIS E SUB-RAMAIS DE GÁS - FORNECIMENTO E INSTALAÇÃO. AF_01/2026</t>
  </si>
  <si>
    <t>10.5</t>
  </si>
  <si>
    <t>CURVA 90 GRAUS, EM AÇO, CONEXÃO SOLDADA, DN 25 (1"), INSTALADO EM RAMAIS E SUB-RAMAIS DE GÁS - FORNECIMENTO E INSTALAÇÃO. AF_01/2026</t>
  </si>
  <si>
    <t>96525</t>
  </si>
  <si>
    <t>104740</t>
  </si>
  <si>
    <t>11.2.3</t>
  </si>
  <si>
    <t>11.2.4</t>
  </si>
  <si>
    <t>VIGAS BALDRAME - MUROS</t>
  </si>
  <si>
    <t>PILARES - MUROS</t>
  </si>
  <si>
    <t>VIGAS - MUROS</t>
  </si>
  <si>
    <t xml:space="preserve"> ESTACA HÉLICE</t>
  </si>
  <si>
    <t>PILARES</t>
  </si>
  <si>
    <t>14.2.1.1</t>
  </si>
  <si>
    <t>LAJE DE PISO E COBERTURA</t>
  </si>
  <si>
    <t>14.3.1.1</t>
  </si>
  <si>
    <t>14.3.1.2</t>
  </si>
  <si>
    <t>14.3.1.3</t>
  </si>
  <si>
    <t>ARMAÇÃO DE LAJE DE ESTRUTURA CONVENCIONAL DE CONCRETO ARMADO UTILIZANDO AÇO CA-50 DE 12,5 MM - MONTAGEM. AF_06/2022</t>
  </si>
  <si>
    <t>14.3.1.4</t>
  </si>
  <si>
    <t>14.4</t>
  </si>
  <si>
    <t>14.4.1</t>
  </si>
  <si>
    <t>FUNDAÇÕES - ESTACAS</t>
  </si>
  <si>
    <t xml:space="preserve"> FUNDAÇÕES - ESTACA HÉLICE</t>
  </si>
  <si>
    <t>15.1.1</t>
  </si>
  <si>
    <t>15.1.2</t>
  </si>
  <si>
    <t>MONTAGEM DE ARMADURA TRANSVERSAL DE ESTACAS DE SEÇÃO CIRCULAR, DIÂMETRO = 6,30 MM. AF_09/2021_PS</t>
  </si>
  <si>
    <t>15.1.3</t>
  </si>
  <si>
    <t>MONTAGEM DE ARMADURA DE ESTACAS, DIÂMETRO = 8,0 MM. AF_09/2021_PS</t>
  </si>
  <si>
    <t>15.1.4</t>
  </si>
  <si>
    <t>MONTAGEM DE ARMADURA DE ESTACAS, DIÂMETRO = 12,5 MM. AF_09/2021_PS</t>
  </si>
  <si>
    <t>15.1.5</t>
  </si>
  <si>
    <t>15.1.6</t>
  </si>
  <si>
    <t>15.1.7</t>
  </si>
  <si>
    <t>15.1.8</t>
  </si>
  <si>
    <t>15.1.9</t>
  </si>
  <si>
    <t>15.1.10</t>
  </si>
  <si>
    <t>PROJETO EXECUTIVO</t>
  </si>
  <si>
    <t>20-003-061</t>
  </si>
  <si>
    <t>PROJETO EXECUTIVO (PRANCHA A1)</t>
  </si>
  <si>
    <t>MOVIMENTO DE TERRA - TERRAPLENAGEM</t>
  </si>
  <si>
    <t>LIMPEZA MECANIZADA DE CAMADA VEGETAL, VEGETAÇÃO E PEQUENAS ÁRVORES (DIÂMETRO DE TRONCO MENOR QUE 0,20 M), COM TRATOR DE ESTEIRAS. AF_03/2024</t>
  </si>
  <si>
    <t>ESCAVAÇÃO VERTICAL PARA EDIFICAÇÃO, COM CARGA, DESCARGA E TRANSPORTE DE SOLO DE 1ª CATEGORIA, COM ESCAVADEIRA HIDRÁULICA (CAÇAMBA: 0,8 M³ / 111 HP), FROTA DE 3 CAMINHÕES BASCULANTES DE 14 M³, DMT ATÉ 1 KM E VELOCIDADE MÉDIA 14 KM/H. AF_05/2020</t>
  </si>
  <si>
    <t>ARGILA OU BARRO PARA ATERRO/REATERRO (COM TRANSPORTE ATE 10 KM)</t>
  </si>
  <si>
    <t>EXECUÇÃO E COMPACTAÇÃO DE CORPO DE ATERRO DE ATERRO (95% DE ENERGIA DO PROCTOR NORMAL) COM SOLO PREDOMINANTEMENTE ARGILOSO ESPESSURA 15 CM - EXCLUSIVE MATERIAL, ESCAVAÇÃO, CARGA E TRANSPORTE. AF_09/2024</t>
  </si>
  <si>
    <t>RESERVATÓRIO ENTERRADO ÁGUA</t>
  </si>
  <si>
    <t>MOVIMENTO DE TERRA PARA FUNDAÇÕES - RESERVATÓRIO ÁGUA</t>
  </si>
  <si>
    <t>CONCRETO ARMADO - LAJE DE PISO E COBERTURA RESERVATÓRIO PAGUA</t>
  </si>
  <si>
    <t>ARMAÇÃO DE LAJE DE ESTRUTURA CONVENCIONAL DE CONCRETO ARMADO UTILIZANDO AÇO CA-50 DE 10,0 MM - MONTAGEM. AF_06/2022</t>
  </si>
  <si>
    <t>CONCRETO ARMADO - PAREDES RESERVATÓRIO ÁGUA</t>
  </si>
  <si>
    <t>IMPERMEABILIZAÇÃO RESERVATÓRIO DE ÁGUA</t>
  </si>
  <si>
    <t>RESERVATÓRIO RETENÇÃO</t>
  </si>
  <si>
    <t>MOVIMENTO DE TERRA PARA FUNDAÇÕES - RESERVATÓRIO RETENÇÃO</t>
  </si>
  <si>
    <t>19.1.1</t>
  </si>
  <si>
    <t>19.1.2</t>
  </si>
  <si>
    <t>19.1.3</t>
  </si>
  <si>
    <t>19.1.4</t>
  </si>
  <si>
    <t>19.1.5</t>
  </si>
  <si>
    <t>19.1.6</t>
  </si>
  <si>
    <t>19.1.7</t>
  </si>
  <si>
    <t>CONCRETO ARMADO - LAJE DE PISO E COBERTURA RESERVATÓRIO RETENÇÃO</t>
  </si>
  <si>
    <t>19.2.1</t>
  </si>
  <si>
    <t>19.2.2</t>
  </si>
  <si>
    <t>19.2.3</t>
  </si>
  <si>
    <t>19.2.4</t>
  </si>
  <si>
    <t>19.2.5</t>
  </si>
  <si>
    <t>CONCRETO ARMADO - PAREDES RESERVATÓRIO RETENÇÃO</t>
  </si>
  <si>
    <t>19.3.1</t>
  </si>
  <si>
    <t>19.3.2</t>
  </si>
  <si>
    <t>IMPERMEABILIZAÇÃO RESERVATÓRIO RETENÇÃO</t>
  </si>
  <si>
    <t>19.4.1</t>
  </si>
  <si>
    <t>19.4.2</t>
  </si>
  <si>
    <t>VIÁRIO</t>
  </si>
  <si>
    <t>PAVIMENTO FLEXÍVEL</t>
  </si>
  <si>
    <t>ESCAVAÇÃO VERTICAL PARA INFRAESTRUTURA, COM CARGA, DESCARGA E TRANSPORTE DE SOLO DE 1ª CATEGORIA, COM ESCAVADEIRA HIDRÁULICA (CAÇAMBA: 0,8 M³ / 111 HP), FROTA DE 3 CAMINHÕES BASCULANTES DE 14 M³, DMT ATÉ 1 KM E VELOCIDADE MÉDIA14 KM/H. AF_05/2020</t>
  </si>
  <si>
    <t>REGULARIZAÇÃO E COMPACTAÇÃO DE SUBLEITO DE SOLO PREDOMINANTEMENTE ARGILOSO, PARA OBRAS DE RECONSTRUÇÃO DE PAVIMENTOS. AF_09/2024</t>
  </si>
  <si>
    <t>20.1.4</t>
  </si>
  <si>
    <t>20.1.5</t>
  </si>
  <si>
    <t>20.1.6</t>
  </si>
  <si>
    <t>20.1.7</t>
  </si>
  <si>
    <t>EXECUÇÃO DE PAVIMENTO COM APLICAÇÃO DE CONCRETO ASFÁLTICO, CAMADA DE ROLAMENTO - EXCLUSIVE CARGA E TRANSPORTE. AF_10/2025</t>
  </si>
  <si>
    <t>20.1.8</t>
  </si>
  <si>
    <t>EXECUÇÃO DE PAVIMENTO COM APLICAÇÃO DE CONCRETO ASFÁLTICO, CAMADA DE BINDER - EXCLUSIVE CARGA E TRANSPORTE. AF_10/2025</t>
  </si>
  <si>
    <t>20.1.9</t>
  </si>
  <si>
    <t>05-026-000</t>
  </si>
  <si>
    <t>20.1.10</t>
  </si>
  <si>
    <t>05-027-000</t>
  </si>
  <si>
    <t>20.1.12</t>
  </si>
  <si>
    <t>CONSTRUÇÃO DE BASE E SUB-BASE PARA PAVIMENTAÇÃO DE BRITA GRADUADA SIMPLES, COM ESPESSURA DE 20 CM - EXCLUSIVE CARGA E TRANSPORTE. AF_09/2024</t>
  </si>
  <si>
    <t>20.1.13</t>
  </si>
  <si>
    <t>CONSTRUÇÃO DE BASE E SUB-BASE PARA PAVIMENTAÇÃO DE RACHÃO, COM ESPESSURA DE 40 CM - EXCLUSIVE CARGA E TRANSPORTE. AF_09/2024</t>
  </si>
  <si>
    <t>20.1.14</t>
  </si>
  <si>
    <t>CARGA DE MISTURA ASFÁLTICA EM CAMINHÃO BASCULANTE 10 M³ (UNIDADE: M3). AF_07/2020</t>
  </si>
  <si>
    <t>20.1.15</t>
  </si>
  <si>
    <t>EXECUÇÃO DE SARJETA DE CONCRETO USINADO, MOLDADA IN LOCO EM TRECHO CURVO, 45 CM BASE X 15 CM ALTURA. AF_01/2024</t>
  </si>
  <si>
    <t>20.1.16</t>
  </si>
  <si>
    <t>ASSENTAMENTO DE GUIA (MEIO-FIO) EM TRECHO RETO, CONFECCIONADA EM CONCRETO PRÉ-FABRICADO, DIMENSÕES 80X08X08X25 CM (COMPRIMENTO X BASE INFERIOR X BASE SUPERIOR X ALTURA). AF_01/2024</t>
  </si>
  <si>
    <t>20.1.17</t>
  </si>
  <si>
    <t>05-047-000</t>
  </si>
  <si>
    <t>BASE DE BICA CORRIDA</t>
  </si>
  <si>
    <t>20.1.18</t>
  </si>
  <si>
    <t>LASTRO DE CONCRETO MAGRO, APLICADO EM PISOS, LAJES SOBRE SOLO OU RADIERS. AF_01/2024</t>
  </si>
  <si>
    <t>20.1.19</t>
  </si>
  <si>
    <t>EXECUÇÃO DE ESCORAS DE CONCRETO PARA CONTENÇÃO DE GUIAS PRÉ-FABRICADAS. AF_01/2024</t>
  </si>
  <si>
    <t>20.2</t>
  </si>
  <si>
    <t>PASSEIO E URBANISMO</t>
  </si>
  <si>
    <t>20.2.1</t>
  </si>
  <si>
    <t>94995</t>
  </si>
  <si>
    <t>EXECUÇÃO DE PASSEIO (CALÇADA) OU PISO DE CONCRETO COM CONCRETO MOLDADO IN LOCO, USINADO, ACABAMENTO CONVENCIONAL, ESPESSURA 8 CM, ARMADO. AF_08/2022</t>
  </si>
  <si>
    <t>20.2.2</t>
  </si>
  <si>
    <t>05-087-000</t>
  </si>
  <si>
    <t>FORNECIMENTO E INSTALAÇÃO DE DEFENSA METÁLICA GALVANIZADA, TIPO SEMI-MALEÁVEL SIMPLES</t>
  </si>
  <si>
    <t>20.2.3</t>
  </si>
  <si>
    <t>98528</t>
  </si>
  <si>
    <t>REMOÇÃO DE RAÍZES REMANESCENTES DE TRONCO DE ÁRVORE COM DIÂMETRO MAIOR OU IGUAL A 0,60 M. AF_03/2024</t>
  </si>
  <si>
    <t>20.2.4</t>
  </si>
  <si>
    <t>98531</t>
  </si>
  <si>
    <t>CORTE RASO E RECORTE DE ÁRVORE COM DIÂMETRO DE TRONCO MAIOR OU IGUAL A 0,60 M. AF_03/2024</t>
  </si>
  <si>
    <t>20.2.5</t>
  </si>
  <si>
    <t>103946</t>
  </si>
  <si>
    <t>PLANTIO DE GRAMA ESMERALDA OU SÃO CARLOS OU CURITIBANA, EM PLACAS. AF_07/2024</t>
  </si>
  <si>
    <t>DRENAGEM VIA</t>
  </si>
  <si>
    <t>ESCAVAÇÃO E DEMOLIÇÃO</t>
  </si>
  <si>
    <t>21.1.1</t>
  </si>
  <si>
    <t>21.1.2</t>
  </si>
  <si>
    <t>08-051-000</t>
  </si>
  <si>
    <t>DEMOLIÇÃO DE CONCRETO ARMADO</t>
  </si>
  <si>
    <t>21.1.3</t>
  </si>
  <si>
    <t>21.1.4</t>
  </si>
  <si>
    <t>21.1.5</t>
  </si>
  <si>
    <t>21.1.6</t>
  </si>
  <si>
    <t>21.1.7</t>
  </si>
  <si>
    <t>21.1.8</t>
  </si>
  <si>
    <t>101579</t>
  </si>
  <si>
    <t>ESCORAMENTO DE VALA, TIPO DESCONTÍNUO, COM PROFUNDIDADE DE 1,5 A 3,0 M, LARGURA MAIOR OU IGUAL A 1,5 M E MENOR QUE 2,5 M. AF_01/2026</t>
  </si>
  <si>
    <t>DISPOSITIVOS DE DRENAGEM</t>
  </si>
  <si>
    <t>21.2.1</t>
  </si>
  <si>
    <t>7762</t>
  </si>
  <si>
    <t>TUBO DE CONCRETO ARMADO PARA AGUAS PLUVIAIS, CLASSE PA-2, COM ENCAIXE PONTA E BOLSA, DIAMETRO NOMINAL DE 600 MM</t>
  </si>
  <si>
    <t>21.2.2</t>
  </si>
  <si>
    <t>92824</t>
  </si>
  <si>
    <t>ASSENTAMENTO DE TUBO DE CONCRETO PARA REDES COLETORAS DE ÁGUAS PLUVIAIS, DIÂMETRO DE 600 MM, JUNTA RÍGIDA, INSTALADO EM LOCAL COM ALTO NÍVEL DE INTERFERÊNCIAS (NÃO INCLUI FORNECIMENTO). AF_03/2024</t>
  </si>
  <si>
    <t>21.2.3</t>
  </si>
  <si>
    <t>CAIXA PARA BOCA DE LOBO SIMPLES RETANGULAR, EM ALVENARIA COM BLOCOS DE CONCRETO, DIMENSÕES INTERNAS: 0,6X1X1,2 M. AF_12/2020</t>
  </si>
  <si>
    <t>21.2.4</t>
  </si>
  <si>
    <t>CAIXA PARA BOCA DE LOBO DUPLA RETANGULAR, EM ALVENARIA COM BLOCOS DE CONCRETO, DIMENSÕES INTERNAS: 0,6X2,2X1,2 M. AF_12/2020</t>
  </si>
  <si>
    <t>21.2.5</t>
  </si>
  <si>
    <t>06-022-005</t>
  </si>
  <si>
    <t>BOCA DE LOBO TRIPLA</t>
  </si>
  <si>
    <t>21.2.6</t>
  </si>
  <si>
    <t>99290</t>
  </si>
  <si>
    <t>BASE PARA POÇO DE VISITA RETANGULAR PARA DRENAGEM, EM ALVENARIA COM BLOCOS DE CONCRETO, DIMENSÕES INTERNAS = 1,5X1,5 M, PROFUNDIDADE = 1,40 M, EXCLUINDO TAMPÃO. AF_12/2020</t>
  </si>
  <si>
    <t>21.2.7</t>
  </si>
  <si>
    <t>99241</t>
  </si>
  <si>
    <t>ACRÉSCIMO PARA POÇO DE VISITA RETANGULAR PARA DRENAGEM, EM ALVENARIA COM BLOCOS DE CONCRETO, DIMENSÕES INTERNAS = 1,5X1,5 M. AF_12/2020</t>
  </si>
  <si>
    <t>21.2.8</t>
  </si>
  <si>
    <t>99319</t>
  </si>
  <si>
    <t>CHAMINÉ CIRCULAR PARA POÇO DE VISITA PARA DRENAGEM, EM ALVENARIA COM TIJOLOS CERÂMICOS MACIÇOS, DIÂMETRO INTERNO = 0,6 M. AF_12/2020</t>
  </si>
  <si>
    <t>21.2.9</t>
  </si>
  <si>
    <t>06-020-021</t>
  </si>
  <si>
    <t>FORNECIMENTO DE TAMPÃO DE FERRO FUNDIDO DÚCTIL CLASSE MÍNIMA 400 (40T) D=600MM - NBR 10160 ARTICULADO - P/ GAL. ÁGUAS PLUV.</t>
  </si>
  <si>
    <t>21.2.10</t>
  </si>
  <si>
    <t>06-020-003</t>
  </si>
  <si>
    <t>INC.27 - INSTALAÇÃO DE TAMPÃO PARA GALERIA DE ÁGUAS PLUVIAIS - ARTICULADO, EXCETO FORNECIMENTO DE TAMPÃO</t>
  </si>
  <si>
    <t>VALOR TOTAL C/ BDI</t>
  </si>
  <si>
    <t>PESO (%)</t>
  </si>
  <si>
    <t>SERVIÇOS INCIDENTES
 CONTRATO CEF</t>
  </si>
  <si>
    <t>SERVIÇOS NÃO INCIDENTES
PMM</t>
  </si>
  <si>
    <t>GLOBAL</t>
  </si>
  <si>
    <t>TOTAL</t>
  </si>
  <si>
    <t>ANEXO XIII - MODELO DE PLANILHA PROPOSTA - RESUMO</t>
  </si>
  <si>
    <t xml:space="preserve">ANEXO XIII - MODELO DE PLANILHA PROPOSTA - ITENS NÃO FINANCIAVEIS </t>
  </si>
  <si>
    <t>ANEXO XIII - MODELO DE PLANILHA PROPOSTA - ITENS FINANCIAVEIS</t>
  </si>
  <si>
    <t>ESCOLA MUNICIPAL JARDIM ORATÓRIO</t>
  </si>
  <si>
    <t>CE Nº ______/2.026</t>
  </si>
  <si>
    <t>Empresa:</t>
  </si>
  <si>
    <t>OBJETO: ESCOLA MUNICIPAL ORATÓRIO</t>
  </si>
  <si>
    <t>CREA CAU N°</t>
  </si>
  <si>
    <t>Responsável Técnico: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</si>
</sst>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/yy"/>
    <numFmt numFmtId="165" formatCode="00\-00\-00"/>
    <numFmt numFmtId="168" formatCode="_-&quot;R$&quot;\ * #,##0.00_-;\-&quot;R$&quot;\ * #,##0.00_-;_-&quot;R$&quot;\ * &quot;-&quot;??_-;_-@"/>
    <numFmt numFmtId="169" formatCode="0.00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10"/>
      <name val="Arial"/>
      <family val="2"/>
    </font>
    <font>
      <sz val="10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b/>
      <sz val="12"/>
      <color indexed="8"/>
      <name val="Calibri"/>
      <family val="2"/>
    </font>
    <font>
      <b/>
      <sz val="8"/>
      <name val="Arial"/>
      <family val="2"/>
    </font>
    <font>
      <b/>
      <sz val="16"/>
      <color indexed="8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6"/>
      <color theme="5" tint="0.3999755851924192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-0.249977111117893"/>
      <name val="Arial"/>
      <family val="2"/>
    </font>
    <font>
      <b/>
      <sz val="11"/>
      <color theme="0"/>
      <name val="Arial"/>
      <family val="2"/>
    </font>
    <font>
      <b/>
      <sz val="11.5"/>
      <color theme="0"/>
      <name val="Arial"/>
      <family val="2"/>
    </font>
    <font>
      <b/>
      <sz val="6"/>
      <color theme="5" tint="0.39997558519241921"/>
      <name val="Arial"/>
      <family val="2"/>
    </font>
    <font>
      <b/>
      <sz val="10"/>
      <color theme="0"/>
      <name val="Arial"/>
      <family val="2"/>
    </font>
    <font>
      <sz val="8"/>
      <color rgb="FF0000CC"/>
      <name val="Arial"/>
      <family val="2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6"/>
      <color theme="5" tint="0.399975585192419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151F3A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rgb="FF151F3A"/>
      </patternFill>
    </fill>
    <fill>
      <patternFill patternType="solid">
        <fgColor theme="3" tint="0.39997558519241921"/>
        <bgColor rgb="FF151F3A"/>
      </patternFill>
    </fill>
    <fill>
      <patternFill patternType="solid">
        <fgColor theme="0"/>
        <bgColor theme="0"/>
      </patternFill>
    </fill>
    <fill>
      <patternFill patternType="solid">
        <fgColor theme="1" tint="0.499984740745262"/>
        <bgColor rgb="FF151F3A"/>
      </patternFill>
    </fill>
    <fill>
      <patternFill patternType="solid">
        <fgColor theme="0" tint="-0.49998474074526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2" tint="-0.499984740745262"/>
      </top>
      <bottom style="hair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hair">
        <color indexed="64"/>
      </bottom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9" fillId="0" borderId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20" fillId="0" borderId="0"/>
    <xf numFmtId="0" fontId="22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0" fillId="2" borderId="0" xfId="0" applyFill="1"/>
    <xf numFmtId="0" fontId="13" fillId="0" borderId="8" xfId="0" applyFont="1" applyBorder="1" applyAlignment="1">
      <alignment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7" borderId="7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10" fontId="3" fillId="3" borderId="16" xfId="1" applyNumberFormat="1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4" fontId="24" fillId="5" borderId="24" xfId="0" applyNumberFormat="1" applyFont="1" applyFill="1" applyBorder="1" applyAlignment="1">
      <alignment horizontal="center" vertical="center"/>
    </xf>
    <xf numFmtId="4" fontId="24" fillId="3" borderId="24" xfId="0" applyNumberFormat="1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10" fontId="24" fillId="3" borderId="24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0" fontId="8" fillId="2" borderId="0" xfId="0" applyNumberFormat="1" applyFont="1" applyFill="1" applyAlignment="1">
      <alignment horizontal="left" vertical="top" wrapText="1"/>
    </xf>
    <xf numFmtId="0" fontId="16" fillId="2" borderId="0" xfId="0" applyFont="1" applyFill="1"/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/>
    </xf>
    <xf numFmtId="0" fontId="0" fillId="2" borderId="21" xfId="0" applyFill="1" applyBorder="1"/>
    <xf numFmtId="2" fontId="12" fillId="2" borderId="21" xfId="0" applyNumberFormat="1" applyFont="1" applyFill="1" applyBorder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wrapText="1"/>
    </xf>
    <xf numFmtId="0" fontId="13" fillId="2" borderId="21" xfId="0" applyFont="1" applyFill="1" applyBorder="1" applyAlignment="1">
      <alignment horizontal="left" vertical="top"/>
    </xf>
    <xf numFmtId="0" fontId="0" fillId="2" borderId="16" xfId="0" applyFill="1" applyBorder="1"/>
    <xf numFmtId="0" fontId="0" fillId="2" borderId="12" xfId="0" applyFill="1" applyBorder="1"/>
    <xf numFmtId="10" fontId="0" fillId="2" borderId="12" xfId="0" applyNumberFormat="1" applyFill="1" applyBorder="1"/>
    <xf numFmtId="0" fontId="9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26" fillId="8" borderId="26" xfId="0" applyFont="1" applyFill="1" applyBorder="1" applyAlignment="1">
      <alignment horizontal="left" vertical="center" wrapText="1"/>
    </xf>
    <xf numFmtId="0" fontId="26" fillId="8" borderId="27" xfId="0" applyFont="1" applyFill="1" applyBorder="1" applyAlignment="1">
      <alignment horizontal="left" vertical="center" wrapText="1"/>
    </xf>
    <xf numFmtId="0" fontId="26" fillId="8" borderId="27" xfId="0" applyFont="1" applyFill="1" applyBorder="1" applyAlignment="1">
      <alignment vertical="center"/>
    </xf>
    <xf numFmtId="0" fontId="26" fillId="8" borderId="2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43" fontId="3" fillId="0" borderId="28" xfId="26" applyFont="1" applyBorder="1" applyAlignment="1">
      <alignment horizontal="center" vertical="center" wrapText="1"/>
    </xf>
    <xf numFmtId="10" fontId="3" fillId="0" borderId="28" xfId="26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justify" vertical="center" wrapText="1"/>
    </xf>
    <xf numFmtId="0" fontId="26" fillId="9" borderId="26" xfId="0" applyFont="1" applyFill="1" applyBorder="1" applyAlignment="1">
      <alignment horizontal="left" vertical="center" wrapText="1"/>
    </xf>
    <xf numFmtId="0" fontId="26" fillId="9" borderId="27" xfId="0" applyFont="1" applyFill="1" applyBorder="1" applyAlignment="1">
      <alignment horizontal="left" vertical="center" wrapText="1"/>
    </xf>
    <xf numFmtId="0" fontId="26" fillId="9" borderId="27" xfId="0" applyFont="1" applyFill="1" applyBorder="1" applyAlignment="1">
      <alignment vertical="center"/>
    </xf>
    <xf numFmtId="0" fontId="26" fillId="9" borderId="27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justify" vertical="center" wrapText="1"/>
    </xf>
    <xf numFmtId="4" fontId="28" fillId="2" borderId="27" xfId="0" applyNumberFormat="1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27" xfId="0" applyFont="1" applyBorder="1" applyAlignment="1">
      <alignment horizontal="left" vertical="center" wrapText="1"/>
    </xf>
    <xf numFmtId="0" fontId="26" fillId="6" borderId="26" xfId="0" applyFont="1" applyFill="1" applyBorder="1" applyAlignment="1">
      <alignment horizontal="left" vertical="center" wrapText="1"/>
    </xf>
    <xf numFmtId="0" fontId="26" fillId="6" borderId="27" xfId="0" applyFont="1" applyFill="1" applyBorder="1" applyAlignment="1">
      <alignment horizontal="left" vertical="center" wrapText="1"/>
    </xf>
    <xf numFmtId="0" fontId="29" fillId="6" borderId="27" xfId="0" applyFont="1" applyFill="1" applyBorder="1" applyAlignment="1">
      <alignment vertical="center"/>
    </xf>
    <xf numFmtId="0" fontId="29" fillId="6" borderId="27" xfId="0" applyFont="1" applyFill="1" applyBorder="1" applyAlignment="1">
      <alignment horizontal="center" vertical="center"/>
    </xf>
    <xf numFmtId="0" fontId="26" fillId="9" borderId="29" xfId="0" applyFont="1" applyFill="1" applyBorder="1" applyAlignment="1">
      <alignment horizontal="center" vertical="center"/>
    </xf>
    <xf numFmtId="43" fontId="3" fillId="3" borderId="28" xfId="26" applyFont="1" applyFill="1" applyBorder="1" applyAlignment="1">
      <alignment horizontal="center" vertical="center" wrapText="1"/>
    </xf>
    <xf numFmtId="10" fontId="25" fillId="0" borderId="0" xfId="18" applyNumberFormat="1" applyFont="1" applyBorder="1" applyAlignment="1">
      <alignment vertical="center"/>
    </xf>
    <xf numFmtId="4" fontId="24" fillId="0" borderId="1" xfId="0" applyNumberFormat="1" applyFont="1" applyBorder="1" applyAlignment="1">
      <alignment horizontal="center" vertical="center"/>
    </xf>
    <xf numFmtId="44" fontId="15" fillId="2" borderId="22" xfId="27" applyFont="1" applyFill="1" applyBorder="1" applyAlignment="1">
      <alignment vertical="center" wrapText="1"/>
    </xf>
    <xf numFmtId="44" fontId="6" fillId="0" borderId="22" xfId="27" applyFont="1" applyBorder="1" applyAlignment="1">
      <alignment horizontal="center" vertical="center"/>
    </xf>
    <xf numFmtId="44" fontId="6" fillId="2" borderId="22" xfId="27" applyFont="1" applyFill="1" applyBorder="1" applyAlignment="1">
      <alignment horizontal="center" vertical="center"/>
    </xf>
    <xf numFmtId="44" fontId="0" fillId="2" borderId="22" xfId="27" applyFont="1" applyFill="1" applyBorder="1"/>
    <xf numFmtId="44" fontId="24" fillId="3" borderId="25" xfId="27" applyFont="1" applyFill="1" applyBorder="1" applyAlignment="1">
      <alignment horizontal="center" vertical="center" wrapText="1"/>
    </xf>
    <xf numFmtId="44" fontId="26" fillId="8" borderId="27" xfId="27" applyFont="1" applyFill="1" applyBorder="1" applyAlignment="1">
      <alignment horizontal="center" vertical="center"/>
    </xf>
    <xf numFmtId="44" fontId="3" fillId="0" borderId="28" xfId="27" applyFont="1" applyBorder="1" applyAlignment="1">
      <alignment horizontal="center" vertical="center" wrapText="1"/>
    </xf>
    <xf numFmtId="44" fontId="26" fillId="9" borderId="27" xfId="27" applyFont="1" applyFill="1" applyBorder="1" applyAlignment="1">
      <alignment horizontal="center" vertical="center"/>
    </xf>
    <xf numFmtId="44" fontId="3" fillId="0" borderId="28" xfId="27" applyFont="1" applyFill="1" applyBorder="1" applyAlignment="1">
      <alignment horizontal="center" vertical="center" wrapText="1"/>
    </xf>
    <xf numFmtId="44" fontId="29" fillId="6" borderId="27" xfId="27" applyFont="1" applyFill="1" applyBorder="1" applyAlignment="1">
      <alignment horizontal="center" vertical="center"/>
    </xf>
    <xf numFmtId="44" fontId="25" fillId="0" borderId="0" xfId="27" applyFont="1" applyBorder="1" applyAlignment="1">
      <alignment vertical="center"/>
    </xf>
    <xf numFmtId="44" fontId="24" fillId="6" borderId="1" xfId="27" applyFont="1" applyFill="1" applyBorder="1" applyAlignment="1">
      <alignment horizontal="center" vertical="center"/>
    </xf>
    <xf numFmtId="44" fontId="0" fillId="2" borderId="14" xfId="27" applyFont="1" applyFill="1" applyBorder="1"/>
    <xf numFmtId="44" fontId="0" fillId="2" borderId="0" xfId="27" applyFont="1" applyFill="1"/>
    <xf numFmtId="44" fontId="2" fillId="0" borderId="0" xfId="0" applyNumberFormat="1" applyFont="1" applyAlignment="1">
      <alignment vertical="center"/>
    </xf>
    <xf numFmtId="4" fontId="3" fillId="2" borderId="27" xfId="0" applyNumberFormat="1" applyFont="1" applyFill="1" applyBorder="1" applyAlignment="1">
      <alignment horizontal="right" vertical="center" wrapText="1"/>
    </xf>
    <xf numFmtId="43" fontId="3" fillId="0" borderId="28" xfId="26" applyFont="1" applyBorder="1" applyAlignment="1">
      <alignment horizontal="right" vertical="center" wrapText="1"/>
    </xf>
    <xf numFmtId="0" fontId="27" fillId="0" borderId="27" xfId="0" quotePrefix="1" applyFont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left" vertical="center" wrapText="1"/>
    </xf>
    <xf numFmtId="0" fontId="26" fillId="8" borderId="28" xfId="0" applyFont="1" applyFill="1" applyBorder="1" applyAlignment="1">
      <alignment horizontal="left" vertical="center" wrapText="1"/>
    </xf>
    <xf numFmtId="0" fontId="26" fillId="9" borderId="30" xfId="0" applyFont="1" applyFill="1" applyBorder="1" applyAlignment="1">
      <alignment horizontal="left" vertical="center" wrapText="1"/>
    </xf>
    <xf numFmtId="0" fontId="26" fillId="9" borderId="28" xfId="0" applyFont="1" applyFill="1" applyBorder="1" applyAlignment="1">
      <alignment horizontal="left" vertical="center" wrapText="1"/>
    </xf>
    <xf numFmtId="43" fontId="30" fillId="9" borderId="31" xfId="24" applyFont="1" applyFill="1" applyBorder="1" applyAlignment="1">
      <alignment vertical="center" wrapText="1"/>
    </xf>
    <xf numFmtId="0" fontId="3" fillId="0" borderId="32" xfId="28" applyFont="1" applyBorder="1" applyAlignment="1">
      <alignment horizontal="center" vertical="center" wrapText="1"/>
    </xf>
    <xf numFmtId="43" fontId="31" fillId="9" borderId="31" xfId="24" applyFont="1" applyFill="1" applyBorder="1" applyAlignment="1">
      <alignment vertical="center" wrapText="1"/>
    </xf>
    <xf numFmtId="0" fontId="26" fillId="10" borderId="33" xfId="28" applyFont="1" applyFill="1" applyBorder="1" applyAlignment="1">
      <alignment horizontal="center" vertical="center" wrapText="1"/>
    </xf>
    <xf numFmtId="165" fontId="26" fillId="10" borderId="34" xfId="28" applyNumberFormat="1" applyFont="1" applyFill="1" applyBorder="1" applyAlignment="1">
      <alignment horizontal="center" vertical="center" wrapText="1"/>
    </xf>
    <xf numFmtId="0" fontId="26" fillId="10" borderId="35" xfId="28" applyFont="1" applyFill="1" applyBorder="1" applyAlignment="1">
      <alignment vertical="center" wrapText="1"/>
    </xf>
    <xf numFmtId="0" fontId="26" fillId="10" borderId="36" xfId="28" applyFont="1" applyFill="1" applyBorder="1" applyAlignment="1">
      <alignment vertical="center" wrapText="1"/>
    </xf>
    <xf numFmtId="0" fontId="3" fillId="10" borderId="34" xfId="28" applyFont="1" applyFill="1" applyBorder="1" applyAlignment="1">
      <alignment horizontal="center" vertical="center" wrapText="1"/>
    </xf>
    <xf numFmtId="0" fontId="3" fillId="10" borderId="34" xfId="28" applyFont="1" applyFill="1" applyBorder="1" applyAlignment="1">
      <alignment horizontal="right" vertical="center" wrapText="1"/>
    </xf>
    <xf numFmtId="0" fontId="26" fillId="9" borderId="32" xfId="28" applyFont="1" applyFill="1" applyBorder="1" applyAlignment="1">
      <alignment horizontal="center" vertical="center" wrapText="1"/>
    </xf>
    <xf numFmtId="4" fontId="3" fillId="9" borderId="31" xfId="28" applyNumberFormat="1" applyFont="1" applyFill="1" applyBorder="1" applyAlignment="1">
      <alignment horizontal="right" vertical="center" wrapText="1"/>
    </xf>
    <xf numFmtId="43" fontId="32" fillId="9" borderId="31" xfId="24" applyFont="1" applyFill="1" applyBorder="1" applyAlignment="1">
      <alignment horizontal="right" vertical="center" wrapText="1"/>
    </xf>
    <xf numFmtId="0" fontId="26" fillId="8" borderId="27" xfId="0" applyFont="1" applyFill="1" applyBorder="1" applyAlignment="1">
      <alignment vertical="center" wrapText="1"/>
    </xf>
    <xf numFmtId="0" fontId="26" fillId="9" borderId="27" xfId="0" applyFont="1" applyFill="1" applyBorder="1" applyAlignment="1">
      <alignment vertical="center" wrapText="1"/>
    </xf>
    <xf numFmtId="0" fontId="29" fillId="6" borderId="27" xfId="0" applyFont="1" applyFill="1" applyBorder="1" applyAlignment="1">
      <alignment vertical="center" wrapText="1"/>
    </xf>
    <xf numFmtId="0" fontId="26" fillId="8" borderId="28" xfId="0" applyFont="1" applyFill="1" applyBorder="1" applyAlignment="1">
      <alignment vertical="center" wrapText="1"/>
    </xf>
    <xf numFmtId="0" fontId="26" fillId="9" borderId="31" xfId="28" applyFont="1" applyFill="1" applyBorder="1" applyAlignment="1">
      <alignment horizontal="center" vertical="center" wrapText="1"/>
    </xf>
    <xf numFmtId="43" fontId="26" fillId="9" borderId="31" xfId="26" applyFont="1" applyFill="1" applyBorder="1" applyAlignment="1">
      <alignment horizontal="center" vertical="center" wrapText="1"/>
    </xf>
    <xf numFmtId="0" fontId="3" fillId="9" borderId="31" xfId="28" applyFont="1" applyFill="1" applyBorder="1" applyAlignment="1">
      <alignment horizontal="center" vertical="center" wrapText="1"/>
    </xf>
    <xf numFmtId="43" fontId="3" fillId="9" borderId="31" xfId="26" applyFont="1" applyFill="1" applyBorder="1" applyAlignment="1">
      <alignment horizontal="center" vertical="center" wrapText="1"/>
    </xf>
    <xf numFmtId="165" fontId="30" fillId="9" borderId="31" xfId="5" applyNumberFormat="1" applyFont="1" applyFill="1" applyBorder="1" applyAlignment="1">
      <alignment horizontal="center" vertical="center" wrapText="1"/>
    </xf>
    <xf numFmtId="9" fontId="26" fillId="8" borderId="27" xfId="1" applyFont="1" applyFill="1" applyBorder="1" applyAlignment="1">
      <alignment vertical="center" wrapText="1"/>
    </xf>
    <xf numFmtId="9" fontId="26" fillId="9" borderId="27" xfId="1" applyFont="1" applyFill="1" applyBorder="1" applyAlignment="1">
      <alignment vertical="center" wrapText="1"/>
    </xf>
    <xf numFmtId="9" fontId="29" fillId="6" borderId="27" xfId="1" applyFont="1" applyFill="1" applyBorder="1" applyAlignment="1">
      <alignment vertical="center" wrapText="1"/>
    </xf>
    <xf numFmtId="9" fontId="26" fillId="8" borderId="28" xfId="1" applyFont="1" applyFill="1" applyBorder="1" applyAlignment="1">
      <alignment vertical="center" wrapText="1"/>
    </xf>
    <xf numFmtId="9" fontId="30" fillId="9" borderId="31" xfId="1" applyFont="1" applyFill="1" applyBorder="1" applyAlignment="1">
      <alignment vertical="center" wrapText="1"/>
    </xf>
    <xf numFmtId="9" fontId="31" fillId="9" borderId="31" xfId="1" applyFont="1" applyFill="1" applyBorder="1" applyAlignment="1">
      <alignment vertical="center" wrapText="1"/>
    </xf>
    <xf numFmtId="9" fontId="3" fillId="10" borderId="34" xfId="1" applyFont="1" applyFill="1" applyBorder="1" applyAlignment="1">
      <alignment horizontal="right" vertical="center" wrapText="1"/>
    </xf>
    <xf numFmtId="9" fontId="32" fillId="9" borderId="31" xfId="1" applyFont="1" applyFill="1" applyBorder="1" applyAlignment="1">
      <alignment horizontal="right" vertical="center" wrapText="1"/>
    </xf>
    <xf numFmtId="10" fontId="3" fillId="0" borderId="28" xfId="1" applyNumberFormat="1" applyFont="1" applyBorder="1" applyAlignment="1">
      <alignment horizontal="right" vertical="center" wrapText="1"/>
    </xf>
    <xf numFmtId="43" fontId="3" fillId="3" borderId="28" xfId="26" applyFont="1" applyFill="1" applyBorder="1" applyAlignment="1">
      <alignment horizontal="right" vertical="center" wrapText="1"/>
    </xf>
    <xf numFmtId="44" fontId="26" fillId="8" borderId="27" xfId="27" applyFont="1" applyFill="1" applyBorder="1" applyAlignment="1">
      <alignment vertical="center" wrapText="1"/>
    </xf>
    <xf numFmtId="44" fontId="3" fillId="0" borderId="28" xfId="27" applyFont="1" applyBorder="1" applyAlignment="1">
      <alignment horizontal="right" vertical="center" wrapText="1"/>
    </xf>
    <xf numFmtId="44" fontId="26" fillId="9" borderId="27" xfId="27" applyFont="1" applyFill="1" applyBorder="1" applyAlignment="1">
      <alignment vertical="center" wrapText="1"/>
    </xf>
    <xf numFmtId="44" fontId="29" fillId="6" borderId="27" xfId="27" applyFont="1" applyFill="1" applyBorder="1" applyAlignment="1">
      <alignment vertical="center" wrapText="1"/>
    </xf>
    <xf numFmtId="44" fontId="26" fillId="8" borderId="28" xfId="27" applyFont="1" applyFill="1" applyBorder="1" applyAlignment="1">
      <alignment vertical="center" wrapText="1"/>
    </xf>
    <xf numFmtId="44" fontId="30" fillId="9" borderId="31" xfId="27" applyFont="1" applyFill="1" applyBorder="1" applyAlignment="1">
      <alignment vertical="center" wrapText="1"/>
    </xf>
    <xf numFmtId="44" fontId="31" fillId="9" borderId="31" xfId="27" applyFont="1" applyFill="1" applyBorder="1" applyAlignment="1">
      <alignment vertical="center" wrapText="1"/>
    </xf>
    <xf numFmtId="44" fontId="3" fillId="10" borderId="34" xfId="27" applyFont="1" applyFill="1" applyBorder="1" applyAlignment="1">
      <alignment horizontal="right" vertical="center" wrapText="1"/>
    </xf>
    <xf numFmtId="44" fontId="33" fillId="0" borderId="0" xfId="27" applyFont="1" applyAlignment="1">
      <alignment vertical="center"/>
    </xf>
    <xf numFmtId="44" fontId="28" fillId="0" borderId="0" xfId="27" applyFont="1"/>
    <xf numFmtId="44" fontId="0" fillId="2" borderId="0" xfId="0" applyNumberFormat="1" applyFill="1"/>
    <xf numFmtId="44" fontId="17" fillId="0" borderId="0" xfId="0" applyNumberFormat="1" applyFont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21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18" fillId="7" borderId="0" xfId="0" applyFont="1" applyFill="1" applyAlignment="1" applyProtection="1">
      <alignment horizontal="left"/>
      <protection locked="0"/>
    </xf>
    <xf numFmtId="0" fontId="23" fillId="2" borderId="1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7" fillId="7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>
      <alignment horizontal="left" vertical="top" wrapText="1"/>
    </xf>
    <xf numFmtId="2" fontId="6" fillId="3" borderId="15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10" fontId="3" fillId="0" borderId="12" xfId="1" applyNumberFormat="1" applyFont="1" applyFill="1" applyBorder="1" applyAlignment="1">
      <alignment horizontal="center" vertical="center" wrapText="1"/>
    </xf>
    <xf numFmtId="10" fontId="3" fillId="0" borderId="14" xfId="1" applyNumberFormat="1" applyFont="1" applyFill="1" applyBorder="1" applyAlignment="1">
      <alignment horizontal="center" vertical="center" wrapText="1"/>
    </xf>
    <xf numFmtId="0" fontId="26" fillId="9" borderId="39" xfId="0" applyFont="1" applyFill="1" applyBorder="1" applyAlignment="1">
      <alignment horizontal="left" vertical="center" wrapText="1"/>
    </xf>
    <xf numFmtId="0" fontId="26" fillId="9" borderId="40" xfId="0" applyFont="1" applyFill="1" applyBorder="1" applyAlignment="1">
      <alignment horizontal="left" vertical="center" wrapText="1"/>
    </xf>
    <xf numFmtId="0" fontId="29" fillId="6" borderId="39" xfId="0" applyFont="1" applyFill="1" applyBorder="1" applyAlignment="1">
      <alignment horizontal="left" vertical="center" wrapText="1"/>
    </xf>
    <xf numFmtId="0" fontId="29" fillId="6" borderId="40" xfId="0" applyFont="1" applyFill="1" applyBorder="1" applyAlignment="1">
      <alignment horizontal="left" vertical="center" wrapText="1"/>
    </xf>
    <xf numFmtId="0" fontId="26" fillId="8" borderId="37" xfId="0" applyFont="1" applyFill="1" applyBorder="1" applyAlignment="1">
      <alignment horizontal="left" vertical="center" wrapText="1"/>
    </xf>
    <xf numFmtId="0" fontId="26" fillId="8" borderId="38" xfId="0" applyFont="1" applyFill="1" applyBorder="1" applyAlignment="1">
      <alignment horizontal="left" vertical="center" wrapText="1"/>
    </xf>
    <xf numFmtId="0" fontId="34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7" fillId="0" borderId="0" xfId="29" applyFont="1" applyAlignment="1">
      <alignment vertical="center"/>
    </xf>
    <xf numFmtId="0" fontId="1" fillId="0" borderId="0" xfId="29"/>
    <xf numFmtId="0" fontId="39" fillId="0" borderId="0" xfId="29" applyFont="1" applyAlignment="1">
      <alignment vertical="center"/>
    </xf>
    <xf numFmtId="0" fontId="37" fillId="0" borderId="0" xfId="29" applyFont="1"/>
    <xf numFmtId="0" fontId="40" fillId="0" borderId="0" xfId="29" applyFont="1" applyAlignment="1">
      <alignment horizontal="center" vertical="center"/>
    </xf>
    <xf numFmtId="0" fontId="40" fillId="0" borderId="0" xfId="29" applyFont="1" applyAlignment="1">
      <alignment vertical="center"/>
    </xf>
    <xf numFmtId="0" fontId="45" fillId="0" borderId="0" xfId="29" applyFont="1" applyAlignment="1">
      <alignment vertical="center"/>
    </xf>
    <xf numFmtId="0" fontId="46" fillId="14" borderId="45" xfId="29" applyFont="1" applyFill="1" applyBorder="1" applyAlignment="1">
      <alignment horizontal="center" vertical="center" wrapText="1"/>
    </xf>
    <xf numFmtId="0" fontId="43" fillId="14" borderId="45" xfId="29" applyFont="1" applyFill="1" applyBorder="1" applyAlignment="1">
      <alignment horizontal="center" vertical="center" wrapText="1"/>
    </xf>
    <xf numFmtId="0" fontId="47" fillId="15" borderId="45" xfId="29" applyFont="1" applyFill="1" applyBorder="1" applyAlignment="1">
      <alignment horizontal="center" vertical="center"/>
    </xf>
    <xf numFmtId="43" fontId="49" fillId="0" borderId="45" xfId="29" applyNumberFormat="1" applyFont="1" applyBorder="1" applyAlignment="1">
      <alignment vertical="center"/>
    </xf>
    <xf numFmtId="43" fontId="48" fillId="0" borderId="45" xfId="29" applyNumberFormat="1" applyFont="1" applyBorder="1" applyAlignment="1">
      <alignment vertical="center"/>
    </xf>
    <xf numFmtId="43" fontId="37" fillId="0" borderId="0" xfId="29" applyNumberFormat="1" applyFont="1" applyAlignment="1">
      <alignment vertical="center"/>
    </xf>
    <xf numFmtId="43" fontId="40" fillId="0" borderId="0" xfId="31" applyFont="1" applyAlignment="1">
      <alignment vertical="center"/>
    </xf>
    <xf numFmtId="43" fontId="49" fillId="2" borderId="45" xfId="29" applyNumberFormat="1" applyFont="1" applyFill="1" applyBorder="1" applyAlignment="1">
      <alignment vertical="center"/>
    </xf>
    <xf numFmtId="43" fontId="48" fillId="2" borderId="45" xfId="29" applyNumberFormat="1" applyFont="1" applyFill="1" applyBorder="1" applyAlignment="1">
      <alignment vertical="center"/>
    </xf>
    <xf numFmtId="168" fontId="50" fillId="13" borderId="46" xfId="29" applyNumberFormat="1" applyFont="1" applyFill="1" applyBorder="1" applyAlignment="1">
      <alignment vertical="center"/>
    </xf>
    <xf numFmtId="169" fontId="37" fillId="0" borderId="0" xfId="32" applyNumberFormat="1" applyFont="1" applyBorder="1" applyAlignment="1">
      <alignment vertical="center"/>
    </xf>
    <xf numFmtId="44" fontId="40" fillId="0" borderId="0" xfId="29" applyNumberFormat="1" applyFont="1" applyAlignment="1">
      <alignment vertical="center"/>
    </xf>
    <xf numFmtId="10" fontId="50" fillId="16" borderId="47" xfId="32" applyNumberFormat="1" applyFont="1" applyFill="1" applyBorder="1" applyAlignment="1">
      <alignment horizontal="center" vertical="center"/>
    </xf>
    <xf numFmtId="44" fontId="37" fillId="0" borderId="0" xfId="29" applyNumberFormat="1" applyFont="1" applyAlignment="1">
      <alignment vertical="center"/>
    </xf>
    <xf numFmtId="0" fontId="51" fillId="0" borderId="0" xfId="29" applyFont="1" applyAlignment="1">
      <alignment horizontal="center" vertical="center"/>
    </xf>
    <xf numFmtId="10" fontId="1" fillId="0" borderId="0" xfId="1" applyNumberFormat="1" applyFill="1" applyBorder="1"/>
    <xf numFmtId="0" fontId="53" fillId="0" borderId="0" xfId="29" applyFont="1"/>
    <xf numFmtId="0" fontId="54" fillId="0" borderId="0" xfId="29" applyFont="1" applyAlignment="1">
      <alignment vertical="center"/>
    </xf>
    <xf numFmtId="10" fontId="37" fillId="0" borderId="0" xfId="1" applyNumberFormat="1" applyFont="1" applyFill="1" applyBorder="1" applyAlignment="1">
      <alignment vertical="center"/>
    </xf>
    <xf numFmtId="168" fontId="55" fillId="0" borderId="0" xfId="29" applyNumberFormat="1" applyFont="1" applyAlignment="1">
      <alignment horizontal="center" vertical="center"/>
    </xf>
    <xf numFmtId="0" fontId="56" fillId="0" borderId="0" xfId="29" applyFont="1" applyAlignment="1">
      <alignment horizontal="center" vertical="center"/>
    </xf>
    <xf numFmtId="0" fontId="34" fillId="0" borderId="0" xfId="29" applyFont="1"/>
    <xf numFmtId="0" fontId="57" fillId="0" borderId="0" xfId="29" applyFont="1"/>
    <xf numFmtId="0" fontId="44" fillId="12" borderId="47" xfId="29" applyFont="1" applyFill="1" applyBorder="1" applyAlignment="1">
      <alignment horizontal="center" vertical="center"/>
    </xf>
    <xf numFmtId="0" fontId="38" fillId="0" borderId="0" xfId="29" applyFont="1" applyBorder="1" applyAlignment="1">
      <alignment vertical="center"/>
    </xf>
    <xf numFmtId="0" fontId="40" fillId="0" borderId="0" xfId="29" applyFont="1" applyBorder="1" applyAlignment="1">
      <alignment horizontal="center" vertical="center"/>
    </xf>
    <xf numFmtId="0" fontId="1" fillId="0" borderId="0" xfId="29" applyBorder="1" applyAlignment="1"/>
    <xf numFmtId="0" fontId="41" fillId="0" borderId="0" xfId="29" applyFont="1" applyBorder="1" applyAlignment="1">
      <alignment horizontal="left" vertical="center"/>
    </xf>
    <xf numFmtId="10" fontId="37" fillId="0" borderId="0" xfId="29" applyNumberFormat="1" applyFont="1" applyBorder="1" applyAlignment="1">
      <alignment horizontal="left" vertical="center"/>
    </xf>
    <xf numFmtId="0" fontId="37" fillId="0" borderId="0" xfId="29" applyFont="1" applyBorder="1" applyAlignment="1"/>
    <xf numFmtId="0" fontId="37" fillId="0" borderId="0" xfId="29" applyFont="1" applyBorder="1" applyAlignment="1">
      <alignment vertical="center"/>
    </xf>
    <xf numFmtId="0" fontId="42" fillId="0" borderId="0" xfId="29" applyFont="1" applyBorder="1" applyAlignment="1">
      <alignment horizontal="center" vertical="center"/>
    </xf>
    <xf numFmtId="0" fontId="55" fillId="0" borderId="0" xfId="29" applyFont="1" applyBorder="1" applyAlignment="1">
      <alignment horizontal="center" vertical="center"/>
    </xf>
    <xf numFmtId="0" fontId="35" fillId="0" borderId="0" xfId="29" applyFont="1" applyBorder="1" applyAlignment="1">
      <alignment horizontal="right" vertical="center"/>
    </xf>
    <xf numFmtId="0" fontId="38" fillId="3" borderId="0" xfId="29" applyFont="1" applyFill="1" applyBorder="1" applyAlignment="1">
      <alignment horizontal="center" vertical="center"/>
    </xf>
    <xf numFmtId="10" fontId="1" fillId="0" borderId="0" xfId="1" applyNumberForma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29" applyBorder="1"/>
    <xf numFmtId="0" fontId="1" fillId="3" borderId="0" xfId="29" applyFill="1" applyBorder="1" applyAlignment="1">
      <alignment horizontal="center"/>
    </xf>
    <xf numFmtId="43" fontId="54" fillId="0" borderId="0" xfId="31" applyFont="1" applyBorder="1" applyAlignment="1">
      <alignment vertical="center"/>
    </xf>
    <xf numFmtId="43" fontId="37" fillId="0" borderId="0" xfId="31" applyFont="1" applyBorder="1" applyAlignment="1">
      <alignment vertical="center"/>
    </xf>
    <xf numFmtId="0" fontId="55" fillId="17" borderId="42" xfId="29" applyFont="1" applyFill="1" applyBorder="1" applyAlignment="1">
      <alignment horizontal="center" vertical="center"/>
    </xf>
    <xf numFmtId="0" fontId="55" fillId="17" borderId="43" xfId="29" applyFont="1" applyFill="1" applyBorder="1" applyAlignment="1">
      <alignment horizontal="center" vertical="center"/>
    </xf>
    <xf numFmtId="0" fontId="55" fillId="17" borderId="48" xfId="29" applyFont="1" applyFill="1" applyBorder="1" applyAlignment="1">
      <alignment horizontal="center" vertical="center"/>
    </xf>
    <xf numFmtId="0" fontId="55" fillId="0" borderId="44" xfId="29" applyFont="1" applyBorder="1" applyAlignment="1">
      <alignment horizontal="center" vertical="center"/>
    </xf>
    <xf numFmtId="0" fontId="55" fillId="0" borderId="49" xfId="29" applyFont="1" applyBorder="1" applyAlignment="1">
      <alignment horizontal="center" vertical="center"/>
    </xf>
    <xf numFmtId="0" fontId="38" fillId="0" borderId="44" xfId="29" applyFont="1" applyBorder="1" applyAlignment="1">
      <alignment vertical="center"/>
    </xf>
    <xf numFmtId="0" fontId="38" fillId="0" borderId="49" xfId="29" applyFont="1" applyBorder="1" applyAlignment="1">
      <alignment vertical="center"/>
    </xf>
    <xf numFmtId="0" fontId="40" fillId="0" borderId="44" xfId="29" applyFont="1" applyBorder="1" applyAlignment="1">
      <alignment horizontal="center" vertical="center"/>
    </xf>
    <xf numFmtId="0" fontId="40" fillId="0" borderId="49" xfId="29" applyFont="1" applyBorder="1" applyAlignment="1">
      <alignment horizontal="center" vertical="center"/>
    </xf>
    <xf numFmtId="0" fontId="1" fillId="0" borderId="44" xfId="29" applyBorder="1" applyAlignment="1">
      <alignment horizontal="left"/>
    </xf>
    <xf numFmtId="0" fontId="41" fillId="0" borderId="49" xfId="29" applyFont="1" applyBorder="1" applyAlignment="1">
      <alignment horizontal="left" vertical="center"/>
    </xf>
    <xf numFmtId="0" fontId="1" fillId="0" borderId="44" xfId="29" applyBorder="1" applyAlignment="1"/>
    <xf numFmtId="49" fontId="37" fillId="0" borderId="49" xfId="30" applyNumberFormat="1" applyFont="1" applyBorder="1" applyAlignment="1">
      <alignment horizontal="left" vertical="center"/>
    </xf>
    <xf numFmtId="0" fontId="37" fillId="0" borderId="49" xfId="29" applyFont="1" applyBorder="1" applyAlignment="1">
      <alignment horizontal="left" vertical="top"/>
    </xf>
    <xf numFmtId="0" fontId="37" fillId="0" borderId="49" xfId="29" applyFont="1" applyBorder="1" applyAlignment="1">
      <alignment horizontal="left" vertical="center"/>
    </xf>
    <xf numFmtId="0" fontId="37" fillId="0" borderId="44" xfId="29" applyFont="1" applyBorder="1" applyAlignment="1">
      <alignment vertical="center"/>
    </xf>
    <xf numFmtId="2" fontId="41" fillId="0" borderId="49" xfId="29" applyNumberFormat="1" applyFont="1" applyBorder="1" applyAlignment="1">
      <alignment horizontal="left" vertical="center"/>
    </xf>
    <xf numFmtId="0" fontId="37" fillId="0" borderId="49" xfId="29" applyFont="1" applyBorder="1" applyAlignment="1">
      <alignment vertical="center"/>
    </xf>
    <xf numFmtId="0" fontId="43" fillId="11" borderId="50" xfId="29" applyFont="1" applyFill="1" applyBorder="1" applyAlignment="1">
      <alignment horizontal="center" vertical="center"/>
    </xf>
    <xf numFmtId="10" fontId="43" fillId="11" borderId="51" xfId="29" applyNumberFormat="1" applyFont="1" applyFill="1" applyBorder="1" applyAlignment="1">
      <alignment horizontal="center" vertical="center"/>
    </xf>
    <xf numFmtId="0" fontId="43" fillId="11" borderId="52" xfId="29" applyFont="1" applyFill="1" applyBorder="1" applyAlignment="1">
      <alignment horizontal="center" vertical="center"/>
    </xf>
    <xf numFmtId="10" fontId="43" fillId="11" borderId="53" xfId="29" applyNumberFormat="1" applyFont="1" applyFill="1" applyBorder="1" applyAlignment="1">
      <alignment horizontal="center" vertical="center"/>
    </xf>
    <xf numFmtId="0" fontId="47" fillId="15" borderId="54" xfId="29" applyFont="1" applyFill="1" applyBorder="1" applyAlignment="1">
      <alignment horizontal="center" vertical="center"/>
    </xf>
    <xf numFmtId="0" fontId="47" fillId="15" borderId="53" xfId="29" applyFont="1" applyFill="1" applyBorder="1" applyAlignment="1">
      <alignment horizontal="center" vertical="center"/>
    </xf>
    <xf numFmtId="0" fontId="48" fillId="0" borderId="54" xfId="29" applyFont="1" applyBorder="1" applyAlignment="1">
      <alignment horizontal="center" vertical="center" wrapText="1"/>
    </xf>
    <xf numFmtId="10" fontId="49" fillId="0" borderId="53" xfId="29" applyNumberFormat="1" applyFont="1" applyBorder="1" applyAlignment="1">
      <alignment horizontal="center" vertical="center"/>
    </xf>
    <xf numFmtId="0" fontId="50" fillId="13" borderId="55" xfId="29" applyFont="1" applyFill="1" applyBorder="1" applyAlignment="1">
      <alignment horizontal="center" vertical="center"/>
    </xf>
    <xf numFmtId="10" fontId="50" fillId="13" borderId="56" xfId="29" applyNumberFormat="1" applyFont="1" applyFill="1" applyBorder="1" applyAlignment="1">
      <alignment horizontal="center" vertical="center"/>
    </xf>
    <xf numFmtId="0" fontId="50" fillId="16" borderId="57" xfId="29" applyFont="1" applyFill="1" applyBorder="1" applyAlignment="1">
      <alignment horizontal="center" vertical="center"/>
    </xf>
    <xf numFmtId="10" fontId="50" fillId="16" borderId="51" xfId="32" applyNumberFormat="1" applyFont="1" applyFill="1" applyBorder="1" applyAlignment="1">
      <alignment horizontal="center" vertical="center"/>
    </xf>
    <xf numFmtId="0" fontId="51" fillId="0" borderId="44" xfId="29" applyFont="1" applyBorder="1" applyAlignment="1">
      <alignment horizontal="center" vertical="center"/>
    </xf>
    <xf numFmtId="0" fontId="51" fillId="0" borderId="0" xfId="29" applyFont="1" applyBorder="1" applyAlignment="1">
      <alignment horizontal="center" vertical="center"/>
    </xf>
    <xf numFmtId="0" fontId="51" fillId="0" borderId="49" xfId="29" applyFont="1" applyBorder="1" applyAlignment="1">
      <alignment horizontal="center" vertical="center"/>
    </xf>
    <xf numFmtId="0" fontId="36" fillId="0" borderId="44" xfId="29" applyFont="1" applyBorder="1" applyAlignment="1">
      <alignment horizontal="right" vertical="center"/>
    </xf>
    <xf numFmtId="0" fontId="52" fillId="0" borderId="49" xfId="29" applyFont="1" applyBorder="1"/>
    <xf numFmtId="9" fontId="52" fillId="0" borderId="49" xfId="1" applyFont="1" applyFill="1" applyBorder="1"/>
    <xf numFmtId="0" fontId="36" fillId="0" borderId="44" xfId="0" applyFont="1" applyBorder="1" applyAlignment="1">
      <alignment horizontal="right" vertical="center"/>
    </xf>
    <xf numFmtId="0" fontId="36" fillId="0" borderId="44" xfId="29" applyFont="1" applyBorder="1" applyAlignment="1">
      <alignment horizontal="right"/>
    </xf>
    <xf numFmtId="0" fontId="1" fillId="0" borderId="0" xfId="29" applyFill="1" applyBorder="1" applyAlignment="1">
      <alignment horizontal="center"/>
    </xf>
    <xf numFmtId="49" fontId="40" fillId="0" borderId="44" xfId="29" applyNumberFormat="1" applyFont="1" applyBorder="1" applyAlignment="1">
      <alignment horizontal="left" vertical="center"/>
    </xf>
    <xf numFmtId="0" fontId="40" fillId="0" borderId="44" xfId="29" applyFont="1" applyBorder="1" applyAlignment="1">
      <alignment horizontal="left" vertical="center"/>
    </xf>
    <xf numFmtId="0" fontId="13" fillId="2" borderId="44" xfId="0" applyFont="1" applyFill="1" applyBorder="1" applyAlignment="1">
      <alignment horizontal="left" vertical="top"/>
    </xf>
    <xf numFmtId="0" fontId="54" fillId="0" borderId="49" xfId="29" applyFont="1" applyBorder="1" applyAlignment="1">
      <alignment vertical="center"/>
    </xf>
    <xf numFmtId="0" fontId="37" fillId="0" borderId="58" xfId="29" applyFont="1" applyBorder="1" applyAlignment="1">
      <alignment vertical="center"/>
    </xf>
    <xf numFmtId="168" fontId="55" fillId="0" borderId="41" xfId="29" applyNumberFormat="1" applyFont="1" applyBorder="1" applyAlignment="1">
      <alignment horizontal="center" vertical="center"/>
    </xf>
    <xf numFmtId="0" fontId="37" fillId="0" borderId="41" xfId="29" applyFont="1" applyBorder="1" applyAlignment="1">
      <alignment vertical="center"/>
    </xf>
    <xf numFmtId="168" fontId="55" fillId="0" borderId="59" xfId="29" applyNumberFormat="1" applyFont="1" applyBorder="1" applyAlignment="1">
      <alignment horizontal="center" vertical="center"/>
    </xf>
  </cellXfs>
  <cellStyles count="33">
    <cellStyle name="Moeda" xfId="27" builtinId="4"/>
    <cellStyle name="Moeda 2" xfId="3" xr:uid="{00000000-0005-0000-0000-000000000000}"/>
    <cellStyle name="Moeda 3" xfId="22" xr:uid="{00000000-0005-0000-0000-000001000000}"/>
    <cellStyle name="Normal" xfId="0" builtinId="0"/>
    <cellStyle name="Normal 10" xfId="30" xr:uid="{894B904D-1CC7-4111-BF3D-06BB34CD414C}"/>
    <cellStyle name="Normal 10 2" xfId="4" xr:uid="{00000000-0005-0000-0000-000003000000}"/>
    <cellStyle name="Normal 10 3" xfId="21" xr:uid="{00000000-0005-0000-0000-000004000000}"/>
    <cellStyle name="Normal 11 2 2 21" xfId="5" xr:uid="{00000000-0005-0000-0000-000005000000}"/>
    <cellStyle name="Normal 12 2" xfId="6" xr:uid="{00000000-0005-0000-0000-000006000000}"/>
    <cellStyle name="Normal 199" xfId="7" xr:uid="{00000000-0005-0000-0000-000007000000}"/>
    <cellStyle name="Normal 2" xfId="8" xr:uid="{00000000-0005-0000-0000-000008000000}"/>
    <cellStyle name="Normal 2 2" xfId="9" xr:uid="{00000000-0005-0000-0000-000009000000}"/>
    <cellStyle name="Normal 2 3 2" xfId="10" xr:uid="{00000000-0005-0000-0000-00000A000000}"/>
    <cellStyle name="Normal 2 38" xfId="11" xr:uid="{00000000-0005-0000-0000-00000B000000}"/>
    <cellStyle name="Normal 3" xfId="2" xr:uid="{00000000-0005-0000-0000-00000C000000}"/>
    <cellStyle name="Normal 4" xfId="12" xr:uid="{00000000-0005-0000-0000-00000D000000}"/>
    <cellStyle name="Normal 6" xfId="13" xr:uid="{00000000-0005-0000-0000-00000E000000}"/>
    <cellStyle name="Normal 639" xfId="14" xr:uid="{00000000-0005-0000-0000-00000F000000}"/>
    <cellStyle name="Normal 65" xfId="29" xr:uid="{350D5A1C-4390-4D8A-8671-0AC28C91578A}"/>
    <cellStyle name="Normal 667" xfId="15" xr:uid="{00000000-0005-0000-0000-000010000000}"/>
    <cellStyle name="Normal 67" xfId="28" xr:uid="{9E3D1FE7-6247-4CEA-AF55-F2324F98C940}"/>
    <cellStyle name="Normal 7" xfId="16" xr:uid="{00000000-0005-0000-0000-000011000000}"/>
    <cellStyle name="Normal 7 2" xfId="23" xr:uid="{00000000-0005-0000-0000-000012000000}"/>
    <cellStyle name="Normal 89" xfId="17" xr:uid="{00000000-0005-0000-0000-000013000000}"/>
    <cellStyle name="Porcentagem" xfId="1" builtinId="5"/>
    <cellStyle name="Porcentagem 2" xfId="18" xr:uid="{00000000-0005-0000-0000-000015000000}"/>
    <cellStyle name="Porcentagem 2 2" xfId="32" xr:uid="{9D5EA1ED-FF83-4B80-9A4E-816215E0A5A5}"/>
    <cellStyle name="Vírgula" xfId="26" builtinId="3"/>
    <cellStyle name="Vírgula 2" xfId="19" xr:uid="{00000000-0005-0000-0000-000017000000}"/>
    <cellStyle name="Vírgula 2 6" xfId="20" xr:uid="{00000000-0005-0000-0000-000018000000}"/>
    <cellStyle name="Vírgula 2 6 2" xfId="25" xr:uid="{00000000-0005-0000-0000-000019000000}"/>
    <cellStyle name="Vírgula 3" xfId="24" xr:uid="{00000000-0005-0000-0000-00001A000000}"/>
    <cellStyle name="Vírgula 3 2" xfId="31" xr:uid="{E41704C7-E35D-4804-B513-F7E57062F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76"/>
  <sheetViews>
    <sheetView tabSelected="1" view="pageBreakPreview" zoomScale="70" zoomScaleNormal="90" zoomScaleSheetLayoutView="70" workbookViewId="0">
      <selection activeCell="G18" sqref="G18"/>
    </sheetView>
  </sheetViews>
  <sheetFormatPr defaultRowHeight="15" x14ac:dyDescent="0.25"/>
  <cols>
    <col min="1" max="1" width="9.140625" style="1"/>
    <col min="2" max="2" width="12" style="1" customWidth="1"/>
    <col min="3" max="3" width="14.28515625" style="1" customWidth="1"/>
    <col min="4" max="4" width="14" style="1" bestFit="1" customWidth="1"/>
    <col min="5" max="5" width="83.7109375" style="1" customWidth="1"/>
    <col min="6" max="6" width="10.7109375" style="1" bestFit="1" customWidth="1"/>
    <col min="7" max="7" width="15.5703125" style="39" bestFit="1" customWidth="1"/>
    <col min="8" max="8" width="14.42578125" style="1" customWidth="1"/>
    <col min="9" max="9" width="14.42578125" style="14" customWidth="1"/>
    <col min="10" max="10" width="13.85546875" style="1" customWidth="1"/>
    <col min="11" max="11" width="23.42578125" style="87" bestFit="1" customWidth="1"/>
    <col min="12" max="12" width="18.140625" style="1" customWidth="1"/>
    <col min="13" max="13" width="11.28515625" style="1" customWidth="1"/>
    <col min="14" max="16" width="9.140625" style="1"/>
    <col min="17" max="17" width="14.140625" style="1" customWidth="1"/>
    <col min="18" max="16384" width="9.140625" style="1"/>
  </cols>
  <sheetData>
    <row r="1" spans="2:13" x14ac:dyDescent="0.25">
      <c r="B1" s="140"/>
      <c r="C1" s="141"/>
      <c r="D1" s="141"/>
      <c r="E1" s="141"/>
      <c r="F1" s="141"/>
      <c r="G1" s="141"/>
      <c r="H1" s="141"/>
      <c r="I1" s="141"/>
      <c r="J1" s="141"/>
      <c r="K1" s="142"/>
    </row>
    <row r="2" spans="2:13" ht="15.75" customHeight="1" x14ac:dyDescent="0.25">
      <c r="B2" s="149" t="s">
        <v>20</v>
      </c>
      <c r="C2" s="150"/>
      <c r="D2" s="150"/>
      <c r="E2" s="150"/>
      <c r="F2" s="150"/>
      <c r="G2" s="150"/>
      <c r="H2" s="150"/>
      <c r="I2" s="150"/>
      <c r="J2" s="150"/>
      <c r="K2" s="151"/>
    </row>
    <row r="3" spans="2:13" ht="38.25" customHeight="1" x14ac:dyDescent="0.25">
      <c r="B3" s="143"/>
      <c r="C3" s="144"/>
      <c r="D3" s="145" t="s">
        <v>2075</v>
      </c>
      <c r="E3" s="145"/>
      <c r="F3" s="145"/>
      <c r="G3" s="145"/>
      <c r="H3" s="145"/>
      <c r="I3" s="145"/>
      <c r="J3" s="145"/>
      <c r="K3" s="74"/>
    </row>
    <row r="4" spans="2:13" ht="21.75" customHeight="1" x14ac:dyDescent="0.35">
      <c r="B4" s="146" t="s">
        <v>13</v>
      </c>
      <c r="C4" s="147"/>
      <c r="D4" s="148"/>
      <c r="E4" s="148"/>
      <c r="F4" s="148"/>
      <c r="G4" s="148"/>
      <c r="H4" s="148"/>
      <c r="I4" s="148"/>
      <c r="J4" s="148"/>
      <c r="K4" s="75"/>
    </row>
    <row r="5" spans="2:13" ht="30" customHeight="1" x14ac:dyDescent="0.25">
      <c r="B5" s="146" t="s">
        <v>14</v>
      </c>
      <c r="C5" s="147"/>
      <c r="D5" s="158"/>
      <c r="E5" s="158"/>
      <c r="F5" s="158"/>
      <c r="G5" s="158"/>
      <c r="H5" s="158"/>
      <c r="I5" s="158"/>
      <c r="J5" s="158"/>
      <c r="K5" s="76"/>
    </row>
    <row r="6" spans="2:13" ht="30" customHeight="1" x14ac:dyDescent="0.25">
      <c r="B6" s="6"/>
      <c r="C6" s="16"/>
      <c r="D6" s="17" t="s">
        <v>15</v>
      </c>
      <c r="E6" s="159" t="s">
        <v>2076</v>
      </c>
      <c r="F6" s="159"/>
      <c r="G6" s="159"/>
      <c r="H6" s="159"/>
      <c r="I6" s="159"/>
      <c r="J6" s="159"/>
      <c r="K6" s="76"/>
    </row>
    <row r="7" spans="2:13" ht="24.75" customHeight="1" thickBot="1" x14ac:dyDescent="0.3">
      <c r="B7" s="6"/>
      <c r="C7" s="16"/>
      <c r="D7" s="19" t="s">
        <v>30</v>
      </c>
      <c r="E7" s="159" t="s">
        <v>31</v>
      </c>
      <c r="F7" s="159"/>
      <c r="G7" s="159"/>
      <c r="H7" s="159"/>
      <c r="I7" s="20"/>
      <c r="J7" s="18"/>
      <c r="K7" s="76"/>
    </row>
    <row r="8" spans="2:13" ht="16.5" thickBot="1" x14ac:dyDescent="0.3">
      <c r="B8" s="6"/>
      <c r="C8" s="16"/>
      <c r="D8" s="21" t="s">
        <v>2077</v>
      </c>
      <c r="F8" s="16"/>
      <c r="G8" s="37"/>
      <c r="H8" s="13" t="s">
        <v>33</v>
      </c>
      <c r="I8" s="13">
        <v>0</v>
      </c>
      <c r="J8" s="160" t="s">
        <v>29</v>
      </c>
      <c r="K8" s="161"/>
    </row>
    <row r="9" spans="2:13" ht="16.5" thickBot="1" x14ac:dyDescent="0.3">
      <c r="B9" s="7"/>
      <c r="C9" s="22"/>
      <c r="D9" s="23"/>
      <c r="E9" s="24"/>
      <c r="F9" s="25"/>
      <c r="G9" s="38"/>
      <c r="H9" s="13" t="s">
        <v>34</v>
      </c>
      <c r="I9" s="8">
        <v>0</v>
      </c>
      <c r="J9" s="162"/>
      <c r="K9" s="163"/>
    </row>
    <row r="10" spans="2:13" ht="23.25" customHeight="1" x14ac:dyDescent="0.25">
      <c r="B10" s="164"/>
      <c r="C10" s="165"/>
      <c r="D10" s="165"/>
      <c r="E10" s="165"/>
      <c r="F10" s="25"/>
      <c r="G10" s="38"/>
      <c r="I10" s="1"/>
      <c r="K10" s="77"/>
    </row>
    <row r="11" spans="2:13" ht="23.25" customHeight="1" x14ac:dyDescent="0.25">
      <c r="B11" s="164"/>
      <c r="C11" s="165"/>
      <c r="D11" s="165"/>
      <c r="E11" s="165"/>
      <c r="F11" s="25"/>
      <c r="G11" s="38"/>
      <c r="I11" s="1"/>
      <c r="K11" s="77"/>
    </row>
    <row r="12" spans="2:13" customFormat="1" ht="12" customHeight="1" thickBot="1" x14ac:dyDescent="0.3">
      <c r="B12" s="166"/>
      <c r="C12" s="167"/>
      <c r="D12" s="167"/>
      <c r="E12" s="167"/>
      <c r="F12" s="168"/>
      <c r="G12" s="168"/>
      <c r="H12" s="168"/>
      <c r="I12" s="168"/>
      <c r="J12" s="168"/>
      <c r="K12" s="169"/>
    </row>
    <row r="13" spans="2:13" s="3" customFormat="1" ht="86.25" customHeight="1" x14ac:dyDescent="0.25">
      <c r="B13" s="9" t="s">
        <v>0</v>
      </c>
      <c r="C13" s="10" t="s">
        <v>1</v>
      </c>
      <c r="D13" s="10" t="s">
        <v>25</v>
      </c>
      <c r="E13" s="10" t="s">
        <v>2</v>
      </c>
      <c r="F13" s="11" t="s">
        <v>3</v>
      </c>
      <c r="G13" s="11" t="s">
        <v>4</v>
      </c>
      <c r="H13" s="12" t="s">
        <v>28</v>
      </c>
      <c r="I13" s="15" t="s">
        <v>35</v>
      </c>
      <c r="J13" s="12" t="s">
        <v>5</v>
      </c>
      <c r="K13" s="78" t="s">
        <v>6</v>
      </c>
    </row>
    <row r="14" spans="2:13" s="3" customFormat="1" ht="15.75" x14ac:dyDescent="0.25">
      <c r="B14" s="41">
        <v>1</v>
      </c>
      <c r="C14" s="42"/>
      <c r="D14" s="43" t="s">
        <v>24</v>
      </c>
      <c r="E14" s="43"/>
      <c r="F14" s="43"/>
      <c r="G14" s="44"/>
      <c r="H14" s="44"/>
      <c r="I14" s="44"/>
      <c r="J14" s="44"/>
      <c r="K14" s="79">
        <f>ROUND(SUM(K15:K23),2)</f>
        <v>0</v>
      </c>
      <c r="M14" s="88"/>
    </row>
    <row r="15" spans="2:13" s="3" customFormat="1" ht="31.5" x14ac:dyDescent="0.25">
      <c r="B15" s="45" t="s">
        <v>36</v>
      </c>
      <c r="C15" s="46" t="s">
        <v>7</v>
      </c>
      <c r="D15" s="47">
        <v>103689</v>
      </c>
      <c r="E15" s="48" t="s">
        <v>37</v>
      </c>
      <c r="F15" s="47" t="s">
        <v>9</v>
      </c>
      <c r="G15" s="49">
        <v>6.48</v>
      </c>
      <c r="H15" s="71"/>
      <c r="I15" s="51">
        <f>$I$8</f>
        <v>0</v>
      </c>
      <c r="J15" s="50">
        <f>ROUND(H15*(1+I15),2)</f>
        <v>0</v>
      </c>
      <c r="K15" s="80">
        <f>ROUND(G15*J15,2)</f>
        <v>0</v>
      </c>
      <c r="M15" s="88"/>
    </row>
    <row r="16" spans="2:13" s="3" customFormat="1" ht="24" customHeight="1" x14ac:dyDescent="0.25">
      <c r="B16" s="45" t="s">
        <v>43</v>
      </c>
      <c r="C16" s="46" t="s">
        <v>7</v>
      </c>
      <c r="D16" s="47">
        <v>98459</v>
      </c>
      <c r="E16" s="48" t="s">
        <v>44</v>
      </c>
      <c r="F16" s="47" t="s">
        <v>9</v>
      </c>
      <c r="G16" s="49">
        <v>487.7</v>
      </c>
      <c r="H16" s="71"/>
      <c r="I16" s="51">
        <f t="shared" ref="I16:I79" si="0">$I$8</f>
        <v>0</v>
      </c>
      <c r="J16" s="50">
        <f t="shared" ref="J16:J23" si="1">ROUND(H16*(1+I16),2)</f>
        <v>0</v>
      </c>
      <c r="K16" s="80">
        <f t="shared" ref="K16:K23" si="2">ROUND(G16*J16,2)</f>
        <v>0</v>
      </c>
      <c r="M16" s="88"/>
    </row>
    <row r="17" spans="2:13" s="3" customFormat="1" ht="47.25" x14ac:dyDescent="0.25">
      <c r="B17" s="45" t="s">
        <v>45</v>
      </c>
      <c r="C17" s="46" t="s">
        <v>7</v>
      </c>
      <c r="D17" s="47">
        <v>101509</v>
      </c>
      <c r="E17" s="48" t="s">
        <v>46</v>
      </c>
      <c r="F17" s="47" t="s">
        <v>47</v>
      </c>
      <c r="G17" s="49">
        <v>1</v>
      </c>
      <c r="H17" s="71"/>
      <c r="I17" s="51">
        <f t="shared" si="0"/>
        <v>0</v>
      </c>
      <c r="J17" s="50">
        <f t="shared" si="1"/>
        <v>0</v>
      </c>
      <c r="K17" s="80">
        <f t="shared" si="2"/>
        <v>0</v>
      </c>
      <c r="M17" s="88"/>
    </row>
    <row r="18" spans="2:13" s="3" customFormat="1" ht="31.5" x14ac:dyDescent="0.25">
      <c r="B18" s="45" t="s">
        <v>48</v>
      </c>
      <c r="C18" s="46" t="s">
        <v>49</v>
      </c>
      <c r="D18" s="47" t="s">
        <v>50</v>
      </c>
      <c r="E18" s="48" t="s">
        <v>51</v>
      </c>
      <c r="F18" s="47" t="s">
        <v>47</v>
      </c>
      <c r="G18" s="49">
        <v>1</v>
      </c>
      <c r="H18" s="71"/>
      <c r="I18" s="51">
        <f t="shared" si="0"/>
        <v>0</v>
      </c>
      <c r="J18" s="50">
        <f t="shared" si="1"/>
        <v>0</v>
      </c>
      <c r="K18" s="80">
        <f t="shared" si="2"/>
        <v>0</v>
      </c>
      <c r="M18" s="88"/>
    </row>
    <row r="19" spans="2:13" s="3" customFormat="1" ht="31.5" x14ac:dyDescent="0.25">
      <c r="B19" s="45" t="s">
        <v>52</v>
      </c>
      <c r="C19" s="46" t="s">
        <v>7</v>
      </c>
      <c r="D19" s="47">
        <v>99059</v>
      </c>
      <c r="E19" s="48" t="s">
        <v>53</v>
      </c>
      <c r="F19" s="47" t="s">
        <v>12</v>
      </c>
      <c r="G19" s="49">
        <v>254.8</v>
      </c>
      <c r="H19" s="71"/>
      <c r="I19" s="51">
        <f t="shared" si="0"/>
        <v>0</v>
      </c>
      <c r="J19" s="50">
        <f t="shared" si="1"/>
        <v>0</v>
      </c>
      <c r="K19" s="80">
        <f t="shared" si="2"/>
        <v>0</v>
      </c>
      <c r="M19" s="88"/>
    </row>
    <row r="20" spans="2:13" s="3" customFormat="1" ht="47.25" x14ac:dyDescent="0.25">
      <c r="B20" s="45" t="s">
        <v>54</v>
      </c>
      <c r="C20" s="46" t="s">
        <v>49</v>
      </c>
      <c r="D20" s="47" t="s">
        <v>55</v>
      </c>
      <c r="E20" s="48" t="s">
        <v>56</v>
      </c>
      <c r="F20" s="47" t="s">
        <v>57</v>
      </c>
      <c r="G20" s="49">
        <v>10</v>
      </c>
      <c r="H20" s="71"/>
      <c r="I20" s="51">
        <f t="shared" si="0"/>
        <v>0</v>
      </c>
      <c r="J20" s="50">
        <f t="shared" si="1"/>
        <v>0</v>
      </c>
      <c r="K20" s="80">
        <f t="shared" si="2"/>
        <v>0</v>
      </c>
      <c r="M20" s="88"/>
    </row>
    <row r="21" spans="2:13" s="3" customFormat="1" ht="47.25" x14ac:dyDescent="0.25">
      <c r="B21" s="45" t="s">
        <v>58</v>
      </c>
      <c r="C21" s="46" t="s">
        <v>49</v>
      </c>
      <c r="D21" s="47" t="s">
        <v>59</v>
      </c>
      <c r="E21" s="48" t="s">
        <v>60</v>
      </c>
      <c r="F21" s="47" t="s">
        <v>57</v>
      </c>
      <c r="G21" s="49">
        <v>10</v>
      </c>
      <c r="H21" s="71"/>
      <c r="I21" s="51">
        <f t="shared" si="0"/>
        <v>0</v>
      </c>
      <c r="J21" s="50">
        <f t="shared" si="1"/>
        <v>0</v>
      </c>
      <c r="K21" s="80">
        <f t="shared" si="2"/>
        <v>0</v>
      </c>
      <c r="M21" s="88"/>
    </row>
    <row r="22" spans="2:13" s="3" customFormat="1" ht="47.25" x14ac:dyDescent="0.25">
      <c r="B22" s="45" t="s">
        <v>61</v>
      </c>
      <c r="C22" s="46" t="s">
        <v>49</v>
      </c>
      <c r="D22" s="47" t="s">
        <v>62</v>
      </c>
      <c r="E22" s="48" t="s">
        <v>63</v>
      </c>
      <c r="F22" s="47" t="s">
        <v>57</v>
      </c>
      <c r="G22" s="49">
        <v>10</v>
      </c>
      <c r="H22" s="71"/>
      <c r="I22" s="51">
        <f t="shared" si="0"/>
        <v>0</v>
      </c>
      <c r="J22" s="50">
        <f t="shared" si="1"/>
        <v>0</v>
      </c>
      <c r="K22" s="80">
        <f t="shared" si="2"/>
        <v>0</v>
      </c>
      <c r="M22" s="88"/>
    </row>
    <row r="23" spans="2:13" s="3" customFormat="1" ht="47.25" x14ac:dyDescent="0.25">
      <c r="B23" s="45" t="s">
        <v>64</v>
      </c>
      <c r="C23" s="46" t="s">
        <v>7</v>
      </c>
      <c r="D23" s="47">
        <v>100952</v>
      </c>
      <c r="E23" s="48" t="s">
        <v>65</v>
      </c>
      <c r="F23" s="47" t="s">
        <v>66</v>
      </c>
      <c r="G23" s="49">
        <v>90.72</v>
      </c>
      <c r="H23" s="71"/>
      <c r="I23" s="51">
        <f t="shared" si="0"/>
        <v>0</v>
      </c>
      <c r="J23" s="50">
        <f t="shared" si="1"/>
        <v>0</v>
      </c>
      <c r="K23" s="80">
        <f t="shared" si="2"/>
        <v>0</v>
      </c>
      <c r="M23" s="88"/>
    </row>
    <row r="24" spans="2:13" customFormat="1" ht="15.75" x14ac:dyDescent="0.25">
      <c r="B24" s="41">
        <v>2</v>
      </c>
      <c r="C24" s="42"/>
      <c r="D24" s="43" t="s">
        <v>67</v>
      </c>
      <c r="E24" s="43"/>
      <c r="F24" s="43"/>
      <c r="G24" s="44"/>
      <c r="H24" s="44"/>
      <c r="I24" s="44"/>
      <c r="J24" s="44"/>
      <c r="K24" s="79">
        <f>ROUND(SUM(K25:K32,0),2)</f>
        <v>0</v>
      </c>
      <c r="M24" s="88"/>
    </row>
    <row r="25" spans="2:13" customFormat="1" ht="32.25" customHeight="1" x14ac:dyDescent="0.25">
      <c r="B25" s="45" t="s">
        <v>38</v>
      </c>
      <c r="C25" s="46" t="s">
        <v>7</v>
      </c>
      <c r="D25" s="52">
        <v>96521</v>
      </c>
      <c r="E25" s="53" t="s">
        <v>68</v>
      </c>
      <c r="F25" s="52" t="s">
        <v>10</v>
      </c>
      <c r="G25" s="49">
        <v>610.38</v>
      </c>
      <c r="H25" s="71"/>
      <c r="I25" s="51">
        <f t="shared" si="0"/>
        <v>0</v>
      </c>
      <c r="J25" s="50">
        <f t="shared" ref="J25" si="3">ROUND(H25*(1+I25),2)</f>
        <v>0</v>
      </c>
      <c r="K25" s="80">
        <f t="shared" ref="K25:K32" si="4">ROUND(G25*J25,2)</f>
        <v>0</v>
      </c>
      <c r="M25" s="88"/>
    </row>
    <row r="26" spans="2:13" customFormat="1" ht="31.5" x14ac:dyDescent="0.25">
      <c r="B26" s="45" t="s">
        <v>39</v>
      </c>
      <c r="C26" s="46" t="s">
        <v>7</v>
      </c>
      <c r="D26" s="52">
        <v>96525</v>
      </c>
      <c r="E26" s="53" t="s">
        <v>69</v>
      </c>
      <c r="F26" s="52" t="s">
        <v>10</v>
      </c>
      <c r="G26" s="49">
        <v>247.33</v>
      </c>
      <c r="H26" s="71"/>
      <c r="I26" s="51">
        <f t="shared" si="0"/>
        <v>0</v>
      </c>
      <c r="J26" s="50">
        <f t="shared" ref="J26:J32" si="5">ROUND(H26*(1+I26),2)</f>
        <v>0</v>
      </c>
      <c r="K26" s="80">
        <f t="shared" si="4"/>
        <v>0</v>
      </c>
      <c r="M26" s="88"/>
    </row>
    <row r="27" spans="2:13" customFormat="1" ht="31.5" x14ac:dyDescent="0.25">
      <c r="B27" s="45" t="s">
        <v>40</v>
      </c>
      <c r="C27" s="46" t="s">
        <v>7</v>
      </c>
      <c r="D27" s="52">
        <v>101616</v>
      </c>
      <c r="E27" s="53" t="s">
        <v>70</v>
      </c>
      <c r="F27" s="52" t="s">
        <v>9</v>
      </c>
      <c r="G27" s="49">
        <v>414.73</v>
      </c>
      <c r="H27" s="71"/>
      <c r="I27" s="51">
        <f t="shared" si="0"/>
        <v>0</v>
      </c>
      <c r="J27" s="50">
        <f t="shared" si="5"/>
        <v>0</v>
      </c>
      <c r="K27" s="80">
        <f t="shared" si="4"/>
        <v>0</v>
      </c>
      <c r="M27" s="88"/>
    </row>
    <row r="28" spans="2:13" customFormat="1" ht="49.5" customHeight="1" x14ac:dyDescent="0.25">
      <c r="B28" s="45" t="s">
        <v>71</v>
      </c>
      <c r="C28" s="46" t="s">
        <v>7</v>
      </c>
      <c r="D28" s="52">
        <v>104740</v>
      </c>
      <c r="E28" s="53" t="s">
        <v>72</v>
      </c>
      <c r="F28" s="52" t="s">
        <v>10</v>
      </c>
      <c r="G28" s="49">
        <v>492.03</v>
      </c>
      <c r="H28" s="71"/>
      <c r="I28" s="51">
        <f t="shared" si="0"/>
        <v>0</v>
      </c>
      <c r="J28" s="50">
        <f t="shared" si="5"/>
        <v>0</v>
      </c>
      <c r="K28" s="80">
        <f t="shared" si="4"/>
        <v>0</v>
      </c>
      <c r="M28" s="88"/>
    </row>
    <row r="29" spans="2:13" s="3" customFormat="1" ht="47.25" x14ac:dyDescent="0.25">
      <c r="B29" s="45" t="s">
        <v>73</v>
      </c>
      <c r="C29" s="46" t="s">
        <v>7</v>
      </c>
      <c r="D29" s="47">
        <v>100975</v>
      </c>
      <c r="E29" s="48" t="s">
        <v>74</v>
      </c>
      <c r="F29" s="47" t="s">
        <v>10</v>
      </c>
      <c r="G29" s="49">
        <v>93.08</v>
      </c>
      <c r="H29" s="71"/>
      <c r="I29" s="51">
        <f t="shared" si="0"/>
        <v>0</v>
      </c>
      <c r="J29" s="50">
        <f t="shared" si="5"/>
        <v>0</v>
      </c>
      <c r="K29" s="80">
        <f t="shared" si="4"/>
        <v>0</v>
      </c>
      <c r="M29" s="88"/>
    </row>
    <row r="30" spans="2:13" s="3" customFormat="1" ht="31.5" x14ac:dyDescent="0.25">
      <c r="B30" s="45" t="s">
        <v>75</v>
      </c>
      <c r="C30" s="46" t="s">
        <v>7</v>
      </c>
      <c r="D30" s="47">
        <v>95876</v>
      </c>
      <c r="E30" s="48" t="s">
        <v>76</v>
      </c>
      <c r="F30" s="47" t="s">
        <v>11</v>
      </c>
      <c r="G30" s="49">
        <v>3503.25</v>
      </c>
      <c r="H30" s="71"/>
      <c r="I30" s="51">
        <f t="shared" si="0"/>
        <v>0</v>
      </c>
      <c r="J30" s="50">
        <f t="shared" si="5"/>
        <v>0</v>
      </c>
      <c r="K30" s="80">
        <f t="shared" si="4"/>
        <v>0</v>
      </c>
      <c r="M30" s="88"/>
    </row>
    <row r="31" spans="2:13" s="3" customFormat="1" ht="47.25" x14ac:dyDescent="0.25">
      <c r="B31" s="45" t="s">
        <v>77</v>
      </c>
      <c r="C31" s="46" t="s">
        <v>7</v>
      </c>
      <c r="D31" s="47">
        <v>93593</v>
      </c>
      <c r="E31" s="48" t="s">
        <v>78</v>
      </c>
      <c r="F31" s="47" t="s">
        <v>11</v>
      </c>
      <c r="G31" s="49">
        <v>1156.07</v>
      </c>
      <c r="H31" s="71"/>
      <c r="I31" s="51">
        <f t="shared" si="0"/>
        <v>0</v>
      </c>
      <c r="J31" s="50">
        <f t="shared" si="5"/>
        <v>0</v>
      </c>
      <c r="K31" s="80">
        <f t="shared" si="4"/>
        <v>0</v>
      </c>
      <c r="M31" s="88"/>
    </row>
    <row r="32" spans="2:13" s="3" customFormat="1" ht="31.5" x14ac:dyDescent="0.25">
      <c r="B32" s="45" t="s">
        <v>79</v>
      </c>
      <c r="C32" s="46" t="s">
        <v>8</v>
      </c>
      <c r="D32" s="47" t="s">
        <v>80</v>
      </c>
      <c r="E32" s="48" t="s">
        <v>81</v>
      </c>
      <c r="F32" s="47" t="s">
        <v>82</v>
      </c>
      <c r="G32" s="49">
        <v>139.62</v>
      </c>
      <c r="H32" s="71"/>
      <c r="I32" s="51">
        <f>$I$9</f>
        <v>0</v>
      </c>
      <c r="J32" s="50">
        <f t="shared" si="5"/>
        <v>0</v>
      </c>
      <c r="K32" s="80">
        <f t="shared" si="4"/>
        <v>0</v>
      </c>
      <c r="M32" s="88"/>
    </row>
    <row r="33" spans="2:13" s="3" customFormat="1" ht="15.75" x14ac:dyDescent="0.25">
      <c r="B33" s="41">
        <v>3</v>
      </c>
      <c r="C33" s="42"/>
      <c r="D33" s="43" t="s">
        <v>83</v>
      </c>
      <c r="E33" s="43"/>
      <c r="F33" s="43"/>
      <c r="G33" s="44"/>
      <c r="H33" s="44"/>
      <c r="I33" s="44"/>
      <c r="J33" s="44"/>
      <c r="K33" s="79">
        <f>K34</f>
        <v>0</v>
      </c>
      <c r="M33" s="88"/>
    </row>
    <row r="34" spans="2:13" customFormat="1" ht="15.75" x14ac:dyDescent="0.25">
      <c r="B34" s="54" t="s">
        <v>84</v>
      </c>
      <c r="C34" s="55"/>
      <c r="D34" s="56" t="s">
        <v>85</v>
      </c>
      <c r="E34" s="56"/>
      <c r="F34" s="56"/>
      <c r="G34" s="57"/>
      <c r="H34" s="57"/>
      <c r="I34" s="57"/>
      <c r="J34" s="57"/>
      <c r="K34" s="81">
        <f>ROUND(SUM(K35:K42),2)</f>
        <v>0</v>
      </c>
      <c r="M34" s="88"/>
    </row>
    <row r="35" spans="2:13" customFormat="1" ht="32.25" customHeight="1" x14ac:dyDescent="0.25">
      <c r="B35" s="58" t="s">
        <v>86</v>
      </c>
      <c r="C35" s="59" t="s">
        <v>7</v>
      </c>
      <c r="D35" s="52" t="s">
        <v>87</v>
      </c>
      <c r="E35" s="53" t="s">
        <v>88</v>
      </c>
      <c r="F35" s="52" t="s">
        <v>9</v>
      </c>
      <c r="G35" s="49">
        <v>7.64</v>
      </c>
      <c r="H35" s="71"/>
      <c r="I35" s="51">
        <f t="shared" si="0"/>
        <v>0</v>
      </c>
      <c r="J35" s="50">
        <f t="shared" ref="J35" si="6">ROUND(H35*(1+I35),2)</f>
        <v>0</v>
      </c>
      <c r="K35" s="80">
        <f t="shared" ref="K35:K42" si="7">ROUND(G35*J35,2)</f>
        <v>0</v>
      </c>
      <c r="M35" s="88"/>
    </row>
    <row r="36" spans="2:13" customFormat="1" ht="31.5" x14ac:dyDescent="0.25">
      <c r="B36" s="58" t="s">
        <v>89</v>
      </c>
      <c r="C36" s="59" t="s">
        <v>7</v>
      </c>
      <c r="D36" s="52" t="s">
        <v>90</v>
      </c>
      <c r="E36" s="53" t="s">
        <v>91</v>
      </c>
      <c r="F36" s="52" t="s">
        <v>9</v>
      </c>
      <c r="G36" s="49">
        <v>267.77</v>
      </c>
      <c r="H36" s="71"/>
      <c r="I36" s="51">
        <f t="shared" si="0"/>
        <v>0</v>
      </c>
      <c r="J36" s="50">
        <f t="shared" ref="J36:J42" si="8">ROUND(H36*(1+I36),2)</f>
        <v>0</v>
      </c>
      <c r="K36" s="80">
        <f t="shared" si="7"/>
        <v>0</v>
      </c>
      <c r="M36" s="88"/>
    </row>
    <row r="37" spans="2:13" s="3" customFormat="1" ht="15.75" x14ac:dyDescent="0.25">
      <c r="B37" s="58" t="s">
        <v>92</v>
      </c>
      <c r="C37" s="59" t="s">
        <v>7</v>
      </c>
      <c r="D37" s="52" t="s">
        <v>93</v>
      </c>
      <c r="E37" s="53" t="s">
        <v>94</v>
      </c>
      <c r="F37" s="52" t="s">
        <v>95</v>
      </c>
      <c r="G37" s="49">
        <v>212.04</v>
      </c>
      <c r="H37" s="71"/>
      <c r="I37" s="51">
        <f t="shared" si="0"/>
        <v>0</v>
      </c>
      <c r="J37" s="50">
        <f t="shared" si="8"/>
        <v>0</v>
      </c>
      <c r="K37" s="80">
        <f t="shared" si="7"/>
        <v>0</v>
      </c>
      <c r="M37" s="88"/>
    </row>
    <row r="38" spans="2:13" s="3" customFormat="1" ht="15.75" x14ac:dyDescent="0.25">
      <c r="B38" s="58" t="s">
        <v>96</v>
      </c>
      <c r="C38" s="59" t="s">
        <v>7</v>
      </c>
      <c r="D38" s="52" t="s">
        <v>97</v>
      </c>
      <c r="E38" s="53" t="s">
        <v>98</v>
      </c>
      <c r="F38" s="52" t="s">
        <v>95</v>
      </c>
      <c r="G38" s="49">
        <v>737.73</v>
      </c>
      <c r="H38" s="71"/>
      <c r="I38" s="51">
        <f t="shared" si="0"/>
        <v>0</v>
      </c>
      <c r="J38" s="50">
        <f t="shared" si="8"/>
        <v>0</v>
      </c>
      <c r="K38" s="80">
        <f t="shared" si="7"/>
        <v>0</v>
      </c>
      <c r="M38" s="88"/>
    </row>
    <row r="39" spans="2:13" s="3" customFormat="1" ht="24" customHeight="1" x14ac:dyDescent="0.25">
      <c r="B39" s="58" t="s">
        <v>99</v>
      </c>
      <c r="C39" s="59" t="s">
        <v>7</v>
      </c>
      <c r="D39" s="52" t="s">
        <v>100</v>
      </c>
      <c r="E39" s="53" t="s">
        <v>101</v>
      </c>
      <c r="F39" s="52" t="s">
        <v>95</v>
      </c>
      <c r="G39" s="49">
        <v>493.4</v>
      </c>
      <c r="H39" s="71"/>
      <c r="I39" s="51">
        <f t="shared" si="0"/>
        <v>0</v>
      </c>
      <c r="J39" s="50">
        <f t="shared" si="8"/>
        <v>0</v>
      </c>
      <c r="K39" s="80">
        <f t="shared" si="7"/>
        <v>0</v>
      </c>
      <c r="M39" s="88"/>
    </row>
    <row r="40" spans="2:13" s="3" customFormat="1" ht="31.5" x14ac:dyDescent="0.25">
      <c r="B40" s="58" t="s">
        <v>102</v>
      </c>
      <c r="C40" s="59" t="s">
        <v>7</v>
      </c>
      <c r="D40" s="52" t="s">
        <v>103</v>
      </c>
      <c r="E40" s="53" t="s">
        <v>104</v>
      </c>
      <c r="F40" s="52" t="s">
        <v>95</v>
      </c>
      <c r="G40" s="49">
        <v>4499.34</v>
      </c>
      <c r="H40" s="71"/>
      <c r="I40" s="51">
        <f t="shared" si="0"/>
        <v>0</v>
      </c>
      <c r="J40" s="50">
        <f t="shared" si="8"/>
        <v>0</v>
      </c>
      <c r="K40" s="80">
        <f t="shared" si="7"/>
        <v>0</v>
      </c>
      <c r="M40" s="88"/>
    </row>
    <row r="41" spans="2:13" s="3" customFormat="1" ht="31.5" x14ac:dyDescent="0.25">
      <c r="B41" s="58" t="s">
        <v>105</v>
      </c>
      <c r="C41" s="59" t="s">
        <v>7</v>
      </c>
      <c r="D41" s="52" t="s">
        <v>106</v>
      </c>
      <c r="E41" s="53" t="s">
        <v>107</v>
      </c>
      <c r="F41" s="52" t="s">
        <v>95</v>
      </c>
      <c r="G41" s="49">
        <v>240.32</v>
      </c>
      <c r="H41" s="71"/>
      <c r="I41" s="51">
        <f t="shared" si="0"/>
        <v>0</v>
      </c>
      <c r="J41" s="50">
        <f t="shared" si="8"/>
        <v>0</v>
      </c>
      <c r="K41" s="80">
        <f t="shared" si="7"/>
        <v>0</v>
      </c>
      <c r="M41" s="88"/>
    </row>
    <row r="42" spans="2:13" s="3" customFormat="1" ht="31.5" x14ac:dyDescent="0.25">
      <c r="B42" s="58" t="s">
        <v>108</v>
      </c>
      <c r="C42" s="59" t="s">
        <v>7</v>
      </c>
      <c r="D42" s="52" t="s">
        <v>109</v>
      </c>
      <c r="E42" s="53" t="s">
        <v>110</v>
      </c>
      <c r="F42" s="52" t="s">
        <v>10</v>
      </c>
      <c r="G42" s="49">
        <v>53.96</v>
      </c>
      <c r="H42" s="71"/>
      <c r="I42" s="51">
        <f t="shared" si="0"/>
        <v>0</v>
      </c>
      <c r="J42" s="50">
        <f t="shared" si="8"/>
        <v>0</v>
      </c>
      <c r="K42" s="80">
        <f t="shared" si="7"/>
        <v>0</v>
      </c>
      <c r="M42" s="88"/>
    </row>
    <row r="43" spans="2:13" s="3" customFormat="1" ht="15.75" x14ac:dyDescent="0.25">
      <c r="B43" s="41">
        <v>4</v>
      </c>
      <c r="C43" s="42"/>
      <c r="D43" s="43" t="s">
        <v>111</v>
      </c>
      <c r="E43" s="43"/>
      <c r="F43" s="43"/>
      <c r="G43" s="44"/>
      <c r="H43" s="44"/>
      <c r="I43" s="44"/>
      <c r="J43" s="44"/>
      <c r="K43" s="79">
        <f>ROUND(SUM(K53,K60,K67,K44,0),2)</f>
        <v>0</v>
      </c>
      <c r="M43" s="88"/>
    </row>
    <row r="44" spans="2:13" s="3" customFormat="1" ht="15.75" x14ac:dyDescent="0.25">
      <c r="B44" s="54" t="s">
        <v>112</v>
      </c>
      <c r="C44" s="55"/>
      <c r="D44" s="56" t="s">
        <v>113</v>
      </c>
      <c r="E44" s="56"/>
      <c r="F44" s="56"/>
      <c r="G44" s="57"/>
      <c r="H44" s="70"/>
      <c r="I44" s="57"/>
      <c r="J44" s="57"/>
      <c r="K44" s="81">
        <f>ROUND(SUM(K45:K52,0),2)</f>
        <v>0</v>
      </c>
      <c r="M44" s="88"/>
    </row>
    <row r="45" spans="2:13" s="3" customFormat="1" ht="31.5" x14ac:dyDescent="0.25">
      <c r="B45" s="58" t="s">
        <v>114</v>
      </c>
      <c r="C45" s="59" t="s">
        <v>7</v>
      </c>
      <c r="D45" s="52" t="s">
        <v>87</v>
      </c>
      <c r="E45" s="53" t="s">
        <v>88</v>
      </c>
      <c r="F45" s="52" t="s">
        <v>9</v>
      </c>
      <c r="G45" s="49">
        <v>13.09</v>
      </c>
      <c r="H45" s="71"/>
      <c r="I45" s="51">
        <f t="shared" si="0"/>
        <v>0</v>
      </c>
      <c r="J45" s="50">
        <f t="shared" ref="J45" si="9">ROUND(H45*(1+I45),2)</f>
        <v>0</v>
      </c>
      <c r="K45" s="80">
        <f t="shared" ref="K45:K52" si="10">ROUND(G45*J45,2)</f>
        <v>0</v>
      </c>
      <c r="M45" s="88"/>
    </row>
    <row r="46" spans="2:13" s="3" customFormat="1" ht="31.5" x14ac:dyDescent="0.25">
      <c r="B46" s="58" t="s">
        <v>115</v>
      </c>
      <c r="C46" s="59" t="s">
        <v>7</v>
      </c>
      <c r="D46" s="52" t="s">
        <v>116</v>
      </c>
      <c r="E46" s="53" t="s">
        <v>117</v>
      </c>
      <c r="F46" s="52" t="s">
        <v>9</v>
      </c>
      <c r="G46" s="49">
        <v>394.49</v>
      </c>
      <c r="H46" s="71"/>
      <c r="I46" s="51">
        <f t="shared" si="0"/>
        <v>0</v>
      </c>
      <c r="J46" s="50">
        <f t="shared" ref="J46:J52" si="11">ROUND(H46*(1+I46),2)</f>
        <v>0</v>
      </c>
      <c r="K46" s="80">
        <f t="shared" si="10"/>
        <v>0</v>
      </c>
      <c r="M46" s="88"/>
    </row>
    <row r="47" spans="2:13" customFormat="1" ht="31.5" x14ac:dyDescent="0.25">
      <c r="B47" s="58" t="s">
        <v>118</v>
      </c>
      <c r="C47" s="59" t="s">
        <v>7</v>
      </c>
      <c r="D47" s="52">
        <v>104917</v>
      </c>
      <c r="E47" s="48" t="s">
        <v>119</v>
      </c>
      <c r="F47" s="47" t="s">
        <v>95</v>
      </c>
      <c r="G47" s="49">
        <v>1182.07</v>
      </c>
      <c r="H47" s="71"/>
      <c r="I47" s="51">
        <f t="shared" si="0"/>
        <v>0</v>
      </c>
      <c r="J47" s="50">
        <f t="shared" si="11"/>
        <v>0</v>
      </c>
      <c r="K47" s="80">
        <f t="shared" si="10"/>
        <v>0</v>
      </c>
      <c r="M47" s="88"/>
    </row>
    <row r="48" spans="2:13" customFormat="1" ht="32.25" customHeight="1" x14ac:dyDescent="0.25">
      <c r="B48" s="58" t="s">
        <v>120</v>
      </c>
      <c r="C48" s="59" t="s">
        <v>7</v>
      </c>
      <c r="D48" s="52" t="s">
        <v>121</v>
      </c>
      <c r="E48" s="53" t="s">
        <v>122</v>
      </c>
      <c r="F48" s="52" t="s">
        <v>95</v>
      </c>
      <c r="G48" s="49">
        <v>445.93</v>
      </c>
      <c r="H48" s="71"/>
      <c r="I48" s="51">
        <f t="shared" si="0"/>
        <v>0</v>
      </c>
      <c r="J48" s="50">
        <f t="shared" si="11"/>
        <v>0</v>
      </c>
      <c r="K48" s="80">
        <f t="shared" si="10"/>
        <v>0</v>
      </c>
      <c r="M48" s="88"/>
    </row>
    <row r="49" spans="2:13" customFormat="1" ht="31.5" x14ac:dyDescent="0.25">
      <c r="B49" s="58" t="s">
        <v>123</v>
      </c>
      <c r="C49" s="59" t="s">
        <v>7</v>
      </c>
      <c r="D49" s="52" t="s">
        <v>124</v>
      </c>
      <c r="E49" s="53" t="s">
        <v>125</v>
      </c>
      <c r="F49" s="52" t="s">
        <v>95</v>
      </c>
      <c r="G49" s="49">
        <v>580.20000000000005</v>
      </c>
      <c r="H49" s="71"/>
      <c r="I49" s="51">
        <f t="shared" si="0"/>
        <v>0</v>
      </c>
      <c r="J49" s="50">
        <f t="shared" si="11"/>
        <v>0</v>
      </c>
      <c r="K49" s="80">
        <f t="shared" si="10"/>
        <v>0</v>
      </c>
      <c r="M49" s="88"/>
    </row>
    <row r="50" spans="2:13" customFormat="1" ht="31.5" x14ac:dyDescent="0.25">
      <c r="B50" s="58" t="s">
        <v>126</v>
      </c>
      <c r="C50" s="59" t="s">
        <v>7</v>
      </c>
      <c r="D50" s="52">
        <v>104920</v>
      </c>
      <c r="E50" s="53" t="s">
        <v>104</v>
      </c>
      <c r="F50" s="52" t="s">
        <v>95</v>
      </c>
      <c r="G50" s="49">
        <v>2327.65</v>
      </c>
      <c r="H50" s="71"/>
      <c r="I50" s="51">
        <f t="shared" si="0"/>
        <v>0</v>
      </c>
      <c r="J50" s="50">
        <f t="shared" si="11"/>
        <v>0</v>
      </c>
      <c r="K50" s="80">
        <f t="shared" si="10"/>
        <v>0</v>
      </c>
      <c r="M50" s="88"/>
    </row>
    <row r="51" spans="2:13" customFormat="1" ht="49.5" customHeight="1" x14ac:dyDescent="0.25">
      <c r="B51" s="58" t="s">
        <v>127</v>
      </c>
      <c r="C51" s="59" t="s">
        <v>7</v>
      </c>
      <c r="D51" s="52">
        <v>104921</v>
      </c>
      <c r="E51" s="53" t="s">
        <v>107</v>
      </c>
      <c r="F51" s="52" t="s">
        <v>95</v>
      </c>
      <c r="G51" s="49">
        <v>240.32</v>
      </c>
      <c r="H51" s="71"/>
      <c r="I51" s="51">
        <f t="shared" si="0"/>
        <v>0</v>
      </c>
      <c r="J51" s="50">
        <f t="shared" si="11"/>
        <v>0</v>
      </c>
      <c r="K51" s="80">
        <f t="shared" si="10"/>
        <v>0</v>
      </c>
      <c r="M51" s="88"/>
    </row>
    <row r="52" spans="2:13" s="3" customFormat="1" ht="31.5" x14ac:dyDescent="0.25">
      <c r="B52" s="58" t="s">
        <v>128</v>
      </c>
      <c r="C52" s="59" t="s">
        <v>7</v>
      </c>
      <c r="D52" s="52" t="s">
        <v>109</v>
      </c>
      <c r="E52" s="53" t="s">
        <v>110</v>
      </c>
      <c r="F52" s="52" t="s">
        <v>10</v>
      </c>
      <c r="G52" s="49">
        <v>39.119999999999997</v>
      </c>
      <c r="H52" s="71"/>
      <c r="I52" s="51">
        <f t="shared" si="0"/>
        <v>0</v>
      </c>
      <c r="J52" s="50">
        <f t="shared" si="11"/>
        <v>0</v>
      </c>
      <c r="K52" s="80">
        <f t="shared" si="10"/>
        <v>0</v>
      </c>
      <c r="M52" s="88"/>
    </row>
    <row r="53" spans="2:13" s="3" customFormat="1" ht="15.75" x14ac:dyDescent="0.25">
      <c r="B53" s="54" t="s">
        <v>129</v>
      </c>
      <c r="C53" s="55"/>
      <c r="D53" s="56" t="s">
        <v>130</v>
      </c>
      <c r="E53" s="56"/>
      <c r="F53" s="56"/>
      <c r="G53" s="57"/>
      <c r="H53" s="57"/>
      <c r="I53" s="57"/>
      <c r="J53" s="57"/>
      <c r="K53" s="81">
        <f>SUM(K54:K59,0)</f>
        <v>0</v>
      </c>
      <c r="M53" s="88"/>
    </row>
    <row r="54" spans="2:13" s="3" customFormat="1" ht="47.25" x14ac:dyDescent="0.25">
      <c r="B54" s="58" t="s">
        <v>131</v>
      </c>
      <c r="C54" s="59" t="s">
        <v>7</v>
      </c>
      <c r="D54" s="52" t="s">
        <v>132</v>
      </c>
      <c r="E54" s="53" t="s">
        <v>133</v>
      </c>
      <c r="F54" s="52" t="s">
        <v>9</v>
      </c>
      <c r="G54" s="49">
        <v>557.19000000000005</v>
      </c>
      <c r="H54" s="71"/>
      <c r="I54" s="51">
        <f t="shared" si="0"/>
        <v>0</v>
      </c>
      <c r="J54" s="50">
        <f t="shared" ref="J54" si="12">ROUND(H54*(1+I54),2)</f>
        <v>0</v>
      </c>
      <c r="K54" s="80">
        <f t="shared" ref="K54:K59" si="13">ROUND(G54*J54,2)</f>
        <v>0</v>
      </c>
      <c r="M54" s="88"/>
    </row>
    <row r="55" spans="2:13" s="3" customFormat="1" ht="31.5" x14ac:dyDescent="0.25">
      <c r="B55" s="58" t="s">
        <v>134</v>
      </c>
      <c r="C55" s="59" t="s">
        <v>7</v>
      </c>
      <c r="D55" s="52">
        <v>92760</v>
      </c>
      <c r="E55" s="48" t="s">
        <v>135</v>
      </c>
      <c r="F55" s="47" t="s">
        <v>95</v>
      </c>
      <c r="G55" s="49">
        <v>1392.4</v>
      </c>
      <c r="H55" s="71"/>
      <c r="I55" s="51">
        <f t="shared" si="0"/>
        <v>0</v>
      </c>
      <c r="J55" s="50">
        <f t="shared" ref="J55:J59" si="14">ROUND(H55*(1+I55),2)</f>
        <v>0</v>
      </c>
      <c r="K55" s="80">
        <f t="shared" si="13"/>
        <v>0</v>
      </c>
      <c r="M55" s="88"/>
    </row>
    <row r="56" spans="2:13" s="3" customFormat="1" ht="31.5" x14ac:dyDescent="0.25">
      <c r="B56" s="58" t="s">
        <v>136</v>
      </c>
      <c r="C56" s="59" t="s">
        <v>7</v>
      </c>
      <c r="D56" s="52" t="s">
        <v>137</v>
      </c>
      <c r="E56" s="53" t="s">
        <v>138</v>
      </c>
      <c r="F56" s="52" t="s">
        <v>95</v>
      </c>
      <c r="G56" s="49">
        <v>1690.96</v>
      </c>
      <c r="H56" s="71"/>
      <c r="I56" s="51">
        <f t="shared" si="0"/>
        <v>0</v>
      </c>
      <c r="J56" s="50">
        <f t="shared" si="14"/>
        <v>0</v>
      </c>
      <c r="K56" s="80">
        <f t="shared" si="13"/>
        <v>0</v>
      </c>
      <c r="M56" s="88"/>
    </row>
    <row r="57" spans="2:13" customFormat="1" ht="31.5" x14ac:dyDescent="0.25">
      <c r="B57" s="58" t="s">
        <v>139</v>
      </c>
      <c r="C57" s="59" t="s">
        <v>7</v>
      </c>
      <c r="D57" s="52" t="s">
        <v>140</v>
      </c>
      <c r="E57" s="53" t="s">
        <v>141</v>
      </c>
      <c r="F57" s="52" t="s">
        <v>95</v>
      </c>
      <c r="G57" s="49">
        <v>845.28</v>
      </c>
      <c r="H57" s="71"/>
      <c r="I57" s="51">
        <f t="shared" si="0"/>
        <v>0</v>
      </c>
      <c r="J57" s="50">
        <f t="shared" si="14"/>
        <v>0</v>
      </c>
      <c r="K57" s="80">
        <f>G57*J57</f>
        <v>0</v>
      </c>
      <c r="M57" s="88"/>
    </row>
    <row r="58" spans="2:13" customFormat="1" ht="32.25" customHeight="1" x14ac:dyDescent="0.25">
      <c r="B58" s="58" t="s">
        <v>142</v>
      </c>
      <c r="C58" s="59" t="s">
        <v>7</v>
      </c>
      <c r="D58" s="52" t="s">
        <v>143</v>
      </c>
      <c r="E58" s="53" t="s">
        <v>144</v>
      </c>
      <c r="F58" s="52" t="s">
        <v>95</v>
      </c>
      <c r="G58" s="49">
        <v>842.05</v>
      </c>
      <c r="H58" s="71"/>
      <c r="I58" s="51">
        <f t="shared" si="0"/>
        <v>0</v>
      </c>
      <c r="J58" s="50">
        <f t="shared" si="14"/>
        <v>0</v>
      </c>
      <c r="K58" s="80">
        <f t="shared" si="13"/>
        <v>0</v>
      </c>
      <c r="M58" s="88"/>
    </row>
    <row r="59" spans="2:13" customFormat="1" ht="31.5" x14ac:dyDescent="0.25">
      <c r="B59" s="58" t="s">
        <v>145</v>
      </c>
      <c r="C59" s="59" t="s">
        <v>49</v>
      </c>
      <c r="D59" s="52" t="s">
        <v>146</v>
      </c>
      <c r="E59" s="53" t="s">
        <v>147</v>
      </c>
      <c r="F59" s="52" t="s">
        <v>10</v>
      </c>
      <c r="G59" s="49">
        <v>28.08</v>
      </c>
      <c r="H59" s="71"/>
      <c r="I59" s="51">
        <f t="shared" si="0"/>
        <v>0</v>
      </c>
      <c r="J59" s="50">
        <f t="shared" si="14"/>
        <v>0</v>
      </c>
      <c r="K59" s="80">
        <f t="shared" si="13"/>
        <v>0</v>
      </c>
      <c r="M59" s="88"/>
    </row>
    <row r="60" spans="2:13" s="3" customFormat="1" ht="15.75" x14ac:dyDescent="0.25">
      <c r="B60" s="54" t="s">
        <v>148</v>
      </c>
      <c r="C60" s="55"/>
      <c r="D60" s="56" t="s">
        <v>149</v>
      </c>
      <c r="E60" s="56"/>
      <c r="F60" s="56"/>
      <c r="G60" s="57"/>
      <c r="H60" s="57"/>
      <c r="I60" s="57"/>
      <c r="J60" s="57"/>
      <c r="K60" s="81">
        <f>SUM(K61:K66,0)</f>
        <v>0</v>
      </c>
      <c r="M60" s="88"/>
    </row>
    <row r="61" spans="2:13" s="3" customFormat="1" ht="47.25" x14ac:dyDescent="0.25">
      <c r="B61" s="58" t="s">
        <v>150</v>
      </c>
      <c r="C61" s="59" t="s">
        <v>7</v>
      </c>
      <c r="D61" s="52" t="s">
        <v>151</v>
      </c>
      <c r="E61" s="53" t="s">
        <v>152</v>
      </c>
      <c r="F61" s="52" t="s">
        <v>9</v>
      </c>
      <c r="G61" s="49">
        <v>792.97</v>
      </c>
      <c r="H61" s="71"/>
      <c r="I61" s="51">
        <f t="shared" si="0"/>
        <v>0</v>
      </c>
      <c r="J61" s="50">
        <f t="shared" ref="J61" si="15">ROUND(H61*(1+I61),2)</f>
        <v>0</v>
      </c>
      <c r="K61" s="80">
        <f t="shared" ref="K61:K66" si="16">ROUND(G61*J61,2)</f>
        <v>0</v>
      </c>
      <c r="M61" s="88"/>
    </row>
    <row r="62" spans="2:13" s="3" customFormat="1" ht="24" customHeight="1" x14ac:dyDescent="0.25">
      <c r="B62" s="58" t="s">
        <v>153</v>
      </c>
      <c r="C62" s="59" t="s">
        <v>7</v>
      </c>
      <c r="D62" s="52">
        <v>92760</v>
      </c>
      <c r="E62" s="48" t="s">
        <v>135</v>
      </c>
      <c r="F62" s="47" t="s">
        <v>95</v>
      </c>
      <c r="G62" s="49">
        <v>1163.44</v>
      </c>
      <c r="H62" s="71"/>
      <c r="I62" s="51">
        <f t="shared" si="0"/>
        <v>0</v>
      </c>
      <c r="J62" s="50">
        <f t="shared" ref="J62:J66" si="17">ROUND(H62*(1+I62),2)</f>
        <v>0</v>
      </c>
      <c r="K62" s="80">
        <f t="shared" si="16"/>
        <v>0</v>
      </c>
      <c r="M62" s="88"/>
    </row>
    <row r="63" spans="2:13" s="3" customFormat="1" ht="31.5" x14ac:dyDescent="0.25">
      <c r="B63" s="58" t="s">
        <v>154</v>
      </c>
      <c r="C63" s="59" t="s">
        <v>7</v>
      </c>
      <c r="D63" s="52" t="s">
        <v>155</v>
      </c>
      <c r="E63" s="53" t="s">
        <v>156</v>
      </c>
      <c r="F63" s="52" t="s">
        <v>95</v>
      </c>
      <c r="G63" s="49">
        <v>1266.4000000000001</v>
      </c>
      <c r="H63" s="71"/>
      <c r="I63" s="51">
        <f t="shared" si="0"/>
        <v>0</v>
      </c>
      <c r="J63" s="50">
        <f t="shared" si="17"/>
        <v>0</v>
      </c>
      <c r="K63" s="80">
        <f t="shared" si="16"/>
        <v>0</v>
      </c>
      <c r="M63" s="88"/>
    </row>
    <row r="64" spans="2:13" s="3" customFormat="1" ht="31.5" x14ac:dyDescent="0.25">
      <c r="B64" s="58" t="s">
        <v>157</v>
      </c>
      <c r="C64" s="59" t="s">
        <v>7</v>
      </c>
      <c r="D64" s="52" t="s">
        <v>137</v>
      </c>
      <c r="E64" s="53" t="s">
        <v>138</v>
      </c>
      <c r="F64" s="52" t="s">
        <v>95</v>
      </c>
      <c r="G64" s="49">
        <v>497.75</v>
      </c>
      <c r="H64" s="71"/>
      <c r="I64" s="51">
        <f t="shared" si="0"/>
        <v>0</v>
      </c>
      <c r="J64" s="50">
        <f t="shared" si="17"/>
        <v>0</v>
      </c>
      <c r="K64" s="80">
        <f t="shared" si="16"/>
        <v>0</v>
      </c>
      <c r="M64" s="88"/>
    </row>
    <row r="65" spans="2:13" s="3" customFormat="1" ht="31.5" x14ac:dyDescent="0.25">
      <c r="B65" s="58" t="s">
        <v>158</v>
      </c>
      <c r="C65" s="59" t="s">
        <v>7</v>
      </c>
      <c r="D65" s="52" t="s">
        <v>140</v>
      </c>
      <c r="E65" s="53" t="s">
        <v>141</v>
      </c>
      <c r="F65" s="52" t="s">
        <v>95</v>
      </c>
      <c r="G65" s="49">
        <v>686.16</v>
      </c>
      <c r="H65" s="71"/>
      <c r="I65" s="51">
        <f t="shared" si="0"/>
        <v>0</v>
      </c>
      <c r="J65" s="50">
        <f t="shared" si="17"/>
        <v>0</v>
      </c>
      <c r="K65" s="80">
        <f>G65*J65</f>
        <v>0</v>
      </c>
      <c r="M65" s="88"/>
    </row>
    <row r="66" spans="2:13" s="3" customFormat="1" ht="47.25" x14ac:dyDescent="0.25">
      <c r="B66" s="58" t="s">
        <v>159</v>
      </c>
      <c r="C66" s="59" t="s">
        <v>49</v>
      </c>
      <c r="D66" s="52" t="s">
        <v>160</v>
      </c>
      <c r="E66" s="53" t="s">
        <v>161</v>
      </c>
      <c r="F66" s="52" t="s">
        <v>10</v>
      </c>
      <c r="G66" s="60">
        <v>46.36</v>
      </c>
      <c r="H66" s="71"/>
      <c r="I66" s="51">
        <f t="shared" si="0"/>
        <v>0</v>
      </c>
      <c r="J66" s="50">
        <f t="shared" si="17"/>
        <v>0</v>
      </c>
      <c r="K66" s="82">
        <f t="shared" si="16"/>
        <v>0</v>
      </c>
      <c r="M66" s="88"/>
    </row>
    <row r="67" spans="2:13" s="3" customFormat="1" ht="15.75" x14ac:dyDescent="0.25">
      <c r="B67" s="54" t="s">
        <v>162</v>
      </c>
      <c r="C67" s="55"/>
      <c r="D67" s="56" t="s">
        <v>163</v>
      </c>
      <c r="E67" s="56"/>
      <c r="F67" s="56"/>
      <c r="G67" s="57"/>
      <c r="H67" s="57"/>
      <c r="I67" s="57"/>
      <c r="J67" s="57"/>
      <c r="K67" s="81">
        <f>SUM(K68:K71,0)</f>
        <v>0</v>
      </c>
      <c r="M67" s="88"/>
    </row>
    <row r="68" spans="2:13" s="3" customFormat="1" ht="47.25" x14ac:dyDescent="0.25">
      <c r="B68" s="45" t="s">
        <v>164</v>
      </c>
      <c r="C68" s="46" t="s">
        <v>49</v>
      </c>
      <c r="D68" s="52" t="s">
        <v>165</v>
      </c>
      <c r="E68" s="53" t="s">
        <v>166</v>
      </c>
      <c r="F68" s="52" t="s">
        <v>95</v>
      </c>
      <c r="G68" s="60">
        <v>19006</v>
      </c>
      <c r="H68" s="71"/>
      <c r="I68" s="51">
        <f t="shared" si="0"/>
        <v>0</v>
      </c>
      <c r="J68" s="50">
        <f t="shared" ref="J68:J71" si="18">ROUND(H68*(1+I68),2)</f>
        <v>0</v>
      </c>
      <c r="K68" s="80">
        <f t="shared" ref="K68:K71" si="19">ROUND(G68*J68,2)</f>
        <v>0</v>
      </c>
      <c r="M68" s="88"/>
    </row>
    <row r="69" spans="2:13" s="3" customFormat="1" ht="47.25" x14ac:dyDescent="0.25">
      <c r="B69" s="45" t="s">
        <v>167</v>
      </c>
      <c r="C69" s="46" t="s">
        <v>7</v>
      </c>
      <c r="D69" s="52" t="s">
        <v>168</v>
      </c>
      <c r="E69" s="53" t="s">
        <v>169</v>
      </c>
      <c r="F69" s="52" t="s">
        <v>9</v>
      </c>
      <c r="G69" s="60">
        <v>1611.6</v>
      </c>
      <c r="H69" s="71"/>
      <c r="I69" s="51">
        <f t="shared" si="0"/>
        <v>0</v>
      </c>
      <c r="J69" s="50">
        <f t="shared" si="18"/>
        <v>0</v>
      </c>
      <c r="K69" s="80">
        <f t="shared" si="19"/>
        <v>0</v>
      </c>
      <c r="M69" s="88"/>
    </row>
    <row r="70" spans="2:13" customFormat="1" ht="31.5" x14ac:dyDescent="0.25">
      <c r="B70" s="45" t="s">
        <v>170</v>
      </c>
      <c r="C70" s="46" t="s">
        <v>7</v>
      </c>
      <c r="D70" s="52" t="s">
        <v>171</v>
      </c>
      <c r="E70" s="53" t="s">
        <v>172</v>
      </c>
      <c r="F70" s="52" t="s">
        <v>9</v>
      </c>
      <c r="G70" s="60">
        <v>227.7</v>
      </c>
      <c r="H70" s="71"/>
      <c r="I70" s="51">
        <f t="shared" si="0"/>
        <v>0</v>
      </c>
      <c r="J70" s="50">
        <f t="shared" si="18"/>
        <v>0</v>
      </c>
      <c r="K70" s="80">
        <f t="shared" si="19"/>
        <v>0</v>
      </c>
      <c r="M70" s="88"/>
    </row>
    <row r="71" spans="2:13" customFormat="1" ht="32.25" customHeight="1" x14ac:dyDescent="0.25">
      <c r="B71" s="45" t="s">
        <v>173</v>
      </c>
      <c r="C71" s="46" t="s">
        <v>7</v>
      </c>
      <c r="D71" s="52" t="s">
        <v>174</v>
      </c>
      <c r="E71" s="53" t="s">
        <v>175</v>
      </c>
      <c r="F71" s="52" t="s">
        <v>9</v>
      </c>
      <c r="G71" s="60">
        <v>227.7</v>
      </c>
      <c r="H71" s="71"/>
      <c r="I71" s="51">
        <f t="shared" si="0"/>
        <v>0</v>
      </c>
      <c r="J71" s="50">
        <f t="shared" si="18"/>
        <v>0</v>
      </c>
      <c r="K71" s="80">
        <f t="shared" si="19"/>
        <v>0</v>
      </c>
      <c r="M71" s="88"/>
    </row>
    <row r="72" spans="2:13" customFormat="1" ht="15.75" x14ac:dyDescent="0.25">
      <c r="B72" s="41">
        <v>5</v>
      </c>
      <c r="C72" s="42"/>
      <c r="D72" s="43" t="s">
        <v>176</v>
      </c>
      <c r="E72" s="43"/>
      <c r="F72" s="43"/>
      <c r="G72" s="44"/>
      <c r="H72" s="44"/>
      <c r="I72" s="44"/>
      <c r="J72" s="44"/>
      <c r="K72" s="79">
        <f>SUM(K73,K75,K86,K81,0)</f>
        <v>0</v>
      </c>
      <c r="M72" s="88"/>
    </row>
    <row r="73" spans="2:13" customFormat="1" ht="15.75" x14ac:dyDescent="0.25">
      <c r="B73" s="54" t="s">
        <v>177</v>
      </c>
      <c r="C73" s="55"/>
      <c r="D73" s="56" t="s">
        <v>178</v>
      </c>
      <c r="E73" s="56"/>
      <c r="F73" s="56"/>
      <c r="G73" s="57"/>
      <c r="H73" s="57"/>
      <c r="I73" s="57"/>
      <c r="J73" s="57"/>
      <c r="K73" s="81">
        <f>SUM(K74,0)</f>
        <v>0</v>
      </c>
      <c r="M73" s="88"/>
    </row>
    <row r="74" spans="2:13" customFormat="1" ht="49.5" customHeight="1" x14ac:dyDescent="0.25">
      <c r="B74" s="45" t="s">
        <v>179</v>
      </c>
      <c r="C74" s="46" t="s">
        <v>7</v>
      </c>
      <c r="D74" s="47" t="s">
        <v>180</v>
      </c>
      <c r="E74" s="48" t="s">
        <v>181</v>
      </c>
      <c r="F74" s="47" t="s">
        <v>9</v>
      </c>
      <c r="G74" s="60">
        <v>4.8</v>
      </c>
      <c r="H74" s="71"/>
      <c r="I74" s="51">
        <f t="shared" si="0"/>
        <v>0</v>
      </c>
      <c r="J74" s="50">
        <f t="shared" ref="J74" si="20">ROUND(H74*(1+I74),2)</f>
        <v>0</v>
      </c>
      <c r="K74" s="80">
        <f>ROUND(G74*J74,2)</f>
        <v>0</v>
      </c>
      <c r="M74" s="88"/>
    </row>
    <row r="75" spans="2:13" s="3" customFormat="1" ht="15.75" x14ac:dyDescent="0.25">
      <c r="B75" s="54" t="s">
        <v>182</v>
      </c>
      <c r="C75" s="55"/>
      <c r="D75" s="56" t="s">
        <v>183</v>
      </c>
      <c r="E75" s="56"/>
      <c r="F75" s="56"/>
      <c r="G75" s="57"/>
      <c r="H75" s="57"/>
      <c r="I75" s="57"/>
      <c r="J75" s="57"/>
      <c r="K75" s="81">
        <f>SUM(K76:K80,0)</f>
        <v>0</v>
      </c>
      <c r="M75" s="88"/>
    </row>
    <row r="76" spans="2:13" s="3" customFormat="1" ht="47.25" x14ac:dyDescent="0.25">
      <c r="B76" s="58" t="s">
        <v>184</v>
      </c>
      <c r="C76" s="59" t="s">
        <v>7</v>
      </c>
      <c r="D76" s="52" t="s">
        <v>185</v>
      </c>
      <c r="E76" s="53" t="s">
        <v>186</v>
      </c>
      <c r="F76" s="52" t="s">
        <v>9</v>
      </c>
      <c r="G76" s="60">
        <v>823.51</v>
      </c>
      <c r="H76" s="71"/>
      <c r="I76" s="51">
        <f t="shared" si="0"/>
        <v>0</v>
      </c>
      <c r="J76" s="50">
        <f t="shared" ref="J76" si="21">ROUND(H76*(1+I76),2)</f>
        <v>0</v>
      </c>
      <c r="K76" s="80">
        <f t="shared" ref="K76:K80" si="22">ROUND(G76*J76,2)</f>
        <v>0</v>
      </c>
      <c r="M76" s="88"/>
    </row>
    <row r="77" spans="2:13" s="3" customFormat="1" ht="47.25" x14ac:dyDescent="0.25">
      <c r="B77" s="58" t="s">
        <v>187</v>
      </c>
      <c r="C77" s="59" t="s">
        <v>7</v>
      </c>
      <c r="D77" s="52" t="s">
        <v>188</v>
      </c>
      <c r="E77" s="53" t="s">
        <v>189</v>
      </c>
      <c r="F77" s="52" t="s">
        <v>9</v>
      </c>
      <c r="G77" s="60">
        <v>933.85</v>
      </c>
      <c r="H77" s="71"/>
      <c r="I77" s="51">
        <f t="shared" si="0"/>
        <v>0</v>
      </c>
      <c r="J77" s="50">
        <f t="shared" ref="J77:J80" si="23">ROUND(H77*(1+I77),2)</f>
        <v>0</v>
      </c>
      <c r="K77" s="80">
        <f t="shared" si="22"/>
        <v>0</v>
      </c>
      <c r="M77" s="88"/>
    </row>
    <row r="78" spans="2:13" s="3" customFormat="1" ht="47.25" x14ac:dyDescent="0.25">
      <c r="B78" s="58" t="s">
        <v>190</v>
      </c>
      <c r="C78" s="59" t="s">
        <v>7</v>
      </c>
      <c r="D78" s="52" t="s">
        <v>191</v>
      </c>
      <c r="E78" s="53" t="s">
        <v>192</v>
      </c>
      <c r="F78" s="52" t="s">
        <v>9</v>
      </c>
      <c r="G78" s="60">
        <v>17.16</v>
      </c>
      <c r="H78" s="71"/>
      <c r="I78" s="51">
        <f t="shared" si="0"/>
        <v>0</v>
      </c>
      <c r="J78" s="50">
        <f t="shared" si="23"/>
        <v>0</v>
      </c>
      <c r="K78" s="80">
        <f t="shared" si="22"/>
        <v>0</v>
      </c>
      <c r="M78" s="88"/>
    </row>
    <row r="79" spans="2:13" s="3" customFormat="1" ht="31.5" x14ac:dyDescent="0.25">
      <c r="B79" s="58" t="s">
        <v>193</v>
      </c>
      <c r="C79" s="59" t="s">
        <v>7</v>
      </c>
      <c r="D79" s="52" t="s">
        <v>194</v>
      </c>
      <c r="E79" s="53" t="s">
        <v>195</v>
      </c>
      <c r="F79" s="52" t="s">
        <v>12</v>
      </c>
      <c r="G79" s="60">
        <v>639.94000000000005</v>
      </c>
      <c r="H79" s="71"/>
      <c r="I79" s="51">
        <f t="shared" si="0"/>
        <v>0</v>
      </c>
      <c r="J79" s="50">
        <f t="shared" si="23"/>
        <v>0</v>
      </c>
      <c r="K79" s="80">
        <f t="shared" si="22"/>
        <v>0</v>
      </c>
      <c r="M79" s="88"/>
    </row>
    <row r="80" spans="2:13" customFormat="1" ht="47.25" x14ac:dyDescent="0.25">
      <c r="B80" s="58" t="s">
        <v>196</v>
      </c>
      <c r="C80" s="59" t="s">
        <v>7</v>
      </c>
      <c r="D80" s="52" t="s">
        <v>197</v>
      </c>
      <c r="E80" s="53" t="s">
        <v>198</v>
      </c>
      <c r="F80" s="52" t="s">
        <v>9</v>
      </c>
      <c r="G80" s="60">
        <v>14.71</v>
      </c>
      <c r="H80" s="71"/>
      <c r="I80" s="51">
        <f t="shared" ref="I80:I89" si="24">$I$8</f>
        <v>0</v>
      </c>
      <c r="J80" s="50">
        <f t="shared" si="23"/>
        <v>0</v>
      </c>
      <c r="K80" s="80">
        <f t="shared" si="22"/>
        <v>0</v>
      </c>
      <c r="M80" s="88"/>
    </row>
    <row r="81" spans="2:13" customFormat="1" ht="32.25" customHeight="1" x14ac:dyDescent="0.25">
      <c r="B81" s="54" t="s">
        <v>199</v>
      </c>
      <c r="C81" s="55"/>
      <c r="D81" s="56" t="s">
        <v>200</v>
      </c>
      <c r="E81" s="56"/>
      <c r="F81" s="56"/>
      <c r="G81" s="57"/>
      <c r="H81" s="57"/>
      <c r="I81" s="57"/>
      <c r="J81" s="57"/>
      <c r="K81" s="81">
        <f>SUM(K82:K85)</f>
        <v>0</v>
      </c>
      <c r="M81" s="88"/>
    </row>
    <row r="82" spans="2:13" customFormat="1" ht="15.75" x14ac:dyDescent="0.25">
      <c r="B82" s="58" t="s">
        <v>201</v>
      </c>
      <c r="C82" s="59" t="s">
        <v>7</v>
      </c>
      <c r="D82" s="52" t="s">
        <v>202</v>
      </c>
      <c r="E82" s="53" t="s">
        <v>203</v>
      </c>
      <c r="F82" s="52" t="s">
        <v>12</v>
      </c>
      <c r="G82" s="60">
        <v>72.94</v>
      </c>
      <c r="H82" s="71"/>
      <c r="I82" s="51">
        <f t="shared" si="24"/>
        <v>0</v>
      </c>
      <c r="J82" s="50">
        <f t="shared" ref="J82:J85" si="25">ROUND(H82*(1+I82),2)</f>
        <v>0</v>
      </c>
      <c r="K82" s="80">
        <f t="shared" ref="K82:K85" si="26">ROUND(G82*J82,2)</f>
        <v>0</v>
      </c>
      <c r="M82" s="88"/>
    </row>
    <row r="83" spans="2:13" s="3" customFormat="1" ht="15.75" x14ac:dyDescent="0.25">
      <c r="B83" s="58" t="s">
        <v>204</v>
      </c>
      <c r="C83" s="59" t="s">
        <v>7</v>
      </c>
      <c r="D83" s="52" t="s">
        <v>205</v>
      </c>
      <c r="E83" s="53" t="s">
        <v>206</v>
      </c>
      <c r="F83" s="52" t="s">
        <v>12</v>
      </c>
      <c r="G83" s="60">
        <v>2.9</v>
      </c>
      <c r="H83" s="71"/>
      <c r="I83" s="51">
        <f t="shared" si="24"/>
        <v>0</v>
      </c>
      <c r="J83" s="50">
        <f t="shared" si="25"/>
        <v>0</v>
      </c>
      <c r="K83" s="80">
        <f t="shared" si="26"/>
        <v>0</v>
      </c>
      <c r="M83" s="88"/>
    </row>
    <row r="84" spans="2:13" s="3" customFormat="1" ht="31.5" x14ac:dyDescent="0.25">
      <c r="B84" s="58" t="s">
        <v>207</v>
      </c>
      <c r="C84" s="59" t="s">
        <v>7</v>
      </c>
      <c r="D84" s="52" t="s">
        <v>208</v>
      </c>
      <c r="E84" s="53" t="s">
        <v>209</v>
      </c>
      <c r="F84" s="52" t="s">
        <v>12</v>
      </c>
      <c r="G84" s="60">
        <v>85.5</v>
      </c>
      <c r="H84" s="71"/>
      <c r="I84" s="51">
        <f t="shared" si="24"/>
        <v>0</v>
      </c>
      <c r="J84" s="50">
        <f t="shared" si="25"/>
        <v>0</v>
      </c>
      <c r="K84" s="80">
        <f t="shared" si="26"/>
        <v>0</v>
      </c>
      <c r="M84" s="88"/>
    </row>
    <row r="85" spans="2:13" s="3" customFormat="1" ht="24" customHeight="1" x14ac:dyDescent="0.25">
      <c r="B85" s="58" t="s">
        <v>210</v>
      </c>
      <c r="C85" s="59" t="s">
        <v>7</v>
      </c>
      <c r="D85" s="52" t="s">
        <v>211</v>
      </c>
      <c r="E85" s="53" t="s">
        <v>212</v>
      </c>
      <c r="F85" s="52" t="s">
        <v>12</v>
      </c>
      <c r="G85" s="60">
        <v>71.3</v>
      </c>
      <c r="H85" s="71"/>
      <c r="I85" s="51">
        <f t="shared" si="24"/>
        <v>0</v>
      </c>
      <c r="J85" s="50">
        <f t="shared" si="25"/>
        <v>0</v>
      </c>
      <c r="K85" s="80">
        <f t="shared" si="26"/>
        <v>0</v>
      </c>
      <c r="M85" s="88"/>
    </row>
    <row r="86" spans="2:13" s="3" customFormat="1" ht="15.75" x14ac:dyDescent="0.25">
      <c r="B86" s="54" t="s">
        <v>213</v>
      </c>
      <c r="C86" s="55"/>
      <c r="D86" s="56" t="s">
        <v>214</v>
      </c>
      <c r="E86" s="56"/>
      <c r="F86" s="56"/>
      <c r="G86" s="57"/>
      <c r="H86" s="57"/>
      <c r="I86" s="57"/>
      <c r="J86" s="57"/>
      <c r="K86" s="81">
        <f>SUM(K87:K89,0)</f>
        <v>0</v>
      </c>
      <c r="M86" s="88"/>
    </row>
    <row r="87" spans="2:13" s="3" customFormat="1" ht="31.5" x14ac:dyDescent="0.25">
      <c r="B87" s="45" t="s">
        <v>215</v>
      </c>
      <c r="C87" s="46" t="s">
        <v>7</v>
      </c>
      <c r="D87" s="52" t="s">
        <v>216</v>
      </c>
      <c r="E87" s="53" t="s">
        <v>217</v>
      </c>
      <c r="F87" s="52" t="s">
        <v>9</v>
      </c>
      <c r="G87" s="60">
        <v>14.29</v>
      </c>
      <c r="H87" s="71"/>
      <c r="I87" s="51">
        <f t="shared" si="24"/>
        <v>0</v>
      </c>
      <c r="J87" s="50">
        <f t="shared" ref="J87:J89" si="27">ROUND(H87*(1+I87),2)</f>
        <v>0</v>
      </c>
      <c r="K87" s="80">
        <f t="shared" ref="K87:K89" si="28">ROUND(G87*J87,2)</f>
        <v>0</v>
      </c>
      <c r="M87" s="88"/>
    </row>
    <row r="88" spans="2:13" s="3" customFormat="1" ht="31.5" x14ac:dyDescent="0.25">
      <c r="B88" s="45" t="s">
        <v>218</v>
      </c>
      <c r="C88" s="46" t="s">
        <v>7</v>
      </c>
      <c r="D88" s="52" t="s">
        <v>219</v>
      </c>
      <c r="E88" s="53" t="s">
        <v>220</v>
      </c>
      <c r="F88" s="52" t="s">
        <v>9</v>
      </c>
      <c r="G88" s="60">
        <v>5.94</v>
      </c>
      <c r="H88" s="71"/>
      <c r="I88" s="51">
        <f t="shared" si="24"/>
        <v>0</v>
      </c>
      <c r="J88" s="50">
        <f t="shared" si="27"/>
        <v>0</v>
      </c>
      <c r="K88" s="80">
        <f t="shared" si="28"/>
        <v>0</v>
      </c>
      <c r="M88" s="88"/>
    </row>
    <row r="89" spans="2:13" s="3" customFormat="1" ht="15.75" x14ac:dyDescent="0.25">
      <c r="B89" s="45" t="s">
        <v>221</v>
      </c>
      <c r="C89" s="46" t="s">
        <v>7</v>
      </c>
      <c r="D89" s="52" t="s">
        <v>222</v>
      </c>
      <c r="E89" s="53" t="s">
        <v>223</v>
      </c>
      <c r="F89" s="52" t="s">
        <v>9</v>
      </c>
      <c r="G89" s="60">
        <v>5.38</v>
      </c>
      <c r="H89" s="71"/>
      <c r="I89" s="51">
        <f t="shared" si="24"/>
        <v>0</v>
      </c>
      <c r="J89" s="50">
        <f t="shared" si="27"/>
        <v>0</v>
      </c>
      <c r="K89" s="80">
        <f t="shared" si="28"/>
        <v>0</v>
      </c>
      <c r="M89" s="88"/>
    </row>
    <row r="90" spans="2:13" s="3" customFormat="1" ht="15.75" x14ac:dyDescent="0.25">
      <c r="B90" s="41">
        <v>6</v>
      </c>
      <c r="C90" s="42"/>
      <c r="D90" s="43" t="s">
        <v>224</v>
      </c>
      <c r="E90" s="43"/>
      <c r="F90" s="43"/>
      <c r="G90" s="44"/>
      <c r="H90" s="44"/>
      <c r="I90" s="44"/>
      <c r="J90" s="44"/>
      <c r="K90" s="79">
        <f>SUM(K91,K98,K103,K111,K131,K134,0)</f>
        <v>0</v>
      </c>
      <c r="M90" s="88"/>
    </row>
    <row r="91" spans="2:13" s="3" customFormat="1" ht="15.75" x14ac:dyDescent="0.25">
      <c r="B91" s="54" t="s">
        <v>225</v>
      </c>
      <c r="C91" s="55"/>
      <c r="D91" s="56" t="s">
        <v>226</v>
      </c>
      <c r="E91" s="56"/>
      <c r="F91" s="56"/>
      <c r="G91" s="57"/>
      <c r="H91" s="57"/>
      <c r="I91" s="57"/>
      <c r="J91" s="57"/>
      <c r="K91" s="81">
        <f>SUM(K92:K97,0)</f>
        <v>0</v>
      </c>
      <c r="M91" s="88"/>
    </row>
    <row r="92" spans="2:13" s="3" customFormat="1" ht="63" x14ac:dyDescent="0.25">
      <c r="B92" s="58" t="s">
        <v>227</v>
      </c>
      <c r="C92" s="59" t="s">
        <v>49</v>
      </c>
      <c r="D92" s="52" t="s">
        <v>228</v>
      </c>
      <c r="E92" s="53" t="s">
        <v>229</v>
      </c>
      <c r="F92" s="52" t="s">
        <v>47</v>
      </c>
      <c r="G92" s="60">
        <v>17</v>
      </c>
      <c r="H92" s="71"/>
      <c r="I92" s="51">
        <f t="shared" ref="I92:I158" si="29">$I$8</f>
        <v>0</v>
      </c>
      <c r="J92" s="50">
        <f t="shared" ref="J92" si="30">ROUND(H92*(1+I92),2)</f>
        <v>0</v>
      </c>
      <c r="K92" s="80">
        <f t="shared" ref="K92:K97" si="31">ROUND(G92*J92,2)</f>
        <v>0</v>
      </c>
      <c r="M92" s="88"/>
    </row>
    <row r="93" spans="2:13" customFormat="1" ht="63" x14ac:dyDescent="0.25">
      <c r="B93" s="58" t="s">
        <v>230</v>
      </c>
      <c r="C93" s="59" t="s">
        <v>49</v>
      </c>
      <c r="D93" s="52" t="s">
        <v>231</v>
      </c>
      <c r="E93" s="53" t="s">
        <v>232</v>
      </c>
      <c r="F93" s="52" t="s">
        <v>47</v>
      </c>
      <c r="G93" s="60">
        <v>2</v>
      </c>
      <c r="H93" s="71"/>
      <c r="I93" s="51">
        <f t="shared" si="29"/>
        <v>0</v>
      </c>
      <c r="J93" s="50">
        <f t="shared" ref="J93:J97" si="32">ROUND(H93*(1+I93),2)</f>
        <v>0</v>
      </c>
      <c r="K93" s="80">
        <f t="shared" si="31"/>
        <v>0</v>
      </c>
      <c r="M93" s="88"/>
    </row>
    <row r="94" spans="2:13" customFormat="1" ht="32.25" customHeight="1" x14ac:dyDescent="0.25">
      <c r="B94" s="58" t="s">
        <v>233</v>
      </c>
      <c r="C94" s="59" t="s">
        <v>49</v>
      </c>
      <c r="D94" s="52" t="s">
        <v>234</v>
      </c>
      <c r="E94" s="53" t="s">
        <v>235</v>
      </c>
      <c r="F94" s="52" t="s">
        <v>47</v>
      </c>
      <c r="G94" s="60">
        <v>4</v>
      </c>
      <c r="H94" s="71"/>
      <c r="I94" s="51">
        <f t="shared" si="29"/>
        <v>0</v>
      </c>
      <c r="J94" s="50">
        <f t="shared" si="32"/>
        <v>0</v>
      </c>
      <c r="K94" s="80">
        <f t="shared" si="31"/>
        <v>0</v>
      </c>
      <c r="M94" s="88"/>
    </row>
    <row r="95" spans="2:13" customFormat="1" ht="63" x14ac:dyDescent="0.25">
      <c r="B95" s="58" t="s">
        <v>236</v>
      </c>
      <c r="C95" s="59" t="s">
        <v>49</v>
      </c>
      <c r="D95" s="52" t="s">
        <v>237</v>
      </c>
      <c r="E95" s="53" t="s">
        <v>238</v>
      </c>
      <c r="F95" s="52" t="s">
        <v>47</v>
      </c>
      <c r="G95" s="60">
        <v>10</v>
      </c>
      <c r="H95" s="71"/>
      <c r="I95" s="51">
        <f t="shared" si="29"/>
        <v>0</v>
      </c>
      <c r="J95" s="50">
        <f t="shared" si="32"/>
        <v>0</v>
      </c>
      <c r="K95" s="80">
        <f t="shared" si="31"/>
        <v>0</v>
      </c>
      <c r="M95" s="88"/>
    </row>
    <row r="96" spans="2:13" customFormat="1" ht="31.5" x14ac:dyDescent="0.25">
      <c r="B96" s="58" t="s">
        <v>239</v>
      </c>
      <c r="C96" s="59" t="s">
        <v>49</v>
      </c>
      <c r="D96" s="52" t="s">
        <v>240</v>
      </c>
      <c r="E96" s="53" t="s">
        <v>241</v>
      </c>
      <c r="F96" s="52" t="s">
        <v>47</v>
      </c>
      <c r="G96" s="60">
        <v>8</v>
      </c>
      <c r="H96" s="71"/>
      <c r="I96" s="51">
        <f t="shared" si="29"/>
        <v>0</v>
      </c>
      <c r="J96" s="50">
        <f t="shared" si="32"/>
        <v>0</v>
      </c>
      <c r="K96" s="80">
        <f t="shared" si="31"/>
        <v>0</v>
      </c>
      <c r="M96" s="88"/>
    </row>
    <row r="97" spans="2:13" customFormat="1" ht="49.5" customHeight="1" x14ac:dyDescent="0.25">
      <c r="B97" s="58" t="s">
        <v>242</v>
      </c>
      <c r="C97" s="59" t="s">
        <v>49</v>
      </c>
      <c r="D97" s="52" t="s">
        <v>243</v>
      </c>
      <c r="E97" s="53" t="s">
        <v>244</v>
      </c>
      <c r="F97" s="52" t="s">
        <v>9</v>
      </c>
      <c r="G97" s="60">
        <v>2.2999999999999998</v>
      </c>
      <c r="H97" s="71"/>
      <c r="I97" s="51">
        <f t="shared" si="29"/>
        <v>0</v>
      </c>
      <c r="J97" s="50">
        <f t="shared" si="32"/>
        <v>0</v>
      </c>
      <c r="K97" s="80">
        <f t="shared" si="31"/>
        <v>0</v>
      </c>
      <c r="M97" s="88"/>
    </row>
    <row r="98" spans="2:13" s="3" customFormat="1" ht="15.75" x14ac:dyDescent="0.25">
      <c r="B98" s="54" t="s">
        <v>245</v>
      </c>
      <c r="C98" s="55"/>
      <c r="D98" s="56" t="s">
        <v>246</v>
      </c>
      <c r="E98" s="56"/>
      <c r="F98" s="56"/>
      <c r="G98" s="57"/>
      <c r="H98" s="57"/>
      <c r="I98" s="57"/>
      <c r="J98" s="57"/>
      <c r="K98" s="81">
        <f>SUM(K99:K102,0)</f>
        <v>0</v>
      </c>
      <c r="M98" s="88"/>
    </row>
    <row r="99" spans="2:13" s="3" customFormat="1" ht="15.75" x14ac:dyDescent="0.25">
      <c r="B99" s="58" t="s">
        <v>247</v>
      </c>
      <c r="C99" s="59" t="s">
        <v>7</v>
      </c>
      <c r="D99" s="52" t="s">
        <v>248</v>
      </c>
      <c r="E99" s="53" t="s">
        <v>249</v>
      </c>
      <c r="F99" s="52" t="s">
        <v>47</v>
      </c>
      <c r="G99" s="60">
        <v>8</v>
      </c>
      <c r="H99" s="71"/>
      <c r="I99" s="51">
        <f t="shared" si="29"/>
        <v>0</v>
      </c>
      <c r="J99" s="50">
        <f t="shared" ref="J99" si="33">ROUND(H99*(1+I99),2)</f>
        <v>0</v>
      </c>
      <c r="K99" s="80">
        <f t="shared" ref="K99:K102" si="34">ROUND(G99*J99,2)</f>
        <v>0</v>
      </c>
      <c r="M99" s="88"/>
    </row>
    <row r="100" spans="2:13" s="3" customFormat="1" ht="31.5" x14ac:dyDescent="0.25">
      <c r="B100" s="58" t="s">
        <v>250</v>
      </c>
      <c r="C100" s="59" t="s">
        <v>7</v>
      </c>
      <c r="D100" s="52" t="s">
        <v>251</v>
      </c>
      <c r="E100" s="53" t="s">
        <v>252</v>
      </c>
      <c r="F100" s="52" t="s">
        <v>47</v>
      </c>
      <c r="G100" s="60">
        <v>4</v>
      </c>
      <c r="H100" s="71"/>
      <c r="I100" s="51">
        <f t="shared" si="29"/>
        <v>0</v>
      </c>
      <c r="J100" s="50">
        <f t="shared" ref="J100:J102" si="35">ROUND(H100*(1+I100),2)</f>
        <v>0</v>
      </c>
      <c r="K100" s="80">
        <f t="shared" si="34"/>
        <v>0</v>
      </c>
      <c r="M100" s="88"/>
    </row>
    <row r="101" spans="2:13" s="3" customFormat="1" ht="31.5" x14ac:dyDescent="0.25">
      <c r="B101" s="58" t="s">
        <v>253</v>
      </c>
      <c r="C101" s="59" t="s">
        <v>49</v>
      </c>
      <c r="D101" s="52" t="s">
        <v>254</v>
      </c>
      <c r="E101" s="53" t="s">
        <v>255</v>
      </c>
      <c r="F101" s="52" t="s">
        <v>9</v>
      </c>
      <c r="G101" s="60">
        <v>19.84</v>
      </c>
      <c r="H101" s="71"/>
      <c r="I101" s="51">
        <f t="shared" si="29"/>
        <v>0</v>
      </c>
      <c r="J101" s="50">
        <f t="shared" si="35"/>
        <v>0</v>
      </c>
      <c r="K101" s="80">
        <f t="shared" si="34"/>
        <v>0</v>
      </c>
      <c r="M101" s="88"/>
    </row>
    <row r="102" spans="2:13" s="3" customFormat="1" ht="31.5" x14ac:dyDescent="0.25">
      <c r="B102" s="58" t="s">
        <v>256</v>
      </c>
      <c r="C102" s="59" t="s">
        <v>7</v>
      </c>
      <c r="D102" s="52" t="s">
        <v>257</v>
      </c>
      <c r="E102" s="53" t="s">
        <v>258</v>
      </c>
      <c r="F102" s="52" t="s">
        <v>9</v>
      </c>
      <c r="G102" s="60">
        <v>205.25</v>
      </c>
      <c r="H102" s="71"/>
      <c r="I102" s="51">
        <f t="shared" si="29"/>
        <v>0</v>
      </c>
      <c r="J102" s="50">
        <f t="shared" si="35"/>
        <v>0</v>
      </c>
      <c r="K102" s="80">
        <f t="shared" si="34"/>
        <v>0</v>
      </c>
      <c r="M102" s="88"/>
    </row>
    <row r="103" spans="2:13" customFormat="1" ht="15.75" x14ac:dyDescent="0.25">
      <c r="B103" s="54" t="s">
        <v>259</v>
      </c>
      <c r="C103" s="55"/>
      <c r="D103" s="56" t="s">
        <v>260</v>
      </c>
      <c r="E103" s="56"/>
      <c r="F103" s="56"/>
      <c r="G103" s="57"/>
      <c r="H103" s="57"/>
      <c r="I103" s="57"/>
      <c r="J103" s="57"/>
      <c r="K103" s="81">
        <f>SUM(K104:K110,0)</f>
        <v>0</v>
      </c>
      <c r="M103" s="88"/>
    </row>
    <row r="104" spans="2:13" customFormat="1" ht="32.25" customHeight="1" x14ac:dyDescent="0.25">
      <c r="B104" s="58" t="s">
        <v>261</v>
      </c>
      <c r="C104" s="59" t="s">
        <v>49</v>
      </c>
      <c r="D104" s="52" t="s">
        <v>262</v>
      </c>
      <c r="E104" s="53" t="s">
        <v>263</v>
      </c>
      <c r="F104" s="52" t="s">
        <v>47</v>
      </c>
      <c r="G104" s="60">
        <v>1</v>
      </c>
      <c r="H104" s="71"/>
      <c r="I104" s="51">
        <f t="shared" si="29"/>
        <v>0</v>
      </c>
      <c r="J104" s="50">
        <f t="shared" ref="J104" si="36">ROUND(H104*(1+I104),2)</f>
        <v>0</v>
      </c>
      <c r="K104" s="80">
        <f t="shared" ref="K104:K110" si="37">ROUND(G104*J104,2)</f>
        <v>0</v>
      </c>
      <c r="M104" s="88"/>
    </row>
    <row r="105" spans="2:13" customFormat="1" ht="47.25" x14ac:dyDescent="0.25">
      <c r="B105" s="58" t="s">
        <v>264</v>
      </c>
      <c r="C105" s="59" t="s">
        <v>49</v>
      </c>
      <c r="D105" s="52" t="s">
        <v>265</v>
      </c>
      <c r="E105" s="53" t="s">
        <v>266</v>
      </c>
      <c r="F105" s="52" t="s">
        <v>9</v>
      </c>
      <c r="G105" s="60">
        <v>1.68</v>
      </c>
      <c r="H105" s="71"/>
      <c r="I105" s="51">
        <f t="shared" si="29"/>
        <v>0</v>
      </c>
      <c r="J105" s="50">
        <f t="shared" ref="J105:J110" si="38">ROUND(H105*(1+I105),2)</f>
        <v>0</v>
      </c>
      <c r="K105" s="80">
        <f t="shared" si="37"/>
        <v>0</v>
      </c>
      <c r="M105" s="88"/>
    </row>
    <row r="106" spans="2:13" s="3" customFormat="1" ht="47.25" x14ac:dyDescent="0.25">
      <c r="B106" s="58" t="s">
        <v>267</v>
      </c>
      <c r="C106" s="59" t="s">
        <v>49</v>
      </c>
      <c r="D106" s="52" t="s">
        <v>268</v>
      </c>
      <c r="E106" s="53" t="s">
        <v>269</v>
      </c>
      <c r="F106" s="52" t="s">
        <v>9</v>
      </c>
      <c r="G106" s="60">
        <v>6.72</v>
      </c>
      <c r="H106" s="71"/>
      <c r="I106" s="51">
        <f t="shared" si="29"/>
        <v>0</v>
      </c>
      <c r="J106" s="50">
        <f t="shared" si="38"/>
        <v>0</v>
      </c>
      <c r="K106" s="80">
        <f t="shared" si="37"/>
        <v>0</v>
      </c>
      <c r="M106" s="88"/>
    </row>
    <row r="107" spans="2:13" s="3" customFormat="1" ht="47.25" x14ac:dyDescent="0.25">
      <c r="B107" s="58" t="s">
        <v>270</v>
      </c>
      <c r="C107" s="59" t="s">
        <v>49</v>
      </c>
      <c r="D107" s="52" t="s">
        <v>271</v>
      </c>
      <c r="E107" s="53" t="s">
        <v>272</v>
      </c>
      <c r="F107" s="52" t="s">
        <v>9</v>
      </c>
      <c r="G107" s="60">
        <v>143.1</v>
      </c>
      <c r="H107" s="71"/>
      <c r="I107" s="51">
        <f t="shared" si="29"/>
        <v>0</v>
      </c>
      <c r="J107" s="50">
        <f t="shared" si="38"/>
        <v>0</v>
      </c>
      <c r="K107" s="80">
        <f t="shared" si="37"/>
        <v>0</v>
      </c>
      <c r="M107" s="88"/>
    </row>
    <row r="108" spans="2:13" s="3" customFormat="1" ht="24" customHeight="1" x14ac:dyDescent="0.25">
      <c r="B108" s="58" t="s">
        <v>273</v>
      </c>
      <c r="C108" s="59" t="s">
        <v>49</v>
      </c>
      <c r="D108" s="52" t="s">
        <v>274</v>
      </c>
      <c r="E108" s="53" t="s">
        <v>275</v>
      </c>
      <c r="F108" s="52" t="s">
        <v>9</v>
      </c>
      <c r="G108" s="60">
        <v>5.04</v>
      </c>
      <c r="H108" s="71"/>
      <c r="I108" s="51">
        <f t="shared" si="29"/>
        <v>0</v>
      </c>
      <c r="J108" s="50">
        <f t="shared" si="38"/>
        <v>0</v>
      </c>
      <c r="K108" s="80">
        <f t="shared" si="37"/>
        <v>0</v>
      </c>
      <c r="M108" s="88"/>
    </row>
    <row r="109" spans="2:13" s="3" customFormat="1" ht="47.25" x14ac:dyDescent="0.25">
      <c r="B109" s="58" t="s">
        <v>276</v>
      </c>
      <c r="C109" s="59" t="s">
        <v>49</v>
      </c>
      <c r="D109" s="52" t="s">
        <v>277</v>
      </c>
      <c r="E109" s="53" t="s">
        <v>278</v>
      </c>
      <c r="F109" s="52" t="s">
        <v>9</v>
      </c>
      <c r="G109" s="49">
        <v>7.48</v>
      </c>
      <c r="H109" s="71"/>
      <c r="I109" s="51">
        <f t="shared" si="29"/>
        <v>0</v>
      </c>
      <c r="J109" s="50">
        <f t="shared" si="38"/>
        <v>0</v>
      </c>
      <c r="K109" s="80">
        <f t="shared" si="37"/>
        <v>0</v>
      </c>
      <c r="M109" s="88"/>
    </row>
    <row r="110" spans="2:13" s="3" customFormat="1" ht="63" x14ac:dyDescent="0.25">
      <c r="B110" s="58" t="s">
        <v>279</v>
      </c>
      <c r="C110" s="59" t="s">
        <v>49</v>
      </c>
      <c r="D110" s="52" t="s">
        <v>280</v>
      </c>
      <c r="E110" s="53" t="s">
        <v>281</v>
      </c>
      <c r="F110" s="52" t="s">
        <v>9</v>
      </c>
      <c r="G110" s="60">
        <v>5.25</v>
      </c>
      <c r="H110" s="71"/>
      <c r="I110" s="51">
        <f t="shared" si="29"/>
        <v>0</v>
      </c>
      <c r="J110" s="50">
        <f t="shared" si="38"/>
        <v>0</v>
      </c>
      <c r="K110" s="80">
        <f t="shared" si="37"/>
        <v>0</v>
      </c>
      <c r="M110" s="88"/>
    </row>
    <row r="111" spans="2:13" s="3" customFormat="1" ht="15.75" x14ac:dyDescent="0.25">
      <c r="B111" s="54" t="s">
        <v>282</v>
      </c>
      <c r="C111" s="55"/>
      <c r="D111" s="56" t="s">
        <v>283</v>
      </c>
      <c r="E111" s="56"/>
      <c r="F111" s="56"/>
      <c r="G111" s="57"/>
      <c r="H111" s="57"/>
      <c r="I111" s="57"/>
      <c r="J111" s="57"/>
      <c r="K111" s="81">
        <f>SUM(K112:K130,0)</f>
        <v>0</v>
      </c>
      <c r="M111" s="88"/>
    </row>
    <row r="112" spans="2:13" s="3" customFormat="1" ht="47.25" x14ac:dyDescent="0.25">
      <c r="B112" s="58" t="s">
        <v>284</v>
      </c>
      <c r="C112" s="59" t="s">
        <v>49</v>
      </c>
      <c r="D112" s="52" t="s">
        <v>285</v>
      </c>
      <c r="E112" s="53" t="s">
        <v>286</v>
      </c>
      <c r="F112" s="52" t="s">
        <v>9</v>
      </c>
      <c r="G112" s="60">
        <v>0.88</v>
      </c>
      <c r="H112" s="71"/>
      <c r="I112" s="51">
        <f t="shared" si="29"/>
        <v>0</v>
      </c>
      <c r="J112" s="50">
        <f t="shared" ref="J112" si="39">ROUND(H112*(1+I112),2)</f>
        <v>0</v>
      </c>
      <c r="K112" s="80">
        <f t="shared" ref="K112:K130" si="40">ROUND(G112*J112,2)</f>
        <v>0</v>
      </c>
      <c r="M112" s="88"/>
    </row>
    <row r="113" spans="2:13" s="3" customFormat="1" ht="47.25" x14ac:dyDescent="0.25">
      <c r="B113" s="58" t="s">
        <v>287</v>
      </c>
      <c r="C113" s="59" t="s">
        <v>49</v>
      </c>
      <c r="D113" s="52" t="s">
        <v>288</v>
      </c>
      <c r="E113" s="53" t="s">
        <v>289</v>
      </c>
      <c r="F113" s="52" t="s">
        <v>9</v>
      </c>
      <c r="G113" s="60">
        <v>1.6</v>
      </c>
      <c r="H113" s="71"/>
      <c r="I113" s="51">
        <f t="shared" si="29"/>
        <v>0</v>
      </c>
      <c r="J113" s="50">
        <f t="shared" ref="J113:J130" si="41">ROUND(H113*(1+I113),2)</f>
        <v>0</v>
      </c>
      <c r="K113" s="80">
        <f t="shared" si="40"/>
        <v>0</v>
      </c>
      <c r="M113" s="88"/>
    </row>
    <row r="114" spans="2:13" s="3" customFormat="1" ht="47.25" x14ac:dyDescent="0.25">
      <c r="B114" s="58" t="s">
        <v>290</v>
      </c>
      <c r="C114" s="59" t="s">
        <v>49</v>
      </c>
      <c r="D114" s="52" t="s">
        <v>291</v>
      </c>
      <c r="E114" s="53" t="s">
        <v>292</v>
      </c>
      <c r="F114" s="52" t="s">
        <v>9</v>
      </c>
      <c r="G114" s="60">
        <v>3.22</v>
      </c>
      <c r="H114" s="71"/>
      <c r="I114" s="51">
        <f t="shared" si="29"/>
        <v>0</v>
      </c>
      <c r="J114" s="50">
        <f t="shared" si="41"/>
        <v>0</v>
      </c>
      <c r="K114" s="80">
        <f t="shared" si="40"/>
        <v>0</v>
      </c>
      <c r="M114" s="88"/>
    </row>
    <row r="115" spans="2:13" s="3" customFormat="1" ht="47.25" x14ac:dyDescent="0.25">
      <c r="B115" s="58" t="s">
        <v>293</v>
      </c>
      <c r="C115" s="59" t="s">
        <v>49</v>
      </c>
      <c r="D115" s="52" t="s">
        <v>294</v>
      </c>
      <c r="E115" s="53" t="s">
        <v>295</v>
      </c>
      <c r="F115" s="52" t="s">
        <v>9</v>
      </c>
      <c r="G115" s="60">
        <v>2.0299999999999998</v>
      </c>
      <c r="H115" s="71"/>
      <c r="I115" s="51">
        <f t="shared" si="29"/>
        <v>0</v>
      </c>
      <c r="J115" s="50">
        <f t="shared" si="41"/>
        <v>0</v>
      </c>
      <c r="K115" s="80">
        <f t="shared" si="40"/>
        <v>0</v>
      </c>
      <c r="M115" s="88"/>
    </row>
    <row r="116" spans="2:13" customFormat="1" ht="47.25" x14ac:dyDescent="0.25">
      <c r="B116" s="58" t="s">
        <v>296</v>
      </c>
      <c r="C116" s="59" t="s">
        <v>49</v>
      </c>
      <c r="D116" s="52" t="s">
        <v>297</v>
      </c>
      <c r="E116" s="53" t="s">
        <v>298</v>
      </c>
      <c r="F116" s="52" t="s">
        <v>9</v>
      </c>
      <c r="G116" s="60">
        <v>2.56</v>
      </c>
      <c r="H116" s="71"/>
      <c r="I116" s="51">
        <f t="shared" si="29"/>
        <v>0</v>
      </c>
      <c r="J116" s="50">
        <f t="shared" si="41"/>
        <v>0</v>
      </c>
      <c r="K116" s="80">
        <f t="shared" si="40"/>
        <v>0</v>
      </c>
      <c r="M116" s="88"/>
    </row>
    <row r="117" spans="2:13" customFormat="1" ht="32.25" customHeight="1" x14ac:dyDescent="0.25">
      <c r="B117" s="58" t="s">
        <v>299</v>
      </c>
      <c r="C117" s="59" t="s">
        <v>49</v>
      </c>
      <c r="D117" s="52" t="s">
        <v>300</v>
      </c>
      <c r="E117" s="53" t="s">
        <v>301</v>
      </c>
      <c r="F117" s="52" t="s">
        <v>9</v>
      </c>
      <c r="G117" s="60">
        <v>2.1</v>
      </c>
      <c r="H117" s="71"/>
      <c r="I117" s="51">
        <f t="shared" si="29"/>
        <v>0</v>
      </c>
      <c r="J117" s="50">
        <f t="shared" si="41"/>
        <v>0</v>
      </c>
      <c r="K117" s="80">
        <f t="shared" si="40"/>
        <v>0</v>
      </c>
      <c r="M117" s="88"/>
    </row>
    <row r="118" spans="2:13" customFormat="1" ht="47.25" x14ac:dyDescent="0.25">
      <c r="B118" s="58" t="s">
        <v>302</v>
      </c>
      <c r="C118" s="59" t="s">
        <v>49</v>
      </c>
      <c r="D118" s="52" t="s">
        <v>303</v>
      </c>
      <c r="E118" s="53" t="s">
        <v>304</v>
      </c>
      <c r="F118" s="52" t="s">
        <v>9</v>
      </c>
      <c r="G118" s="60">
        <v>11.06</v>
      </c>
      <c r="H118" s="71"/>
      <c r="I118" s="51">
        <f t="shared" si="29"/>
        <v>0</v>
      </c>
      <c r="J118" s="50">
        <f t="shared" si="41"/>
        <v>0</v>
      </c>
      <c r="K118" s="80">
        <f t="shared" si="40"/>
        <v>0</v>
      </c>
      <c r="M118" s="88"/>
    </row>
    <row r="119" spans="2:13" customFormat="1" ht="47.25" x14ac:dyDescent="0.25">
      <c r="B119" s="58" t="s">
        <v>305</v>
      </c>
      <c r="C119" s="59" t="s">
        <v>49</v>
      </c>
      <c r="D119" s="52" t="s">
        <v>306</v>
      </c>
      <c r="E119" s="53" t="s">
        <v>307</v>
      </c>
      <c r="F119" s="52" t="s">
        <v>9</v>
      </c>
      <c r="G119" s="60">
        <v>6.3</v>
      </c>
      <c r="H119" s="71"/>
      <c r="I119" s="51">
        <f t="shared" si="29"/>
        <v>0</v>
      </c>
      <c r="J119" s="50">
        <f t="shared" si="41"/>
        <v>0</v>
      </c>
      <c r="K119" s="80">
        <f t="shared" si="40"/>
        <v>0</v>
      </c>
      <c r="M119" s="88"/>
    </row>
    <row r="120" spans="2:13" customFormat="1" ht="49.5" customHeight="1" x14ac:dyDescent="0.25">
      <c r="B120" s="58" t="s">
        <v>308</v>
      </c>
      <c r="C120" s="59" t="s">
        <v>49</v>
      </c>
      <c r="D120" s="52" t="s">
        <v>309</v>
      </c>
      <c r="E120" s="53" t="s">
        <v>310</v>
      </c>
      <c r="F120" s="52" t="s">
        <v>9</v>
      </c>
      <c r="G120" s="60">
        <v>18.899999999999999</v>
      </c>
      <c r="H120" s="71"/>
      <c r="I120" s="51">
        <f t="shared" si="29"/>
        <v>0</v>
      </c>
      <c r="J120" s="50">
        <f t="shared" si="41"/>
        <v>0</v>
      </c>
      <c r="K120" s="80">
        <f t="shared" si="40"/>
        <v>0</v>
      </c>
      <c r="M120" s="88"/>
    </row>
    <row r="121" spans="2:13" s="3" customFormat="1" ht="47.25" x14ac:dyDescent="0.25">
      <c r="B121" s="58" t="s">
        <v>311</v>
      </c>
      <c r="C121" s="59" t="s">
        <v>49</v>
      </c>
      <c r="D121" s="52" t="s">
        <v>312</v>
      </c>
      <c r="E121" s="53" t="s">
        <v>313</v>
      </c>
      <c r="F121" s="52" t="s">
        <v>9</v>
      </c>
      <c r="G121" s="60">
        <v>2.1</v>
      </c>
      <c r="H121" s="71"/>
      <c r="I121" s="51">
        <f t="shared" si="29"/>
        <v>0</v>
      </c>
      <c r="J121" s="50">
        <f t="shared" si="41"/>
        <v>0</v>
      </c>
      <c r="K121" s="80">
        <f t="shared" si="40"/>
        <v>0</v>
      </c>
      <c r="M121" s="88"/>
    </row>
    <row r="122" spans="2:13" s="3" customFormat="1" ht="47.25" x14ac:dyDescent="0.25">
      <c r="B122" s="58" t="s">
        <v>314</v>
      </c>
      <c r="C122" s="59" t="s">
        <v>49</v>
      </c>
      <c r="D122" s="52" t="s">
        <v>315</v>
      </c>
      <c r="E122" s="53" t="s">
        <v>316</v>
      </c>
      <c r="F122" s="52" t="s">
        <v>9</v>
      </c>
      <c r="G122" s="60">
        <v>6.3</v>
      </c>
      <c r="H122" s="71"/>
      <c r="I122" s="51">
        <f t="shared" si="29"/>
        <v>0</v>
      </c>
      <c r="J122" s="50">
        <f t="shared" si="41"/>
        <v>0</v>
      </c>
      <c r="K122" s="80">
        <f t="shared" si="40"/>
        <v>0</v>
      </c>
      <c r="M122" s="88"/>
    </row>
    <row r="123" spans="2:13" s="3" customFormat="1" ht="47.25" x14ac:dyDescent="0.25">
      <c r="B123" s="58" t="s">
        <v>317</v>
      </c>
      <c r="C123" s="59" t="s">
        <v>49</v>
      </c>
      <c r="D123" s="52" t="s">
        <v>318</v>
      </c>
      <c r="E123" s="53" t="s">
        <v>319</v>
      </c>
      <c r="F123" s="52" t="s">
        <v>9</v>
      </c>
      <c r="G123" s="60">
        <v>8.4</v>
      </c>
      <c r="H123" s="71"/>
      <c r="I123" s="51">
        <f t="shared" si="29"/>
        <v>0</v>
      </c>
      <c r="J123" s="50">
        <f t="shared" si="41"/>
        <v>0</v>
      </c>
      <c r="K123" s="80">
        <f t="shared" si="40"/>
        <v>0</v>
      </c>
      <c r="M123" s="88"/>
    </row>
    <row r="124" spans="2:13" s="3" customFormat="1" ht="47.25" x14ac:dyDescent="0.25">
      <c r="B124" s="58" t="s">
        <v>320</v>
      </c>
      <c r="C124" s="59" t="s">
        <v>49</v>
      </c>
      <c r="D124" s="52" t="s">
        <v>321</v>
      </c>
      <c r="E124" s="53" t="s">
        <v>322</v>
      </c>
      <c r="F124" s="52" t="s">
        <v>9</v>
      </c>
      <c r="G124" s="49">
        <v>12.6</v>
      </c>
      <c r="H124" s="71"/>
      <c r="I124" s="51">
        <f t="shared" si="29"/>
        <v>0</v>
      </c>
      <c r="J124" s="50">
        <f t="shared" si="41"/>
        <v>0</v>
      </c>
      <c r="K124" s="80">
        <f t="shared" si="40"/>
        <v>0</v>
      </c>
      <c r="M124" s="88"/>
    </row>
    <row r="125" spans="2:13" s="3" customFormat="1" ht="47.25" x14ac:dyDescent="0.25">
      <c r="B125" s="58" t="s">
        <v>323</v>
      </c>
      <c r="C125" s="59" t="s">
        <v>49</v>
      </c>
      <c r="D125" s="52" t="s">
        <v>324</v>
      </c>
      <c r="E125" s="53" t="s">
        <v>325</v>
      </c>
      <c r="F125" s="52" t="s">
        <v>9</v>
      </c>
      <c r="G125" s="60">
        <v>33.6</v>
      </c>
      <c r="H125" s="71"/>
      <c r="I125" s="51">
        <f t="shared" si="29"/>
        <v>0</v>
      </c>
      <c r="J125" s="50">
        <f t="shared" si="41"/>
        <v>0</v>
      </c>
      <c r="K125" s="80">
        <f t="shared" si="40"/>
        <v>0</v>
      </c>
      <c r="M125" s="88"/>
    </row>
    <row r="126" spans="2:13" customFormat="1" ht="47.25" x14ac:dyDescent="0.25">
      <c r="B126" s="58" t="s">
        <v>326</v>
      </c>
      <c r="C126" s="59" t="s">
        <v>49</v>
      </c>
      <c r="D126" s="52" t="s">
        <v>327</v>
      </c>
      <c r="E126" s="53" t="s">
        <v>328</v>
      </c>
      <c r="F126" s="52" t="s">
        <v>9</v>
      </c>
      <c r="G126" s="60">
        <v>16.8</v>
      </c>
      <c r="H126" s="71"/>
      <c r="I126" s="51">
        <f t="shared" si="29"/>
        <v>0</v>
      </c>
      <c r="J126" s="50">
        <f t="shared" si="41"/>
        <v>0</v>
      </c>
      <c r="K126" s="80">
        <f t="shared" si="40"/>
        <v>0</v>
      </c>
      <c r="M126" s="88"/>
    </row>
    <row r="127" spans="2:13" customFormat="1" ht="32.25" customHeight="1" x14ac:dyDescent="0.25">
      <c r="B127" s="58" t="s">
        <v>329</v>
      </c>
      <c r="C127" s="59" t="s">
        <v>49</v>
      </c>
      <c r="D127" s="52" t="s">
        <v>330</v>
      </c>
      <c r="E127" s="53" t="s">
        <v>331</v>
      </c>
      <c r="F127" s="52" t="s">
        <v>9</v>
      </c>
      <c r="G127" s="60">
        <v>5.44</v>
      </c>
      <c r="H127" s="71"/>
      <c r="I127" s="51">
        <f t="shared" si="29"/>
        <v>0</v>
      </c>
      <c r="J127" s="50">
        <f t="shared" si="41"/>
        <v>0</v>
      </c>
      <c r="K127" s="80">
        <f t="shared" si="40"/>
        <v>0</v>
      </c>
      <c r="M127" s="88"/>
    </row>
    <row r="128" spans="2:13" customFormat="1" ht="31.5" x14ac:dyDescent="0.25">
      <c r="B128" s="58" t="s">
        <v>332</v>
      </c>
      <c r="C128" s="59" t="s">
        <v>49</v>
      </c>
      <c r="D128" s="52" t="s">
        <v>333</v>
      </c>
      <c r="E128" s="53" t="s">
        <v>334</v>
      </c>
      <c r="F128" s="52" t="s">
        <v>9</v>
      </c>
      <c r="G128" s="60">
        <v>0.25</v>
      </c>
      <c r="H128" s="71"/>
      <c r="I128" s="51">
        <f t="shared" si="29"/>
        <v>0</v>
      </c>
      <c r="J128" s="50">
        <f t="shared" si="41"/>
        <v>0</v>
      </c>
      <c r="K128" s="80">
        <f t="shared" si="40"/>
        <v>0</v>
      </c>
      <c r="M128" s="88"/>
    </row>
    <row r="129" spans="2:13" s="3" customFormat="1" ht="31.5" x14ac:dyDescent="0.25">
      <c r="B129" s="58" t="s">
        <v>335</v>
      </c>
      <c r="C129" s="59" t="s">
        <v>49</v>
      </c>
      <c r="D129" s="52" t="s">
        <v>336</v>
      </c>
      <c r="E129" s="53" t="s">
        <v>337</v>
      </c>
      <c r="F129" s="52" t="s">
        <v>9</v>
      </c>
      <c r="G129" s="60">
        <v>0.5</v>
      </c>
      <c r="H129" s="71"/>
      <c r="I129" s="51">
        <f t="shared" si="29"/>
        <v>0</v>
      </c>
      <c r="J129" s="50">
        <f t="shared" si="41"/>
        <v>0</v>
      </c>
      <c r="K129" s="80">
        <f t="shared" si="40"/>
        <v>0</v>
      </c>
      <c r="M129" s="88"/>
    </row>
    <row r="130" spans="2:13" s="3" customFormat="1" ht="31.5" x14ac:dyDescent="0.25">
      <c r="B130" s="58" t="s">
        <v>338</v>
      </c>
      <c r="C130" s="59" t="s">
        <v>49</v>
      </c>
      <c r="D130" s="52" t="s">
        <v>339</v>
      </c>
      <c r="E130" s="53" t="s">
        <v>340</v>
      </c>
      <c r="F130" s="52" t="s">
        <v>9</v>
      </c>
      <c r="G130" s="60">
        <v>28.24</v>
      </c>
      <c r="H130" s="71"/>
      <c r="I130" s="51">
        <f t="shared" si="29"/>
        <v>0</v>
      </c>
      <c r="J130" s="50">
        <f t="shared" si="41"/>
        <v>0</v>
      </c>
      <c r="K130" s="80">
        <f t="shared" si="40"/>
        <v>0</v>
      </c>
      <c r="M130" s="88"/>
    </row>
    <row r="131" spans="2:13" s="3" customFormat="1" ht="24" customHeight="1" x14ac:dyDescent="0.25">
      <c r="B131" s="54" t="s">
        <v>341</v>
      </c>
      <c r="C131" s="55"/>
      <c r="D131" s="56" t="s">
        <v>342</v>
      </c>
      <c r="E131" s="56"/>
      <c r="F131" s="56"/>
      <c r="G131" s="57"/>
      <c r="H131" s="57"/>
      <c r="I131" s="57"/>
      <c r="J131" s="57"/>
      <c r="K131" s="81">
        <f>SUM(K132:K133,0)</f>
        <v>0</v>
      </c>
      <c r="M131" s="88"/>
    </row>
    <row r="132" spans="2:13" s="3" customFormat="1" ht="31.5" x14ac:dyDescent="0.25">
      <c r="B132" s="58" t="s">
        <v>343</v>
      </c>
      <c r="C132" s="59" t="s">
        <v>49</v>
      </c>
      <c r="D132" s="52" t="s">
        <v>344</v>
      </c>
      <c r="E132" s="53" t="s">
        <v>345</v>
      </c>
      <c r="F132" s="52" t="s">
        <v>9</v>
      </c>
      <c r="G132" s="60">
        <v>8.51</v>
      </c>
      <c r="H132" s="71"/>
      <c r="I132" s="51">
        <f t="shared" si="29"/>
        <v>0</v>
      </c>
      <c r="J132" s="50">
        <f t="shared" ref="J132:J133" si="42">ROUND(H132*(1+I132),2)</f>
        <v>0</v>
      </c>
      <c r="K132" s="80">
        <f t="shared" ref="K132:K133" si="43">ROUND(G132*J132,2)</f>
        <v>0</v>
      </c>
      <c r="M132" s="88"/>
    </row>
    <row r="133" spans="2:13" s="3" customFormat="1" ht="31.5" x14ac:dyDescent="0.25">
      <c r="B133" s="58" t="s">
        <v>346</v>
      </c>
      <c r="C133" s="59" t="s">
        <v>49</v>
      </c>
      <c r="D133" s="52" t="s">
        <v>347</v>
      </c>
      <c r="E133" s="53" t="s">
        <v>348</v>
      </c>
      <c r="F133" s="52" t="s">
        <v>9</v>
      </c>
      <c r="G133" s="60">
        <v>7.55</v>
      </c>
      <c r="H133" s="71"/>
      <c r="I133" s="51">
        <f t="shared" si="29"/>
        <v>0</v>
      </c>
      <c r="J133" s="50">
        <f t="shared" si="42"/>
        <v>0</v>
      </c>
      <c r="K133" s="80">
        <f t="shared" si="43"/>
        <v>0</v>
      </c>
      <c r="M133" s="88"/>
    </row>
    <row r="134" spans="2:13" s="3" customFormat="1" ht="15.75" x14ac:dyDescent="0.25">
      <c r="B134" s="54" t="s">
        <v>349</v>
      </c>
      <c r="C134" s="55"/>
      <c r="D134" s="56" t="s">
        <v>350</v>
      </c>
      <c r="E134" s="56"/>
      <c r="F134" s="56"/>
      <c r="G134" s="57"/>
      <c r="H134" s="57"/>
      <c r="I134" s="57"/>
      <c r="J134" s="57"/>
      <c r="K134" s="81">
        <f>SUM(K135:K145,0)</f>
        <v>0</v>
      </c>
      <c r="M134" s="88"/>
    </row>
    <row r="135" spans="2:13" s="3" customFormat="1" ht="31.5" x14ac:dyDescent="0.25">
      <c r="B135" s="58" t="s">
        <v>351</v>
      </c>
      <c r="C135" s="59" t="s">
        <v>49</v>
      </c>
      <c r="D135" s="52" t="s">
        <v>352</v>
      </c>
      <c r="E135" s="53" t="s">
        <v>353</v>
      </c>
      <c r="F135" s="52" t="s">
        <v>9</v>
      </c>
      <c r="G135" s="60">
        <v>3.08</v>
      </c>
      <c r="H135" s="71"/>
      <c r="I135" s="51">
        <f t="shared" si="29"/>
        <v>0</v>
      </c>
      <c r="J135" s="50">
        <f t="shared" ref="J135" si="44">ROUND(H135*(1+I135),2)</f>
        <v>0</v>
      </c>
      <c r="K135" s="80">
        <f t="shared" ref="K135:K145" si="45">ROUND(G135*J135,2)</f>
        <v>0</v>
      </c>
      <c r="M135" s="88"/>
    </row>
    <row r="136" spans="2:13" s="3" customFormat="1" ht="31.5" x14ac:dyDescent="0.25">
      <c r="B136" s="58" t="s">
        <v>354</v>
      </c>
      <c r="C136" s="59" t="s">
        <v>49</v>
      </c>
      <c r="D136" s="52" t="s">
        <v>355</v>
      </c>
      <c r="E136" s="53" t="s">
        <v>356</v>
      </c>
      <c r="F136" s="52" t="s">
        <v>9</v>
      </c>
      <c r="G136" s="60">
        <v>7.35</v>
      </c>
      <c r="H136" s="71"/>
      <c r="I136" s="51">
        <f t="shared" si="29"/>
        <v>0</v>
      </c>
      <c r="J136" s="50">
        <f t="shared" ref="J136:J145" si="46">ROUND(H136*(1+I136),2)</f>
        <v>0</v>
      </c>
      <c r="K136" s="80">
        <f t="shared" si="45"/>
        <v>0</v>
      </c>
      <c r="M136" s="88"/>
    </row>
    <row r="137" spans="2:13" s="3" customFormat="1" ht="31.5" x14ac:dyDescent="0.25">
      <c r="B137" s="58" t="s">
        <v>357</v>
      </c>
      <c r="C137" s="59" t="s">
        <v>49</v>
      </c>
      <c r="D137" s="52" t="s">
        <v>358</v>
      </c>
      <c r="E137" s="53" t="s">
        <v>359</v>
      </c>
      <c r="F137" s="52" t="s">
        <v>9</v>
      </c>
      <c r="G137" s="60">
        <v>78.819999999999993</v>
      </c>
      <c r="H137" s="71"/>
      <c r="I137" s="51">
        <f t="shared" si="29"/>
        <v>0</v>
      </c>
      <c r="J137" s="50">
        <f t="shared" si="46"/>
        <v>0</v>
      </c>
      <c r="K137" s="80">
        <f t="shared" si="45"/>
        <v>0</v>
      </c>
      <c r="M137" s="88"/>
    </row>
    <row r="138" spans="2:13" s="3" customFormat="1" ht="31.5" x14ac:dyDescent="0.25">
      <c r="B138" s="58" t="s">
        <v>360</v>
      </c>
      <c r="C138" s="59" t="s">
        <v>49</v>
      </c>
      <c r="D138" s="52" t="s">
        <v>361</v>
      </c>
      <c r="E138" s="53" t="s">
        <v>362</v>
      </c>
      <c r="F138" s="52" t="s">
        <v>9</v>
      </c>
      <c r="G138" s="60">
        <v>6.2</v>
      </c>
      <c r="H138" s="71"/>
      <c r="I138" s="51">
        <f t="shared" si="29"/>
        <v>0</v>
      </c>
      <c r="J138" s="50">
        <f t="shared" si="46"/>
        <v>0</v>
      </c>
      <c r="K138" s="80">
        <f t="shared" si="45"/>
        <v>0</v>
      </c>
      <c r="M138" s="88"/>
    </row>
    <row r="139" spans="2:13" customFormat="1" ht="31.5" x14ac:dyDescent="0.25">
      <c r="B139" s="58" t="s">
        <v>363</v>
      </c>
      <c r="C139" s="59" t="s">
        <v>49</v>
      </c>
      <c r="D139" s="52" t="s">
        <v>364</v>
      </c>
      <c r="E139" s="53" t="s">
        <v>365</v>
      </c>
      <c r="F139" s="52" t="s">
        <v>9</v>
      </c>
      <c r="G139" s="60">
        <v>33.96</v>
      </c>
      <c r="H139" s="71"/>
      <c r="I139" s="51">
        <f t="shared" si="29"/>
        <v>0</v>
      </c>
      <c r="J139" s="50">
        <f t="shared" si="46"/>
        <v>0</v>
      </c>
      <c r="K139" s="80">
        <f t="shared" si="45"/>
        <v>0</v>
      </c>
      <c r="M139" s="88"/>
    </row>
    <row r="140" spans="2:13" customFormat="1" ht="32.25" customHeight="1" x14ac:dyDescent="0.25">
      <c r="B140" s="58" t="s">
        <v>366</v>
      </c>
      <c r="C140" s="59" t="s">
        <v>49</v>
      </c>
      <c r="D140" s="52" t="s">
        <v>367</v>
      </c>
      <c r="E140" s="53" t="s">
        <v>368</v>
      </c>
      <c r="F140" s="52" t="s">
        <v>9</v>
      </c>
      <c r="G140" s="60">
        <v>81.650000000000006</v>
      </c>
      <c r="H140" s="71"/>
      <c r="I140" s="51">
        <f t="shared" si="29"/>
        <v>0</v>
      </c>
      <c r="J140" s="50">
        <f t="shared" si="46"/>
        <v>0</v>
      </c>
      <c r="K140" s="80">
        <f t="shared" si="45"/>
        <v>0</v>
      </c>
      <c r="M140" s="88"/>
    </row>
    <row r="141" spans="2:13" customFormat="1" ht="47.25" x14ac:dyDescent="0.25">
      <c r="B141" s="58" t="s">
        <v>369</v>
      </c>
      <c r="C141" s="59" t="s">
        <v>49</v>
      </c>
      <c r="D141" s="52" t="s">
        <v>370</v>
      </c>
      <c r="E141" s="53" t="s">
        <v>371</v>
      </c>
      <c r="F141" s="52" t="s">
        <v>9</v>
      </c>
      <c r="G141" s="60">
        <v>7.77</v>
      </c>
      <c r="H141" s="71"/>
      <c r="I141" s="51">
        <f t="shared" si="29"/>
        <v>0</v>
      </c>
      <c r="J141" s="50">
        <f t="shared" si="46"/>
        <v>0</v>
      </c>
      <c r="K141" s="80">
        <f t="shared" si="45"/>
        <v>0</v>
      </c>
      <c r="M141" s="88"/>
    </row>
    <row r="142" spans="2:13" customFormat="1" ht="47.25" x14ac:dyDescent="0.25">
      <c r="B142" s="58" t="s">
        <v>372</v>
      </c>
      <c r="C142" s="59" t="s">
        <v>49</v>
      </c>
      <c r="D142" s="52" t="s">
        <v>373</v>
      </c>
      <c r="E142" s="53" t="s">
        <v>374</v>
      </c>
      <c r="F142" s="52" t="s">
        <v>9</v>
      </c>
      <c r="G142" s="60">
        <v>5.6</v>
      </c>
      <c r="H142" s="71"/>
      <c r="I142" s="51">
        <f t="shared" si="29"/>
        <v>0</v>
      </c>
      <c r="J142" s="50">
        <f t="shared" si="46"/>
        <v>0</v>
      </c>
      <c r="K142" s="80">
        <f t="shared" si="45"/>
        <v>0</v>
      </c>
      <c r="M142" s="88"/>
    </row>
    <row r="143" spans="2:13" customFormat="1" ht="49.5" customHeight="1" x14ac:dyDescent="0.25">
      <c r="B143" s="58" t="s">
        <v>375</v>
      </c>
      <c r="C143" s="59" t="s">
        <v>49</v>
      </c>
      <c r="D143" s="52" t="s">
        <v>376</v>
      </c>
      <c r="E143" s="53" t="s">
        <v>377</v>
      </c>
      <c r="F143" s="52" t="s">
        <v>9</v>
      </c>
      <c r="G143" s="60">
        <v>2.4</v>
      </c>
      <c r="H143" s="71"/>
      <c r="I143" s="51">
        <f t="shared" si="29"/>
        <v>0</v>
      </c>
      <c r="J143" s="50">
        <f t="shared" si="46"/>
        <v>0</v>
      </c>
      <c r="K143" s="80">
        <f t="shared" si="45"/>
        <v>0</v>
      </c>
      <c r="M143" s="88"/>
    </row>
    <row r="144" spans="2:13" s="3" customFormat="1" ht="47.25" x14ac:dyDescent="0.25">
      <c r="B144" s="58" t="s">
        <v>378</v>
      </c>
      <c r="C144" s="59" t="s">
        <v>49</v>
      </c>
      <c r="D144" s="52" t="s">
        <v>379</v>
      </c>
      <c r="E144" s="53" t="s">
        <v>380</v>
      </c>
      <c r="F144" s="52" t="s">
        <v>9</v>
      </c>
      <c r="G144" s="49">
        <v>2.2000000000000002</v>
      </c>
      <c r="H144" s="71"/>
      <c r="I144" s="51">
        <f t="shared" si="29"/>
        <v>0</v>
      </c>
      <c r="J144" s="50">
        <f t="shared" si="46"/>
        <v>0</v>
      </c>
      <c r="K144" s="80">
        <f t="shared" si="45"/>
        <v>0</v>
      </c>
      <c r="M144" s="88"/>
    </row>
    <row r="145" spans="2:13" s="3" customFormat="1" ht="31.5" x14ac:dyDescent="0.25">
      <c r="B145" s="58" t="s">
        <v>381</v>
      </c>
      <c r="C145" s="59" t="s">
        <v>49</v>
      </c>
      <c r="D145" s="52" t="s">
        <v>382</v>
      </c>
      <c r="E145" s="53" t="s">
        <v>383</v>
      </c>
      <c r="F145" s="52" t="s">
        <v>9</v>
      </c>
      <c r="G145" s="60">
        <v>15.93</v>
      </c>
      <c r="H145" s="71"/>
      <c r="I145" s="51">
        <f t="shared" si="29"/>
        <v>0</v>
      </c>
      <c r="J145" s="50">
        <f t="shared" si="46"/>
        <v>0</v>
      </c>
      <c r="K145" s="80">
        <f t="shared" si="45"/>
        <v>0</v>
      </c>
      <c r="M145" s="88"/>
    </row>
    <row r="146" spans="2:13" s="3" customFormat="1" ht="15.75" x14ac:dyDescent="0.25">
      <c r="B146" s="41">
        <v>7</v>
      </c>
      <c r="C146" s="42"/>
      <c r="D146" s="43" t="s">
        <v>384</v>
      </c>
      <c r="E146" s="43"/>
      <c r="F146" s="43"/>
      <c r="G146" s="44"/>
      <c r="H146" s="44"/>
      <c r="I146" s="44"/>
      <c r="J146" s="44"/>
      <c r="K146" s="79">
        <f>SUM(K147:K152,0)</f>
        <v>0</v>
      </c>
      <c r="M146" s="88"/>
    </row>
    <row r="147" spans="2:13" s="3" customFormat="1" ht="63" x14ac:dyDescent="0.25">
      <c r="B147" s="58" t="s">
        <v>385</v>
      </c>
      <c r="C147" s="59" t="s">
        <v>49</v>
      </c>
      <c r="D147" s="52" t="s">
        <v>386</v>
      </c>
      <c r="E147" s="53" t="s">
        <v>387</v>
      </c>
      <c r="F147" s="52" t="s">
        <v>9</v>
      </c>
      <c r="G147" s="49">
        <v>1437</v>
      </c>
      <c r="H147" s="71"/>
      <c r="I147" s="51">
        <f t="shared" si="29"/>
        <v>0</v>
      </c>
      <c r="J147" s="50">
        <f t="shared" ref="J147" si="47">ROUND(H147*(1+I147),2)</f>
        <v>0</v>
      </c>
      <c r="K147" s="80">
        <f t="shared" ref="K147:K152" si="48">ROUND(G147*J147,2)</f>
        <v>0</v>
      </c>
      <c r="M147" s="88"/>
    </row>
    <row r="148" spans="2:13" s="3" customFormat="1" ht="31.5" x14ac:dyDescent="0.25">
      <c r="B148" s="58" t="s">
        <v>388</v>
      </c>
      <c r="C148" s="59" t="s">
        <v>7</v>
      </c>
      <c r="D148" s="52" t="s">
        <v>389</v>
      </c>
      <c r="E148" s="53" t="s">
        <v>390</v>
      </c>
      <c r="F148" s="52" t="s">
        <v>12</v>
      </c>
      <c r="G148" s="60">
        <v>34.409999999999997</v>
      </c>
      <c r="H148" s="71"/>
      <c r="I148" s="51">
        <f t="shared" si="29"/>
        <v>0</v>
      </c>
      <c r="J148" s="50">
        <f t="shared" ref="J148:J152" si="49">ROUND(H148*(1+I148),2)</f>
        <v>0</v>
      </c>
      <c r="K148" s="80">
        <f t="shared" si="48"/>
        <v>0</v>
      </c>
      <c r="M148" s="88"/>
    </row>
    <row r="149" spans="2:13" customFormat="1" ht="31.5" x14ac:dyDescent="0.25">
      <c r="B149" s="58" t="s">
        <v>391</v>
      </c>
      <c r="C149" s="59" t="s">
        <v>7</v>
      </c>
      <c r="D149" s="52" t="s">
        <v>392</v>
      </c>
      <c r="E149" s="53" t="s">
        <v>393</v>
      </c>
      <c r="F149" s="52" t="s">
        <v>12</v>
      </c>
      <c r="G149" s="60">
        <v>154.5</v>
      </c>
      <c r="H149" s="71"/>
      <c r="I149" s="51">
        <f t="shared" si="29"/>
        <v>0</v>
      </c>
      <c r="J149" s="50">
        <f t="shared" si="49"/>
        <v>0</v>
      </c>
      <c r="K149" s="80">
        <f t="shared" si="48"/>
        <v>0</v>
      </c>
      <c r="M149" s="88"/>
    </row>
    <row r="150" spans="2:13" customFormat="1" ht="32.25" customHeight="1" x14ac:dyDescent="0.25">
      <c r="B150" s="58" t="s">
        <v>394</v>
      </c>
      <c r="C150" s="59" t="s">
        <v>49</v>
      </c>
      <c r="D150" s="52" t="s">
        <v>395</v>
      </c>
      <c r="E150" s="53" t="s">
        <v>396</v>
      </c>
      <c r="F150" s="52" t="s">
        <v>12</v>
      </c>
      <c r="G150" s="60">
        <v>86.02</v>
      </c>
      <c r="H150" s="71"/>
      <c r="I150" s="51">
        <f t="shared" si="29"/>
        <v>0</v>
      </c>
      <c r="J150" s="50">
        <f t="shared" si="49"/>
        <v>0</v>
      </c>
      <c r="K150" s="80">
        <f t="shared" si="48"/>
        <v>0</v>
      </c>
      <c r="M150" s="88"/>
    </row>
    <row r="151" spans="2:13" customFormat="1" ht="31.5" x14ac:dyDescent="0.25">
      <c r="B151" s="58" t="s">
        <v>397</v>
      </c>
      <c r="C151" s="59" t="s">
        <v>7</v>
      </c>
      <c r="D151" s="52" t="s">
        <v>398</v>
      </c>
      <c r="E151" s="53" t="s">
        <v>399</v>
      </c>
      <c r="F151" s="52" t="s">
        <v>12</v>
      </c>
      <c r="G151" s="60">
        <v>311.35000000000002</v>
      </c>
      <c r="H151" s="71"/>
      <c r="I151" s="51">
        <f t="shared" si="29"/>
        <v>0</v>
      </c>
      <c r="J151" s="50">
        <f t="shared" si="49"/>
        <v>0</v>
      </c>
      <c r="K151" s="80">
        <f t="shared" si="48"/>
        <v>0</v>
      </c>
      <c r="M151" s="88"/>
    </row>
    <row r="152" spans="2:13" s="3" customFormat="1" ht="15.75" x14ac:dyDescent="0.25">
      <c r="B152" s="58" t="s">
        <v>400</v>
      </c>
      <c r="C152" s="59" t="s">
        <v>7</v>
      </c>
      <c r="D152" s="52" t="s">
        <v>401</v>
      </c>
      <c r="E152" s="53" t="s">
        <v>402</v>
      </c>
      <c r="F152" s="52" t="s">
        <v>12</v>
      </c>
      <c r="G152" s="60">
        <v>214.7</v>
      </c>
      <c r="H152" s="71"/>
      <c r="I152" s="51">
        <f t="shared" si="29"/>
        <v>0</v>
      </c>
      <c r="J152" s="50">
        <f t="shared" si="49"/>
        <v>0</v>
      </c>
      <c r="K152" s="80">
        <f t="shared" si="48"/>
        <v>0</v>
      </c>
      <c r="M152" s="88"/>
    </row>
    <row r="153" spans="2:13" s="3" customFormat="1" ht="15.75" x14ac:dyDescent="0.25">
      <c r="B153" s="41">
        <v>8</v>
      </c>
      <c r="C153" s="42"/>
      <c r="D153" s="43" t="s">
        <v>403</v>
      </c>
      <c r="E153" s="43"/>
      <c r="F153" s="43"/>
      <c r="G153" s="44"/>
      <c r="H153" s="44"/>
      <c r="I153" s="44"/>
      <c r="J153" s="44"/>
      <c r="K153" s="79">
        <f>SUM(K154:K158,0)</f>
        <v>0</v>
      </c>
      <c r="M153" s="88"/>
    </row>
    <row r="154" spans="2:13" s="3" customFormat="1" ht="24" customHeight="1" x14ac:dyDescent="0.25">
      <c r="B154" s="58" t="s">
        <v>404</v>
      </c>
      <c r="C154" s="59" t="s">
        <v>49</v>
      </c>
      <c r="D154" s="52" t="s">
        <v>405</v>
      </c>
      <c r="E154" s="53" t="s">
        <v>406</v>
      </c>
      <c r="F154" s="52" t="s">
        <v>9</v>
      </c>
      <c r="G154" s="49">
        <v>524.89</v>
      </c>
      <c r="H154" s="71"/>
      <c r="I154" s="51">
        <f t="shared" si="29"/>
        <v>0</v>
      </c>
      <c r="J154" s="50">
        <f t="shared" ref="J154:J158" si="50">ROUND(H154*(1+I154),2)</f>
        <v>0</v>
      </c>
      <c r="K154" s="80">
        <f t="shared" ref="K154:K158" si="51">ROUND(G154*J154,2)</f>
        <v>0</v>
      </c>
      <c r="M154" s="88"/>
    </row>
    <row r="155" spans="2:13" s="3" customFormat="1" ht="31.5" x14ac:dyDescent="0.25">
      <c r="B155" s="58" t="s">
        <v>407</v>
      </c>
      <c r="C155" s="59" t="s">
        <v>49</v>
      </c>
      <c r="D155" s="52" t="s">
        <v>408</v>
      </c>
      <c r="E155" s="53" t="s">
        <v>409</v>
      </c>
      <c r="F155" s="52" t="s">
        <v>9</v>
      </c>
      <c r="G155" s="49">
        <v>44.64</v>
      </c>
      <c r="H155" s="71"/>
      <c r="I155" s="51">
        <f t="shared" si="29"/>
        <v>0</v>
      </c>
      <c r="J155" s="50">
        <f t="shared" si="50"/>
        <v>0</v>
      </c>
      <c r="K155" s="80">
        <f t="shared" si="51"/>
        <v>0</v>
      </c>
      <c r="M155" s="88"/>
    </row>
    <row r="156" spans="2:13" s="3" customFormat="1" ht="31.5" x14ac:dyDescent="0.25">
      <c r="B156" s="58" t="s">
        <v>410</v>
      </c>
      <c r="C156" s="59" t="s">
        <v>49</v>
      </c>
      <c r="D156" s="52" t="s">
        <v>411</v>
      </c>
      <c r="E156" s="53" t="s">
        <v>412</v>
      </c>
      <c r="F156" s="52" t="s">
        <v>9</v>
      </c>
      <c r="G156" s="49">
        <v>411.84</v>
      </c>
      <c r="H156" s="71"/>
      <c r="I156" s="51">
        <f t="shared" si="29"/>
        <v>0</v>
      </c>
      <c r="J156" s="50">
        <f t="shared" si="50"/>
        <v>0</v>
      </c>
      <c r="K156" s="80">
        <f t="shared" si="51"/>
        <v>0</v>
      </c>
      <c r="M156" s="88"/>
    </row>
    <row r="157" spans="2:13" s="3" customFormat="1" ht="31.5" x14ac:dyDescent="0.25">
      <c r="B157" s="58" t="s">
        <v>413</v>
      </c>
      <c r="C157" s="59" t="s">
        <v>49</v>
      </c>
      <c r="D157" s="52" t="s">
        <v>414</v>
      </c>
      <c r="E157" s="53" t="s">
        <v>415</v>
      </c>
      <c r="F157" s="52" t="s">
        <v>9</v>
      </c>
      <c r="G157" s="60">
        <v>50.17</v>
      </c>
      <c r="H157" s="71"/>
      <c r="I157" s="51">
        <f t="shared" si="29"/>
        <v>0</v>
      </c>
      <c r="J157" s="50">
        <f t="shared" si="50"/>
        <v>0</v>
      </c>
      <c r="K157" s="80">
        <f t="shared" si="51"/>
        <v>0</v>
      </c>
      <c r="M157" s="88"/>
    </row>
    <row r="158" spans="2:13" s="3" customFormat="1" ht="31.5" x14ac:dyDescent="0.25">
      <c r="B158" s="58" t="s">
        <v>416</v>
      </c>
      <c r="C158" s="59" t="s">
        <v>7</v>
      </c>
      <c r="D158" s="52" t="s">
        <v>417</v>
      </c>
      <c r="E158" s="53" t="s">
        <v>418</v>
      </c>
      <c r="F158" s="52" t="s">
        <v>9</v>
      </c>
      <c r="G158" s="60">
        <v>11.75</v>
      </c>
      <c r="H158" s="71"/>
      <c r="I158" s="51">
        <f t="shared" si="29"/>
        <v>0</v>
      </c>
      <c r="J158" s="50">
        <f t="shared" si="50"/>
        <v>0</v>
      </c>
      <c r="K158" s="80">
        <f t="shared" si="51"/>
        <v>0</v>
      </c>
      <c r="M158" s="88"/>
    </row>
    <row r="159" spans="2:13" s="3" customFormat="1" ht="15.75" x14ac:dyDescent="0.25">
      <c r="B159" s="41">
        <v>9</v>
      </c>
      <c r="C159" s="42"/>
      <c r="D159" s="43" t="s">
        <v>419</v>
      </c>
      <c r="E159" s="43"/>
      <c r="F159" s="43"/>
      <c r="G159" s="44"/>
      <c r="H159" s="44"/>
      <c r="I159" s="44"/>
      <c r="J159" s="44"/>
      <c r="K159" s="79">
        <f>SUM(K160,0)</f>
        <v>0</v>
      </c>
      <c r="M159" s="88"/>
    </row>
    <row r="160" spans="2:13" s="3" customFormat="1" ht="15.75" x14ac:dyDescent="0.25">
      <c r="B160" s="54" t="s">
        <v>420</v>
      </c>
      <c r="C160" s="55"/>
      <c r="D160" s="56" t="s">
        <v>421</v>
      </c>
      <c r="E160" s="56"/>
      <c r="F160" s="56"/>
      <c r="G160" s="57"/>
      <c r="H160" s="57"/>
      <c r="I160" s="57"/>
      <c r="J160" s="57"/>
      <c r="K160" s="81">
        <f>SUM(K161:K174,0)</f>
        <v>0</v>
      </c>
      <c r="M160" s="88"/>
    </row>
    <row r="161" spans="2:13" s="3" customFormat="1" ht="47.25" x14ac:dyDescent="0.25">
      <c r="B161" s="58" t="s">
        <v>422</v>
      </c>
      <c r="C161" s="59" t="s">
        <v>7</v>
      </c>
      <c r="D161" s="52" t="s">
        <v>423</v>
      </c>
      <c r="E161" s="53" t="s">
        <v>424</v>
      </c>
      <c r="F161" s="52" t="s">
        <v>9</v>
      </c>
      <c r="G161" s="60">
        <v>1432.85</v>
      </c>
      <c r="H161" s="71"/>
      <c r="I161" s="51">
        <f t="shared" ref="I161:I174" si="52">$I$8</f>
        <v>0</v>
      </c>
      <c r="J161" s="50">
        <f t="shared" ref="J161" si="53">ROUND(H161*(1+I161),2)</f>
        <v>0</v>
      </c>
      <c r="K161" s="80">
        <f t="shared" ref="K161:K174" si="54">ROUND(G161*J161,2)</f>
        <v>0</v>
      </c>
      <c r="M161" s="88"/>
    </row>
    <row r="162" spans="2:13" customFormat="1" ht="47.25" x14ac:dyDescent="0.25">
      <c r="B162" s="58" t="s">
        <v>425</v>
      </c>
      <c r="C162" s="59" t="s">
        <v>7</v>
      </c>
      <c r="D162" s="52" t="s">
        <v>426</v>
      </c>
      <c r="E162" s="53" t="s">
        <v>427</v>
      </c>
      <c r="F162" s="52" t="s">
        <v>9</v>
      </c>
      <c r="G162" s="60">
        <v>2430.19</v>
      </c>
      <c r="H162" s="71"/>
      <c r="I162" s="51">
        <f t="shared" si="52"/>
        <v>0</v>
      </c>
      <c r="J162" s="50">
        <f t="shared" ref="J162:J174" si="55">ROUND(H162*(1+I162),2)</f>
        <v>0</v>
      </c>
      <c r="K162" s="80">
        <f t="shared" si="54"/>
        <v>0</v>
      </c>
      <c r="M162" s="88"/>
    </row>
    <row r="163" spans="2:13" customFormat="1" ht="32.25" customHeight="1" x14ac:dyDescent="0.25">
      <c r="B163" s="58" t="s">
        <v>428</v>
      </c>
      <c r="C163" s="59" t="s">
        <v>7</v>
      </c>
      <c r="D163" s="52" t="s">
        <v>429</v>
      </c>
      <c r="E163" s="53" t="s">
        <v>430</v>
      </c>
      <c r="F163" s="52" t="s">
        <v>9</v>
      </c>
      <c r="G163" s="60">
        <v>1433.98</v>
      </c>
      <c r="H163" s="71"/>
      <c r="I163" s="51">
        <f t="shared" si="52"/>
        <v>0</v>
      </c>
      <c r="J163" s="50">
        <f t="shared" si="55"/>
        <v>0</v>
      </c>
      <c r="K163" s="80">
        <f t="shared" si="54"/>
        <v>0</v>
      </c>
      <c r="M163" s="88"/>
    </row>
    <row r="164" spans="2:13" customFormat="1" ht="47.25" x14ac:dyDescent="0.25">
      <c r="B164" s="58" t="s">
        <v>431</v>
      </c>
      <c r="C164" s="59" t="s">
        <v>7</v>
      </c>
      <c r="D164" s="52" t="s">
        <v>432</v>
      </c>
      <c r="E164" s="53" t="s">
        <v>433</v>
      </c>
      <c r="F164" s="52" t="s">
        <v>9</v>
      </c>
      <c r="G164" s="60">
        <v>1411.77</v>
      </c>
      <c r="H164" s="71"/>
      <c r="I164" s="51">
        <f t="shared" si="52"/>
        <v>0</v>
      </c>
      <c r="J164" s="50">
        <f t="shared" si="55"/>
        <v>0</v>
      </c>
      <c r="K164" s="80">
        <f t="shared" si="54"/>
        <v>0</v>
      </c>
      <c r="M164" s="88"/>
    </row>
    <row r="165" spans="2:13" customFormat="1" ht="47.25" x14ac:dyDescent="0.25">
      <c r="B165" s="58" t="s">
        <v>434</v>
      </c>
      <c r="C165" s="59" t="s">
        <v>7</v>
      </c>
      <c r="D165" s="52" t="s">
        <v>435</v>
      </c>
      <c r="E165" s="53" t="s">
        <v>436</v>
      </c>
      <c r="F165" s="52" t="s">
        <v>9</v>
      </c>
      <c r="G165" s="60">
        <v>1574.15</v>
      </c>
      <c r="H165" s="71"/>
      <c r="I165" s="51">
        <f t="shared" si="52"/>
        <v>0</v>
      </c>
      <c r="J165" s="50">
        <f t="shared" si="55"/>
        <v>0</v>
      </c>
      <c r="K165" s="80">
        <f t="shared" si="54"/>
        <v>0</v>
      </c>
      <c r="M165" s="88"/>
    </row>
    <row r="166" spans="2:13" customFormat="1" ht="49.5" customHeight="1" x14ac:dyDescent="0.25">
      <c r="B166" s="58" t="s">
        <v>437</v>
      </c>
      <c r="C166" s="59" t="s">
        <v>7</v>
      </c>
      <c r="D166" s="52" t="s">
        <v>438</v>
      </c>
      <c r="E166" s="53" t="s">
        <v>439</v>
      </c>
      <c r="F166" s="52" t="s">
        <v>9</v>
      </c>
      <c r="G166" s="60">
        <v>660.81</v>
      </c>
      <c r="H166" s="71"/>
      <c r="I166" s="51">
        <f t="shared" si="52"/>
        <v>0</v>
      </c>
      <c r="J166" s="50">
        <f t="shared" si="55"/>
        <v>0</v>
      </c>
      <c r="K166" s="80">
        <f t="shared" si="54"/>
        <v>0</v>
      </c>
      <c r="M166" s="88"/>
    </row>
    <row r="167" spans="2:13" s="3" customFormat="1" ht="47.25" x14ac:dyDescent="0.25">
      <c r="B167" s="58" t="s">
        <v>440</v>
      </c>
      <c r="C167" s="59" t="s">
        <v>49</v>
      </c>
      <c r="D167" s="52" t="s">
        <v>441</v>
      </c>
      <c r="E167" s="53" t="s">
        <v>442</v>
      </c>
      <c r="F167" s="52" t="s">
        <v>9</v>
      </c>
      <c r="G167" s="60">
        <v>139.66999999999999</v>
      </c>
      <c r="H167" s="71"/>
      <c r="I167" s="51">
        <f t="shared" si="52"/>
        <v>0</v>
      </c>
      <c r="J167" s="50">
        <f t="shared" si="55"/>
        <v>0</v>
      </c>
      <c r="K167" s="80">
        <f t="shared" si="54"/>
        <v>0</v>
      </c>
      <c r="M167" s="88"/>
    </row>
    <row r="168" spans="2:13" s="3" customFormat="1" ht="47.25" x14ac:dyDescent="0.25">
      <c r="B168" s="58" t="s">
        <v>443</v>
      </c>
      <c r="C168" s="59" t="s">
        <v>49</v>
      </c>
      <c r="D168" s="52" t="s">
        <v>444</v>
      </c>
      <c r="E168" s="53" t="s">
        <v>445</v>
      </c>
      <c r="F168" s="52" t="s">
        <v>9</v>
      </c>
      <c r="G168" s="60">
        <v>8.4600000000000009</v>
      </c>
      <c r="H168" s="71"/>
      <c r="I168" s="51">
        <f t="shared" si="52"/>
        <v>0</v>
      </c>
      <c r="J168" s="50">
        <f t="shared" si="55"/>
        <v>0</v>
      </c>
      <c r="K168" s="80">
        <f t="shared" si="54"/>
        <v>0</v>
      </c>
      <c r="M168" s="88"/>
    </row>
    <row r="169" spans="2:13" s="3" customFormat="1" ht="47.25" x14ac:dyDescent="0.25">
      <c r="B169" s="58" t="s">
        <v>446</v>
      </c>
      <c r="C169" s="59" t="s">
        <v>49</v>
      </c>
      <c r="D169" s="52" t="s">
        <v>447</v>
      </c>
      <c r="E169" s="53" t="s">
        <v>448</v>
      </c>
      <c r="F169" s="52" t="s">
        <v>9</v>
      </c>
      <c r="G169" s="60">
        <v>15.01</v>
      </c>
      <c r="H169" s="71"/>
      <c r="I169" s="51">
        <f t="shared" si="52"/>
        <v>0</v>
      </c>
      <c r="J169" s="50">
        <f t="shared" si="55"/>
        <v>0</v>
      </c>
      <c r="K169" s="80">
        <f t="shared" si="54"/>
        <v>0</v>
      </c>
      <c r="M169" s="88"/>
    </row>
    <row r="170" spans="2:13" s="3" customFormat="1" ht="47.25" x14ac:dyDescent="0.25">
      <c r="B170" s="58" t="s">
        <v>449</v>
      </c>
      <c r="C170" s="59" t="s">
        <v>49</v>
      </c>
      <c r="D170" s="52" t="s">
        <v>450</v>
      </c>
      <c r="E170" s="53" t="s">
        <v>451</v>
      </c>
      <c r="F170" s="52" t="s">
        <v>9</v>
      </c>
      <c r="G170" s="60">
        <v>8.75</v>
      </c>
      <c r="H170" s="71"/>
      <c r="I170" s="51">
        <f t="shared" si="52"/>
        <v>0</v>
      </c>
      <c r="J170" s="50">
        <f t="shared" si="55"/>
        <v>0</v>
      </c>
      <c r="K170" s="80">
        <f t="shared" si="54"/>
        <v>0</v>
      </c>
      <c r="M170" s="88"/>
    </row>
    <row r="171" spans="2:13" s="3" customFormat="1" ht="31.5" x14ac:dyDescent="0.25">
      <c r="B171" s="58" t="s">
        <v>452</v>
      </c>
      <c r="C171" s="59" t="s">
        <v>49</v>
      </c>
      <c r="D171" s="52" t="s">
        <v>453</v>
      </c>
      <c r="E171" s="53" t="s">
        <v>454</v>
      </c>
      <c r="F171" s="52" t="s">
        <v>12</v>
      </c>
      <c r="G171" s="60">
        <v>218.4</v>
      </c>
      <c r="H171" s="71"/>
      <c r="I171" s="51">
        <f t="shared" si="52"/>
        <v>0</v>
      </c>
      <c r="J171" s="50">
        <f t="shared" si="55"/>
        <v>0</v>
      </c>
      <c r="K171" s="80">
        <f t="shared" si="54"/>
        <v>0</v>
      </c>
      <c r="M171" s="88"/>
    </row>
    <row r="172" spans="2:13" customFormat="1" ht="31.5" x14ac:dyDescent="0.25">
      <c r="B172" s="58" t="s">
        <v>455</v>
      </c>
      <c r="C172" s="59" t="s">
        <v>49</v>
      </c>
      <c r="D172" s="52" t="s">
        <v>456</v>
      </c>
      <c r="E172" s="53" t="s">
        <v>457</v>
      </c>
      <c r="F172" s="52" t="s">
        <v>12</v>
      </c>
      <c r="G172" s="60">
        <v>69.45</v>
      </c>
      <c r="H172" s="71"/>
      <c r="I172" s="51">
        <f t="shared" si="52"/>
        <v>0</v>
      </c>
      <c r="J172" s="50">
        <f t="shared" si="55"/>
        <v>0</v>
      </c>
      <c r="K172" s="80">
        <f t="shared" si="54"/>
        <v>0</v>
      </c>
      <c r="M172" s="88"/>
    </row>
    <row r="173" spans="2:13" customFormat="1" ht="32.25" customHeight="1" x14ac:dyDescent="0.25">
      <c r="B173" s="58" t="s">
        <v>458</v>
      </c>
      <c r="C173" s="59" t="s">
        <v>7</v>
      </c>
      <c r="D173" s="52" t="s">
        <v>459</v>
      </c>
      <c r="E173" s="53" t="s">
        <v>460</v>
      </c>
      <c r="F173" s="52" t="s">
        <v>9</v>
      </c>
      <c r="G173" s="60">
        <v>471.12</v>
      </c>
      <c r="H173" s="71"/>
      <c r="I173" s="51">
        <f t="shared" si="52"/>
        <v>0</v>
      </c>
      <c r="J173" s="50">
        <f t="shared" si="55"/>
        <v>0</v>
      </c>
      <c r="K173" s="80">
        <f t="shared" si="54"/>
        <v>0</v>
      </c>
      <c r="M173" s="88"/>
    </row>
    <row r="174" spans="2:13" customFormat="1" ht="31.5" x14ac:dyDescent="0.25">
      <c r="B174" s="58" t="s">
        <v>461</v>
      </c>
      <c r="C174" s="59" t="s">
        <v>49</v>
      </c>
      <c r="D174" s="52" t="s">
        <v>333</v>
      </c>
      <c r="E174" s="53" t="s">
        <v>334</v>
      </c>
      <c r="F174" s="52" t="s">
        <v>9</v>
      </c>
      <c r="G174" s="60">
        <v>734.55</v>
      </c>
      <c r="H174" s="71"/>
      <c r="I174" s="51">
        <f t="shared" si="52"/>
        <v>0</v>
      </c>
      <c r="J174" s="50">
        <f t="shared" si="55"/>
        <v>0</v>
      </c>
      <c r="K174" s="80">
        <f t="shared" si="54"/>
        <v>0</v>
      </c>
      <c r="M174" s="88"/>
    </row>
    <row r="175" spans="2:13" s="3" customFormat="1" ht="15.75" x14ac:dyDescent="0.25">
      <c r="B175" s="41">
        <v>10</v>
      </c>
      <c r="C175" s="42"/>
      <c r="D175" s="43" t="s">
        <v>462</v>
      </c>
      <c r="E175" s="43"/>
      <c r="F175" s="43"/>
      <c r="G175" s="44"/>
      <c r="H175" s="44"/>
      <c r="I175" s="44"/>
      <c r="J175" s="44"/>
      <c r="K175" s="79">
        <f>SUM(K176,K182,K196,0)</f>
        <v>0</v>
      </c>
      <c r="M175" s="88"/>
    </row>
    <row r="176" spans="2:13" s="3" customFormat="1" ht="15.75" x14ac:dyDescent="0.25">
      <c r="B176" s="54" t="s">
        <v>463</v>
      </c>
      <c r="C176" s="55"/>
      <c r="D176" s="56" t="s">
        <v>464</v>
      </c>
      <c r="E176" s="56"/>
      <c r="F176" s="56"/>
      <c r="G176" s="57"/>
      <c r="H176" s="57"/>
      <c r="I176" s="57"/>
      <c r="J176" s="57"/>
      <c r="K176" s="81">
        <f>SUM(K177:K181,0)</f>
        <v>0</v>
      </c>
      <c r="M176" s="88"/>
    </row>
    <row r="177" spans="2:13" s="3" customFormat="1" ht="24" customHeight="1" x14ac:dyDescent="0.25">
      <c r="B177" s="58" t="s">
        <v>465</v>
      </c>
      <c r="C177" s="59" t="s">
        <v>7</v>
      </c>
      <c r="D177" s="52" t="s">
        <v>466</v>
      </c>
      <c r="E177" s="53" t="s">
        <v>467</v>
      </c>
      <c r="F177" s="52" t="s">
        <v>9</v>
      </c>
      <c r="G177" s="60">
        <v>1349.85</v>
      </c>
      <c r="H177" s="71"/>
      <c r="I177" s="51">
        <f t="shared" ref="I177:I181" si="56">$I$8</f>
        <v>0</v>
      </c>
      <c r="J177" s="50">
        <f t="shared" ref="J177:J181" si="57">ROUND(H177*(1+I177),2)</f>
        <v>0</v>
      </c>
      <c r="K177" s="80">
        <f t="shared" ref="K177:K181" si="58">ROUND(G177*J177,2)</f>
        <v>0</v>
      </c>
      <c r="M177" s="88"/>
    </row>
    <row r="178" spans="2:13" s="3" customFormat="1" ht="31.5" x14ac:dyDescent="0.25">
      <c r="B178" s="58" t="s">
        <v>468</v>
      </c>
      <c r="C178" s="59" t="s">
        <v>7</v>
      </c>
      <c r="D178" s="52" t="s">
        <v>469</v>
      </c>
      <c r="E178" s="53" t="s">
        <v>470</v>
      </c>
      <c r="F178" s="52" t="s">
        <v>10</v>
      </c>
      <c r="G178" s="60">
        <v>134.97999999999999</v>
      </c>
      <c r="H178" s="71"/>
      <c r="I178" s="51">
        <f t="shared" si="56"/>
        <v>0</v>
      </c>
      <c r="J178" s="50">
        <f t="shared" si="57"/>
        <v>0</v>
      </c>
      <c r="K178" s="80">
        <f t="shared" si="58"/>
        <v>0</v>
      </c>
      <c r="M178" s="88"/>
    </row>
    <row r="179" spans="2:13" s="3" customFormat="1" ht="31.5" x14ac:dyDescent="0.25">
      <c r="B179" s="58" t="s">
        <v>471</v>
      </c>
      <c r="C179" s="59" t="s">
        <v>7</v>
      </c>
      <c r="D179" s="52" t="s">
        <v>472</v>
      </c>
      <c r="E179" s="53" t="s">
        <v>473</v>
      </c>
      <c r="F179" s="52" t="s">
        <v>9</v>
      </c>
      <c r="G179" s="60">
        <v>1349.85</v>
      </c>
      <c r="H179" s="71"/>
      <c r="I179" s="51">
        <f t="shared" si="56"/>
        <v>0</v>
      </c>
      <c r="J179" s="50">
        <f t="shared" si="57"/>
        <v>0</v>
      </c>
      <c r="K179" s="80">
        <f t="shared" si="58"/>
        <v>0</v>
      </c>
      <c r="M179" s="88"/>
    </row>
    <row r="180" spans="2:13" s="3" customFormat="1" ht="31.5" x14ac:dyDescent="0.25">
      <c r="B180" s="58" t="s">
        <v>474</v>
      </c>
      <c r="C180" s="59" t="s">
        <v>7</v>
      </c>
      <c r="D180" s="52" t="s">
        <v>475</v>
      </c>
      <c r="E180" s="53" t="s">
        <v>476</v>
      </c>
      <c r="F180" s="52" t="s">
        <v>95</v>
      </c>
      <c r="G180" s="60">
        <v>1997.78</v>
      </c>
      <c r="H180" s="71"/>
      <c r="I180" s="51">
        <f t="shared" si="56"/>
        <v>0</v>
      </c>
      <c r="J180" s="50">
        <f t="shared" si="57"/>
        <v>0</v>
      </c>
      <c r="K180" s="80">
        <f t="shared" si="58"/>
        <v>0</v>
      </c>
      <c r="M180" s="88"/>
    </row>
    <row r="181" spans="2:13" s="3" customFormat="1" ht="31.5" x14ac:dyDescent="0.25">
      <c r="B181" s="58" t="s">
        <v>477</v>
      </c>
      <c r="C181" s="59" t="s">
        <v>7</v>
      </c>
      <c r="D181" s="52" t="s">
        <v>478</v>
      </c>
      <c r="E181" s="53" t="s">
        <v>479</v>
      </c>
      <c r="F181" s="52" t="s">
        <v>10</v>
      </c>
      <c r="G181" s="60">
        <v>108.7</v>
      </c>
      <c r="H181" s="71"/>
      <c r="I181" s="51">
        <f t="shared" si="56"/>
        <v>0</v>
      </c>
      <c r="J181" s="50">
        <f t="shared" si="57"/>
        <v>0</v>
      </c>
      <c r="K181" s="80">
        <f t="shared" si="58"/>
        <v>0</v>
      </c>
      <c r="M181" s="88"/>
    </row>
    <row r="182" spans="2:13" s="3" customFormat="1" ht="15.75" x14ac:dyDescent="0.25">
      <c r="B182" s="54" t="s">
        <v>480</v>
      </c>
      <c r="C182" s="55"/>
      <c r="D182" s="56" t="s">
        <v>481</v>
      </c>
      <c r="E182" s="56"/>
      <c r="F182" s="56"/>
      <c r="G182" s="57"/>
      <c r="H182" s="57"/>
      <c r="I182" s="57"/>
      <c r="J182" s="57"/>
      <c r="K182" s="81">
        <f>SUM(K183:K195,0)</f>
        <v>0</v>
      </c>
      <c r="M182" s="88"/>
    </row>
    <row r="183" spans="2:13" s="3" customFormat="1" ht="47.25" x14ac:dyDescent="0.25">
      <c r="B183" s="58" t="s">
        <v>482</v>
      </c>
      <c r="C183" s="59" t="s">
        <v>7</v>
      </c>
      <c r="D183" s="52" t="s">
        <v>483</v>
      </c>
      <c r="E183" s="53" t="s">
        <v>484</v>
      </c>
      <c r="F183" s="52" t="s">
        <v>9</v>
      </c>
      <c r="G183" s="60">
        <v>766.78</v>
      </c>
      <c r="H183" s="71"/>
      <c r="I183" s="51">
        <f t="shared" ref="I183:I206" si="59">$I$8</f>
        <v>0</v>
      </c>
      <c r="J183" s="50">
        <f t="shared" ref="J183:J184" si="60">ROUND(H183*(1+I183),2)</f>
        <v>0</v>
      </c>
      <c r="K183" s="80">
        <f t="shared" ref="K183:K195" si="61">ROUND(G183*J183,2)</f>
        <v>0</v>
      </c>
      <c r="M183" s="88"/>
    </row>
    <row r="184" spans="2:13" s="3" customFormat="1" ht="47.25" x14ac:dyDescent="0.25">
      <c r="B184" s="58" t="s">
        <v>485</v>
      </c>
      <c r="C184" s="59" t="s">
        <v>7</v>
      </c>
      <c r="D184" s="52" t="s">
        <v>486</v>
      </c>
      <c r="E184" s="53" t="s">
        <v>487</v>
      </c>
      <c r="F184" s="52" t="s">
        <v>9</v>
      </c>
      <c r="G184" s="60">
        <v>618.91</v>
      </c>
      <c r="H184" s="71"/>
      <c r="I184" s="51">
        <f t="shared" si="59"/>
        <v>0</v>
      </c>
      <c r="J184" s="50">
        <f t="shared" si="60"/>
        <v>0</v>
      </c>
      <c r="K184" s="80">
        <f t="shared" si="61"/>
        <v>0</v>
      </c>
      <c r="M184" s="88"/>
    </row>
    <row r="185" spans="2:13" customFormat="1" ht="63" x14ac:dyDescent="0.25">
      <c r="B185" s="58" t="s">
        <v>488</v>
      </c>
      <c r="C185" s="59" t="s">
        <v>7</v>
      </c>
      <c r="D185" s="52" t="s">
        <v>489</v>
      </c>
      <c r="E185" s="53" t="s">
        <v>490</v>
      </c>
      <c r="F185" s="52" t="s">
        <v>9</v>
      </c>
      <c r="G185" s="60">
        <v>412.53</v>
      </c>
      <c r="H185" s="71"/>
      <c r="I185" s="51">
        <f t="shared" si="59"/>
        <v>0</v>
      </c>
      <c r="J185" s="50">
        <f t="shared" ref="J185:J195" si="62">ROUND(H185*(1+I185),2)</f>
        <v>0</v>
      </c>
      <c r="K185" s="80">
        <f t="shared" si="61"/>
        <v>0</v>
      </c>
      <c r="M185" s="88"/>
    </row>
    <row r="186" spans="2:13" customFormat="1" ht="32.25" customHeight="1" x14ac:dyDescent="0.25">
      <c r="B186" s="58" t="s">
        <v>491</v>
      </c>
      <c r="C186" s="59" t="s">
        <v>7</v>
      </c>
      <c r="D186" s="52" t="s">
        <v>492</v>
      </c>
      <c r="E186" s="53" t="s">
        <v>493</v>
      </c>
      <c r="F186" s="52" t="s">
        <v>9</v>
      </c>
      <c r="G186" s="60">
        <v>348</v>
      </c>
      <c r="H186" s="71"/>
      <c r="I186" s="51">
        <f t="shared" si="59"/>
        <v>0</v>
      </c>
      <c r="J186" s="50">
        <f t="shared" si="62"/>
        <v>0</v>
      </c>
      <c r="K186" s="80">
        <f t="shared" si="61"/>
        <v>0</v>
      </c>
      <c r="M186" s="88"/>
    </row>
    <row r="187" spans="2:13" customFormat="1" ht="47.25" x14ac:dyDescent="0.25">
      <c r="B187" s="58" t="s">
        <v>494</v>
      </c>
      <c r="C187" s="59" t="s">
        <v>7</v>
      </c>
      <c r="D187" s="52" t="s">
        <v>495</v>
      </c>
      <c r="E187" s="53" t="s">
        <v>496</v>
      </c>
      <c r="F187" s="52" t="s">
        <v>9</v>
      </c>
      <c r="G187" s="60">
        <v>235.9</v>
      </c>
      <c r="H187" s="71"/>
      <c r="I187" s="51">
        <f t="shared" si="59"/>
        <v>0</v>
      </c>
      <c r="J187" s="50">
        <f t="shared" si="62"/>
        <v>0</v>
      </c>
      <c r="K187" s="80">
        <f t="shared" si="61"/>
        <v>0</v>
      </c>
      <c r="M187" s="88"/>
    </row>
    <row r="188" spans="2:13" customFormat="1" ht="31.5" x14ac:dyDescent="0.25">
      <c r="B188" s="58" t="s">
        <v>497</v>
      </c>
      <c r="C188" s="59" t="s">
        <v>49</v>
      </c>
      <c r="D188" s="52" t="s">
        <v>498</v>
      </c>
      <c r="E188" s="53" t="s">
        <v>499</v>
      </c>
      <c r="F188" s="52" t="s">
        <v>9</v>
      </c>
      <c r="G188" s="60">
        <v>398.28</v>
      </c>
      <c r="H188" s="71"/>
      <c r="I188" s="51">
        <f t="shared" si="59"/>
        <v>0</v>
      </c>
      <c r="J188" s="50">
        <f t="shared" si="62"/>
        <v>0</v>
      </c>
      <c r="K188" s="80">
        <f t="shared" si="61"/>
        <v>0</v>
      </c>
      <c r="M188" s="88"/>
    </row>
    <row r="189" spans="2:13" customFormat="1" ht="49.5" customHeight="1" x14ac:dyDescent="0.25">
      <c r="B189" s="58" t="s">
        <v>500</v>
      </c>
      <c r="C189" s="59" t="s">
        <v>49</v>
      </c>
      <c r="D189" s="52" t="s">
        <v>501</v>
      </c>
      <c r="E189" s="53" t="s">
        <v>502</v>
      </c>
      <c r="F189" s="52" t="s">
        <v>9</v>
      </c>
      <c r="G189" s="60">
        <v>32.9</v>
      </c>
      <c r="H189" s="71"/>
      <c r="I189" s="51">
        <f t="shared" si="59"/>
        <v>0</v>
      </c>
      <c r="J189" s="50">
        <f t="shared" si="62"/>
        <v>0</v>
      </c>
      <c r="K189" s="80">
        <f t="shared" si="61"/>
        <v>0</v>
      </c>
      <c r="M189" s="88"/>
    </row>
    <row r="190" spans="2:13" s="3" customFormat="1" ht="31.5" x14ac:dyDescent="0.25">
      <c r="B190" s="58" t="s">
        <v>503</v>
      </c>
      <c r="C190" s="59" t="s">
        <v>49</v>
      </c>
      <c r="D190" s="52" t="s">
        <v>504</v>
      </c>
      <c r="E190" s="53" t="s">
        <v>505</v>
      </c>
      <c r="F190" s="52" t="s">
        <v>9</v>
      </c>
      <c r="G190" s="60">
        <v>115.08</v>
      </c>
      <c r="H190" s="71"/>
      <c r="I190" s="51">
        <f t="shared" si="59"/>
        <v>0</v>
      </c>
      <c r="J190" s="50">
        <f t="shared" si="62"/>
        <v>0</v>
      </c>
      <c r="K190" s="80">
        <f t="shared" si="61"/>
        <v>0</v>
      </c>
      <c r="M190" s="88"/>
    </row>
    <row r="191" spans="2:13" s="3" customFormat="1" ht="31.5" x14ac:dyDescent="0.25">
      <c r="B191" s="58" t="s">
        <v>506</v>
      </c>
      <c r="C191" s="59" t="s">
        <v>49</v>
      </c>
      <c r="D191" s="52" t="s">
        <v>507</v>
      </c>
      <c r="E191" s="53" t="s">
        <v>508</v>
      </c>
      <c r="F191" s="52" t="s">
        <v>9</v>
      </c>
      <c r="G191" s="60">
        <v>30.19</v>
      </c>
      <c r="H191" s="71"/>
      <c r="I191" s="51">
        <f t="shared" si="59"/>
        <v>0</v>
      </c>
      <c r="J191" s="50">
        <f t="shared" si="62"/>
        <v>0</v>
      </c>
      <c r="K191" s="80">
        <f t="shared" si="61"/>
        <v>0</v>
      </c>
      <c r="M191" s="88"/>
    </row>
    <row r="192" spans="2:13" s="3" customFormat="1" ht="31.5" x14ac:dyDescent="0.25">
      <c r="B192" s="58" t="s">
        <v>509</v>
      </c>
      <c r="C192" s="59" t="s">
        <v>49</v>
      </c>
      <c r="D192" s="52" t="s">
        <v>510</v>
      </c>
      <c r="E192" s="53" t="s">
        <v>511</v>
      </c>
      <c r="F192" s="52" t="s">
        <v>9</v>
      </c>
      <c r="G192" s="60">
        <v>220.11</v>
      </c>
      <c r="H192" s="71"/>
      <c r="I192" s="51">
        <f t="shared" si="59"/>
        <v>0</v>
      </c>
      <c r="J192" s="50">
        <f t="shared" si="62"/>
        <v>0</v>
      </c>
      <c r="K192" s="80">
        <f t="shared" si="61"/>
        <v>0</v>
      </c>
      <c r="M192" s="88"/>
    </row>
    <row r="193" spans="2:13" s="3" customFormat="1" ht="31.5" x14ac:dyDescent="0.25">
      <c r="B193" s="58" t="s">
        <v>512</v>
      </c>
      <c r="C193" s="59" t="s">
        <v>7</v>
      </c>
      <c r="D193" s="52" t="s">
        <v>513</v>
      </c>
      <c r="E193" s="53" t="s">
        <v>514</v>
      </c>
      <c r="F193" s="52" t="s">
        <v>12</v>
      </c>
      <c r="G193" s="60">
        <v>74.13</v>
      </c>
      <c r="H193" s="71"/>
      <c r="I193" s="51">
        <f t="shared" si="59"/>
        <v>0</v>
      </c>
      <c r="J193" s="50">
        <f t="shared" si="62"/>
        <v>0</v>
      </c>
      <c r="K193" s="80">
        <f t="shared" si="61"/>
        <v>0</v>
      </c>
      <c r="M193" s="88"/>
    </row>
    <row r="194" spans="2:13" s="3" customFormat="1" ht="15.75" x14ac:dyDescent="0.25">
      <c r="B194" s="58" t="s">
        <v>515</v>
      </c>
      <c r="C194" s="59" t="s">
        <v>7</v>
      </c>
      <c r="D194" s="52" t="s">
        <v>516</v>
      </c>
      <c r="E194" s="53" t="s">
        <v>517</v>
      </c>
      <c r="F194" s="52" t="s">
        <v>12</v>
      </c>
      <c r="G194" s="60">
        <v>199.86</v>
      </c>
      <c r="H194" s="71"/>
      <c r="I194" s="51">
        <f t="shared" si="59"/>
        <v>0</v>
      </c>
      <c r="J194" s="50">
        <f t="shared" si="62"/>
        <v>0</v>
      </c>
      <c r="K194" s="80">
        <f t="shared" si="61"/>
        <v>0</v>
      </c>
      <c r="M194" s="88"/>
    </row>
    <row r="195" spans="2:13" customFormat="1" ht="15.75" x14ac:dyDescent="0.25">
      <c r="B195" s="58" t="s">
        <v>518</v>
      </c>
      <c r="C195" s="59" t="s">
        <v>7</v>
      </c>
      <c r="D195" s="52" t="s">
        <v>519</v>
      </c>
      <c r="E195" s="53" t="s">
        <v>520</v>
      </c>
      <c r="F195" s="52" t="s">
        <v>12</v>
      </c>
      <c r="G195" s="60">
        <v>107.69</v>
      </c>
      <c r="H195" s="71"/>
      <c r="I195" s="51">
        <f t="shared" si="59"/>
        <v>0</v>
      </c>
      <c r="J195" s="50">
        <f t="shared" si="62"/>
        <v>0</v>
      </c>
      <c r="K195" s="80">
        <f t="shared" si="61"/>
        <v>0</v>
      </c>
      <c r="M195" s="88"/>
    </row>
    <row r="196" spans="2:13" customFormat="1" ht="32.25" customHeight="1" x14ac:dyDescent="0.25">
      <c r="B196" s="54" t="s">
        <v>521</v>
      </c>
      <c r="C196" s="55"/>
      <c r="D196" s="56" t="s">
        <v>522</v>
      </c>
      <c r="E196" s="56"/>
      <c r="F196" s="56"/>
      <c r="G196" s="57"/>
      <c r="H196" s="57"/>
      <c r="I196" s="57"/>
      <c r="J196" s="57"/>
      <c r="K196" s="81">
        <f>SUM(K197:K206)</f>
        <v>0</v>
      </c>
      <c r="M196" s="88"/>
    </row>
    <row r="197" spans="2:13" customFormat="1" ht="31.5" x14ac:dyDescent="0.25">
      <c r="B197" s="58" t="s">
        <v>523</v>
      </c>
      <c r="C197" s="59" t="s">
        <v>7</v>
      </c>
      <c r="D197" s="47" t="s">
        <v>524</v>
      </c>
      <c r="E197" s="48" t="s">
        <v>525</v>
      </c>
      <c r="F197" s="47" t="s">
        <v>9</v>
      </c>
      <c r="G197" s="60">
        <v>524.34</v>
      </c>
      <c r="H197" s="71"/>
      <c r="I197" s="51">
        <f t="shared" si="59"/>
        <v>0</v>
      </c>
      <c r="J197" s="50">
        <f t="shared" ref="J197" si="63">ROUND(H197*(1+I197),2)</f>
        <v>0</v>
      </c>
      <c r="K197" s="80">
        <f t="shared" ref="K197:K206" si="64">ROUND(G197*J197,2)</f>
        <v>0</v>
      </c>
      <c r="M197" s="88"/>
    </row>
    <row r="198" spans="2:13" s="3" customFormat="1" ht="31.5" x14ac:dyDescent="0.25">
      <c r="B198" s="58" t="s">
        <v>526</v>
      </c>
      <c r="C198" s="59" t="s">
        <v>7</v>
      </c>
      <c r="D198" s="52" t="s">
        <v>527</v>
      </c>
      <c r="E198" s="53" t="s">
        <v>528</v>
      </c>
      <c r="F198" s="52" t="s">
        <v>9</v>
      </c>
      <c r="G198" s="60">
        <v>125.7</v>
      </c>
      <c r="H198" s="71"/>
      <c r="I198" s="51">
        <f t="shared" si="59"/>
        <v>0</v>
      </c>
      <c r="J198" s="50">
        <f t="shared" ref="J198:J206" si="65">ROUND(H198*(1+I198),2)</f>
        <v>0</v>
      </c>
      <c r="K198" s="80">
        <f t="shared" si="64"/>
        <v>0</v>
      </c>
      <c r="M198" s="88"/>
    </row>
    <row r="199" spans="2:13" s="3" customFormat="1" ht="31.5" x14ac:dyDescent="0.25">
      <c r="B199" s="58" t="s">
        <v>529</v>
      </c>
      <c r="C199" s="59" t="s">
        <v>49</v>
      </c>
      <c r="D199" s="52" t="s">
        <v>530</v>
      </c>
      <c r="E199" s="53" t="s">
        <v>531</v>
      </c>
      <c r="F199" s="52" t="s">
        <v>12</v>
      </c>
      <c r="G199" s="60">
        <v>21</v>
      </c>
      <c r="H199" s="71"/>
      <c r="I199" s="51">
        <f t="shared" si="59"/>
        <v>0</v>
      </c>
      <c r="J199" s="50">
        <f t="shared" si="65"/>
        <v>0</v>
      </c>
      <c r="K199" s="80">
        <f t="shared" si="64"/>
        <v>0</v>
      </c>
      <c r="M199" s="88"/>
    </row>
    <row r="200" spans="2:13" s="3" customFormat="1" ht="24" customHeight="1" x14ac:dyDescent="0.25">
      <c r="B200" s="58" t="s">
        <v>532</v>
      </c>
      <c r="C200" s="59" t="s">
        <v>49</v>
      </c>
      <c r="D200" s="52" t="s">
        <v>533</v>
      </c>
      <c r="E200" s="53" t="s">
        <v>534</v>
      </c>
      <c r="F200" s="52" t="s">
        <v>12</v>
      </c>
      <c r="G200" s="60">
        <v>38.76</v>
      </c>
      <c r="H200" s="71"/>
      <c r="I200" s="51">
        <f t="shared" si="59"/>
        <v>0</v>
      </c>
      <c r="J200" s="50">
        <f t="shared" si="65"/>
        <v>0</v>
      </c>
      <c r="K200" s="80">
        <f t="shared" si="64"/>
        <v>0</v>
      </c>
      <c r="M200" s="88"/>
    </row>
    <row r="201" spans="2:13" s="3" customFormat="1" ht="31.5" x14ac:dyDescent="0.25">
      <c r="B201" s="58" t="s">
        <v>535</v>
      </c>
      <c r="C201" s="59" t="s">
        <v>49</v>
      </c>
      <c r="D201" s="52" t="s">
        <v>536</v>
      </c>
      <c r="E201" s="53" t="s">
        <v>537</v>
      </c>
      <c r="F201" s="52" t="s">
        <v>9</v>
      </c>
      <c r="G201" s="60">
        <v>4.24</v>
      </c>
      <c r="H201" s="71"/>
      <c r="I201" s="51">
        <f t="shared" si="59"/>
        <v>0</v>
      </c>
      <c r="J201" s="50">
        <f t="shared" si="65"/>
        <v>0</v>
      </c>
      <c r="K201" s="80">
        <f t="shared" si="64"/>
        <v>0</v>
      </c>
      <c r="M201" s="88"/>
    </row>
    <row r="202" spans="2:13" s="3" customFormat="1" ht="31.5" x14ac:dyDescent="0.25">
      <c r="B202" s="58" t="s">
        <v>538</v>
      </c>
      <c r="C202" s="59" t="s">
        <v>49</v>
      </c>
      <c r="D202" s="52" t="s">
        <v>539</v>
      </c>
      <c r="E202" s="53" t="s">
        <v>540</v>
      </c>
      <c r="F202" s="52" t="s">
        <v>10</v>
      </c>
      <c r="G202" s="60">
        <v>23</v>
      </c>
      <c r="H202" s="71"/>
      <c r="I202" s="51">
        <f t="shared" si="59"/>
        <v>0</v>
      </c>
      <c r="J202" s="50">
        <f t="shared" si="65"/>
        <v>0</v>
      </c>
      <c r="K202" s="80">
        <f t="shared" si="64"/>
        <v>0</v>
      </c>
      <c r="M202" s="88"/>
    </row>
    <row r="203" spans="2:13" s="3" customFormat="1" ht="15.75" x14ac:dyDescent="0.25">
      <c r="B203" s="58" t="s">
        <v>541</v>
      </c>
      <c r="C203" s="59" t="s">
        <v>7</v>
      </c>
      <c r="D203" s="52" t="s">
        <v>542</v>
      </c>
      <c r="E203" s="53" t="s">
        <v>543</v>
      </c>
      <c r="F203" s="52" t="s">
        <v>9</v>
      </c>
      <c r="G203" s="60">
        <v>539.1</v>
      </c>
      <c r="H203" s="71"/>
      <c r="I203" s="51">
        <f t="shared" si="59"/>
        <v>0</v>
      </c>
      <c r="J203" s="50">
        <f t="shared" si="65"/>
        <v>0</v>
      </c>
      <c r="K203" s="80">
        <f t="shared" si="64"/>
        <v>0</v>
      </c>
      <c r="M203" s="88"/>
    </row>
    <row r="204" spans="2:13" s="3" customFormat="1" ht="31.5" x14ac:dyDescent="0.25">
      <c r="B204" s="58" t="s">
        <v>544</v>
      </c>
      <c r="C204" s="59" t="s">
        <v>49</v>
      </c>
      <c r="D204" s="52" t="s">
        <v>545</v>
      </c>
      <c r="E204" s="53" t="s">
        <v>546</v>
      </c>
      <c r="F204" s="52" t="s">
        <v>12</v>
      </c>
      <c r="G204" s="60">
        <v>6.88</v>
      </c>
      <c r="H204" s="71"/>
      <c r="I204" s="51">
        <f t="shared" si="59"/>
        <v>0</v>
      </c>
      <c r="J204" s="50">
        <f t="shared" si="65"/>
        <v>0</v>
      </c>
      <c r="K204" s="80">
        <f t="shared" si="64"/>
        <v>0</v>
      </c>
      <c r="M204" s="88"/>
    </row>
    <row r="205" spans="2:13" s="3" customFormat="1" ht="31.5" x14ac:dyDescent="0.25">
      <c r="B205" s="58" t="s">
        <v>547</v>
      </c>
      <c r="C205" s="59" t="s">
        <v>7</v>
      </c>
      <c r="D205" s="52">
        <v>97097</v>
      </c>
      <c r="E205" s="53" t="s">
        <v>548</v>
      </c>
      <c r="F205" s="52" t="s">
        <v>9</v>
      </c>
      <c r="G205" s="60">
        <v>524.34</v>
      </c>
      <c r="H205" s="71"/>
      <c r="I205" s="51">
        <f t="shared" si="59"/>
        <v>0</v>
      </c>
      <c r="J205" s="50">
        <f t="shared" si="65"/>
        <v>0</v>
      </c>
      <c r="K205" s="80">
        <f t="shared" si="64"/>
        <v>0</v>
      </c>
      <c r="M205" s="88"/>
    </row>
    <row r="206" spans="2:13" s="3" customFormat="1" ht="31.5" x14ac:dyDescent="0.25">
      <c r="B206" s="58" t="s">
        <v>549</v>
      </c>
      <c r="C206" s="59" t="s">
        <v>7</v>
      </c>
      <c r="D206" s="47">
        <v>104658</v>
      </c>
      <c r="E206" s="48" t="s">
        <v>550</v>
      </c>
      <c r="F206" s="47" t="s">
        <v>9</v>
      </c>
      <c r="G206" s="60">
        <v>3.59</v>
      </c>
      <c r="H206" s="71"/>
      <c r="I206" s="51">
        <f t="shared" si="59"/>
        <v>0</v>
      </c>
      <c r="J206" s="50">
        <f t="shared" si="65"/>
        <v>0</v>
      </c>
      <c r="K206" s="80">
        <f t="shared" si="64"/>
        <v>0</v>
      </c>
      <c r="M206" s="88"/>
    </row>
    <row r="207" spans="2:13" s="3" customFormat="1" ht="15.75" x14ac:dyDescent="0.25">
      <c r="B207" s="41">
        <v>11</v>
      </c>
      <c r="C207" s="42"/>
      <c r="D207" s="43" t="s">
        <v>551</v>
      </c>
      <c r="E207" s="43"/>
      <c r="F207" s="43"/>
      <c r="G207" s="44"/>
      <c r="H207" s="44"/>
      <c r="I207" s="44"/>
      <c r="J207" s="44"/>
      <c r="K207" s="79">
        <f>SUM(K208,K218,K221,K225,0)</f>
        <v>0</v>
      </c>
      <c r="M207" s="88"/>
    </row>
    <row r="208" spans="2:13" customFormat="1" ht="15.75" x14ac:dyDescent="0.25">
      <c r="B208" s="54" t="s">
        <v>552</v>
      </c>
      <c r="C208" s="55"/>
      <c r="D208" s="56" t="s">
        <v>553</v>
      </c>
      <c r="E208" s="56"/>
      <c r="F208" s="56"/>
      <c r="G208" s="57"/>
      <c r="H208" s="57"/>
      <c r="I208" s="57"/>
      <c r="J208" s="57"/>
      <c r="K208" s="81">
        <f>SUM(K209:K217,0)</f>
        <v>0</v>
      </c>
      <c r="M208" s="88"/>
    </row>
    <row r="209" spans="2:13" customFormat="1" ht="32.25" customHeight="1" x14ac:dyDescent="0.25">
      <c r="B209" s="58" t="s">
        <v>554</v>
      </c>
      <c r="C209" s="59" t="s">
        <v>7</v>
      </c>
      <c r="D209" s="52" t="s">
        <v>555</v>
      </c>
      <c r="E209" s="53" t="s">
        <v>556</v>
      </c>
      <c r="F209" s="52" t="s">
        <v>9</v>
      </c>
      <c r="G209" s="60">
        <v>1380</v>
      </c>
      <c r="H209" s="71"/>
      <c r="I209" s="51">
        <f t="shared" ref="I209:I232" si="66">$I$8</f>
        <v>0</v>
      </c>
      <c r="J209" s="50">
        <f t="shared" ref="J209" si="67">ROUND(H209*(1+I209),2)</f>
        <v>0</v>
      </c>
      <c r="K209" s="80">
        <f t="shared" ref="K209:K217" si="68">ROUND(G209*J209,2)</f>
        <v>0</v>
      </c>
      <c r="M209" s="88"/>
    </row>
    <row r="210" spans="2:13" customFormat="1" ht="31.5" x14ac:dyDescent="0.25">
      <c r="B210" s="58" t="s">
        <v>557</v>
      </c>
      <c r="C210" s="59" t="s">
        <v>7</v>
      </c>
      <c r="D210" s="52" t="s">
        <v>558</v>
      </c>
      <c r="E210" s="53" t="s">
        <v>559</v>
      </c>
      <c r="F210" s="52" t="s">
        <v>9</v>
      </c>
      <c r="G210" s="60">
        <v>1360.44</v>
      </c>
      <c r="H210" s="71"/>
      <c r="I210" s="51">
        <f t="shared" si="66"/>
        <v>0</v>
      </c>
      <c r="J210" s="50">
        <f t="shared" ref="J210:J217" si="69">ROUND(H210*(1+I210),2)</f>
        <v>0</v>
      </c>
      <c r="K210" s="80">
        <f t="shared" si="68"/>
        <v>0</v>
      </c>
      <c r="M210" s="88"/>
    </row>
    <row r="211" spans="2:13" customFormat="1" ht="31.5" x14ac:dyDescent="0.25">
      <c r="B211" s="58" t="s">
        <v>560</v>
      </c>
      <c r="C211" s="59" t="s">
        <v>49</v>
      </c>
      <c r="D211" s="52" t="s">
        <v>561</v>
      </c>
      <c r="E211" s="53" t="s">
        <v>562</v>
      </c>
      <c r="F211" s="52" t="s">
        <v>9</v>
      </c>
      <c r="G211" s="60">
        <v>2203.5700000000002</v>
      </c>
      <c r="H211" s="71"/>
      <c r="I211" s="51">
        <f t="shared" si="66"/>
        <v>0</v>
      </c>
      <c r="J211" s="50">
        <f t="shared" si="69"/>
        <v>0</v>
      </c>
      <c r="K211" s="80">
        <f t="shared" si="68"/>
        <v>0</v>
      </c>
      <c r="M211" s="88"/>
    </row>
    <row r="212" spans="2:13" customFormat="1" ht="49.5" customHeight="1" x14ac:dyDescent="0.25">
      <c r="B212" s="58" t="s">
        <v>563</v>
      </c>
      <c r="C212" s="59" t="s">
        <v>49</v>
      </c>
      <c r="D212" s="52" t="s">
        <v>564</v>
      </c>
      <c r="E212" s="53" t="s">
        <v>565</v>
      </c>
      <c r="F212" s="52" t="s">
        <v>9</v>
      </c>
      <c r="G212" s="60">
        <v>15.55</v>
      </c>
      <c r="H212" s="71"/>
      <c r="I212" s="51">
        <f t="shared" si="66"/>
        <v>0</v>
      </c>
      <c r="J212" s="50">
        <f t="shared" si="69"/>
        <v>0</v>
      </c>
      <c r="K212" s="80">
        <f t="shared" si="68"/>
        <v>0</v>
      </c>
      <c r="M212" s="88"/>
    </row>
    <row r="213" spans="2:13" s="3" customFormat="1" ht="31.5" x14ac:dyDescent="0.25">
      <c r="B213" s="58" t="s">
        <v>566</v>
      </c>
      <c r="C213" s="59" t="s">
        <v>49</v>
      </c>
      <c r="D213" s="52" t="s">
        <v>567</v>
      </c>
      <c r="E213" s="53" t="s">
        <v>568</v>
      </c>
      <c r="F213" s="52" t="s">
        <v>9</v>
      </c>
      <c r="G213" s="60">
        <v>454.59</v>
      </c>
      <c r="H213" s="71"/>
      <c r="I213" s="51">
        <f t="shared" si="66"/>
        <v>0</v>
      </c>
      <c r="J213" s="50">
        <f t="shared" si="69"/>
        <v>0</v>
      </c>
      <c r="K213" s="80">
        <f t="shared" si="68"/>
        <v>0</v>
      </c>
      <c r="M213" s="88"/>
    </row>
    <row r="214" spans="2:13" s="3" customFormat="1" ht="31.5" x14ac:dyDescent="0.25">
      <c r="B214" s="58" t="s">
        <v>569</v>
      </c>
      <c r="C214" s="59" t="s">
        <v>49</v>
      </c>
      <c r="D214" s="52" t="s">
        <v>570</v>
      </c>
      <c r="E214" s="53" t="s">
        <v>571</v>
      </c>
      <c r="F214" s="52" t="s">
        <v>9</v>
      </c>
      <c r="G214" s="60">
        <v>154.44</v>
      </c>
      <c r="H214" s="71"/>
      <c r="I214" s="51">
        <f t="shared" si="66"/>
        <v>0</v>
      </c>
      <c r="J214" s="50">
        <f t="shared" si="69"/>
        <v>0</v>
      </c>
      <c r="K214" s="80">
        <f t="shared" si="68"/>
        <v>0</v>
      </c>
      <c r="M214" s="88"/>
    </row>
    <row r="215" spans="2:13" s="3" customFormat="1" ht="31.5" x14ac:dyDescent="0.25">
      <c r="B215" s="58" t="s">
        <v>572</v>
      </c>
      <c r="C215" s="59" t="s">
        <v>49</v>
      </c>
      <c r="D215" s="52" t="s">
        <v>573</v>
      </c>
      <c r="E215" s="53" t="s">
        <v>574</v>
      </c>
      <c r="F215" s="52" t="s">
        <v>9</v>
      </c>
      <c r="G215" s="60">
        <v>98.15</v>
      </c>
      <c r="H215" s="71"/>
      <c r="I215" s="51">
        <f t="shared" si="66"/>
        <v>0</v>
      </c>
      <c r="J215" s="50">
        <f t="shared" si="69"/>
        <v>0</v>
      </c>
      <c r="K215" s="80">
        <f t="shared" si="68"/>
        <v>0</v>
      </c>
      <c r="M215" s="88"/>
    </row>
    <row r="216" spans="2:13" s="3" customFormat="1" ht="31.5" x14ac:dyDescent="0.25">
      <c r="B216" s="58" t="s">
        <v>575</v>
      </c>
      <c r="C216" s="59" t="s">
        <v>49</v>
      </c>
      <c r="D216" s="52" t="s">
        <v>576</v>
      </c>
      <c r="E216" s="53" t="s">
        <v>577</v>
      </c>
      <c r="F216" s="52" t="s">
        <v>9</v>
      </c>
      <c r="G216" s="60">
        <v>84.55</v>
      </c>
      <c r="H216" s="71"/>
      <c r="I216" s="51">
        <f t="shared" si="66"/>
        <v>0</v>
      </c>
      <c r="J216" s="50">
        <f t="shared" si="69"/>
        <v>0</v>
      </c>
      <c r="K216" s="80">
        <f t="shared" si="68"/>
        <v>0</v>
      </c>
      <c r="M216" s="88"/>
    </row>
    <row r="217" spans="2:13" s="3" customFormat="1" ht="31.5" x14ac:dyDescent="0.25">
      <c r="B217" s="58" t="s">
        <v>578</v>
      </c>
      <c r="C217" s="59" t="s">
        <v>49</v>
      </c>
      <c r="D217" s="52" t="s">
        <v>579</v>
      </c>
      <c r="E217" s="53" t="s">
        <v>580</v>
      </c>
      <c r="F217" s="52" t="s">
        <v>9</v>
      </c>
      <c r="G217" s="60">
        <v>15.3</v>
      </c>
      <c r="H217" s="71"/>
      <c r="I217" s="51">
        <f t="shared" si="66"/>
        <v>0</v>
      </c>
      <c r="J217" s="50">
        <f t="shared" si="69"/>
        <v>0</v>
      </c>
      <c r="K217" s="80">
        <f t="shared" si="68"/>
        <v>0</v>
      </c>
      <c r="M217" s="88"/>
    </row>
    <row r="218" spans="2:13" customFormat="1" ht="15.75" x14ac:dyDescent="0.25">
      <c r="B218" s="54" t="s">
        <v>581</v>
      </c>
      <c r="C218" s="55"/>
      <c r="D218" s="56" t="s">
        <v>582</v>
      </c>
      <c r="E218" s="56"/>
      <c r="F218" s="56"/>
      <c r="G218" s="57"/>
      <c r="H218" s="57"/>
      <c r="I218" s="57"/>
      <c r="J218" s="57"/>
      <c r="K218" s="81">
        <f>SUM(K219:K220,0)</f>
        <v>0</v>
      </c>
      <c r="M218" s="88"/>
    </row>
    <row r="219" spans="2:13" customFormat="1" ht="32.25" customHeight="1" x14ac:dyDescent="0.25">
      <c r="B219" s="58" t="s">
        <v>583</v>
      </c>
      <c r="C219" s="59" t="s">
        <v>7</v>
      </c>
      <c r="D219" s="52" t="s">
        <v>584</v>
      </c>
      <c r="E219" s="53" t="s">
        <v>585</v>
      </c>
      <c r="F219" s="52" t="s">
        <v>9</v>
      </c>
      <c r="G219" s="60">
        <v>481.05</v>
      </c>
      <c r="H219" s="71"/>
      <c r="I219" s="51">
        <f t="shared" si="66"/>
        <v>0</v>
      </c>
      <c r="J219" s="50">
        <f t="shared" ref="J219:J220" si="70">ROUND(H219*(1+I219),2)</f>
        <v>0</v>
      </c>
      <c r="K219" s="80">
        <f t="shared" ref="K219:K220" si="71">ROUND(G219*J219,2)</f>
        <v>0</v>
      </c>
      <c r="M219" s="88"/>
    </row>
    <row r="220" spans="2:13" customFormat="1" ht="31.5" x14ac:dyDescent="0.25">
      <c r="B220" s="58" t="s">
        <v>586</v>
      </c>
      <c r="C220" s="59" t="s">
        <v>7</v>
      </c>
      <c r="D220" s="52" t="s">
        <v>587</v>
      </c>
      <c r="E220" s="53" t="s">
        <v>588</v>
      </c>
      <c r="F220" s="52" t="s">
        <v>9</v>
      </c>
      <c r="G220" s="60">
        <v>481.05</v>
      </c>
      <c r="H220" s="71"/>
      <c r="I220" s="51">
        <f t="shared" si="66"/>
        <v>0</v>
      </c>
      <c r="J220" s="50">
        <f t="shared" si="70"/>
        <v>0</v>
      </c>
      <c r="K220" s="80">
        <f t="shared" si="71"/>
        <v>0</v>
      </c>
      <c r="M220" s="88"/>
    </row>
    <row r="221" spans="2:13" s="3" customFormat="1" ht="15.75" x14ac:dyDescent="0.25">
      <c r="B221" s="54" t="s">
        <v>589</v>
      </c>
      <c r="C221" s="55"/>
      <c r="D221" s="56" t="s">
        <v>590</v>
      </c>
      <c r="E221" s="56"/>
      <c r="F221" s="56"/>
      <c r="G221" s="57"/>
      <c r="H221" s="57"/>
      <c r="I221" s="57"/>
      <c r="J221" s="57"/>
      <c r="K221" s="81">
        <f>SUM(K222:K224,0)</f>
        <v>0</v>
      </c>
      <c r="M221" s="88"/>
    </row>
    <row r="222" spans="2:13" s="3" customFormat="1" ht="31.5" x14ac:dyDescent="0.25">
      <c r="B222" s="58" t="s">
        <v>591</v>
      </c>
      <c r="C222" s="59" t="s">
        <v>49</v>
      </c>
      <c r="D222" s="52" t="s">
        <v>592</v>
      </c>
      <c r="E222" s="53" t="s">
        <v>593</v>
      </c>
      <c r="F222" s="52" t="s">
        <v>9</v>
      </c>
      <c r="G222" s="60">
        <v>5.62</v>
      </c>
      <c r="H222" s="71"/>
      <c r="I222" s="51">
        <f t="shared" si="66"/>
        <v>0</v>
      </c>
      <c r="J222" s="50">
        <f t="shared" ref="J222:J224" si="72">ROUND(H222*(1+I222),2)</f>
        <v>0</v>
      </c>
      <c r="K222" s="80">
        <f t="shared" ref="K222:K224" si="73">ROUND(G222*J222,2)</f>
        <v>0</v>
      </c>
      <c r="M222" s="88"/>
    </row>
    <row r="223" spans="2:13" s="3" customFormat="1" ht="24" customHeight="1" x14ac:dyDescent="0.25">
      <c r="B223" s="58" t="s">
        <v>594</v>
      </c>
      <c r="C223" s="59" t="s">
        <v>49</v>
      </c>
      <c r="D223" s="52" t="s">
        <v>595</v>
      </c>
      <c r="E223" s="53" t="s">
        <v>596</v>
      </c>
      <c r="F223" s="52" t="s">
        <v>9</v>
      </c>
      <c r="G223" s="60">
        <v>5</v>
      </c>
      <c r="H223" s="71"/>
      <c r="I223" s="51">
        <f t="shared" si="66"/>
        <v>0</v>
      </c>
      <c r="J223" s="50">
        <f t="shared" si="72"/>
        <v>0</v>
      </c>
      <c r="K223" s="80">
        <f t="shared" si="73"/>
        <v>0</v>
      </c>
      <c r="M223" s="88"/>
    </row>
    <row r="224" spans="2:13" s="3" customFormat="1" ht="31.5" x14ac:dyDescent="0.25">
      <c r="B224" s="58" t="s">
        <v>597</v>
      </c>
      <c r="C224" s="59" t="s">
        <v>49</v>
      </c>
      <c r="D224" s="52" t="s">
        <v>598</v>
      </c>
      <c r="E224" s="53" t="s">
        <v>599</v>
      </c>
      <c r="F224" s="52" t="s">
        <v>9</v>
      </c>
      <c r="G224" s="60">
        <v>3</v>
      </c>
      <c r="H224" s="71"/>
      <c r="I224" s="51">
        <f t="shared" si="66"/>
        <v>0</v>
      </c>
      <c r="J224" s="50">
        <f t="shared" si="72"/>
        <v>0</v>
      </c>
      <c r="K224" s="80">
        <f t="shared" si="73"/>
        <v>0</v>
      </c>
      <c r="M224" s="88"/>
    </row>
    <row r="225" spans="2:13" s="3" customFormat="1" ht="15.75" x14ac:dyDescent="0.25">
      <c r="B225" s="54" t="s">
        <v>600</v>
      </c>
      <c r="C225" s="55"/>
      <c r="D225" s="56" t="s">
        <v>601</v>
      </c>
      <c r="E225" s="56"/>
      <c r="F225" s="56"/>
      <c r="G225" s="57"/>
      <c r="H225" s="57"/>
      <c r="I225" s="57"/>
      <c r="J225" s="57"/>
      <c r="K225" s="81">
        <f>SUM(K226:K232,0)</f>
        <v>0</v>
      </c>
      <c r="M225" s="88"/>
    </row>
    <row r="226" spans="2:13" s="3" customFormat="1" ht="31.5" x14ac:dyDescent="0.25">
      <c r="B226" s="58" t="s">
        <v>602</v>
      </c>
      <c r="C226" s="59" t="s">
        <v>49</v>
      </c>
      <c r="D226" s="52" t="s">
        <v>592</v>
      </c>
      <c r="E226" s="53" t="s">
        <v>593</v>
      </c>
      <c r="F226" s="52" t="s">
        <v>9</v>
      </c>
      <c r="G226" s="60">
        <v>3.96</v>
      </c>
      <c r="H226" s="71"/>
      <c r="I226" s="51">
        <f t="shared" si="66"/>
        <v>0</v>
      </c>
      <c r="J226" s="50">
        <f t="shared" ref="J226:J232" si="74">ROUND(H226*(1+I226),2)</f>
        <v>0</v>
      </c>
      <c r="K226" s="80">
        <f t="shared" ref="K226:K232" si="75">ROUND(G226*J226,2)</f>
        <v>0</v>
      </c>
      <c r="M226" s="88"/>
    </row>
    <row r="227" spans="2:13" s="3" customFormat="1" ht="31.5" x14ac:dyDescent="0.25">
      <c r="B227" s="58" t="s">
        <v>603</v>
      </c>
      <c r="C227" s="59" t="s">
        <v>49</v>
      </c>
      <c r="D227" s="52" t="s">
        <v>595</v>
      </c>
      <c r="E227" s="53" t="s">
        <v>596</v>
      </c>
      <c r="F227" s="52" t="s">
        <v>9</v>
      </c>
      <c r="G227" s="60">
        <v>3.23</v>
      </c>
      <c r="H227" s="71"/>
      <c r="I227" s="51">
        <f t="shared" si="66"/>
        <v>0</v>
      </c>
      <c r="J227" s="50">
        <f t="shared" si="74"/>
        <v>0</v>
      </c>
      <c r="K227" s="80">
        <f t="shared" si="75"/>
        <v>0</v>
      </c>
      <c r="M227" s="88"/>
    </row>
    <row r="228" spans="2:13" s="3" customFormat="1" ht="31.5" x14ac:dyDescent="0.25">
      <c r="B228" s="58" t="s">
        <v>604</v>
      </c>
      <c r="C228" s="59" t="s">
        <v>49</v>
      </c>
      <c r="D228" s="52" t="s">
        <v>598</v>
      </c>
      <c r="E228" s="53" t="s">
        <v>599</v>
      </c>
      <c r="F228" s="52" t="s">
        <v>9</v>
      </c>
      <c r="G228" s="60">
        <v>1.72</v>
      </c>
      <c r="H228" s="71"/>
      <c r="I228" s="51">
        <f t="shared" si="66"/>
        <v>0</v>
      </c>
      <c r="J228" s="50">
        <f t="shared" si="74"/>
        <v>0</v>
      </c>
      <c r="K228" s="80">
        <f t="shared" si="75"/>
        <v>0</v>
      </c>
      <c r="M228" s="88"/>
    </row>
    <row r="229" spans="2:13" s="3" customFormat="1" ht="31.5" x14ac:dyDescent="0.25">
      <c r="B229" s="58" t="s">
        <v>605</v>
      </c>
      <c r="C229" s="59" t="s">
        <v>49</v>
      </c>
      <c r="D229" s="52" t="s">
        <v>598</v>
      </c>
      <c r="E229" s="53" t="s">
        <v>599</v>
      </c>
      <c r="F229" s="52" t="s">
        <v>9</v>
      </c>
      <c r="G229" s="60">
        <v>10.49</v>
      </c>
      <c r="H229" s="71"/>
      <c r="I229" s="51">
        <f t="shared" si="66"/>
        <v>0</v>
      </c>
      <c r="J229" s="50">
        <f t="shared" si="74"/>
        <v>0</v>
      </c>
      <c r="K229" s="80">
        <f t="shared" si="75"/>
        <v>0</v>
      </c>
      <c r="M229" s="88"/>
    </row>
    <row r="230" spans="2:13" s="3" customFormat="1" ht="31.5" x14ac:dyDescent="0.25">
      <c r="B230" s="58" t="s">
        <v>606</v>
      </c>
      <c r="C230" s="59" t="s">
        <v>49</v>
      </c>
      <c r="D230" s="52" t="s">
        <v>607</v>
      </c>
      <c r="E230" s="53" t="s">
        <v>608</v>
      </c>
      <c r="F230" s="52" t="s">
        <v>9</v>
      </c>
      <c r="G230" s="60">
        <v>2.2999999999999998</v>
      </c>
      <c r="H230" s="71"/>
      <c r="I230" s="51">
        <f t="shared" si="66"/>
        <v>0</v>
      </c>
      <c r="J230" s="50">
        <f t="shared" si="74"/>
        <v>0</v>
      </c>
      <c r="K230" s="80">
        <f t="shared" si="75"/>
        <v>0</v>
      </c>
      <c r="M230" s="88"/>
    </row>
    <row r="231" spans="2:13" customFormat="1" ht="31.5" x14ac:dyDescent="0.25">
      <c r="B231" s="58" t="s">
        <v>609</v>
      </c>
      <c r="C231" s="59" t="s">
        <v>49</v>
      </c>
      <c r="D231" s="52" t="s">
        <v>610</v>
      </c>
      <c r="E231" s="53" t="s">
        <v>611</v>
      </c>
      <c r="F231" s="52" t="s">
        <v>9</v>
      </c>
      <c r="G231" s="60">
        <v>1.7</v>
      </c>
      <c r="H231" s="71"/>
      <c r="I231" s="51">
        <f t="shared" si="66"/>
        <v>0</v>
      </c>
      <c r="J231" s="50">
        <f t="shared" si="74"/>
        <v>0</v>
      </c>
      <c r="K231" s="80">
        <f t="shared" si="75"/>
        <v>0</v>
      </c>
      <c r="M231" s="88"/>
    </row>
    <row r="232" spans="2:13" customFormat="1" ht="32.25" customHeight="1" x14ac:dyDescent="0.25">
      <c r="B232" s="58" t="s">
        <v>612</v>
      </c>
      <c r="C232" s="59" t="s">
        <v>49</v>
      </c>
      <c r="D232" s="52" t="s">
        <v>613</v>
      </c>
      <c r="E232" s="53" t="s">
        <v>614</v>
      </c>
      <c r="F232" s="52" t="s">
        <v>9</v>
      </c>
      <c r="G232" s="60">
        <v>0.49</v>
      </c>
      <c r="H232" s="71"/>
      <c r="I232" s="51">
        <f t="shared" si="66"/>
        <v>0</v>
      </c>
      <c r="J232" s="50">
        <f t="shared" si="74"/>
        <v>0</v>
      </c>
      <c r="K232" s="80">
        <f t="shared" si="75"/>
        <v>0</v>
      </c>
      <c r="M232" s="88"/>
    </row>
    <row r="233" spans="2:13" customFormat="1" ht="15.75" x14ac:dyDescent="0.25">
      <c r="B233" s="41">
        <v>12</v>
      </c>
      <c r="C233" s="42"/>
      <c r="D233" s="43" t="s">
        <v>615</v>
      </c>
      <c r="E233" s="43"/>
      <c r="F233" s="43"/>
      <c r="G233" s="44"/>
      <c r="H233" s="44"/>
      <c r="I233" s="44"/>
      <c r="J233" s="44"/>
      <c r="K233" s="79">
        <f>SUM(K234,K261,K267,0)</f>
        <v>0</v>
      </c>
      <c r="M233" s="88"/>
    </row>
    <row r="234" spans="2:13" customFormat="1" ht="15.75" x14ac:dyDescent="0.25">
      <c r="B234" s="54" t="s">
        <v>616</v>
      </c>
      <c r="C234" s="55"/>
      <c r="D234" s="56" t="s">
        <v>617</v>
      </c>
      <c r="E234" s="56"/>
      <c r="F234" s="56"/>
      <c r="G234" s="57"/>
      <c r="H234" s="57"/>
      <c r="I234" s="57"/>
      <c r="J234" s="57"/>
      <c r="K234" s="81">
        <f>SUM(K235:K260,0)</f>
        <v>0</v>
      </c>
      <c r="M234" s="88"/>
    </row>
    <row r="235" spans="2:13" customFormat="1" ht="49.5" customHeight="1" x14ac:dyDescent="0.25">
      <c r="B235" s="58" t="s">
        <v>618</v>
      </c>
      <c r="C235" s="59" t="s">
        <v>7</v>
      </c>
      <c r="D235" s="52" t="s">
        <v>619</v>
      </c>
      <c r="E235" s="53" t="s">
        <v>620</v>
      </c>
      <c r="F235" s="52" t="s">
        <v>12</v>
      </c>
      <c r="G235" s="49">
        <v>355</v>
      </c>
      <c r="H235" s="71"/>
      <c r="I235" s="51">
        <f t="shared" ref="I235:I268" si="76">$I$8</f>
        <v>0</v>
      </c>
      <c r="J235" s="50">
        <f t="shared" ref="J235:J236" si="77">ROUND(H235*(1+I235),2)</f>
        <v>0</v>
      </c>
      <c r="K235" s="80">
        <f t="shared" ref="K235:K260" si="78">ROUND(G235*J235,2)</f>
        <v>0</v>
      </c>
      <c r="M235" s="88"/>
    </row>
    <row r="236" spans="2:13" s="3" customFormat="1" ht="31.5" x14ac:dyDescent="0.25">
      <c r="B236" s="58" t="s">
        <v>621</v>
      </c>
      <c r="C236" s="59" t="s">
        <v>7</v>
      </c>
      <c r="D236" s="52" t="s">
        <v>622</v>
      </c>
      <c r="E236" s="53" t="s">
        <v>623</v>
      </c>
      <c r="F236" s="52" t="s">
        <v>12</v>
      </c>
      <c r="G236" s="49">
        <v>15.5</v>
      </c>
      <c r="H236" s="71"/>
      <c r="I236" s="51">
        <f t="shared" si="76"/>
        <v>0</v>
      </c>
      <c r="J236" s="50">
        <f t="shared" si="77"/>
        <v>0</v>
      </c>
      <c r="K236" s="80">
        <f t="shared" si="78"/>
        <v>0</v>
      </c>
      <c r="M236" s="88"/>
    </row>
    <row r="237" spans="2:13" s="3" customFormat="1" ht="31.5" x14ac:dyDescent="0.25">
      <c r="B237" s="58" t="s">
        <v>624</v>
      </c>
      <c r="C237" s="59" t="s">
        <v>7</v>
      </c>
      <c r="D237" s="52" t="s">
        <v>625</v>
      </c>
      <c r="E237" s="53" t="s">
        <v>626</v>
      </c>
      <c r="F237" s="52" t="s">
        <v>12</v>
      </c>
      <c r="G237" s="49">
        <v>51.5</v>
      </c>
      <c r="H237" s="71"/>
      <c r="I237" s="51">
        <f t="shared" si="76"/>
        <v>0</v>
      </c>
      <c r="J237" s="50">
        <f t="shared" ref="J237:J260" si="79">ROUND(H237*(1+I237),2)</f>
        <v>0</v>
      </c>
      <c r="K237" s="80">
        <f t="shared" si="78"/>
        <v>0</v>
      </c>
      <c r="M237" s="88"/>
    </row>
    <row r="238" spans="2:13" s="3" customFormat="1" ht="31.5" x14ac:dyDescent="0.25">
      <c r="B238" s="58" t="s">
        <v>627</v>
      </c>
      <c r="C238" s="59" t="s">
        <v>7</v>
      </c>
      <c r="D238" s="52" t="s">
        <v>628</v>
      </c>
      <c r="E238" s="53" t="s">
        <v>629</v>
      </c>
      <c r="F238" s="52" t="s">
        <v>12</v>
      </c>
      <c r="G238" s="49">
        <v>44.5</v>
      </c>
      <c r="H238" s="71"/>
      <c r="I238" s="51">
        <f t="shared" si="76"/>
        <v>0</v>
      </c>
      <c r="J238" s="50">
        <f t="shared" si="79"/>
        <v>0</v>
      </c>
      <c r="K238" s="80">
        <f t="shared" si="78"/>
        <v>0</v>
      </c>
      <c r="M238" s="88"/>
    </row>
    <row r="239" spans="2:13" s="3" customFormat="1" ht="31.5" x14ac:dyDescent="0.25">
      <c r="B239" s="58" t="s">
        <v>630</v>
      </c>
      <c r="C239" s="59" t="s">
        <v>7</v>
      </c>
      <c r="D239" s="52" t="s">
        <v>631</v>
      </c>
      <c r="E239" s="53" t="s">
        <v>632</v>
      </c>
      <c r="F239" s="52" t="s">
        <v>12</v>
      </c>
      <c r="G239" s="49">
        <v>130.24</v>
      </c>
      <c r="H239" s="71"/>
      <c r="I239" s="51">
        <f t="shared" si="76"/>
        <v>0</v>
      </c>
      <c r="J239" s="50">
        <f t="shared" si="79"/>
        <v>0</v>
      </c>
      <c r="K239" s="80">
        <f t="shared" si="78"/>
        <v>0</v>
      </c>
      <c r="M239" s="88"/>
    </row>
    <row r="240" spans="2:13" s="3" customFormat="1" ht="31.5" x14ac:dyDescent="0.25">
      <c r="B240" s="58" t="s">
        <v>633</v>
      </c>
      <c r="C240" s="59" t="s">
        <v>49</v>
      </c>
      <c r="D240" s="52" t="s">
        <v>634</v>
      </c>
      <c r="E240" s="53" t="s">
        <v>635</v>
      </c>
      <c r="F240" s="52" t="s">
        <v>47</v>
      </c>
      <c r="G240" s="49">
        <v>24</v>
      </c>
      <c r="H240" s="71"/>
      <c r="I240" s="51">
        <f t="shared" si="76"/>
        <v>0</v>
      </c>
      <c r="J240" s="50">
        <f t="shared" si="79"/>
        <v>0</v>
      </c>
      <c r="K240" s="80">
        <f t="shared" si="78"/>
        <v>0</v>
      </c>
      <c r="M240" s="88"/>
    </row>
    <row r="241" spans="2:13" customFormat="1" ht="47.25" x14ac:dyDescent="0.25">
      <c r="B241" s="58" t="s">
        <v>636</v>
      </c>
      <c r="C241" s="59" t="s">
        <v>7</v>
      </c>
      <c r="D241" s="52" t="s">
        <v>637</v>
      </c>
      <c r="E241" s="53" t="s">
        <v>638</v>
      </c>
      <c r="F241" s="52" t="s">
        <v>47</v>
      </c>
      <c r="G241" s="49">
        <v>84</v>
      </c>
      <c r="H241" s="71"/>
      <c r="I241" s="51">
        <f t="shared" si="76"/>
        <v>0</v>
      </c>
      <c r="J241" s="50">
        <f t="shared" si="79"/>
        <v>0</v>
      </c>
      <c r="K241" s="80">
        <f t="shared" si="78"/>
        <v>0</v>
      </c>
      <c r="M241" s="88"/>
    </row>
    <row r="242" spans="2:13" customFormat="1" ht="32.25" customHeight="1" x14ac:dyDescent="0.25">
      <c r="B242" s="58" t="s">
        <v>639</v>
      </c>
      <c r="C242" s="59" t="s">
        <v>7</v>
      </c>
      <c r="D242" s="52" t="s">
        <v>640</v>
      </c>
      <c r="E242" s="53" t="s">
        <v>641</v>
      </c>
      <c r="F242" s="52" t="s">
        <v>47</v>
      </c>
      <c r="G242" s="49">
        <v>46</v>
      </c>
      <c r="H242" s="71"/>
      <c r="I242" s="51">
        <f t="shared" si="76"/>
        <v>0</v>
      </c>
      <c r="J242" s="50">
        <f t="shared" si="79"/>
        <v>0</v>
      </c>
      <c r="K242" s="80">
        <f t="shared" si="78"/>
        <v>0</v>
      </c>
      <c r="M242" s="88"/>
    </row>
    <row r="243" spans="2:13" customFormat="1" ht="47.25" x14ac:dyDescent="0.25">
      <c r="B243" s="58" t="s">
        <v>642</v>
      </c>
      <c r="C243" s="59" t="s">
        <v>7</v>
      </c>
      <c r="D243" s="52" t="s">
        <v>643</v>
      </c>
      <c r="E243" s="53" t="s">
        <v>644</v>
      </c>
      <c r="F243" s="52" t="s">
        <v>47</v>
      </c>
      <c r="G243" s="49">
        <v>8</v>
      </c>
      <c r="H243" s="71"/>
      <c r="I243" s="51">
        <f t="shared" si="76"/>
        <v>0</v>
      </c>
      <c r="J243" s="50">
        <f t="shared" si="79"/>
        <v>0</v>
      </c>
      <c r="K243" s="80">
        <f t="shared" si="78"/>
        <v>0</v>
      </c>
      <c r="M243" s="88"/>
    </row>
    <row r="244" spans="2:13" s="3" customFormat="1" ht="31.5" x14ac:dyDescent="0.25">
      <c r="B244" s="58" t="s">
        <v>645</v>
      </c>
      <c r="C244" s="59" t="s">
        <v>7</v>
      </c>
      <c r="D244" s="52" t="s">
        <v>646</v>
      </c>
      <c r="E244" s="53" t="s">
        <v>647</v>
      </c>
      <c r="F244" s="52" t="s">
        <v>47</v>
      </c>
      <c r="G244" s="49">
        <v>16</v>
      </c>
      <c r="H244" s="71"/>
      <c r="I244" s="51">
        <f t="shared" si="76"/>
        <v>0</v>
      </c>
      <c r="J244" s="50">
        <f t="shared" si="79"/>
        <v>0</v>
      </c>
      <c r="K244" s="80">
        <f t="shared" si="78"/>
        <v>0</v>
      </c>
      <c r="M244" s="88"/>
    </row>
    <row r="245" spans="2:13" s="3" customFormat="1" ht="31.5" x14ac:dyDescent="0.25">
      <c r="B245" s="58" t="s">
        <v>648</v>
      </c>
      <c r="C245" s="59" t="s">
        <v>7</v>
      </c>
      <c r="D245" s="52" t="s">
        <v>649</v>
      </c>
      <c r="E245" s="53" t="s">
        <v>650</v>
      </c>
      <c r="F245" s="52" t="s">
        <v>47</v>
      </c>
      <c r="G245" s="49">
        <v>5</v>
      </c>
      <c r="H245" s="71"/>
      <c r="I245" s="51">
        <f t="shared" si="76"/>
        <v>0</v>
      </c>
      <c r="J245" s="50">
        <f t="shared" si="79"/>
        <v>0</v>
      </c>
      <c r="K245" s="80">
        <f t="shared" si="78"/>
        <v>0</v>
      </c>
      <c r="M245" s="88"/>
    </row>
    <row r="246" spans="2:13" s="3" customFormat="1" ht="24" customHeight="1" x14ac:dyDescent="0.25">
      <c r="B246" s="58" t="s">
        <v>651</v>
      </c>
      <c r="C246" s="59" t="s">
        <v>7</v>
      </c>
      <c r="D246" s="52" t="s">
        <v>652</v>
      </c>
      <c r="E246" s="53" t="s">
        <v>653</v>
      </c>
      <c r="F246" s="52" t="s">
        <v>47</v>
      </c>
      <c r="G246" s="49">
        <v>24</v>
      </c>
      <c r="H246" s="71"/>
      <c r="I246" s="51">
        <f t="shared" si="76"/>
        <v>0</v>
      </c>
      <c r="J246" s="50">
        <f t="shared" si="79"/>
        <v>0</v>
      </c>
      <c r="K246" s="80">
        <f t="shared" si="78"/>
        <v>0</v>
      </c>
      <c r="M246" s="88"/>
    </row>
    <row r="247" spans="2:13" s="3" customFormat="1" ht="31.5" x14ac:dyDescent="0.25">
      <c r="B247" s="58" t="s">
        <v>654</v>
      </c>
      <c r="C247" s="59" t="s">
        <v>7</v>
      </c>
      <c r="D247" s="52" t="s">
        <v>655</v>
      </c>
      <c r="E247" s="53" t="s">
        <v>656</v>
      </c>
      <c r="F247" s="52" t="s">
        <v>47</v>
      </c>
      <c r="G247" s="49">
        <v>216</v>
      </c>
      <c r="H247" s="71"/>
      <c r="I247" s="51">
        <f t="shared" si="76"/>
        <v>0</v>
      </c>
      <c r="J247" s="50">
        <f t="shared" si="79"/>
        <v>0</v>
      </c>
      <c r="K247" s="80">
        <f t="shared" si="78"/>
        <v>0</v>
      </c>
      <c r="M247" s="88"/>
    </row>
    <row r="248" spans="2:13" s="3" customFormat="1" ht="31.5" x14ac:dyDescent="0.25">
      <c r="B248" s="58" t="s">
        <v>657</v>
      </c>
      <c r="C248" s="59" t="s">
        <v>7</v>
      </c>
      <c r="D248" s="52" t="s">
        <v>658</v>
      </c>
      <c r="E248" s="53" t="s">
        <v>659</v>
      </c>
      <c r="F248" s="52" t="s">
        <v>47</v>
      </c>
      <c r="G248" s="49">
        <v>5</v>
      </c>
      <c r="H248" s="71"/>
      <c r="I248" s="51">
        <f t="shared" si="76"/>
        <v>0</v>
      </c>
      <c r="J248" s="50">
        <f t="shared" si="79"/>
        <v>0</v>
      </c>
      <c r="K248" s="80">
        <f t="shared" si="78"/>
        <v>0</v>
      </c>
      <c r="M248" s="88"/>
    </row>
    <row r="249" spans="2:13" s="3" customFormat="1" ht="31.5" x14ac:dyDescent="0.25">
      <c r="B249" s="58" t="s">
        <v>660</v>
      </c>
      <c r="C249" s="59" t="s">
        <v>7</v>
      </c>
      <c r="D249" s="52" t="s">
        <v>661</v>
      </c>
      <c r="E249" s="53" t="s">
        <v>662</v>
      </c>
      <c r="F249" s="52" t="s">
        <v>47</v>
      </c>
      <c r="G249" s="49">
        <v>1</v>
      </c>
      <c r="H249" s="71"/>
      <c r="I249" s="51">
        <f t="shared" si="76"/>
        <v>0</v>
      </c>
      <c r="J249" s="50">
        <f t="shared" si="79"/>
        <v>0</v>
      </c>
      <c r="K249" s="80">
        <f t="shared" si="78"/>
        <v>0</v>
      </c>
      <c r="M249" s="88"/>
    </row>
    <row r="250" spans="2:13" s="3" customFormat="1" ht="31.5" x14ac:dyDescent="0.25">
      <c r="B250" s="58" t="s">
        <v>663</v>
      </c>
      <c r="C250" s="59" t="s">
        <v>7</v>
      </c>
      <c r="D250" s="52" t="s">
        <v>664</v>
      </c>
      <c r="E250" s="53" t="s">
        <v>665</v>
      </c>
      <c r="F250" s="52" t="s">
        <v>47</v>
      </c>
      <c r="G250" s="49">
        <v>14</v>
      </c>
      <c r="H250" s="71"/>
      <c r="I250" s="51">
        <f t="shared" si="76"/>
        <v>0</v>
      </c>
      <c r="J250" s="50">
        <f t="shared" si="79"/>
        <v>0</v>
      </c>
      <c r="K250" s="80">
        <f t="shared" si="78"/>
        <v>0</v>
      </c>
      <c r="M250" s="88"/>
    </row>
    <row r="251" spans="2:13" s="3" customFormat="1" ht="47.25" x14ac:dyDescent="0.25">
      <c r="B251" s="58" t="s">
        <v>666</v>
      </c>
      <c r="C251" s="59" t="s">
        <v>7</v>
      </c>
      <c r="D251" s="52" t="s">
        <v>667</v>
      </c>
      <c r="E251" s="53" t="s">
        <v>668</v>
      </c>
      <c r="F251" s="52" t="s">
        <v>47</v>
      </c>
      <c r="G251" s="49">
        <v>82</v>
      </c>
      <c r="H251" s="71"/>
      <c r="I251" s="51">
        <f t="shared" si="76"/>
        <v>0</v>
      </c>
      <c r="J251" s="50">
        <f t="shared" si="79"/>
        <v>0</v>
      </c>
      <c r="K251" s="80">
        <f t="shared" si="78"/>
        <v>0</v>
      </c>
      <c r="M251" s="88"/>
    </row>
    <row r="252" spans="2:13" s="3" customFormat="1" ht="31.5" x14ac:dyDescent="0.25">
      <c r="B252" s="58" t="s">
        <v>669</v>
      </c>
      <c r="C252" s="59" t="s">
        <v>7</v>
      </c>
      <c r="D252" s="61">
        <v>89614</v>
      </c>
      <c r="E252" s="62" t="s">
        <v>670</v>
      </c>
      <c r="F252" s="61" t="s">
        <v>47</v>
      </c>
      <c r="G252" s="63">
        <v>8</v>
      </c>
      <c r="H252" s="71"/>
      <c r="I252" s="51">
        <f t="shared" si="76"/>
        <v>0</v>
      </c>
      <c r="J252" s="50">
        <f t="shared" si="79"/>
        <v>0</v>
      </c>
      <c r="K252" s="80">
        <f t="shared" si="78"/>
        <v>0</v>
      </c>
      <c r="M252" s="88"/>
    </row>
    <row r="253" spans="2:13" s="3" customFormat="1" ht="31.5" x14ac:dyDescent="0.25">
      <c r="B253" s="58" t="s">
        <v>671</v>
      </c>
      <c r="C253" s="59" t="s">
        <v>7</v>
      </c>
      <c r="D253" s="52" t="s">
        <v>672</v>
      </c>
      <c r="E253" s="53" t="s">
        <v>673</v>
      </c>
      <c r="F253" s="52" t="s">
        <v>47</v>
      </c>
      <c r="G253" s="49">
        <v>1</v>
      </c>
      <c r="H253" s="71"/>
      <c r="I253" s="51">
        <f t="shared" si="76"/>
        <v>0</v>
      </c>
      <c r="J253" s="50">
        <f t="shared" si="79"/>
        <v>0</v>
      </c>
      <c r="K253" s="80">
        <f t="shared" si="78"/>
        <v>0</v>
      </c>
      <c r="M253" s="88"/>
    </row>
    <row r="254" spans="2:13" customFormat="1" ht="31.5" x14ac:dyDescent="0.25">
      <c r="B254" s="58" t="s">
        <v>674</v>
      </c>
      <c r="C254" s="59" t="s">
        <v>7</v>
      </c>
      <c r="D254" s="52" t="s">
        <v>675</v>
      </c>
      <c r="E254" s="53" t="s">
        <v>676</v>
      </c>
      <c r="F254" s="52" t="s">
        <v>47</v>
      </c>
      <c r="G254" s="49">
        <v>7</v>
      </c>
      <c r="H254" s="71"/>
      <c r="I254" s="51">
        <f t="shared" si="76"/>
        <v>0</v>
      </c>
      <c r="J254" s="50">
        <f t="shared" si="79"/>
        <v>0</v>
      </c>
      <c r="K254" s="80">
        <f t="shared" si="78"/>
        <v>0</v>
      </c>
      <c r="M254" s="88"/>
    </row>
    <row r="255" spans="2:13" customFormat="1" ht="32.25" customHeight="1" x14ac:dyDescent="0.25">
      <c r="B255" s="58" t="s">
        <v>677</v>
      </c>
      <c r="C255" s="59" t="s">
        <v>7</v>
      </c>
      <c r="D255" s="52" t="s">
        <v>678</v>
      </c>
      <c r="E255" s="53" t="s">
        <v>679</v>
      </c>
      <c r="F255" s="52" t="s">
        <v>47</v>
      </c>
      <c r="G255" s="49">
        <v>52</v>
      </c>
      <c r="H255" s="71"/>
      <c r="I255" s="51">
        <f t="shared" si="76"/>
        <v>0</v>
      </c>
      <c r="J255" s="50">
        <f t="shared" si="79"/>
        <v>0</v>
      </c>
      <c r="K255" s="80">
        <f t="shared" si="78"/>
        <v>0</v>
      </c>
      <c r="M255" s="88"/>
    </row>
    <row r="256" spans="2:13" customFormat="1" ht="31.5" x14ac:dyDescent="0.25">
      <c r="B256" s="58" t="s">
        <v>680</v>
      </c>
      <c r="C256" s="59" t="s">
        <v>7</v>
      </c>
      <c r="D256" s="52" t="s">
        <v>681</v>
      </c>
      <c r="E256" s="53" t="s">
        <v>682</v>
      </c>
      <c r="F256" s="52" t="s">
        <v>47</v>
      </c>
      <c r="G256" s="49">
        <v>4</v>
      </c>
      <c r="H256" s="71"/>
      <c r="I256" s="51">
        <f t="shared" si="76"/>
        <v>0</v>
      </c>
      <c r="J256" s="50">
        <f t="shared" si="79"/>
        <v>0</v>
      </c>
      <c r="K256" s="80">
        <f t="shared" si="78"/>
        <v>0</v>
      </c>
      <c r="M256" s="88"/>
    </row>
    <row r="257" spans="2:13" customFormat="1" ht="31.5" x14ac:dyDescent="0.25">
      <c r="B257" s="58" t="s">
        <v>683</v>
      </c>
      <c r="C257" s="59" t="s">
        <v>7</v>
      </c>
      <c r="D257" s="52" t="s">
        <v>684</v>
      </c>
      <c r="E257" s="53" t="s">
        <v>685</v>
      </c>
      <c r="F257" s="52" t="s">
        <v>47</v>
      </c>
      <c r="G257" s="49">
        <v>3</v>
      </c>
      <c r="H257" s="71"/>
      <c r="I257" s="51">
        <f t="shared" si="76"/>
        <v>0</v>
      </c>
      <c r="J257" s="50">
        <f t="shared" si="79"/>
        <v>0</v>
      </c>
      <c r="K257" s="80">
        <f t="shared" si="78"/>
        <v>0</v>
      </c>
      <c r="M257" s="88"/>
    </row>
    <row r="258" spans="2:13" customFormat="1" ht="49.5" customHeight="1" x14ac:dyDescent="0.25">
      <c r="B258" s="58" t="s">
        <v>686</v>
      </c>
      <c r="C258" s="59" t="s">
        <v>7</v>
      </c>
      <c r="D258" s="52" t="s">
        <v>687</v>
      </c>
      <c r="E258" s="53" t="s">
        <v>688</v>
      </c>
      <c r="F258" s="52" t="s">
        <v>47</v>
      </c>
      <c r="G258" s="49">
        <v>2</v>
      </c>
      <c r="H258" s="71"/>
      <c r="I258" s="51">
        <f t="shared" si="76"/>
        <v>0</v>
      </c>
      <c r="J258" s="50">
        <f t="shared" si="79"/>
        <v>0</v>
      </c>
      <c r="K258" s="80">
        <f t="shared" si="78"/>
        <v>0</v>
      </c>
      <c r="M258" s="88"/>
    </row>
    <row r="259" spans="2:13" s="3" customFormat="1" ht="31.5" x14ac:dyDescent="0.25">
      <c r="B259" s="58" t="s">
        <v>689</v>
      </c>
      <c r="C259" s="59" t="s">
        <v>7</v>
      </c>
      <c r="D259" s="52" t="s">
        <v>690</v>
      </c>
      <c r="E259" s="53" t="s">
        <v>691</v>
      </c>
      <c r="F259" s="52" t="s">
        <v>47</v>
      </c>
      <c r="G259" s="49">
        <v>20</v>
      </c>
      <c r="H259" s="71"/>
      <c r="I259" s="51">
        <f t="shared" si="76"/>
        <v>0</v>
      </c>
      <c r="J259" s="50">
        <f t="shared" si="79"/>
        <v>0</v>
      </c>
      <c r="K259" s="80">
        <f t="shared" si="78"/>
        <v>0</v>
      </c>
      <c r="M259" s="88"/>
    </row>
    <row r="260" spans="2:13" s="3" customFormat="1" ht="31.5" x14ac:dyDescent="0.25">
      <c r="B260" s="58" t="s">
        <v>692</v>
      </c>
      <c r="C260" s="59" t="s">
        <v>7</v>
      </c>
      <c r="D260" s="52" t="s">
        <v>693</v>
      </c>
      <c r="E260" s="53" t="s">
        <v>694</v>
      </c>
      <c r="F260" s="52" t="s">
        <v>47</v>
      </c>
      <c r="G260" s="49">
        <v>10</v>
      </c>
      <c r="H260" s="71"/>
      <c r="I260" s="51">
        <f t="shared" si="76"/>
        <v>0</v>
      </c>
      <c r="J260" s="50">
        <f t="shared" si="79"/>
        <v>0</v>
      </c>
      <c r="K260" s="80">
        <f t="shared" si="78"/>
        <v>0</v>
      </c>
      <c r="M260" s="88"/>
    </row>
    <row r="261" spans="2:13" s="3" customFormat="1" ht="15.75" x14ac:dyDescent="0.25">
      <c r="B261" s="54" t="s">
        <v>695</v>
      </c>
      <c r="C261" s="55"/>
      <c r="D261" s="56" t="s">
        <v>696</v>
      </c>
      <c r="E261" s="56"/>
      <c r="F261" s="56"/>
      <c r="G261" s="57"/>
      <c r="H261" s="57"/>
      <c r="I261" s="57"/>
      <c r="J261" s="57"/>
      <c r="K261" s="81">
        <f>SUM(K262:K266,0)</f>
        <v>0</v>
      </c>
      <c r="M261" s="88"/>
    </row>
    <row r="262" spans="2:13" s="3" customFormat="1" ht="31.5" x14ac:dyDescent="0.25">
      <c r="B262" s="58" t="s">
        <v>697</v>
      </c>
      <c r="C262" s="59" t="s">
        <v>7</v>
      </c>
      <c r="D262" s="52" t="s">
        <v>698</v>
      </c>
      <c r="E262" s="53" t="s">
        <v>699</v>
      </c>
      <c r="F262" s="52" t="s">
        <v>47</v>
      </c>
      <c r="G262" s="49">
        <v>4</v>
      </c>
      <c r="H262" s="71"/>
      <c r="I262" s="51">
        <f t="shared" si="76"/>
        <v>0</v>
      </c>
      <c r="J262" s="50">
        <f t="shared" ref="J262:J266" si="80">ROUND(H262*(1+I262),2)</f>
        <v>0</v>
      </c>
      <c r="K262" s="80">
        <f t="shared" ref="K262:K266" si="81">ROUND(G262*J262,2)</f>
        <v>0</v>
      </c>
      <c r="M262" s="88"/>
    </row>
    <row r="263" spans="2:13" s="3" customFormat="1" ht="31.5" x14ac:dyDescent="0.25">
      <c r="B263" s="58" t="s">
        <v>700</v>
      </c>
      <c r="C263" s="59" t="s">
        <v>7</v>
      </c>
      <c r="D263" s="52">
        <v>94794</v>
      </c>
      <c r="E263" s="53" t="s">
        <v>701</v>
      </c>
      <c r="F263" s="52" t="s">
        <v>47</v>
      </c>
      <c r="G263" s="49">
        <v>4</v>
      </c>
      <c r="H263" s="71"/>
      <c r="I263" s="51">
        <f t="shared" si="76"/>
        <v>0</v>
      </c>
      <c r="J263" s="50">
        <f t="shared" si="80"/>
        <v>0</v>
      </c>
      <c r="K263" s="80">
        <f t="shared" si="81"/>
        <v>0</v>
      </c>
      <c r="M263" s="88"/>
    </row>
    <row r="264" spans="2:13" customFormat="1" ht="31.5" x14ac:dyDescent="0.25">
      <c r="B264" s="58" t="s">
        <v>702</v>
      </c>
      <c r="C264" s="59" t="s">
        <v>7</v>
      </c>
      <c r="D264" s="52" t="s">
        <v>703</v>
      </c>
      <c r="E264" s="53" t="s">
        <v>704</v>
      </c>
      <c r="F264" s="52" t="s">
        <v>47</v>
      </c>
      <c r="G264" s="49">
        <v>29</v>
      </c>
      <c r="H264" s="71"/>
      <c r="I264" s="51">
        <f t="shared" si="76"/>
        <v>0</v>
      </c>
      <c r="J264" s="50">
        <f t="shared" si="80"/>
        <v>0</v>
      </c>
      <c r="K264" s="80">
        <f t="shared" si="81"/>
        <v>0</v>
      </c>
      <c r="M264" s="88"/>
    </row>
    <row r="265" spans="2:13" customFormat="1" ht="32.25" customHeight="1" x14ac:dyDescent="0.25">
      <c r="B265" s="58" t="s">
        <v>705</v>
      </c>
      <c r="C265" s="59" t="s">
        <v>7</v>
      </c>
      <c r="D265" s="52" t="s">
        <v>706</v>
      </c>
      <c r="E265" s="53" t="s">
        <v>707</v>
      </c>
      <c r="F265" s="52" t="s">
        <v>47</v>
      </c>
      <c r="G265" s="49">
        <v>13</v>
      </c>
      <c r="H265" s="71"/>
      <c r="I265" s="51">
        <f t="shared" si="76"/>
        <v>0</v>
      </c>
      <c r="J265" s="50">
        <f t="shared" si="80"/>
        <v>0</v>
      </c>
      <c r="K265" s="80">
        <f t="shared" si="81"/>
        <v>0</v>
      </c>
      <c r="M265" s="88"/>
    </row>
    <row r="266" spans="2:13" customFormat="1" ht="31.5" x14ac:dyDescent="0.25">
      <c r="B266" s="58" t="s">
        <v>708</v>
      </c>
      <c r="C266" s="59" t="s">
        <v>49</v>
      </c>
      <c r="D266" s="52" t="s">
        <v>709</v>
      </c>
      <c r="E266" s="53" t="s">
        <v>710</v>
      </c>
      <c r="F266" s="52" t="s">
        <v>47</v>
      </c>
      <c r="G266" s="60">
        <v>24</v>
      </c>
      <c r="H266" s="71"/>
      <c r="I266" s="51">
        <f t="shared" si="76"/>
        <v>0</v>
      </c>
      <c r="J266" s="50">
        <f t="shared" si="80"/>
        <v>0</v>
      </c>
      <c r="K266" s="80">
        <f t="shared" si="81"/>
        <v>0</v>
      </c>
      <c r="M266" s="88"/>
    </row>
    <row r="267" spans="2:13" s="3" customFormat="1" ht="15.75" x14ac:dyDescent="0.25">
      <c r="B267" s="54" t="s">
        <v>711</v>
      </c>
      <c r="C267" s="55"/>
      <c r="D267" s="56" t="s">
        <v>712</v>
      </c>
      <c r="E267" s="56"/>
      <c r="F267" s="56"/>
      <c r="G267" s="57"/>
      <c r="H267" s="57"/>
      <c r="I267" s="57"/>
      <c r="J267" s="57"/>
      <c r="K267" s="81">
        <f>SUM(K268,0)</f>
        <v>0</v>
      </c>
      <c r="M267" s="88"/>
    </row>
    <row r="268" spans="2:13" s="3" customFormat="1" ht="31.5" x14ac:dyDescent="0.25">
      <c r="B268" s="58" t="s">
        <v>713</v>
      </c>
      <c r="C268" s="59" t="s">
        <v>49</v>
      </c>
      <c r="D268" s="52" t="s">
        <v>714</v>
      </c>
      <c r="E268" s="53" t="s">
        <v>715</v>
      </c>
      <c r="F268" s="52" t="s">
        <v>47</v>
      </c>
      <c r="G268" s="60">
        <v>1</v>
      </c>
      <c r="H268" s="71"/>
      <c r="I268" s="51">
        <f t="shared" si="76"/>
        <v>0</v>
      </c>
      <c r="J268" s="50">
        <f t="shared" ref="J268" si="82">ROUND(H268*(1+I268),2)</f>
        <v>0</v>
      </c>
      <c r="K268" s="80">
        <f>ROUND(G268*J268,2)</f>
        <v>0</v>
      </c>
      <c r="M268" s="88"/>
    </row>
    <row r="269" spans="2:13" s="3" customFormat="1" ht="24" customHeight="1" x14ac:dyDescent="0.25">
      <c r="B269" s="41">
        <v>13</v>
      </c>
      <c r="C269" s="42"/>
      <c r="D269" s="43" t="s">
        <v>716</v>
      </c>
      <c r="E269" s="43"/>
      <c r="F269" s="43"/>
      <c r="G269" s="44"/>
      <c r="H269" s="44"/>
      <c r="I269" s="44"/>
      <c r="J269" s="44"/>
      <c r="K269" s="79">
        <f>SUM(K270,K274,0)</f>
        <v>0</v>
      </c>
      <c r="M269" s="88"/>
    </row>
    <row r="270" spans="2:13" s="3" customFormat="1" ht="15.75" x14ac:dyDescent="0.25">
      <c r="B270" s="54" t="s">
        <v>717</v>
      </c>
      <c r="C270" s="55"/>
      <c r="D270" s="56" t="s">
        <v>718</v>
      </c>
      <c r="E270" s="56"/>
      <c r="F270" s="56"/>
      <c r="G270" s="57"/>
      <c r="H270" s="57"/>
      <c r="I270" s="57"/>
      <c r="J270" s="57"/>
      <c r="K270" s="81">
        <f>SUM(K271:K273,0)</f>
        <v>0</v>
      </c>
      <c r="M270" s="88"/>
    </row>
    <row r="271" spans="2:13" s="3" customFormat="1" ht="31.5" x14ac:dyDescent="0.25">
      <c r="B271" s="45" t="s">
        <v>719</v>
      </c>
      <c r="C271" s="46" t="s">
        <v>7</v>
      </c>
      <c r="D271" s="52" t="s">
        <v>720</v>
      </c>
      <c r="E271" s="53" t="s">
        <v>721</v>
      </c>
      <c r="F271" s="52" t="s">
        <v>12</v>
      </c>
      <c r="G271" s="49">
        <v>130</v>
      </c>
      <c r="H271" s="71"/>
      <c r="I271" s="51">
        <f t="shared" ref="I271:I273" si="83">$I$8</f>
        <v>0</v>
      </c>
      <c r="J271" s="50">
        <f t="shared" ref="J271:J273" si="84">ROUND(H271*(1+I271),2)</f>
        <v>0</v>
      </c>
      <c r="K271" s="80">
        <f t="shared" ref="K271:K273" si="85">ROUND(G271*J271,2)</f>
        <v>0</v>
      </c>
      <c r="M271" s="88"/>
    </row>
    <row r="272" spans="2:13" s="3" customFormat="1" ht="31.5" x14ac:dyDescent="0.25">
      <c r="B272" s="45" t="s">
        <v>722</v>
      </c>
      <c r="C272" s="46" t="s">
        <v>7</v>
      </c>
      <c r="D272" s="52" t="s">
        <v>723</v>
      </c>
      <c r="E272" s="53" t="s">
        <v>724</v>
      </c>
      <c r="F272" s="52" t="s">
        <v>12</v>
      </c>
      <c r="G272" s="49">
        <v>65.7</v>
      </c>
      <c r="H272" s="71"/>
      <c r="I272" s="51">
        <f t="shared" si="83"/>
        <v>0</v>
      </c>
      <c r="J272" s="50">
        <f t="shared" si="84"/>
        <v>0</v>
      </c>
      <c r="K272" s="80">
        <f t="shared" si="85"/>
        <v>0</v>
      </c>
      <c r="M272" s="88"/>
    </row>
    <row r="273" spans="2:13" s="3" customFormat="1" ht="47.25" x14ac:dyDescent="0.25">
      <c r="B273" s="45" t="s">
        <v>725</v>
      </c>
      <c r="C273" s="46" t="s">
        <v>7</v>
      </c>
      <c r="D273" s="52">
        <v>89584</v>
      </c>
      <c r="E273" s="53" t="s">
        <v>726</v>
      </c>
      <c r="F273" s="52" t="s">
        <v>47</v>
      </c>
      <c r="G273" s="49">
        <v>10</v>
      </c>
      <c r="H273" s="71"/>
      <c r="I273" s="51">
        <f t="shared" si="83"/>
        <v>0</v>
      </c>
      <c r="J273" s="50">
        <f t="shared" si="84"/>
        <v>0</v>
      </c>
      <c r="K273" s="80">
        <f t="shared" si="85"/>
        <v>0</v>
      </c>
      <c r="M273" s="88"/>
    </row>
    <row r="274" spans="2:13" s="3" customFormat="1" ht="15.75" x14ac:dyDescent="0.25">
      <c r="B274" s="54" t="s">
        <v>727</v>
      </c>
      <c r="C274" s="55"/>
      <c r="D274" s="56" t="s">
        <v>728</v>
      </c>
      <c r="E274" s="56"/>
      <c r="F274" s="56"/>
      <c r="G274" s="57"/>
      <c r="H274" s="57"/>
      <c r="I274" s="57"/>
      <c r="J274" s="57"/>
      <c r="K274" s="81">
        <f>SUM(K275:K275,0)</f>
        <v>0</v>
      </c>
      <c r="M274" s="88"/>
    </row>
    <row r="275" spans="2:13" s="3" customFormat="1" ht="47.25" x14ac:dyDescent="0.25">
      <c r="B275" s="45" t="s">
        <v>729</v>
      </c>
      <c r="C275" s="46" t="s">
        <v>7</v>
      </c>
      <c r="D275" s="47" t="s">
        <v>730</v>
      </c>
      <c r="E275" s="48" t="s">
        <v>731</v>
      </c>
      <c r="F275" s="47" t="s">
        <v>47</v>
      </c>
      <c r="G275" s="49">
        <v>8</v>
      </c>
      <c r="H275" s="71"/>
      <c r="I275" s="51">
        <f t="shared" ref="I275" si="86">$I$8</f>
        <v>0</v>
      </c>
      <c r="J275" s="50">
        <f t="shared" ref="J275" si="87">ROUND(H275*(1+I275),2)</f>
        <v>0</v>
      </c>
      <c r="K275" s="80">
        <f t="shared" ref="K275" si="88">ROUND(G275*J275,2)</f>
        <v>0</v>
      </c>
      <c r="M275" s="88"/>
    </row>
    <row r="276" spans="2:13" s="3" customFormat="1" ht="15.75" x14ac:dyDescent="0.25">
      <c r="B276" s="41">
        <v>14</v>
      </c>
      <c r="C276" s="42"/>
      <c r="D276" s="43" t="s">
        <v>732</v>
      </c>
      <c r="E276" s="43"/>
      <c r="F276" s="43"/>
      <c r="G276" s="44"/>
      <c r="H276" s="44"/>
      <c r="I276" s="44"/>
      <c r="J276" s="44"/>
      <c r="K276" s="79">
        <f>SUM(K277,K298,K294,0)</f>
        <v>0</v>
      </c>
      <c r="M276" s="88"/>
    </row>
    <row r="277" spans="2:13" customFormat="1" ht="15.75" x14ac:dyDescent="0.25">
      <c r="B277" s="54" t="s">
        <v>733</v>
      </c>
      <c r="C277" s="55"/>
      <c r="D277" s="56" t="s">
        <v>734</v>
      </c>
      <c r="E277" s="56"/>
      <c r="F277" s="56"/>
      <c r="G277" s="57"/>
      <c r="H277" s="57"/>
      <c r="I277" s="57"/>
      <c r="J277" s="57"/>
      <c r="K277" s="81">
        <f>SUM(K278:K293,0)</f>
        <v>0</v>
      </c>
      <c r="M277" s="88"/>
    </row>
    <row r="278" spans="2:13" customFormat="1" ht="32.25" customHeight="1" x14ac:dyDescent="0.25">
      <c r="B278" s="45" t="s">
        <v>735</v>
      </c>
      <c r="C278" s="46" t="s">
        <v>7</v>
      </c>
      <c r="D278" s="52" t="s">
        <v>736</v>
      </c>
      <c r="E278" s="53" t="s">
        <v>737</v>
      </c>
      <c r="F278" s="52" t="s">
        <v>12</v>
      </c>
      <c r="G278" s="49">
        <v>62</v>
      </c>
      <c r="H278" s="71"/>
      <c r="I278" s="51">
        <f t="shared" ref="I278:I301" si="89">$I$8</f>
        <v>0</v>
      </c>
      <c r="J278" s="50">
        <f t="shared" ref="J278:J279" si="90">ROUND(H278*(1+I278),2)</f>
        <v>0</v>
      </c>
      <c r="K278" s="80">
        <f t="shared" ref="K278:K293" si="91">ROUND(G278*J278,2)</f>
        <v>0</v>
      </c>
      <c r="M278" s="88"/>
    </row>
    <row r="279" spans="2:13" customFormat="1" ht="31.5" x14ac:dyDescent="0.25">
      <c r="B279" s="45" t="s">
        <v>738</v>
      </c>
      <c r="C279" s="46" t="s">
        <v>7</v>
      </c>
      <c r="D279" s="52" t="s">
        <v>739</v>
      </c>
      <c r="E279" s="53" t="s">
        <v>740</v>
      </c>
      <c r="F279" s="52" t="s">
        <v>12</v>
      </c>
      <c r="G279" s="49">
        <v>153</v>
      </c>
      <c r="H279" s="71"/>
      <c r="I279" s="51">
        <f t="shared" si="89"/>
        <v>0</v>
      </c>
      <c r="J279" s="50">
        <f t="shared" si="90"/>
        <v>0</v>
      </c>
      <c r="K279" s="80">
        <f t="shared" si="91"/>
        <v>0</v>
      </c>
      <c r="M279" s="88"/>
    </row>
    <row r="280" spans="2:13" customFormat="1" ht="31.5" x14ac:dyDescent="0.25">
      <c r="B280" s="45" t="s">
        <v>741</v>
      </c>
      <c r="C280" s="46" t="s">
        <v>7</v>
      </c>
      <c r="D280" s="52" t="s">
        <v>742</v>
      </c>
      <c r="E280" s="53" t="s">
        <v>743</v>
      </c>
      <c r="F280" s="52" t="s">
        <v>12</v>
      </c>
      <c r="G280" s="49">
        <v>21.1</v>
      </c>
      <c r="H280" s="71"/>
      <c r="I280" s="51">
        <f t="shared" si="89"/>
        <v>0</v>
      </c>
      <c r="J280" s="50">
        <f t="shared" ref="J280:J293" si="92">ROUND(H280*(1+I280),2)</f>
        <v>0</v>
      </c>
      <c r="K280" s="80">
        <f t="shared" si="91"/>
        <v>0</v>
      </c>
      <c r="M280" s="88"/>
    </row>
    <row r="281" spans="2:13" customFormat="1" ht="49.5" customHeight="1" x14ac:dyDescent="0.25">
      <c r="B281" s="45" t="s">
        <v>744</v>
      </c>
      <c r="C281" s="46" t="s">
        <v>7</v>
      </c>
      <c r="D281" s="52" t="s">
        <v>745</v>
      </c>
      <c r="E281" s="53" t="s">
        <v>746</v>
      </c>
      <c r="F281" s="52" t="s">
        <v>12</v>
      </c>
      <c r="G281" s="49">
        <v>180</v>
      </c>
      <c r="H281" s="71"/>
      <c r="I281" s="51">
        <f t="shared" si="89"/>
        <v>0</v>
      </c>
      <c r="J281" s="50">
        <f t="shared" si="92"/>
        <v>0</v>
      </c>
      <c r="K281" s="80">
        <f t="shared" si="91"/>
        <v>0</v>
      </c>
      <c r="M281" s="88"/>
    </row>
    <row r="282" spans="2:13" s="3" customFormat="1" ht="31.5" x14ac:dyDescent="0.25">
      <c r="B282" s="45" t="s">
        <v>747</v>
      </c>
      <c r="C282" s="46" t="s">
        <v>7</v>
      </c>
      <c r="D282" s="52" t="s">
        <v>748</v>
      </c>
      <c r="E282" s="53" t="s">
        <v>749</v>
      </c>
      <c r="F282" s="52" t="s">
        <v>12</v>
      </c>
      <c r="G282" s="49">
        <v>39</v>
      </c>
      <c r="H282" s="71"/>
      <c r="I282" s="51">
        <f t="shared" si="89"/>
        <v>0</v>
      </c>
      <c r="J282" s="50">
        <f t="shared" si="92"/>
        <v>0</v>
      </c>
      <c r="K282" s="80">
        <f t="shared" si="91"/>
        <v>0</v>
      </c>
      <c r="M282" s="88"/>
    </row>
    <row r="283" spans="2:13" s="3" customFormat="1" ht="47.25" x14ac:dyDescent="0.25">
      <c r="B283" s="45" t="s">
        <v>750</v>
      </c>
      <c r="C283" s="46" t="s">
        <v>7</v>
      </c>
      <c r="D283" s="52" t="s">
        <v>751</v>
      </c>
      <c r="E283" s="53" t="s">
        <v>752</v>
      </c>
      <c r="F283" s="52" t="s">
        <v>47</v>
      </c>
      <c r="G283" s="49">
        <v>37</v>
      </c>
      <c r="H283" s="71"/>
      <c r="I283" s="51">
        <f t="shared" si="89"/>
        <v>0</v>
      </c>
      <c r="J283" s="50">
        <f t="shared" si="92"/>
        <v>0</v>
      </c>
      <c r="K283" s="80">
        <f t="shared" si="91"/>
        <v>0</v>
      </c>
      <c r="M283" s="88"/>
    </row>
    <row r="284" spans="2:13" s="3" customFormat="1" ht="47.25" x14ac:dyDescent="0.25">
      <c r="B284" s="45" t="s">
        <v>753</v>
      </c>
      <c r="C284" s="46" t="s">
        <v>7</v>
      </c>
      <c r="D284" s="52" t="s">
        <v>754</v>
      </c>
      <c r="E284" s="53" t="s">
        <v>755</v>
      </c>
      <c r="F284" s="52" t="s">
        <v>47</v>
      </c>
      <c r="G284" s="49">
        <v>13</v>
      </c>
      <c r="H284" s="71"/>
      <c r="I284" s="51">
        <f t="shared" si="89"/>
        <v>0</v>
      </c>
      <c r="J284" s="50">
        <f t="shared" si="92"/>
        <v>0</v>
      </c>
      <c r="K284" s="80">
        <f t="shared" si="91"/>
        <v>0</v>
      </c>
      <c r="M284" s="88"/>
    </row>
    <row r="285" spans="2:13" s="3" customFormat="1" ht="47.25" x14ac:dyDescent="0.25">
      <c r="B285" s="45" t="s">
        <v>756</v>
      </c>
      <c r="C285" s="46" t="s">
        <v>7</v>
      </c>
      <c r="D285" s="52" t="s">
        <v>757</v>
      </c>
      <c r="E285" s="53" t="s">
        <v>758</v>
      </c>
      <c r="F285" s="52" t="s">
        <v>47</v>
      </c>
      <c r="G285" s="49">
        <v>4</v>
      </c>
      <c r="H285" s="71"/>
      <c r="I285" s="51">
        <f t="shared" si="89"/>
        <v>0</v>
      </c>
      <c r="J285" s="50">
        <f t="shared" si="92"/>
        <v>0</v>
      </c>
      <c r="K285" s="80">
        <f t="shared" si="91"/>
        <v>0</v>
      </c>
      <c r="M285" s="88"/>
    </row>
    <row r="286" spans="2:13" s="3" customFormat="1" ht="47.25" x14ac:dyDescent="0.25">
      <c r="B286" s="45" t="s">
        <v>759</v>
      </c>
      <c r="C286" s="46" t="s">
        <v>7</v>
      </c>
      <c r="D286" s="52" t="s">
        <v>760</v>
      </c>
      <c r="E286" s="53" t="s">
        <v>761</v>
      </c>
      <c r="F286" s="52" t="s">
        <v>47</v>
      </c>
      <c r="G286" s="49">
        <v>7</v>
      </c>
      <c r="H286" s="71"/>
      <c r="I286" s="51">
        <f t="shared" si="89"/>
        <v>0</v>
      </c>
      <c r="J286" s="50">
        <f t="shared" si="92"/>
        <v>0</v>
      </c>
      <c r="K286" s="80">
        <f t="shared" si="91"/>
        <v>0</v>
      </c>
      <c r="M286" s="88"/>
    </row>
    <row r="287" spans="2:13" customFormat="1" ht="47.25" x14ac:dyDescent="0.25">
      <c r="B287" s="45" t="s">
        <v>762</v>
      </c>
      <c r="C287" s="46" t="s">
        <v>7</v>
      </c>
      <c r="D287" s="52" t="s">
        <v>763</v>
      </c>
      <c r="E287" s="53" t="s">
        <v>764</v>
      </c>
      <c r="F287" s="52" t="s">
        <v>47</v>
      </c>
      <c r="G287" s="49">
        <v>46</v>
      </c>
      <c r="H287" s="71"/>
      <c r="I287" s="51">
        <f t="shared" si="89"/>
        <v>0</v>
      </c>
      <c r="J287" s="50">
        <f t="shared" si="92"/>
        <v>0</v>
      </c>
      <c r="K287" s="80">
        <f t="shared" si="91"/>
        <v>0</v>
      </c>
      <c r="M287" s="88"/>
    </row>
    <row r="288" spans="2:13" customFormat="1" ht="32.25" customHeight="1" x14ac:dyDescent="0.25">
      <c r="B288" s="45" t="s">
        <v>765</v>
      </c>
      <c r="C288" s="46" t="s">
        <v>7</v>
      </c>
      <c r="D288" s="52" t="s">
        <v>766</v>
      </c>
      <c r="E288" s="53" t="s">
        <v>767</v>
      </c>
      <c r="F288" s="52" t="s">
        <v>47</v>
      </c>
      <c r="G288" s="49">
        <v>48</v>
      </c>
      <c r="H288" s="71"/>
      <c r="I288" s="51">
        <f t="shared" si="89"/>
        <v>0</v>
      </c>
      <c r="J288" s="50">
        <f t="shared" si="92"/>
        <v>0</v>
      </c>
      <c r="K288" s="80">
        <f t="shared" si="91"/>
        <v>0</v>
      </c>
      <c r="M288" s="88"/>
    </row>
    <row r="289" spans="2:13" customFormat="1" ht="47.25" x14ac:dyDescent="0.25">
      <c r="B289" s="45" t="s">
        <v>768</v>
      </c>
      <c r="C289" s="46" t="s">
        <v>7</v>
      </c>
      <c r="D289" s="52" t="s">
        <v>769</v>
      </c>
      <c r="E289" s="53" t="s">
        <v>770</v>
      </c>
      <c r="F289" s="52" t="s">
        <v>47</v>
      </c>
      <c r="G289" s="49">
        <v>15</v>
      </c>
      <c r="H289" s="71"/>
      <c r="I289" s="51">
        <f t="shared" si="89"/>
        <v>0</v>
      </c>
      <c r="J289" s="50">
        <f t="shared" si="92"/>
        <v>0</v>
      </c>
      <c r="K289" s="80">
        <f t="shared" si="91"/>
        <v>0</v>
      </c>
      <c r="M289" s="88"/>
    </row>
    <row r="290" spans="2:13" s="3" customFormat="1" ht="47.25" x14ac:dyDescent="0.25">
      <c r="B290" s="45" t="s">
        <v>771</v>
      </c>
      <c r="C290" s="46" t="s">
        <v>7</v>
      </c>
      <c r="D290" s="52" t="s">
        <v>772</v>
      </c>
      <c r="E290" s="53" t="s">
        <v>773</v>
      </c>
      <c r="F290" s="52" t="s">
        <v>47</v>
      </c>
      <c r="G290" s="49">
        <v>13</v>
      </c>
      <c r="H290" s="71"/>
      <c r="I290" s="51">
        <f t="shared" si="89"/>
        <v>0</v>
      </c>
      <c r="J290" s="50">
        <f t="shared" si="92"/>
        <v>0</v>
      </c>
      <c r="K290" s="80">
        <f t="shared" si="91"/>
        <v>0</v>
      </c>
      <c r="M290" s="88"/>
    </row>
    <row r="291" spans="2:13" s="3" customFormat="1" ht="31.5" x14ac:dyDescent="0.25">
      <c r="B291" s="45" t="s">
        <v>774</v>
      </c>
      <c r="C291" s="46" t="s">
        <v>7</v>
      </c>
      <c r="D291" s="52" t="s">
        <v>775</v>
      </c>
      <c r="E291" s="53" t="s">
        <v>776</v>
      </c>
      <c r="F291" s="52" t="s">
        <v>47</v>
      </c>
      <c r="G291" s="60">
        <v>6</v>
      </c>
      <c r="H291" s="71"/>
      <c r="I291" s="51">
        <f t="shared" si="89"/>
        <v>0</v>
      </c>
      <c r="J291" s="50">
        <f t="shared" si="92"/>
        <v>0</v>
      </c>
      <c r="K291" s="80">
        <f t="shared" si="91"/>
        <v>0</v>
      </c>
      <c r="M291" s="88"/>
    </row>
    <row r="292" spans="2:13" s="3" customFormat="1" ht="24" customHeight="1" x14ac:dyDescent="0.25">
      <c r="B292" s="45" t="s">
        <v>777</v>
      </c>
      <c r="C292" s="46" t="s">
        <v>49</v>
      </c>
      <c r="D292" s="52" t="s">
        <v>778</v>
      </c>
      <c r="E292" s="53" t="s">
        <v>779</v>
      </c>
      <c r="F292" s="52" t="s">
        <v>47</v>
      </c>
      <c r="G292" s="49">
        <v>19</v>
      </c>
      <c r="H292" s="71"/>
      <c r="I292" s="51">
        <f t="shared" si="89"/>
        <v>0</v>
      </c>
      <c r="J292" s="50">
        <f t="shared" si="92"/>
        <v>0</v>
      </c>
      <c r="K292" s="80">
        <f t="shared" si="91"/>
        <v>0</v>
      </c>
      <c r="M292" s="88"/>
    </row>
    <row r="293" spans="2:13" s="3" customFormat="1" ht="31.5" x14ac:dyDescent="0.25">
      <c r="B293" s="45" t="s">
        <v>780</v>
      </c>
      <c r="C293" s="46" t="s">
        <v>7</v>
      </c>
      <c r="D293" s="52" t="s">
        <v>781</v>
      </c>
      <c r="E293" s="53" t="s">
        <v>782</v>
      </c>
      <c r="F293" s="52" t="s">
        <v>47</v>
      </c>
      <c r="G293" s="60">
        <v>1</v>
      </c>
      <c r="H293" s="71"/>
      <c r="I293" s="51">
        <f t="shared" si="89"/>
        <v>0</v>
      </c>
      <c r="J293" s="50">
        <f t="shared" si="92"/>
        <v>0</v>
      </c>
      <c r="K293" s="80">
        <f t="shared" si="91"/>
        <v>0</v>
      </c>
      <c r="M293" s="88"/>
    </row>
    <row r="294" spans="2:13" s="3" customFormat="1" ht="15.75" x14ac:dyDescent="0.25">
      <c r="B294" s="54" t="s">
        <v>783</v>
      </c>
      <c r="C294" s="55"/>
      <c r="D294" s="56" t="s">
        <v>728</v>
      </c>
      <c r="E294" s="56"/>
      <c r="F294" s="56"/>
      <c r="G294" s="57"/>
      <c r="H294" s="57"/>
      <c r="I294" s="57"/>
      <c r="J294" s="57"/>
      <c r="K294" s="81">
        <f>SUM(K295:K297)</f>
        <v>0</v>
      </c>
      <c r="M294" s="88"/>
    </row>
    <row r="295" spans="2:13" s="3" customFormat="1" ht="47.25" x14ac:dyDescent="0.25">
      <c r="B295" s="58" t="s">
        <v>784</v>
      </c>
      <c r="C295" s="59" t="s">
        <v>7</v>
      </c>
      <c r="D295" s="52" t="s">
        <v>730</v>
      </c>
      <c r="E295" s="53" t="s">
        <v>731</v>
      </c>
      <c r="F295" s="52" t="s">
        <v>47</v>
      </c>
      <c r="G295" s="49">
        <v>5</v>
      </c>
      <c r="H295" s="71"/>
      <c r="I295" s="51">
        <f t="shared" si="89"/>
        <v>0</v>
      </c>
      <c r="J295" s="50">
        <f t="shared" ref="J295:J297" si="93">ROUND(H295*(1+I295),2)</f>
        <v>0</v>
      </c>
      <c r="K295" s="80">
        <f t="shared" ref="K295:K297" si="94">ROUND(G295*J295,2)</f>
        <v>0</v>
      </c>
      <c r="M295" s="88"/>
    </row>
    <row r="296" spans="2:13" s="3" customFormat="1" ht="47.25" x14ac:dyDescent="0.25">
      <c r="B296" s="58" t="s">
        <v>785</v>
      </c>
      <c r="C296" s="59" t="s">
        <v>7</v>
      </c>
      <c r="D296" s="52" t="s">
        <v>786</v>
      </c>
      <c r="E296" s="53" t="s">
        <v>787</v>
      </c>
      <c r="F296" s="52" t="s">
        <v>47</v>
      </c>
      <c r="G296" s="49">
        <v>17</v>
      </c>
      <c r="H296" s="71"/>
      <c r="I296" s="51">
        <f t="shared" si="89"/>
        <v>0</v>
      </c>
      <c r="J296" s="50">
        <f t="shared" si="93"/>
        <v>0</v>
      </c>
      <c r="K296" s="80">
        <f t="shared" si="94"/>
        <v>0</v>
      </c>
      <c r="M296" s="88"/>
    </row>
    <row r="297" spans="2:13" s="3" customFormat="1" ht="47.25" x14ac:dyDescent="0.25">
      <c r="B297" s="58" t="s">
        <v>788</v>
      </c>
      <c r="C297" s="59" t="s">
        <v>7</v>
      </c>
      <c r="D297" s="52" t="s">
        <v>789</v>
      </c>
      <c r="E297" s="53" t="s">
        <v>790</v>
      </c>
      <c r="F297" s="52" t="s">
        <v>47</v>
      </c>
      <c r="G297" s="49">
        <v>6</v>
      </c>
      <c r="H297" s="71"/>
      <c r="I297" s="51">
        <f t="shared" si="89"/>
        <v>0</v>
      </c>
      <c r="J297" s="50">
        <f t="shared" si="93"/>
        <v>0</v>
      </c>
      <c r="K297" s="80">
        <f t="shared" si="94"/>
        <v>0</v>
      </c>
      <c r="M297" s="88"/>
    </row>
    <row r="298" spans="2:13" s="3" customFormat="1" ht="15.75" x14ac:dyDescent="0.25">
      <c r="B298" s="54" t="s">
        <v>791</v>
      </c>
      <c r="C298" s="55"/>
      <c r="D298" s="56" t="s">
        <v>792</v>
      </c>
      <c r="E298" s="56"/>
      <c r="F298" s="56"/>
      <c r="G298" s="57"/>
      <c r="H298" s="57"/>
      <c r="I298" s="57"/>
      <c r="J298" s="57"/>
      <c r="K298" s="81">
        <f>SUM(K299:K307,0)</f>
        <v>0</v>
      </c>
      <c r="M298" s="88"/>
    </row>
    <row r="299" spans="2:13" s="3" customFormat="1" ht="47.25" x14ac:dyDescent="0.25">
      <c r="B299" s="45" t="s">
        <v>793</v>
      </c>
      <c r="C299" s="46" t="s">
        <v>7</v>
      </c>
      <c r="D299" s="52" t="s">
        <v>754</v>
      </c>
      <c r="E299" s="53" t="s">
        <v>755</v>
      </c>
      <c r="F299" s="52" t="s">
        <v>47</v>
      </c>
      <c r="G299" s="49">
        <v>2</v>
      </c>
      <c r="H299" s="71"/>
      <c r="I299" s="51">
        <f t="shared" si="89"/>
        <v>0</v>
      </c>
      <c r="J299" s="50">
        <f t="shared" ref="J299:J300" si="95">ROUND(H299*(1+I299),2)</f>
        <v>0</v>
      </c>
      <c r="K299" s="80">
        <f t="shared" ref="K299:K307" si="96">ROUND(G299*J299,2)</f>
        <v>0</v>
      </c>
      <c r="M299" s="88"/>
    </row>
    <row r="300" spans="2:13" customFormat="1" ht="47.25" x14ac:dyDescent="0.25">
      <c r="B300" s="45" t="s">
        <v>794</v>
      </c>
      <c r="C300" s="46" t="s">
        <v>7</v>
      </c>
      <c r="D300" s="52" t="s">
        <v>795</v>
      </c>
      <c r="E300" s="53" t="s">
        <v>796</v>
      </c>
      <c r="F300" s="52" t="s">
        <v>47</v>
      </c>
      <c r="G300" s="49">
        <v>70</v>
      </c>
      <c r="H300" s="71"/>
      <c r="I300" s="51">
        <f t="shared" si="89"/>
        <v>0</v>
      </c>
      <c r="J300" s="50">
        <f t="shared" si="95"/>
        <v>0</v>
      </c>
      <c r="K300" s="80">
        <f t="shared" si="96"/>
        <v>0</v>
      </c>
      <c r="M300" s="88"/>
    </row>
    <row r="301" spans="2:13" customFormat="1" ht="32.25" customHeight="1" x14ac:dyDescent="0.25">
      <c r="B301" s="45" t="s">
        <v>797</v>
      </c>
      <c r="C301" s="46" t="s">
        <v>7</v>
      </c>
      <c r="D301" s="52" t="s">
        <v>798</v>
      </c>
      <c r="E301" s="53" t="s">
        <v>799</v>
      </c>
      <c r="F301" s="52" t="s">
        <v>47</v>
      </c>
      <c r="G301" s="49">
        <v>2</v>
      </c>
      <c r="H301" s="71"/>
      <c r="I301" s="51">
        <f t="shared" si="89"/>
        <v>0</v>
      </c>
      <c r="J301" s="50">
        <f t="shared" ref="J301:J307" si="97">ROUND(H301*(1+I301),2)</f>
        <v>0</v>
      </c>
      <c r="K301" s="80">
        <f t="shared" si="96"/>
        <v>0</v>
      </c>
      <c r="M301" s="88"/>
    </row>
    <row r="302" spans="2:13" customFormat="1" ht="47.25" x14ac:dyDescent="0.25">
      <c r="B302" s="45" t="s">
        <v>800</v>
      </c>
      <c r="C302" s="46" t="s">
        <v>7</v>
      </c>
      <c r="D302" s="52" t="s">
        <v>801</v>
      </c>
      <c r="E302" s="53" t="s">
        <v>802</v>
      </c>
      <c r="F302" s="52" t="s">
        <v>47</v>
      </c>
      <c r="G302" s="49">
        <v>2</v>
      </c>
      <c r="H302" s="71"/>
      <c r="I302" s="51">
        <f t="shared" ref="I302:I342" si="98">$I$8</f>
        <v>0</v>
      </c>
      <c r="J302" s="50">
        <f t="shared" si="97"/>
        <v>0</v>
      </c>
      <c r="K302" s="80">
        <f t="shared" si="96"/>
        <v>0</v>
      </c>
      <c r="M302" s="88"/>
    </row>
    <row r="303" spans="2:13" customFormat="1" ht="47.25" x14ac:dyDescent="0.25">
      <c r="B303" s="45" t="s">
        <v>803</v>
      </c>
      <c r="C303" s="46" t="s">
        <v>7</v>
      </c>
      <c r="D303" s="52" t="s">
        <v>804</v>
      </c>
      <c r="E303" s="53" t="s">
        <v>805</v>
      </c>
      <c r="F303" s="52" t="s">
        <v>47</v>
      </c>
      <c r="G303" s="49">
        <v>7</v>
      </c>
      <c r="H303" s="71"/>
      <c r="I303" s="51">
        <f t="shared" si="98"/>
        <v>0</v>
      </c>
      <c r="J303" s="50">
        <f t="shared" si="97"/>
        <v>0</v>
      </c>
      <c r="K303" s="80">
        <f t="shared" si="96"/>
        <v>0</v>
      </c>
      <c r="M303" s="88"/>
    </row>
    <row r="304" spans="2:13" customFormat="1" ht="49.5" customHeight="1" x14ac:dyDescent="0.25">
      <c r="B304" s="45" t="s">
        <v>806</v>
      </c>
      <c r="C304" s="46" t="s">
        <v>7</v>
      </c>
      <c r="D304" s="52" t="s">
        <v>739</v>
      </c>
      <c r="E304" s="53" t="s">
        <v>740</v>
      </c>
      <c r="F304" s="52" t="s">
        <v>12</v>
      </c>
      <c r="G304" s="49">
        <v>181</v>
      </c>
      <c r="H304" s="71"/>
      <c r="I304" s="51">
        <f t="shared" si="98"/>
        <v>0</v>
      </c>
      <c r="J304" s="50">
        <f t="shared" si="97"/>
        <v>0</v>
      </c>
      <c r="K304" s="80">
        <f t="shared" si="96"/>
        <v>0</v>
      </c>
      <c r="M304" s="88"/>
    </row>
    <row r="305" spans="2:13" s="3" customFormat="1" ht="47.25" x14ac:dyDescent="0.25">
      <c r="B305" s="45" t="s">
        <v>807</v>
      </c>
      <c r="C305" s="46" t="s">
        <v>7</v>
      </c>
      <c r="D305" s="52" t="s">
        <v>808</v>
      </c>
      <c r="E305" s="53" t="s">
        <v>809</v>
      </c>
      <c r="F305" s="52" t="s">
        <v>47</v>
      </c>
      <c r="G305" s="49">
        <v>2</v>
      </c>
      <c r="H305" s="71"/>
      <c r="I305" s="51">
        <f t="shared" si="98"/>
        <v>0</v>
      </c>
      <c r="J305" s="50">
        <f t="shared" si="97"/>
        <v>0</v>
      </c>
      <c r="K305" s="80">
        <f t="shared" si="96"/>
        <v>0</v>
      </c>
      <c r="M305" s="88"/>
    </row>
    <row r="306" spans="2:13" s="3" customFormat="1" ht="47.25" x14ac:dyDescent="0.25">
      <c r="B306" s="45" t="s">
        <v>810</v>
      </c>
      <c r="C306" s="46" t="s">
        <v>7</v>
      </c>
      <c r="D306" s="52" t="s">
        <v>811</v>
      </c>
      <c r="E306" s="53" t="s">
        <v>812</v>
      </c>
      <c r="F306" s="52" t="s">
        <v>47</v>
      </c>
      <c r="G306" s="49">
        <v>44</v>
      </c>
      <c r="H306" s="71"/>
      <c r="I306" s="51">
        <f t="shared" si="98"/>
        <v>0</v>
      </c>
      <c r="J306" s="50">
        <f t="shared" si="97"/>
        <v>0</v>
      </c>
      <c r="K306" s="80">
        <f t="shared" si="96"/>
        <v>0</v>
      </c>
      <c r="M306" s="88"/>
    </row>
    <row r="307" spans="2:13" s="3" customFormat="1" ht="31.5" x14ac:dyDescent="0.25">
      <c r="B307" s="45" t="s">
        <v>813</v>
      </c>
      <c r="C307" s="46" t="s">
        <v>7</v>
      </c>
      <c r="D307" s="52" t="s">
        <v>814</v>
      </c>
      <c r="E307" s="53" t="s">
        <v>815</v>
      </c>
      <c r="F307" s="52" t="s">
        <v>47</v>
      </c>
      <c r="G307" s="49">
        <v>7</v>
      </c>
      <c r="H307" s="71"/>
      <c r="I307" s="51">
        <f t="shared" si="98"/>
        <v>0</v>
      </c>
      <c r="J307" s="50">
        <f t="shared" si="97"/>
        <v>0</v>
      </c>
      <c r="K307" s="80">
        <f t="shared" si="96"/>
        <v>0</v>
      </c>
      <c r="M307" s="88"/>
    </row>
    <row r="308" spans="2:13" s="3" customFormat="1" ht="15.75" x14ac:dyDescent="0.25">
      <c r="B308" s="41">
        <v>15</v>
      </c>
      <c r="C308" s="42"/>
      <c r="D308" s="43" t="s">
        <v>816</v>
      </c>
      <c r="E308" s="43"/>
      <c r="F308" s="43"/>
      <c r="G308" s="44"/>
      <c r="H308" s="44"/>
      <c r="I308" s="44"/>
      <c r="J308" s="44"/>
      <c r="K308" s="79">
        <f>SUM(K309:K342,0)</f>
        <v>0</v>
      </c>
      <c r="M308" s="88"/>
    </row>
    <row r="309" spans="2:13" s="3" customFormat="1" ht="47.25" x14ac:dyDescent="0.25">
      <c r="B309" s="45" t="s">
        <v>817</v>
      </c>
      <c r="C309" s="46" t="s">
        <v>7</v>
      </c>
      <c r="D309" s="52" t="s">
        <v>818</v>
      </c>
      <c r="E309" s="53" t="s">
        <v>819</v>
      </c>
      <c r="F309" s="52" t="s">
        <v>47</v>
      </c>
      <c r="G309" s="60">
        <v>6</v>
      </c>
      <c r="H309" s="71"/>
      <c r="I309" s="51">
        <f t="shared" si="98"/>
        <v>0</v>
      </c>
      <c r="J309" s="50">
        <f t="shared" ref="J309" si="99">ROUND(H309*(1+I309),2)</f>
        <v>0</v>
      </c>
      <c r="K309" s="80">
        <f t="shared" ref="K309:K342" si="100">ROUND(G309*J309,2)</f>
        <v>0</v>
      </c>
      <c r="M309" s="88"/>
    </row>
    <row r="310" spans="2:13" customFormat="1" ht="31.5" x14ac:dyDescent="0.25">
      <c r="B310" s="45" t="s">
        <v>820</v>
      </c>
      <c r="C310" s="46" t="s">
        <v>7</v>
      </c>
      <c r="D310" s="52" t="s">
        <v>821</v>
      </c>
      <c r="E310" s="53" t="s">
        <v>822</v>
      </c>
      <c r="F310" s="52" t="s">
        <v>47</v>
      </c>
      <c r="G310" s="60">
        <v>18</v>
      </c>
      <c r="H310" s="71"/>
      <c r="I310" s="51">
        <f t="shared" si="98"/>
        <v>0</v>
      </c>
      <c r="J310" s="50">
        <f t="shared" ref="J310:J342" si="101">ROUND(H310*(1+I310),2)</f>
        <v>0</v>
      </c>
      <c r="K310" s="80">
        <f t="shared" si="100"/>
        <v>0</v>
      </c>
      <c r="M310" s="88"/>
    </row>
    <row r="311" spans="2:13" customFormat="1" ht="32.25" customHeight="1" x14ac:dyDescent="0.25">
      <c r="B311" s="45" t="s">
        <v>823</v>
      </c>
      <c r="C311" s="46" t="s">
        <v>7</v>
      </c>
      <c r="D311" s="52" t="s">
        <v>824</v>
      </c>
      <c r="E311" s="53" t="s">
        <v>825</v>
      </c>
      <c r="F311" s="52" t="s">
        <v>47</v>
      </c>
      <c r="G311" s="60">
        <v>6</v>
      </c>
      <c r="H311" s="71"/>
      <c r="I311" s="51">
        <f t="shared" si="98"/>
        <v>0</v>
      </c>
      <c r="J311" s="50">
        <f t="shared" si="101"/>
        <v>0</v>
      </c>
      <c r="K311" s="80">
        <f t="shared" si="100"/>
        <v>0</v>
      </c>
      <c r="M311" s="88"/>
    </row>
    <row r="312" spans="2:13" customFormat="1" ht="15.75" x14ac:dyDescent="0.25">
      <c r="B312" s="45" t="s">
        <v>826</v>
      </c>
      <c r="C312" s="46" t="s">
        <v>7</v>
      </c>
      <c r="D312" s="52" t="s">
        <v>827</v>
      </c>
      <c r="E312" s="53" t="s">
        <v>828</v>
      </c>
      <c r="F312" s="52" t="s">
        <v>47</v>
      </c>
      <c r="G312" s="60">
        <v>18</v>
      </c>
      <c r="H312" s="71"/>
      <c r="I312" s="51">
        <f t="shared" si="98"/>
        <v>0</v>
      </c>
      <c r="J312" s="50">
        <f t="shared" si="101"/>
        <v>0</v>
      </c>
      <c r="K312" s="80">
        <f t="shared" si="100"/>
        <v>0</v>
      </c>
      <c r="M312" s="88"/>
    </row>
    <row r="313" spans="2:13" s="3" customFormat="1" ht="31.5" x14ac:dyDescent="0.25">
      <c r="B313" s="45" t="s">
        <v>829</v>
      </c>
      <c r="C313" s="46" t="s">
        <v>49</v>
      </c>
      <c r="D313" s="52" t="s">
        <v>830</v>
      </c>
      <c r="E313" s="53" t="s">
        <v>831</v>
      </c>
      <c r="F313" s="52" t="s">
        <v>47</v>
      </c>
      <c r="G313" s="60">
        <v>4</v>
      </c>
      <c r="H313" s="71"/>
      <c r="I313" s="51">
        <f t="shared" si="98"/>
        <v>0</v>
      </c>
      <c r="J313" s="50">
        <f t="shared" si="101"/>
        <v>0</v>
      </c>
      <c r="K313" s="80">
        <f t="shared" si="100"/>
        <v>0</v>
      </c>
      <c r="M313" s="88"/>
    </row>
    <row r="314" spans="2:13" s="3" customFormat="1" ht="31.5" x14ac:dyDescent="0.25">
      <c r="B314" s="45" t="s">
        <v>832</v>
      </c>
      <c r="C314" s="46" t="s">
        <v>49</v>
      </c>
      <c r="D314" s="52" t="s">
        <v>833</v>
      </c>
      <c r="E314" s="53" t="s">
        <v>834</v>
      </c>
      <c r="F314" s="52" t="s">
        <v>47</v>
      </c>
      <c r="G314" s="60">
        <v>4</v>
      </c>
      <c r="H314" s="71"/>
      <c r="I314" s="51">
        <f t="shared" si="98"/>
        <v>0</v>
      </c>
      <c r="J314" s="50">
        <f t="shared" si="101"/>
        <v>0</v>
      </c>
      <c r="K314" s="80">
        <f t="shared" si="100"/>
        <v>0</v>
      </c>
      <c r="M314" s="88"/>
    </row>
    <row r="315" spans="2:13" s="3" customFormat="1" ht="24" customHeight="1" x14ac:dyDescent="0.25">
      <c r="B315" s="45" t="s">
        <v>835</v>
      </c>
      <c r="C315" s="46" t="s">
        <v>7</v>
      </c>
      <c r="D315" s="52" t="s">
        <v>836</v>
      </c>
      <c r="E315" s="53" t="s">
        <v>837</v>
      </c>
      <c r="F315" s="52" t="s">
        <v>47</v>
      </c>
      <c r="G315" s="60">
        <v>22</v>
      </c>
      <c r="H315" s="71"/>
      <c r="I315" s="51">
        <f t="shared" si="98"/>
        <v>0</v>
      </c>
      <c r="J315" s="50">
        <f t="shared" si="101"/>
        <v>0</v>
      </c>
      <c r="K315" s="80">
        <f t="shared" si="100"/>
        <v>0</v>
      </c>
      <c r="M315" s="88"/>
    </row>
    <row r="316" spans="2:13" s="3" customFormat="1" ht="31.5" x14ac:dyDescent="0.25">
      <c r="B316" s="45" t="s">
        <v>838</v>
      </c>
      <c r="C316" s="46" t="s">
        <v>7</v>
      </c>
      <c r="D316" s="52" t="s">
        <v>839</v>
      </c>
      <c r="E316" s="53" t="s">
        <v>840</v>
      </c>
      <c r="F316" s="52" t="s">
        <v>47</v>
      </c>
      <c r="G316" s="60">
        <v>6</v>
      </c>
      <c r="H316" s="71"/>
      <c r="I316" s="51">
        <f t="shared" si="98"/>
        <v>0</v>
      </c>
      <c r="J316" s="50">
        <f t="shared" si="101"/>
        <v>0</v>
      </c>
      <c r="K316" s="80">
        <f t="shared" si="100"/>
        <v>0</v>
      </c>
      <c r="M316" s="88"/>
    </row>
    <row r="317" spans="2:13" s="3" customFormat="1" ht="31.5" x14ac:dyDescent="0.25">
      <c r="B317" s="45" t="s">
        <v>841</v>
      </c>
      <c r="C317" s="46" t="s">
        <v>7</v>
      </c>
      <c r="D317" s="52" t="s">
        <v>842</v>
      </c>
      <c r="E317" s="53" t="s">
        <v>843</v>
      </c>
      <c r="F317" s="52" t="s">
        <v>47</v>
      </c>
      <c r="G317" s="60">
        <v>6</v>
      </c>
      <c r="H317" s="71"/>
      <c r="I317" s="51">
        <f t="shared" si="98"/>
        <v>0</v>
      </c>
      <c r="J317" s="50">
        <f t="shared" si="101"/>
        <v>0</v>
      </c>
      <c r="K317" s="80">
        <f t="shared" si="100"/>
        <v>0</v>
      </c>
      <c r="M317" s="88"/>
    </row>
    <row r="318" spans="2:13" s="3" customFormat="1" ht="31.5" x14ac:dyDescent="0.25">
      <c r="B318" s="45" t="s">
        <v>844</v>
      </c>
      <c r="C318" s="46" t="s">
        <v>7</v>
      </c>
      <c r="D318" s="52" t="s">
        <v>845</v>
      </c>
      <c r="E318" s="53" t="s">
        <v>846</v>
      </c>
      <c r="F318" s="52" t="s">
        <v>47</v>
      </c>
      <c r="G318" s="60">
        <v>10</v>
      </c>
      <c r="H318" s="71"/>
      <c r="I318" s="51">
        <f t="shared" si="98"/>
        <v>0</v>
      </c>
      <c r="J318" s="50">
        <f t="shared" si="101"/>
        <v>0</v>
      </c>
      <c r="K318" s="80">
        <f t="shared" si="100"/>
        <v>0</v>
      </c>
      <c r="M318" s="88"/>
    </row>
    <row r="319" spans="2:13" s="3" customFormat="1" ht="31.5" x14ac:dyDescent="0.25">
      <c r="B319" s="45" t="s">
        <v>847</v>
      </c>
      <c r="C319" s="46" t="s">
        <v>49</v>
      </c>
      <c r="D319" s="52" t="s">
        <v>848</v>
      </c>
      <c r="E319" s="53" t="s">
        <v>849</v>
      </c>
      <c r="F319" s="52" t="s">
        <v>47</v>
      </c>
      <c r="G319" s="60">
        <v>7</v>
      </c>
      <c r="H319" s="71"/>
      <c r="I319" s="51">
        <f t="shared" si="98"/>
        <v>0</v>
      </c>
      <c r="J319" s="50">
        <f t="shared" si="101"/>
        <v>0</v>
      </c>
      <c r="K319" s="80">
        <f t="shared" si="100"/>
        <v>0</v>
      </c>
      <c r="M319" s="88"/>
    </row>
    <row r="320" spans="2:13" s="3" customFormat="1" ht="31.5" x14ac:dyDescent="0.25">
      <c r="B320" s="45" t="s">
        <v>850</v>
      </c>
      <c r="C320" s="46" t="s">
        <v>7</v>
      </c>
      <c r="D320" s="52" t="s">
        <v>851</v>
      </c>
      <c r="E320" s="53" t="s">
        <v>852</v>
      </c>
      <c r="F320" s="52" t="s">
        <v>47</v>
      </c>
      <c r="G320" s="60">
        <v>1</v>
      </c>
      <c r="H320" s="71"/>
      <c r="I320" s="51">
        <f t="shared" si="98"/>
        <v>0</v>
      </c>
      <c r="J320" s="50">
        <f t="shared" si="101"/>
        <v>0</v>
      </c>
      <c r="K320" s="80">
        <f t="shared" si="100"/>
        <v>0</v>
      </c>
      <c r="M320" s="88"/>
    </row>
    <row r="321" spans="2:13" s="3" customFormat="1" ht="31.5" x14ac:dyDescent="0.25">
      <c r="B321" s="45" t="s">
        <v>853</v>
      </c>
      <c r="C321" s="46" t="s">
        <v>7</v>
      </c>
      <c r="D321" s="52" t="s">
        <v>854</v>
      </c>
      <c r="E321" s="53" t="s">
        <v>855</v>
      </c>
      <c r="F321" s="52" t="s">
        <v>47</v>
      </c>
      <c r="G321" s="60">
        <v>42</v>
      </c>
      <c r="H321" s="71"/>
      <c r="I321" s="51">
        <f t="shared" si="98"/>
        <v>0</v>
      </c>
      <c r="J321" s="50">
        <f t="shared" si="101"/>
        <v>0</v>
      </c>
      <c r="K321" s="80">
        <f t="shared" si="100"/>
        <v>0</v>
      </c>
      <c r="M321" s="88"/>
    </row>
    <row r="322" spans="2:13" s="3" customFormat="1" ht="31.5" x14ac:dyDescent="0.25">
      <c r="B322" s="45" t="s">
        <v>856</v>
      </c>
      <c r="C322" s="46" t="s">
        <v>7</v>
      </c>
      <c r="D322" s="52" t="s">
        <v>857</v>
      </c>
      <c r="E322" s="53" t="s">
        <v>858</v>
      </c>
      <c r="F322" s="52" t="s">
        <v>47</v>
      </c>
      <c r="G322" s="60">
        <v>18</v>
      </c>
      <c r="H322" s="71"/>
      <c r="I322" s="51">
        <f t="shared" si="98"/>
        <v>0</v>
      </c>
      <c r="J322" s="50">
        <f t="shared" si="101"/>
        <v>0</v>
      </c>
      <c r="K322" s="80">
        <f t="shared" si="100"/>
        <v>0</v>
      </c>
      <c r="M322" s="88"/>
    </row>
    <row r="323" spans="2:13" customFormat="1" ht="31.5" x14ac:dyDescent="0.25">
      <c r="B323" s="45" t="s">
        <v>859</v>
      </c>
      <c r="C323" s="46" t="s">
        <v>7</v>
      </c>
      <c r="D323" s="52" t="s">
        <v>860</v>
      </c>
      <c r="E323" s="53" t="s">
        <v>861</v>
      </c>
      <c r="F323" s="52" t="s">
        <v>47</v>
      </c>
      <c r="G323" s="60">
        <v>42</v>
      </c>
      <c r="H323" s="71"/>
      <c r="I323" s="51">
        <f t="shared" si="98"/>
        <v>0</v>
      </c>
      <c r="J323" s="50">
        <f t="shared" si="101"/>
        <v>0</v>
      </c>
      <c r="K323" s="80">
        <f t="shared" si="100"/>
        <v>0</v>
      </c>
      <c r="M323" s="88"/>
    </row>
    <row r="324" spans="2:13" customFormat="1" ht="32.25" customHeight="1" x14ac:dyDescent="0.25">
      <c r="B324" s="45" t="s">
        <v>862</v>
      </c>
      <c r="C324" s="46" t="s">
        <v>7</v>
      </c>
      <c r="D324" s="52" t="s">
        <v>863</v>
      </c>
      <c r="E324" s="53" t="s">
        <v>864</v>
      </c>
      <c r="F324" s="52" t="s">
        <v>47</v>
      </c>
      <c r="G324" s="60">
        <v>18</v>
      </c>
      <c r="H324" s="71"/>
      <c r="I324" s="51">
        <f t="shared" si="98"/>
        <v>0</v>
      </c>
      <c r="J324" s="50">
        <f t="shared" si="101"/>
        <v>0</v>
      </c>
      <c r="K324" s="80">
        <f t="shared" si="100"/>
        <v>0</v>
      </c>
      <c r="M324" s="88"/>
    </row>
    <row r="325" spans="2:13" customFormat="1" ht="31.5" x14ac:dyDescent="0.25">
      <c r="B325" s="45" t="s">
        <v>865</v>
      </c>
      <c r="C325" s="46" t="s">
        <v>49</v>
      </c>
      <c r="D325" s="52" t="s">
        <v>866</v>
      </c>
      <c r="E325" s="53" t="s">
        <v>867</v>
      </c>
      <c r="F325" s="52" t="s">
        <v>47</v>
      </c>
      <c r="G325" s="60">
        <v>28</v>
      </c>
      <c r="H325" s="71"/>
      <c r="I325" s="51">
        <f t="shared" si="98"/>
        <v>0</v>
      </c>
      <c r="J325" s="50">
        <f t="shared" si="101"/>
        <v>0</v>
      </c>
      <c r="K325" s="80">
        <f t="shared" si="100"/>
        <v>0</v>
      </c>
      <c r="M325" s="88"/>
    </row>
    <row r="326" spans="2:13" customFormat="1" ht="31.5" x14ac:dyDescent="0.25">
      <c r="B326" s="45" t="s">
        <v>868</v>
      </c>
      <c r="C326" s="46" t="s">
        <v>7</v>
      </c>
      <c r="D326" s="52" t="s">
        <v>869</v>
      </c>
      <c r="E326" s="53" t="s">
        <v>870</v>
      </c>
      <c r="F326" s="52" t="s">
        <v>47</v>
      </c>
      <c r="G326" s="60">
        <v>19</v>
      </c>
      <c r="H326" s="71"/>
      <c r="I326" s="51">
        <f t="shared" si="98"/>
        <v>0</v>
      </c>
      <c r="J326" s="50">
        <f t="shared" si="101"/>
        <v>0</v>
      </c>
      <c r="K326" s="80">
        <f t="shared" si="100"/>
        <v>0</v>
      </c>
      <c r="M326" s="88"/>
    </row>
    <row r="327" spans="2:13" customFormat="1" ht="49.5" customHeight="1" x14ac:dyDescent="0.25">
      <c r="B327" s="45" t="s">
        <v>871</v>
      </c>
      <c r="C327" s="46" t="s">
        <v>49</v>
      </c>
      <c r="D327" s="52" t="s">
        <v>872</v>
      </c>
      <c r="E327" s="53" t="s">
        <v>873</v>
      </c>
      <c r="F327" s="52" t="s">
        <v>47</v>
      </c>
      <c r="G327" s="60">
        <v>2</v>
      </c>
      <c r="H327" s="71"/>
      <c r="I327" s="51">
        <f t="shared" si="98"/>
        <v>0</v>
      </c>
      <c r="J327" s="50">
        <f t="shared" si="101"/>
        <v>0</v>
      </c>
      <c r="K327" s="80">
        <f t="shared" si="100"/>
        <v>0</v>
      </c>
      <c r="M327" s="88"/>
    </row>
    <row r="328" spans="2:13" s="3" customFormat="1" ht="31.5" x14ac:dyDescent="0.25">
      <c r="B328" s="45" t="s">
        <v>874</v>
      </c>
      <c r="C328" s="46" t="s">
        <v>7</v>
      </c>
      <c r="D328" s="52" t="s">
        <v>875</v>
      </c>
      <c r="E328" s="53" t="s">
        <v>876</v>
      </c>
      <c r="F328" s="52" t="s">
        <v>47</v>
      </c>
      <c r="G328" s="60">
        <v>15</v>
      </c>
      <c r="H328" s="71"/>
      <c r="I328" s="51">
        <f t="shared" si="98"/>
        <v>0</v>
      </c>
      <c r="J328" s="50">
        <f t="shared" si="101"/>
        <v>0</v>
      </c>
      <c r="K328" s="80">
        <f t="shared" si="100"/>
        <v>0</v>
      </c>
      <c r="M328" s="88"/>
    </row>
    <row r="329" spans="2:13" s="3" customFormat="1" ht="31.5" x14ac:dyDescent="0.25">
      <c r="B329" s="45" t="s">
        <v>877</v>
      </c>
      <c r="C329" s="46" t="s">
        <v>49</v>
      </c>
      <c r="D329" s="52" t="s">
        <v>878</v>
      </c>
      <c r="E329" s="53" t="s">
        <v>879</v>
      </c>
      <c r="F329" s="52" t="s">
        <v>47</v>
      </c>
      <c r="G329" s="60">
        <v>4</v>
      </c>
      <c r="H329" s="71"/>
      <c r="I329" s="51">
        <f t="shared" si="98"/>
        <v>0</v>
      </c>
      <c r="J329" s="50">
        <f t="shared" si="101"/>
        <v>0</v>
      </c>
      <c r="K329" s="80">
        <f t="shared" si="100"/>
        <v>0</v>
      </c>
      <c r="M329" s="88"/>
    </row>
    <row r="330" spans="2:13" s="3" customFormat="1" ht="31.5" x14ac:dyDescent="0.25">
      <c r="B330" s="45" t="s">
        <v>880</v>
      </c>
      <c r="C330" s="46" t="s">
        <v>49</v>
      </c>
      <c r="D330" s="52" t="s">
        <v>881</v>
      </c>
      <c r="E330" s="53" t="s">
        <v>882</v>
      </c>
      <c r="F330" s="52" t="s">
        <v>47</v>
      </c>
      <c r="G330" s="60">
        <v>4</v>
      </c>
      <c r="H330" s="71"/>
      <c r="I330" s="51">
        <f t="shared" si="98"/>
        <v>0</v>
      </c>
      <c r="J330" s="50">
        <f t="shared" si="101"/>
        <v>0</v>
      </c>
      <c r="K330" s="80">
        <f t="shared" si="100"/>
        <v>0</v>
      </c>
      <c r="M330" s="88"/>
    </row>
    <row r="331" spans="2:13" s="3" customFormat="1" ht="31.5" x14ac:dyDescent="0.25">
      <c r="B331" s="45" t="s">
        <v>883</v>
      </c>
      <c r="C331" s="46" t="s">
        <v>7</v>
      </c>
      <c r="D331" s="52" t="s">
        <v>884</v>
      </c>
      <c r="E331" s="53" t="s">
        <v>885</v>
      </c>
      <c r="F331" s="52" t="s">
        <v>47</v>
      </c>
      <c r="G331" s="60">
        <v>45</v>
      </c>
      <c r="H331" s="71"/>
      <c r="I331" s="51">
        <f t="shared" si="98"/>
        <v>0</v>
      </c>
      <c r="J331" s="50">
        <f t="shared" si="101"/>
        <v>0</v>
      </c>
      <c r="K331" s="80">
        <f t="shared" si="100"/>
        <v>0</v>
      </c>
      <c r="M331" s="88"/>
    </row>
    <row r="332" spans="2:13" s="3" customFormat="1" ht="31.5" x14ac:dyDescent="0.25">
      <c r="B332" s="45" t="s">
        <v>886</v>
      </c>
      <c r="C332" s="46" t="s">
        <v>7</v>
      </c>
      <c r="D332" s="52" t="s">
        <v>887</v>
      </c>
      <c r="E332" s="53" t="s">
        <v>888</v>
      </c>
      <c r="F332" s="52" t="s">
        <v>47</v>
      </c>
      <c r="G332" s="60">
        <v>13</v>
      </c>
      <c r="H332" s="71"/>
      <c r="I332" s="51">
        <f t="shared" si="98"/>
        <v>0</v>
      </c>
      <c r="J332" s="50">
        <f t="shared" si="101"/>
        <v>0</v>
      </c>
      <c r="K332" s="80">
        <f t="shared" si="100"/>
        <v>0</v>
      </c>
      <c r="M332" s="88"/>
    </row>
    <row r="333" spans="2:13" customFormat="1" ht="31.5" x14ac:dyDescent="0.25">
      <c r="B333" s="45" t="s">
        <v>889</v>
      </c>
      <c r="C333" s="46" t="s">
        <v>49</v>
      </c>
      <c r="D333" s="52" t="s">
        <v>890</v>
      </c>
      <c r="E333" s="53" t="s">
        <v>891</v>
      </c>
      <c r="F333" s="52" t="s">
        <v>47</v>
      </c>
      <c r="G333" s="60">
        <v>24</v>
      </c>
      <c r="H333" s="71"/>
      <c r="I333" s="51">
        <f t="shared" si="98"/>
        <v>0</v>
      </c>
      <c r="J333" s="50">
        <f t="shared" si="101"/>
        <v>0</v>
      </c>
      <c r="K333" s="80">
        <f t="shared" si="100"/>
        <v>0</v>
      </c>
      <c r="M333" s="88"/>
    </row>
    <row r="334" spans="2:13" customFormat="1" ht="32.25" customHeight="1" x14ac:dyDescent="0.25">
      <c r="B334" s="45" t="s">
        <v>892</v>
      </c>
      <c r="C334" s="46" t="s">
        <v>49</v>
      </c>
      <c r="D334" s="52" t="s">
        <v>893</v>
      </c>
      <c r="E334" s="53" t="s">
        <v>894</v>
      </c>
      <c r="F334" s="52" t="s">
        <v>47</v>
      </c>
      <c r="G334" s="60">
        <v>12</v>
      </c>
      <c r="H334" s="71"/>
      <c r="I334" s="51">
        <f t="shared" si="98"/>
        <v>0</v>
      </c>
      <c r="J334" s="50">
        <f t="shared" si="101"/>
        <v>0</v>
      </c>
      <c r="K334" s="80">
        <f t="shared" si="100"/>
        <v>0</v>
      </c>
      <c r="M334" s="88"/>
    </row>
    <row r="335" spans="2:13" customFormat="1" ht="31.5" x14ac:dyDescent="0.25">
      <c r="B335" s="45" t="s">
        <v>895</v>
      </c>
      <c r="C335" s="46" t="s">
        <v>7</v>
      </c>
      <c r="D335" s="52" t="s">
        <v>896</v>
      </c>
      <c r="E335" s="53" t="s">
        <v>897</v>
      </c>
      <c r="F335" s="52" t="s">
        <v>47</v>
      </c>
      <c r="G335" s="60">
        <v>6</v>
      </c>
      <c r="H335" s="71"/>
      <c r="I335" s="51">
        <f t="shared" si="98"/>
        <v>0</v>
      </c>
      <c r="J335" s="50">
        <f t="shared" si="101"/>
        <v>0</v>
      </c>
      <c r="K335" s="80">
        <f t="shared" si="100"/>
        <v>0</v>
      </c>
      <c r="M335" s="88"/>
    </row>
    <row r="336" spans="2:13" s="3" customFormat="1" ht="31.5" x14ac:dyDescent="0.25">
      <c r="B336" s="45" t="s">
        <v>898</v>
      </c>
      <c r="C336" s="46" t="s">
        <v>7</v>
      </c>
      <c r="D336" s="52" t="s">
        <v>899</v>
      </c>
      <c r="E336" s="53" t="s">
        <v>900</v>
      </c>
      <c r="F336" s="52" t="s">
        <v>47</v>
      </c>
      <c r="G336" s="60">
        <v>9</v>
      </c>
      <c r="H336" s="71"/>
      <c r="I336" s="51">
        <f t="shared" si="98"/>
        <v>0</v>
      </c>
      <c r="J336" s="50">
        <f t="shared" si="101"/>
        <v>0</v>
      </c>
      <c r="K336" s="80">
        <f t="shared" si="100"/>
        <v>0</v>
      </c>
      <c r="M336" s="88"/>
    </row>
    <row r="337" spans="2:13" s="3" customFormat="1" ht="31.5" x14ac:dyDescent="0.25">
      <c r="B337" s="45" t="s">
        <v>901</v>
      </c>
      <c r="C337" s="46" t="s">
        <v>7</v>
      </c>
      <c r="D337" s="52" t="s">
        <v>902</v>
      </c>
      <c r="E337" s="53" t="s">
        <v>903</v>
      </c>
      <c r="F337" s="52" t="s">
        <v>47</v>
      </c>
      <c r="G337" s="60">
        <v>1</v>
      </c>
      <c r="H337" s="71"/>
      <c r="I337" s="51">
        <f t="shared" si="98"/>
        <v>0</v>
      </c>
      <c r="J337" s="50">
        <f t="shared" si="101"/>
        <v>0</v>
      </c>
      <c r="K337" s="80">
        <f t="shared" si="100"/>
        <v>0</v>
      </c>
      <c r="M337" s="88"/>
    </row>
    <row r="338" spans="2:13" s="3" customFormat="1" ht="24" customHeight="1" x14ac:dyDescent="0.25">
      <c r="B338" s="45" t="s">
        <v>904</v>
      </c>
      <c r="C338" s="46" t="s">
        <v>49</v>
      </c>
      <c r="D338" s="52" t="s">
        <v>905</v>
      </c>
      <c r="E338" s="53" t="s">
        <v>906</v>
      </c>
      <c r="F338" s="52" t="s">
        <v>47</v>
      </c>
      <c r="G338" s="60">
        <v>27</v>
      </c>
      <c r="H338" s="71"/>
      <c r="I338" s="51">
        <f t="shared" si="98"/>
        <v>0</v>
      </c>
      <c r="J338" s="50">
        <f t="shared" si="101"/>
        <v>0</v>
      </c>
      <c r="K338" s="80">
        <f t="shared" si="100"/>
        <v>0</v>
      </c>
      <c r="M338" s="88"/>
    </row>
    <row r="339" spans="2:13" s="3" customFormat="1" ht="31.5" x14ac:dyDescent="0.25">
      <c r="B339" s="45" t="s">
        <v>907</v>
      </c>
      <c r="C339" s="46" t="s">
        <v>49</v>
      </c>
      <c r="D339" s="52" t="s">
        <v>908</v>
      </c>
      <c r="E339" s="53" t="s">
        <v>909</v>
      </c>
      <c r="F339" s="52" t="s">
        <v>47</v>
      </c>
      <c r="G339" s="60">
        <v>20</v>
      </c>
      <c r="H339" s="71"/>
      <c r="I339" s="51">
        <f t="shared" si="98"/>
        <v>0</v>
      </c>
      <c r="J339" s="50">
        <f t="shared" si="101"/>
        <v>0</v>
      </c>
      <c r="K339" s="80">
        <f t="shared" si="100"/>
        <v>0</v>
      </c>
      <c r="M339" s="88"/>
    </row>
    <row r="340" spans="2:13" s="3" customFormat="1" ht="31.5" x14ac:dyDescent="0.25">
      <c r="B340" s="45" t="s">
        <v>910</v>
      </c>
      <c r="C340" s="46" t="s">
        <v>7</v>
      </c>
      <c r="D340" s="52" t="s">
        <v>911</v>
      </c>
      <c r="E340" s="53" t="s">
        <v>912</v>
      </c>
      <c r="F340" s="52" t="s">
        <v>47</v>
      </c>
      <c r="G340" s="60">
        <v>23</v>
      </c>
      <c r="H340" s="71"/>
      <c r="I340" s="51">
        <f t="shared" si="98"/>
        <v>0</v>
      </c>
      <c r="J340" s="50">
        <f t="shared" si="101"/>
        <v>0</v>
      </c>
      <c r="K340" s="80">
        <f t="shared" si="100"/>
        <v>0</v>
      </c>
      <c r="M340" s="88"/>
    </row>
    <row r="341" spans="2:13" s="3" customFormat="1" ht="31.5" x14ac:dyDescent="0.25">
      <c r="B341" s="45" t="s">
        <v>913</v>
      </c>
      <c r="C341" s="46" t="s">
        <v>49</v>
      </c>
      <c r="D341" s="52" t="s">
        <v>914</v>
      </c>
      <c r="E341" s="53" t="s">
        <v>915</v>
      </c>
      <c r="F341" s="52" t="s">
        <v>9</v>
      </c>
      <c r="G341" s="60">
        <v>16.899999999999999</v>
      </c>
      <c r="H341" s="71"/>
      <c r="I341" s="51">
        <f t="shared" si="98"/>
        <v>0</v>
      </c>
      <c r="J341" s="50">
        <f t="shared" si="101"/>
        <v>0</v>
      </c>
      <c r="K341" s="80">
        <f t="shared" si="100"/>
        <v>0</v>
      </c>
      <c r="M341" s="88"/>
    </row>
    <row r="342" spans="2:13" s="3" customFormat="1" ht="31.5" x14ac:dyDescent="0.25">
      <c r="B342" s="45" t="s">
        <v>916</v>
      </c>
      <c r="C342" s="46" t="s">
        <v>49</v>
      </c>
      <c r="D342" s="52" t="s">
        <v>917</v>
      </c>
      <c r="E342" s="53" t="s">
        <v>918</v>
      </c>
      <c r="F342" s="64" t="s">
        <v>47</v>
      </c>
      <c r="G342" s="60">
        <v>23</v>
      </c>
      <c r="H342" s="71"/>
      <c r="I342" s="51">
        <f t="shared" si="98"/>
        <v>0</v>
      </c>
      <c r="J342" s="50">
        <f t="shared" si="101"/>
        <v>0</v>
      </c>
      <c r="K342" s="80">
        <f t="shared" si="100"/>
        <v>0</v>
      </c>
      <c r="M342" s="88"/>
    </row>
    <row r="343" spans="2:13" s="3" customFormat="1" ht="15.75" x14ac:dyDescent="0.25">
      <c r="B343" s="41">
        <v>16</v>
      </c>
      <c r="C343" s="42"/>
      <c r="D343" s="43" t="s">
        <v>919</v>
      </c>
      <c r="E343" s="43"/>
      <c r="F343" s="43"/>
      <c r="G343" s="44"/>
      <c r="H343" s="44"/>
      <c r="I343" s="44"/>
      <c r="J343" s="44"/>
      <c r="K343" s="79">
        <f>SUM(K344,K347,K350,K367,K401,0)</f>
        <v>0</v>
      </c>
      <c r="M343" s="88"/>
    </row>
    <row r="344" spans="2:13" s="3" customFormat="1" ht="15.75" x14ac:dyDescent="0.25">
      <c r="B344" s="54" t="s">
        <v>920</v>
      </c>
      <c r="C344" s="55"/>
      <c r="D344" s="56" t="s">
        <v>921</v>
      </c>
      <c r="E344" s="56"/>
      <c r="F344" s="56"/>
      <c r="G344" s="57"/>
      <c r="H344" s="57"/>
      <c r="I344" s="57"/>
      <c r="J344" s="57"/>
      <c r="K344" s="81">
        <f>SUM(K345:K346,0)</f>
        <v>0</v>
      </c>
      <c r="M344" s="88"/>
    </row>
    <row r="345" spans="2:13" s="3" customFormat="1" ht="31.5" x14ac:dyDescent="0.25">
      <c r="B345" s="45" t="s">
        <v>922</v>
      </c>
      <c r="C345" s="46" t="s">
        <v>7</v>
      </c>
      <c r="D345" s="52" t="s">
        <v>923</v>
      </c>
      <c r="E345" s="53" t="s">
        <v>924</v>
      </c>
      <c r="F345" s="52" t="s">
        <v>47</v>
      </c>
      <c r="G345" s="60">
        <v>8</v>
      </c>
      <c r="H345" s="71"/>
      <c r="I345" s="51">
        <f t="shared" ref="I345:I346" si="102">$I$8</f>
        <v>0</v>
      </c>
      <c r="J345" s="50">
        <f t="shared" ref="J345:J346" si="103">ROUND(H345*(1+I345),2)</f>
        <v>0</v>
      </c>
      <c r="K345" s="80">
        <f t="shared" ref="K345:K346" si="104">ROUND(G345*J345,2)</f>
        <v>0</v>
      </c>
      <c r="M345" s="88"/>
    </row>
    <row r="346" spans="2:13" customFormat="1" ht="31.5" x14ac:dyDescent="0.25">
      <c r="B346" s="45" t="s">
        <v>925</v>
      </c>
      <c r="C346" s="46" t="s">
        <v>7</v>
      </c>
      <c r="D346" s="52" t="s">
        <v>926</v>
      </c>
      <c r="E346" s="53" t="s">
        <v>927</v>
      </c>
      <c r="F346" s="52" t="s">
        <v>47</v>
      </c>
      <c r="G346" s="60">
        <v>1</v>
      </c>
      <c r="H346" s="71"/>
      <c r="I346" s="51">
        <f t="shared" si="102"/>
        <v>0</v>
      </c>
      <c r="J346" s="50">
        <f t="shared" si="103"/>
        <v>0</v>
      </c>
      <c r="K346" s="80">
        <f t="shared" si="104"/>
        <v>0</v>
      </c>
      <c r="M346" s="88"/>
    </row>
    <row r="347" spans="2:13" customFormat="1" ht="32.25" customHeight="1" x14ac:dyDescent="0.25">
      <c r="B347" s="54" t="s">
        <v>928</v>
      </c>
      <c r="C347" s="55"/>
      <c r="D347" s="56" t="s">
        <v>929</v>
      </c>
      <c r="E347" s="56"/>
      <c r="F347" s="56"/>
      <c r="G347" s="57"/>
      <c r="H347" s="57"/>
      <c r="I347" s="57"/>
      <c r="J347" s="57"/>
      <c r="K347" s="81">
        <f>SUM(K348:K349,0)</f>
        <v>0</v>
      </c>
      <c r="M347" s="88"/>
    </row>
    <row r="348" spans="2:13" customFormat="1" ht="47.25" x14ac:dyDescent="0.25">
      <c r="B348" s="45" t="s">
        <v>930</v>
      </c>
      <c r="C348" s="46" t="s">
        <v>7</v>
      </c>
      <c r="D348" s="52" t="s">
        <v>931</v>
      </c>
      <c r="E348" s="53" t="s">
        <v>932</v>
      </c>
      <c r="F348" s="52" t="s">
        <v>47</v>
      </c>
      <c r="G348" s="60">
        <v>2</v>
      </c>
      <c r="H348" s="71"/>
      <c r="I348" s="51">
        <f t="shared" ref="I348:I349" si="105">$I$8</f>
        <v>0</v>
      </c>
      <c r="J348" s="50">
        <f t="shared" ref="J348:J349" si="106">ROUND(H348*(1+I348),2)</f>
        <v>0</v>
      </c>
      <c r="K348" s="80">
        <f t="shared" ref="K348:K349" si="107">ROUND(G348*J348,2)</f>
        <v>0</v>
      </c>
      <c r="M348" s="88"/>
    </row>
    <row r="349" spans="2:13" customFormat="1" ht="31.5" x14ac:dyDescent="0.25">
      <c r="B349" s="45" t="s">
        <v>933</v>
      </c>
      <c r="C349" s="46" t="s">
        <v>934</v>
      </c>
      <c r="D349" s="52">
        <v>10924</v>
      </c>
      <c r="E349" s="53" t="s">
        <v>935</v>
      </c>
      <c r="F349" s="52" t="s">
        <v>47</v>
      </c>
      <c r="G349" s="60">
        <v>1</v>
      </c>
      <c r="H349" s="71"/>
      <c r="I349" s="51">
        <f t="shared" si="105"/>
        <v>0</v>
      </c>
      <c r="J349" s="50">
        <f t="shared" si="106"/>
        <v>0</v>
      </c>
      <c r="K349" s="80">
        <f t="shared" si="107"/>
        <v>0</v>
      </c>
      <c r="M349" s="88"/>
    </row>
    <row r="350" spans="2:13" customFormat="1" ht="49.5" customHeight="1" x14ac:dyDescent="0.25">
      <c r="B350" s="54" t="s">
        <v>936</v>
      </c>
      <c r="C350" s="55"/>
      <c r="D350" s="56" t="s">
        <v>728</v>
      </c>
      <c r="E350" s="56"/>
      <c r="F350" s="56"/>
      <c r="G350" s="57"/>
      <c r="H350" s="57"/>
      <c r="I350" s="57"/>
      <c r="J350" s="57"/>
      <c r="K350" s="81">
        <f>SUM(K351:K366,0)</f>
        <v>0</v>
      </c>
      <c r="M350" s="88"/>
    </row>
    <row r="351" spans="2:13" s="3" customFormat="1" ht="31.5" x14ac:dyDescent="0.25">
      <c r="B351" s="45" t="s">
        <v>937</v>
      </c>
      <c r="C351" s="46" t="s">
        <v>7</v>
      </c>
      <c r="D351" s="52" t="s">
        <v>938</v>
      </c>
      <c r="E351" s="53" t="s">
        <v>701</v>
      </c>
      <c r="F351" s="52" t="s">
        <v>47</v>
      </c>
      <c r="G351" s="60">
        <v>2</v>
      </c>
      <c r="H351" s="71"/>
      <c r="I351" s="51">
        <f t="shared" ref="I351:I404" si="108">$I$8</f>
        <v>0</v>
      </c>
      <c r="J351" s="50">
        <f t="shared" ref="J351:J355" si="109">ROUND(H351*(1+I351),2)</f>
        <v>0</v>
      </c>
      <c r="K351" s="80">
        <f t="shared" ref="K351:K366" si="110">ROUND(G351*J351,2)</f>
        <v>0</v>
      </c>
      <c r="M351" s="88"/>
    </row>
    <row r="352" spans="2:13" s="3" customFormat="1" ht="31.5" x14ac:dyDescent="0.25">
      <c r="B352" s="45" t="s">
        <v>939</v>
      </c>
      <c r="C352" s="46" t="s">
        <v>7</v>
      </c>
      <c r="D352" s="52" t="s">
        <v>940</v>
      </c>
      <c r="E352" s="53" t="s">
        <v>941</v>
      </c>
      <c r="F352" s="52" t="s">
        <v>47</v>
      </c>
      <c r="G352" s="60">
        <v>1</v>
      </c>
      <c r="H352" s="71"/>
      <c r="I352" s="51">
        <f t="shared" si="108"/>
        <v>0</v>
      </c>
      <c r="J352" s="50">
        <f t="shared" si="109"/>
        <v>0</v>
      </c>
      <c r="K352" s="80">
        <f t="shared" si="110"/>
        <v>0</v>
      </c>
      <c r="M352" s="88"/>
    </row>
    <row r="353" spans="2:13" s="3" customFormat="1" ht="31.5" x14ac:dyDescent="0.25">
      <c r="B353" s="45" t="s">
        <v>942</v>
      </c>
      <c r="C353" s="46" t="s">
        <v>7</v>
      </c>
      <c r="D353" s="52" t="s">
        <v>698</v>
      </c>
      <c r="E353" s="53" t="s">
        <v>699</v>
      </c>
      <c r="F353" s="52" t="s">
        <v>47</v>
      </c>
      <c r="G353" s="60">
        <v>4</v>
      </c>
      <c r="H353" s="71"/>
      <c r="I353" s="51">
        <f t="shared" si="108"/>
        <v>0</v>
      </c>
      <c r="J353" s="50">
        <f t="shared" si="109"/>
        <v>0</v>
      </c>
      <c r="K353" s="80">
        <f t="shared" si="110"/>
        <v>0</v>
      </c>
      <c r="M353" s="88"/>
    </row>
    <row r="354" spans="2:13" s="3" customFormat="1" ht="31.5" x14ac:dyDescent="0.25">
      <c r="B354" s="45" t="s">
        <v>943</v>
      </c>
      <c r="C354" s="46" t="s">
        <v>7</v>
      </c>
      <c r="D354" s="52" t="s">
        <v>944</v>
      </c>
      <c r="E354" s="53" t="s">
        <v>945</v>
      </c>
      <c r="F354" s="52" t="s">
        <v>47</v>
      </c>
      <c r="G354" s="60">
        <v>1</v>
      </c>
      <c r="H354" s="71"/>
      <c r="I354" s="51">
        <f t="shared" si="108"/>
        <v>0</v>
      </c>
      <c r="J354" s="50">
        <f t="shared" si="109"/>
        <v>0</v>
      </c>
      <c r="K354" s="80">
        <f t="shared" si="110"/>
        <v>0</v>
      </c>
      <c r="M354" s="88"/>
    </row>
    <row r="355" spans="2:13" s="3" customFormat="1" ht="31.5" x14ac:dyDescent="0.25">
      <c r="B355" s="45" t="s">
        <v>946</v>
      </c>
      <c r="C355" s="46" t="s">
        <v>7</v>
      </c>
      <c r="D355" s="52" t="s">
        <v>947</v>
      </c>
      <c r="E355" s="53" t="s">
        <v>948</v>
      </c>
      <c r="F355" s="52" t="s">
        <v>47</v>
      </c>
      <c r="G355" s="60">
        <v>2</v>
      </c>
      <c r="H355" s="71"/>
      <c r="I355" s="51">
        <f t="shared" si="108"/>
        <v>0</v>
      </c>
      <c r="J355" s="50">
        <f t="shared" si="109"/>
        <v>0</v>
      </c>
      <c r="K355" s="80">
        <f t="shared" si="110"/>
        <v>0</v>
      </c>
      <c r="M355" s="88"/>
    </row>
    <row r="356" spans="2:13" customFormat="1" ht="31.5" x14ac:dyDescent="0.25">
      <c r="B356" s="45" t="s">
        <v>949</v>
      </c>
      <c r="C356" s="46" t="s">
        <v>7</v>
      </c>
      <c r="D356" s="52" t="s">
        <v>950</v>
      </c>
      <c r="E356" s="53" t="s">
        <v>951</v>
      </c>
      <c r="F356" s="52" t="s">
        <v>47</v>
      </c>
      <c r="G356" s="60">
        <v>2</v>
      </c>
      <c r="H356" s="71"/>
      <c r="I356" s="51">
        <f t="shared" si="108"/>
        <v>0</v>
      </c>
      <c r="J356" s="50">
        <f t="shared" ref="J356:J366" si="111">ROUND(H356*(1+I356),2)</f>
        <v>0</v>
      </c>
      <c r="K356" s="80">
        <f t="shared" si="110"/>
        <v>0</v>
      </c>
      <c r="M356" s="88"/>
    </row>
    <row r="357" spans="2:13" customFormat="1" ht="32.25" customHeight="1" x14ac:dyDescent="0.25">
      <c r="B357" s="45" t="s">
        <v>952</v>
      </c>
      <c r="C357" s="46" t="s">
        <v>49</v>
      </c>
      <c r="D357" s="52" t="s">
        <v>953</v>
      </c>
      <c r="E357" s="53" t="s">
        <v>954</v>
      </c>
      <c r="F357" s="52" t="s">
        <v>47</v>
      </c>
      <c r="G357" s="60">
        <v>2</v>
      </c>
      <c r="H357" s="71"/>
      <c r="I357" s="51">
        <f t="shared" si="108"/>
        <v>0</v>
      </c>
      <c r="J357" s="50">
        <f t="shared" si="111"/>
        <v>0</v>
      </c>
      <c r="K357" s="80">
        <f t="shared" si="110"/>
        <v>0</v>
      </c>
      <c r="M357" s="88"/>
    </row>
    <row r="358" spans="2:13" customFormat="1" ht="31.5" x14ac:dyDescent="0.25">
      <c r="B358" s="45" t="s">
        <v>955</v>
      </c>
      <c r="C358" s="46" t="s">
        <v>7</v>
      </c>
      <c r="D358" s="52" t="s">
        <v>956</v>
      </c>
      <c r="E358" s="53" t="s">
        <v>957</v>
      </c>
      <c r="F358" s="52" t="s">
        <v>47</v>
      </c>
      <c r="G358" s="60">
        <v>1</v>
      </c>
      <c r="H358" s="71"/>
      <c r="I358" s="51">
        <f t="shared" si="108"/>
        <v>0</v>
      </c>
      <c r="J358" s="50">
        <f t="shared" si="111"/>
        <v>0</v>
      </c>
      <c r="K358" s="80">
        <f t="shared" si="110"/>
        <v>0</v>
      </c>
      <c r="M358" s="88"/>
    </row>
    <row r="359" spans="2:13" s="3" customFormat="1" ht="31.5" x14ac:dyDescent="0.25">
      <c r="B359" s="45" t="s">
        <v>958</v>
      </c>
      <c r="C359" s="46" t="s">
        <v>7</v>
      </c>
      <c r="D359" s="52" t="s">
        <v>959</v>
      </c>
      <c r="E359" s="53" t="s">
        <v>960</v>
      </c>
      <c r="F359" s="52" t="s">
        <v>47</v>
      </c>
      <c r="G359" s="60">
        <v>2</v>
      </c>
      <c r="H359" s="71"/>
      <c r="I359" s="51">
        <f t="shared" si="108"/>
        <v>0</v>
      </c>
      <c r="J359" s="50">
        <f t="shared" si="111"/>
        <v>0</v>
      </c>
      <c r="K359" s="80">
        <f t="shared" si="110"/>
        <v>0</v>
      </c>
      <c r="M359" s="88"/>
    </row>
    <row r="360" spans="2:13" s="3" customFormat="1" ht="31.5" x14ac:dyDescent="0.25">
      <c r="B360" s="45" t="s">
        <v>961</v>
      </c>
      <c r="C360" s="46" t="s">
        <v>49</v>
      </c>
      <c r="D360" s="52" t="s">
        <v>962</v>
      </c>
      <c r="E360" s="53" t="s">
        <v>963</v>
      </c>
      <c r="F360" s="52" t="s">
        <v>47</v>
      </c>
      <c r="G360" s="60">
        <v>2</v>
      </c>
      <c r="H360" s="71"/>
      <c r="I360" s="51">
        <f t="shared" si="108"/>
        <v>0</v>
      </c>
      <c r="J360" s="50">
        <f t="shared" si="111"/>
        <v>0</v>
      </c>
      <c r="K360" s="80">
        <f t="shared" si="110"/>
        <v>0</v>
      </c>
      <c r="M360" s="88"/>
    </row>
    <row r="361" spans="2:13" s="3" customFormat="1" ht="24" customHeight="1" x14ac:dyDescent="0.25">
      <c r="B361" s="45" t="s">
        <v>964</v>
      </c>
      <c r="C361" s="46" t="s">
        <v>49</v>
      </c>
      <c r="D361" s="52" t="s">
        <v>965</v>
      </c>
      <c r="E361" s="53" t="s">
        <v>966</v>
      </c>
      <c r="F361" s="52" t="s">
        <v>47</v>
      </c>
      <c r="G361" s="49">
        <v>1</v>
      </c>
      <c r="H361" s="71"/>
      <c r="I361" s="51">
        <f t="shared" si="108"/>
        <v>0</v>
      </c>
      <c r="J361" s="50">
        <f t="shared" si="111"/>
        <v>0</v>
      </c>
      <c r="K361" s="80">
        <f t="shared" si="110"/>
        <v>0</v>
      </c>
      <c r="M361" s="88"/>
    </row>
    <row r="362" spans="2:13" s="3" customFormat="1" ht="31.5" x14ac:dyDescent="0.25">
      <c r="B362" s="45" t="s">
        <v>967</v>
      </c>
      <c r="C362" s="46" t="s">
        <v>49</v>
      </c>
      <c r="D362" s="52" t="s">
        <v>968</v>
      </c>
      <c r="E362" s="53" t="s">
        <v>969</v>
      </c>
      <c r="F362" s="52" t="s">
        <v>970</v>
      </c>
      <c r="G362" s="49">
        <v>1</v>
      </c>
      <c r="H362" s="71"/>
      <c r="I362" s="51">
        <f t="shared" si="108"/>
        <v>0</v>
      </c>
      <c r="J362" s="50">
        <f t="shared" si="111"/>
        <v>0</v>
      </c>
      <c r="K362" s="80">
        <f t="shared" si="110"/>
        <v>0</v>
      </c>
      <c r="M362" s="88"/>
    </row>
    <row r="363" spans="2:13" s="3" customFormat="1" ht="31.5" x14ac:dyDescent="0.25">
      <c r="B363" s="45" t="s">
        <v>971</v>
      </c>
      <c r="C363" s="46" t="s">
        <v>49</v>
      </c>
      <c r="D363" s="52" t="s">
        <v>972</v>
      </c>
      <c r="E363" s="53" t="s">
        <v>973</v>
      </c>
      <c r="F363" s="52" t="s">
        <v>970</v>
      </c>
      <c r="G363" s="49">
        <v>1</v>
      </c>
      <c r="H363" s="71"/>
      <c r="I363" s="51">
        <f t="shared" si="108"/>
        <v>0</v>
      </c>
      <c r="J363" s="50">
        <f t="shared" si="111"/>
        <v>0</v>
      </c>
      <c r="K363" s="80">
        <f t="shared" si="110"/>
        <v>0</v>
      </c>
      <c r="M363" s="88"/>
    </row>
    <row r="364" spans="2:13" s="3" customFormat="1" ht="31.5" x14ac:dyDescent="0.25">
      <c r="B364" s="45" t="s">
        <v>974</v>
      </c>
      <c r="C364" s="46" t="s">
        <v>21</v>
      </c>
      <c r="D364" s="52" t="s">
        <v>975</v>
      </c>
      <c r="E364" s="48" t="s">
        <v>976</v>
      </c>
      <c r="F364" s="52" t="s">
        <v>47</v>
      </c>
      <c r="G364" s="49">
        <v>1</v>
      </c>
      <c r="H364" s="71"/>
      <c r="I364" s="51">
        <f t="shared" si="108"/>
        <v>0</v>
      </c>
      <c r="J364" s="50">
        <f t="shared" si="111"/>
        <v>0</v>
      </c>
      <c r="K364" s="80">
        <f t="shared" si="110"/>
        <v>0</v>
      </c>
      <c r="M364" s="88"/>
    </row>
    <row r="365" spans="2:13" s="3" customFormat="1" ht="31.5" x14ac:dyDescent="0.25">
      <c r="B365" s="45" t="s">
        <v>977</v>
      </c>
      <c r="C365" s="46" t="s">
        <v>49</v>
      </c>
      <c r="D365" s="52" t="s">
        <v>978</v>
      </c>
      <c r="E365" s="53" t="s">
        <v>979</v>
      </c>
      <c r="F365" s="52" t="s">
        <v>47</v>
      </c>
      <c r="G365" s="49">
        <v>1</v>
      </c>
      <c r="H365" s="71"/>
      <c r="I365" s="51">
        <f t="shared" si="108"/>
        <v>0</v>
      </c>
      <c r="J365" s="50">
        <f t="shared" si="111"/>
        <v>0</v>
      </c>
      <c r="K365" s="80">
        <f t="shared" si="110"/>
        <v>0</v>
      </c>
      <c r="M365" s="88"/>
    </row>
    <row r="366" spans="2:13" s="3" customFormat="1" ht="15.75" x14ac:dyDescent="0.25">
      <c r="B366" s="45" t="s">
        <v>980</v>
      </c>
      <c r="C366" s="46" t="s">
        <v>981</v>
      </c>
      <c r="D366" s="47" t="s">
        <v>982</v>
      </c>
      <c r="E366" s="48" t="s">
        <v>983</v>
      </c>
      <c r="F366" s="52" t="s">
        <v>47</v>
      </c>
      <c r="G366" s="60">
        <v>1</v>
      </c>
      <c r="H366" s="71"/>
      <c r="I366" s="51">
        <f t="shared" si="108"/>
        <v>0</v>
      </c>
      <c r="J366" s="50">
        <f t="shared" si="111"/>
        <v>0</v>
      </c>
      <c r="K366" s="80">
        <f t="shared" si="110"/>
        <v>0</v>
      </c>
      <c r="M366" s="88"/>
    </row>
    <row r="367" spans="2:13" s="3" customFormat="1" ht="15.75" x14ac:dyDescent="0.25">
      <c r="B367" s="54" t="s">
        <v>984</v>
      </c>
      <c r="C367" s="55"/>
      <c r="D367" s="56" t="s">
        <v>734</v>
      </c>
      <c r="E367" s="56"/>
      <c r="F367" s="56"/>
      <c r="G367" s="57"/>
      <c r="H367" s="57"/>
      <c r="I367" s="57"/>
      <c r="J367" s="57"/>
      <c r="K367" s="81">
        <f>SUM(K368:K400,0)</f>
        <v>0</v>
      </c>
      <c r="M367" s="88"/>
    </row>
    <row r="368" spans="2:13" s="3" customFormat="1" ht="47.25" x14ac:dyDescent="0.25">
      <c r="B368" s="45" t="s">
        <v>985</v>
      </c>
      <c r="C368" s="46" t="s">
        <v>7</v>
      </c>
      <c r="D368" s="52" t="s">
        <v>986</v>
      </c>
      <c r="E368" s="53" t="s">
        <v>987</v>
      </c>
      <c r="F368" s="52" t="s">
        <v>12</v>
      </c>
      <c r="G368" s="60">
        <v>0.54</v>
      </c>
      <c r="H368" s="71"/>
      <c r="I368" s="51">
        <f t="shared" si="108"/>
        <v>0</v>
      </c>
      <c r="J368" s="50">
        <f t="shared" ref="J368:J369" si="112">ROUND(H368*(1+I368),2)</f>
        <v>0</v>
      </c>
      <c r="K368" s="80">
        <f t="shared" ref="K368:K400" si="113">ROUND(G368*J368,2)</f>
        <v>0</v>
      </c>
      <c r="M368" s="88"/>
    </row>
    <row r="369" spans="2:13" customFormat="1" ht="47.25" x14ac:dyDescent="0.25">
      <c r="B369" s="45" t="s">
        <v>988</v>
      </c>
      <c r="C369" s="46" t="s">
        <v>7</v>
      </c>
      <c r="D369" s="52" t="s">
        <v>989</v>
      </c>
      <c r="E369" s="53" t="s">
        <v>990</v>
      </c>
      <c r="F369" s="52" t="s">
        <v>12</v>
      </c>
      <c r="G369" s="60">
        <v>0.22</v>
      </c>
      <c r="H369" s="71"/>
      <c r="I369" s="51">
        <f t="shared" si="108"/>
        <v>0</v>
      </c>
      <c r="J369" s="50">
        <f t="shared" si="112"/>
        <v>0</v>
      </c>
      <c r="K369" s="80">
        <f t="shared" si="113"/>
        <v>0</v>
      </c>
      <c r="M369" s="88"/>
    </row>
    <row r="370" spans="2:13" customFormat="1" ht="32.25" customHeight="1" x14ac:dyDescent="0.25">
      <c r="B370" s="45" t="s">
        <v>991</v>
      </c>
      <c r="C370" s="46" t="s">
        <v>7</v>
      </c>
      <c r="D370" s="52" t="s">
        <v>992</v>
      </c>
      <c r="E370" s="53" t="s">
        <v>993</v>
      </c>
      <c r="F370" s="52" t="s">
        <v>12</v>
      </c>
      <c r="G370" s="60">
        <v>1.51</v>
      </c>
      <c r="H370" s="71"/>
      <c r="I370" s="51">
        <f t="shared" si="108"/>
        <v>0</v>
      </c>
      <c r="J370" s="50">
        <f t="shared" ref="J370:J400" si="114">ROUND(H370*(1+I370),2)</f>
        <v>0</v>
      </c>
      <c r="K370" s="80">
        <f t="shared" si="113"/>
        <v>0</v>
      </c>
      <c r="M370" s="88"/>
    </row>
    <row r="371" spans="2:13" customFormat="1" ht="47.25" x14ac:dyDescent="0.25">
      <c r="B371" s="45" t="s">
        <v>994</v>
      </c>
      <c r="C371" s="46" t="s">
        <v>7</v>
      </c>
      <c r="D371" s="52" t="s">
        <v>995</v>
      </c>
      <c r="E371" s="53" t="s">
        <v>996</v>
      </c>
      <c r="F371" s="52" t="s">
        <v>12</v>
      </c>
      <c r="G371" s="60">
        <v>0.33</v>
      </c>
      <c r="H371" s="71"/>
      <c r="I371" s="51">
        <f t="shared" si="108"/>
        <v>0</v>
      </c>
      <c r="J371" s="50">
        <f t="shared" si="114"/>
        <v>0</v>
      </c>
      <c r="K371" s="80">
        <f t="shared" si="113"/>
        <v>0</v>
      </c>
      <c r="M371" s="88"/>
    </row>
    <row r="372" spans="2:13" customFormat="1" ht="47.25" x14ac:dyDescent="0.25">
      <c r="B372" s="45" t="s">
        <v>997</v>
      </c>
      <c r="C372" s="46" t="s">
        <v>7</v>
      </c>
      <c r="D372" s="52" t="s">
        <v>998</v>
      </c>
      <c r="E372" s="53" t="s">
        <v>999</v>
      </c>
      <c r="F372" s="52" t="s">
        <v>12</v>
      </c>
      <c r="G372" s="60">
        <v>97.54</v>
      </c>
      <c r="H372" s="71"/>
      <c r="I372" s="51">
        <f t="shared" si="108"/>
        <v>0</v>
      </c>
      <c r="J372" s="50">
        <f t="shared" si="114"/>
        <v>0</v>
      </c>
      <c r="K372" s="80">
        <f t="shared" si="113"/>
        <v>0</v>
      </c>
      <c r="M372" s="88"/>
    </row>
    <row r="373" spans="2:13" customFormat="1" ht="49.5" customHeight="1" x14ac:dyDescent="0.25">
      <c r="B373" s="45" t="s">
        <v>1000</v>
      </c>
      <c r="C373" s="46" t="s">
        <v>7</v>
      </c>
      <c r="D373" s="52" t="s">
        <v>1001</v>
      </c>
      <c r="E373" s="53" t="s">
        <v>1002</v>
      </c>
      <c r="F373" s="52" t="s">
        <v>12</v>
      </c>
      <c r="G373" s="60">
        <v>8.06</v>
      </c>
      <c r="H373" s="71"/>
      <c r="I373" s="51">
        <f t="shared" si="108"/>
        <v>0</v>
      </c>
      <c r="J373" s="50">
        <f t="shared" si="114"/>
        <v>0</v>
      </c>
      <c r="K373" s="80">
        <f t="shared" si="113"/>
        <v>0</v>
      </c>
      <c r="M373" s="88"/>
    </row>
    <row r="374" spans="2:13" s="3" customFormat="1" ht="47.25" x14ac:dyDescent="0.25">
      <c r="B374" s="45" t="s">
        <v>1003</v>
      </c>
      <c r="C374" s="46" t="s">
        <v>49</v>
      </c>
      <c r="D374" s="52" t="s">
        <v>1004</v>
      </c>
      <c r="E374" s="53" t="s">
        <v>1005</v>
      </c>
      <c r="F374" s="52" t="s">
        <v>47</v>
      </c>
      <c r="G374" s="60">
        <v>1</v>
      </c>
      <c r="H374" s="71"/>
      <c r="I374" s="51">
        <f t="shared" si="108"/>
        <v>0</v>
      </c>
      <c r="J374" s="50">
        <f t="shared" si="114"/>
        <v>0</v>
      </c>
      <c r="K374" s="80">
        <f t="shared" si="113"/>
        <v>0</v>
      </c>
      <c r="M374" s="88"/>
    </row>
    <row r="375" spans="2:13" s="3" customFormat="1" ht="47.25" x14ac:dyDescent="0.25">
      <c r="B375" s="45" t="s">
        <v>1006</v>
      </c>
      <c r="C375" s="46" t="s">
        <v>49</v>
      </c>
      <c r="D375" s="52" t="s">
        <v>1007</v>
      </c>
      <c r="E375" s="53" t="s">
        <v>1008</v>
      </c>
      <c r="F375" s="52" t="s">
        <v>47</v>
      </c>
      <c r="G375" s="60">
        <v>5</v>
      </c>
      <c r="H375" s="71"/>
      <c r="I375" s="51">
        <f t="shared" si="108"/>
        <v>0</v>
      </c>
      <c r="J375" s="50">
        <f t="shared" si="114"/>
        <v>0</v>
      </c>
      <c r="K375" s="80">
        <f t="shared" si="113"/>
        <v>0</v>
      </c>
      <c r="M375" s="88"/>
    </row>
    <row r="376" spans="2:13" s="3" customFormat="1" ht="47.25" x14ac:dyDescent="0.25">
      <c r="B376" s="45" t="s">
        <v>1009</v>
      </c>
      <c r="C376" s="46" t="s">
        <v>7</v>
      </c>
      <c r="D376" s="52" t="s">
        <v>1010</v>
      </c>
      <c r="E376" s="53" t="s">
        <v>1011</v>
      </c>
      <c r="F376" s="52" t="s">
        <v>47</v>
      </c>
      <c r="G376" s="60">
        <v>22</v>
      </c>
      <c r="H376" s="71"/>
      <c r="I376" s="51">
        <f t="shared" si="108"/>
        <v>0</v>
      </c>
      <c r="J376" s="50">
        <f t="shared" si="114"/>
        <v>0</v>
      </c>
      <c r="K376" s="80">
        <f t="shared" si="113"/>
        <v>0</v>
      </c>
      <c r="M376" s="88"/>
    </row>
    <row r="377" spans="2:13" s="3" customFormat="1" ht="47.25" x14ac:dyDescent="0.25">
      <c r="B377" s="45" t="s">
        <v>1012</v>
      </c>
      <c r="C377" s="46" t="s">
        <v>7</v>
      </c>
      <c r="D377" s="52" t="s">
        <v>1013</v>
      </c>
      <c r="E377" s="53" t="s">
        <v>1014</v>
      </c>
      <c r="F377" s="52" t="s">
        <v>47</v>
      </c>
      <c r="G377" s="60">
        <v>11</v>
      </c>
      <c r="H377" s="71"/>
      <c r="I377" s="51">
        <f t="shared" si="108"/>
        <v>0</v>
      </c>
      <c r="J377" s="50">
        <f t="shared" si="114"/>
        <v>0</v>
      </c>
      <c r="K377" s="80">
        <f t="shared" si="113"/>
        <v>0</v>
      </c>
      <c r="M377" s="88"/>
    </row>
    <row r="378" spans="2:13" s="3" customFormat="1" ht="31.5" x14ac:dyDescent="0.25">
      <c r="B378" s="45" t="s">
        <v>1015</v>
      </c>
      <c r="C378" s="46" t="s">
        <v>49</v>
      </c>
      <c r="D378" s="52" t="s">
        <v>1016</v>
      </c>
      <c r="E378" s="53" t="s">
        <v>1017</v>
      </c>
      <c r="F378" s="52" t="s">
        <v>47</v>
      </c>
      <c r="G378" s="60">
        <v>5</v>
      </c>
      <c r="H378" s="71"/>
      <c r="I378" s="51">
        <f t="shared" si="108"/>
        <v>0</v>
      </c>
      <c r="J378" s="50">
        <f t="shared" si="114"/>
        <v>0</v>
      </c>
      <c r="K378" s="80">
        <f t="shared" si="113"/>
        <v>0</v>
      </c>
      <c r="M378" s="88"/>
    </row>
    <row r="379" spans="2:13" customFormat="1" ht="47.25" x14ac:dyDescent="0.25">
      <c r="B379" s="45" t="s">
        <v>1018</v>
      </c>
      <c r="C379" s="46" t="s">
        <v>7</v>
      </c>
      <c r="D379" s="52" t="s">
        <v>1019</v>
      </c>
      <c r="E379" s="53" t="s">
        <v>1020</v>
      </c>
      <c r="F379" s="52" t="s">
        <v>47</v>
      </c>
      <c r="G379" s="60">
        <v>5</v>
      </c>
      <c r="H379" s="71"/>
      <c r="I379" s="51">
        <f t="shared" si="108"/>
        <v>0</v>
      </c>
      <c r="J379" s="50">
        <f t="shared" si="114"/>
        <v>0</v>
      </c>
      <c r="K379" s="80">
        <f t="shared" si="113"/>
        <v>0</v>
      </c>
      <c r="M379" s="88"/>
    </row>
    <row r="380" spans="2:13" customFormat="1" ht="32.25" customHeight="1" x14ac:dyDescent="0.25">
      <c r="B380" s="45" t="s">
        <v>1021</v>
      </c>
      <c r="C380" s="46" t="s">
        <v>7</v>
      </c>
      <c r="D380" s="52" t="s">
        <v>1022</v>
      </c>
      <c r="E380" s="53" t="s">
        <v>1023</v>
      </c>
      <c r="F380" s="52" t="s">
        <v>47</v>
      </c>
      <c r="G380" s="60">
        <v>1</v>
      </c>
      <c r="H380" s="71"/>
      <c r="I380" s="51">
        <f t="shared" si="108"/>
        <v>0</v>
      </c>
      <c r="J380" s="50">
        <f t="shared" si="114"/>
        <v>0</v>
      </c>
      <c r="K380" s="80">
        <f t="shared" si="113"/>
        <v>0</v>
      </c>
      <c r="M380" s="88"/>
    </row>
    <row r="381" spans="2:13" customFormat="1" ht="47.25" x14ac:dyDescent="0.25">
      <c r="B381" s="45" t="s">
        <v>1024</v>
      </c>
      <c r="C381" s="46" t="s">
        <v>49</v>
      </c>
      <c r="D381" s="52" t="s">
        <v>1025</v>
      </c>
      <c r="E381" s="53" t="s">
        <v>1026</v>
      </c>
      <c r="F381" s="52" t="s">
        <v>47</v>
      </c>
      <c r="G381" s="60">
        <v>2</v>
      </c>
      <c r="H381" s="71"/>
      <c r="I381" s="51">
        <f t="shared" si="108"/>
        <v>0</v>
      </c>
      <c r="J381" s="50">
        <f t="shared" si="114"/>
        <v>0</v>
      </c>
      <c r="K381" s="80">
        <f t="shared" si="113"/>
        <v>0</v>
      </c>
      <c r="M381" s="88"/>
    </row>
    <row r="382" spans="2:13" s="3" customFormat="1" ht="31.5" x14ac:dyDescent="0.25">
      <c r="B382" s="45" t="s">
        <v>1027</v>
      </c>
      <c r="C382" s="46" t="s">
        <v>7</v>
      </c>
      <c r="D382" s="52" t="s">
        <v>1028</v>
      </c>
      <c r="E382" s="53" t="s">
        <v>1029</v>
      </c>
      <c r="F382" s="52" t="s">
        <v>47</v>
      </c>
      <c r="G382" s="60">
        <v>1</v>
      </c>
      <c r="H382" s="71"/>
      <c r="I382" s="51">
        <f t="shared" si="108"/>
        <v>0</v>
      </c>
      <c r="J382" s="50">
        <f t="shared" si="114"/>
        <v>0</v>
      </c>
      <c r="K382" s="80">
        <f t="shared" si="113"/>
        <v>0</v>
      </c>
      <c r="M382" s="88"/>
    </row>
    <row r="383" spans="2:13" s="3" customFormat="1" ht="31.5" x14ac:dyDescent="0.25">
      <c r="B383" s="45" t="s">
        <v>1030</v>
      </c>
      <c r="C383" s="46" t="s">
        <v>49</v>
      </c>
      <c r="D383" s="52" t="s">
        <v>1031</v>
      </c>
      <c r="E383" s="53" t="s">
        <v>1032</v>
      </c>
      <c r="F383" s="52" t="s">
        <v>47</v>
      </c>
      <c r="G383" s="60">
        <v>1</v>
      </c>
      <c r="H383" s="71"/>
      <c r="I383" s="51">
        <f t="shared" si="108"/>
        <v>0</v>
      </c>
      <c r="J383" s="50">
        <f t="shared" si="114"/>
        <v>0</v>
      </c>
      <c r="K383" s="80">
        <f t="shared" si="113"/>
        <v>0</v>
      </c>
      <c r="M383" s="88"/>
    </row>
    <row r="384" spans="2:13" s="3" customFormat="1" ht="24" customHeight="1" x14ac:dyDescent="0.25">
      <c r="B384" s="45" t="s">
        <v>1033</v>
      </c>
      <c r="C384" s="46" t="s">
        <v>49</v>
      </c>
      <c r="D384" s="52" t="s">
        <v>1034</v>
      </c>
      <c r="E384" s="53" t="s">
        <v>1035</v>
      </c>
      <c r="F384" s="52" t="s">
        <v>47</v>
      </c>
      <c r="G384" s="60">
        <v>3</v>
      </c>
      <c r="H384" s="71"/>
      <c r="I384" s="51">
        <f t="shared" si="108"/>
        <v>0</v>
      </c>
      <c r="J384" s="50">
        <f t="shared" si="114"/>
        <v>0</v>
      </c>
      <c r="K384" s="80">
        <f t="shared" si="113"/>
        <v>0</v>
      </c>
      <c r="M384" s="88"/>
    </row>
    <row r="385" spans="2:13" s="3" customFormat="1" ht="31.5" x14ac:dyDescent="0.25">
      <c r="B385" s="45" t="s">
        <v>1036</v>
      </c>
      <c r="C385" s="46" t="s">
        <v>49</v>
      </c>
      <c r="D385" s="52" t="s">
        <v>1037</v>
      </c>
      <c r="E385" s="53" t="s">
        <v>1038</v>
      </c>
      <c r="F385" s="52" t="s">
        <v>47</v>
      </c>
      <c r="G385" s="60">
        <v>2</v>
      </c>
      <c r="H385" s="71"/>
      <c r="I385" s="51">
        <f t="shared" si="108"/>
        <v>0</v>
      </c>
      <c r="J385" s="50">
        <f t="shared" si="114"/>
        <v>0</v>
      </c>
      <c r="K385" s="80">
        <f t="shared" si="113"/>
        <v>0</v>
      </c>
      <c r="M385" s="88"/>
    </row>
    <row r="386" spans="2:13" s="3" customFormat="1" ht="31.5" x14ac:dyDescent="0.25">
      <c r="B386" s="45" t="s">
        <v>1039</v>
      </c>
      <c r="C386" s="46" t="s">
        <v>7</v>
      </c>
      <c r="D386" s="52" t="s">
        <v>1040</v>
      </c>
      <c r="E386" s="53" t="s">
        <v>1041</v>
      </c>
      <c r="F386" s="52" t="s">
        <v>47</v>
      </c>
      <c r="G386" s="60">
        <v>2</v>
      </c>
      <c r="H386" s="71"/>
      <c r="I386" s="51">
        <f t="shared" si="108"/>
        <v>0</v>
      </c>
      <c r="J386" s="50">
        <f t="shared" si="114"/>
        <v>0</v>
      </c>
      <c r="K386" s="80">
        <f t="shared" si="113"/>
        <v>0</v>
      </c>
      <c r="M386" s="88"/>
    </row>
    <row r="387" spans="2:13" s="3" customFormat="1" ht="47.25" x14ac:dyDescent="0.25">
      <c r="B387" s="45" t="s">
        <v>1042</v>
      </c>
      <c r="C387" s="46" t="s">
        <v>7</v>
      </c>
      <c r="D387" s="52" t="s">
        <v>1043</v>
      </c>
      <c r="E387" s="53" t="s">
        <v>1044</v>
      </c>
      <c r="F387" s="52" t="s">
        <v>47</v>
      </c>
      <c r="G387" s="60">
        <v>3</v>
      </c>
      <c r="H387" s="71"/>
      <c r="I387" s="51">
        <f t="shared" si="108"/>
        <v>0</v>
      </c>
      <c r="J387" s="50">
        <f t="shared" si="114"/>
        <v>0</v>
      </c>
      <c r="K387" s="80">
        <f t="shared" si="113"/>
        <v>0</v>
      </c>
      <c r="M387" s="88"/>
    </row>
    <row r="388" spans="2:13" s="3" customFormat="1" ht="31.5" x14ac:dyDescent="0.25">
      <c r="B388" s="45" t="s">
        <v>1045</v>
      </c>
      <c r="C388" s="46" t="s">
        <v>49</v>
      </c>
      <c r="D388" s="52" t="s">
        <v>1046</v>
      </c>
      <c r="E388" s="53" t="s">
        <v>1047</v>
      </c>
      <c r="F388" s="52" t="s">
        <v>47</v>
      </c>
      <c r="G388" s="60">
        <v>1</v>
      </c>
      <c r="H388" s="71"/>
      <c r="I388" s="51">
        <f t="shared" si="108"/>
        <v>0</v>
      </c>
      <c r="J388" s="50">
        <f t="shared" si="114"/>
        <v>0</v>
      </c>
      <c r="K388" s="80">
        <f t="shared" si="113"/>
        <v>0</v>
      </c>
      <c r="M388" s="88"/>
    </row>
    <row r="389" spans="2:13" s="3" customFormat="1" ht="31.5" x14ac:dyDescent="0.25">
      <c r="B389" s="45" t="s">
        <v>1048</v>
      </c>
      <c r="C389" s="46" t="s">
        <v>49</v>
      </c>
      <c r="D389" s="52" t="s">
        <v>1049</v>
      </c>
      <c r="E389" s="53" t="s">
        <v>1050</v>
      </c>
      <c r="F389" s="52" t="s">
        <v>47</v>
      </c>
      <c r="G389" s="60">
        <v>2</v>
      </c>
      <c r="H389" s="71"/>
      <c r="I389" s="51">
        <f t="shared" si="108"/>
        <v>0</v>
      </c>
      <c r="J389" s="50">
        <f t="shared" si="114"/>
        <v>0</v>
      </c>
      <c r="K389" s="80">
        <f t="shared" si="113"/>
        <v>0</v>
      </c>
      <c r="M389" s="88"/>
    </row>
    <row r="390" spans="2:13" s="3" customFormat="1" ht="31.5" x14ac:dyDescent="0.25">
      <c r="B390" s="45" t="s">
        <v>1051</v>
      </c>
      <c r="C390" s="46" t="s">
        <v>49</v>
      </c>
      <c r="D390" s="52" t="s">
        <v>1052</v>
      </c>
      <c r="E390" s="53" t="s">
        <v>1053</v>
      </c>
      <c r="F390" s="52" t="s">
        <v>47</v>
      </c>
      <c r="G390" s="60">
        <v>1</v>
      </c>
      <c r="H390" s="71"/>
      <c r="I390" s="51">
        <f t="shared" si="108"/>
        <v>0</v>
      </c>
      <c r="J390" s="50">
        <f t="shared" si="114"/>
        <v>0</v>
      </c>
      <c r="K390" s="80">
        <f t="shared" si="113"/>
        <v>0</v>
      </c>
      <c r="M390" s="88"/>
    </row>
    <row r="391" spans="2:13" s="3" customFormat="1" ht="31.5" x14ac:dyDescent="0.25">
      <c r="B391" s="45" t="s">
        <v>1054</v>
      </c>
      <c r="C391" s="46" t="s">
        <v>49</v>
      </c>
      <c r="D391" s="52" t="s">
        <v>1055</v>
      </c>
      <c r="E391" s="53" t="s">
        <v>1056</v>
      </c>
      <c r="F391" s="52" t="s">
        <v>47</v>
      </c>
      <c r="G391" s="60">
        <v>2</v>
      </c>
      <c r="H391" s="71"/>
      <c r="I391" s="51">
        <f t="shared" si="108"/>
        <v>0</v>
      </c>
      <c r="J391" s="50">
        <f t="shared" si="114"/>
        <v>0</v>
      </c>
      <c r="K391" s="80">
        <f t="shared" si="113"/>
        <v>0</v>
      </c>
      <c r="M391" s="88"/>
    </row>
    <row r="392" spans="2:13" customFormat="1" ht="47.25" x14ac:dyDescent="0.25">
      <c r="B392" s="45" t="s">
        <v>1057</v>
      </c>
      <c r="C392" s="46" t="s">
        <v>7</v>
      </c>
      <c r="D392" s="52" t="s">
        <v>1058</v>
      </c>
      <c r="E392" s="53" t="s">
        <v>1059</v>
      </c>
      <c r="F392" s="52" t="s">
        <v>47</v>
      </c>
      <c r="G392" s="60">
        <v>2</v>
      </c>
      <c r="H392" s="71"/>
      <c r="I392" s="51">
        <f t="shared" si="108"/>
        <v>0</v>
      </c>
      <c r="J392" s="50">
        <f t="shared" si="114"/>
        <v>0</v>
      </c>
      <c r="K392" s="80">
        <f t="shared" si="113"/>
        <v>0</v>
      </c>
      <c r="M392" s="88"/>
    </row>
    <row r="393" spans="2:13" customFormat="1" ht="32.25" customHeight="1" x14ac:dyDescent="0.25">
      <c r="B393" s="45" t="s">
        <v>1060</v>
      </c>
      <c r="C393" s="46" t="s">
        <v>7</v>
      </c>
      <c r="D393" s="52" t="s">
        <v>1061</v>
      </c>
      <c r="E393" s="53" t="s">
        <v>1062</v>
      </c>
      <c r="F393" s="52" t="s">
        <v>47</v>
      </c>
      <c r="G393" s="60">
        <v>4</v>
      </c>
      <c r="H393" s="71"/>
      <c r="I393" s="51">
        <f t="shared" si="108"/>
        <v>0</v>
      </c>
      <c r="J393" s="50">
        <f t="shared" si="114"/>
        <v>0</v>
      </c>
      <c r="K393" s="80">
        <f t="shared" si="113"/>
        <v>0</v>
      </c>
      <c r="M393" s="88"/>
    </row>
    <row r="394" spans="2:13" customFormat="1" ht="31.5" x14ac:dyDescent="0.25">
      <c r="B394" s="45" t="s">
        <v>1063</v>
      </c>
      <c r="C394" s="46" t="s">
        <v>49</v>
      </c>
      <c r="D394" s="52" t="s">
        <v>1064</v>
      </c>
      <c r="E394" s="53" t="s">
        <v>1065</v>
      </c>
      <c r="F394" s="52" t="s">
        <v>47</v>
      </c>
      <c r="G394" s="49">
        <v>4</v>
      </c>
      <c r="H394" s="71"/>
      <c r="I394" s="51">
        <f t="shared" si="108"/>
        <v>0</v>
      </c>
      <c r="J394" s="50">
        <f t="shared" si="114"/>
        <v>0</v>
      </c>
      <c r="K394" s="80">
        <f t="shared" si="113"/>
        <v>0</v>
      </c>
      <c r="M394" s="88"/>
    </row>
    <row r="395" spans="2:13" customFormat="1" ht="31.5" x14ac:dyDescent="0.25">
      <c r="B395" s="45" t="s">
        <v>1066</v>
      </c>
      <c r="C395" s="46" t="s">
        <v>7</v>
      </c>
      <c r="D395" s="52" t="s">
        <v>1067</v>
      </c>
      <c r="E395" s="53" t="s">
        <v>1068</v>
      </c>
      <c r="F395" s="52" t="s">
        <v>12</v>
      </c>
      <c r="G395" s="60">
        <v>43.65</v>
      </c>
      <c r="H395" s="71"/>
      <c r="I395" s="51">
        <f t="shared" si="108"/>
        <v>0</v>
      </c>
      <c r="J395" s="50">
        <f t="shared" si="114"/>
        <v>0</v>
      </c>
      <c r="K395" s="80">
        <f t="shared" si="113"/>
        <v>0</v>
      </c>
      <c r="M395" s="88"/>
    </row>
    <row r="396" spans="2:13" customFormat="1" ht="49.5" customHeight="1" x14ac:dyDescent="0.25">
      <c r="B396" s="45" t="s">
        <v>1069</v>
      </c>
      <c r="C396" s="46" t="s">
        <v>7</v>
      </c>
      <c r="D396" s="52" t="s">
        <v>1070</v>
      </c>
      <c r="E396" s="53" t="s">
        <v>1071</v>
      </c>
      <c r="F396" s="52" t="s">
        <v>47</v>
      </c>
      <c r="G396" s="60">
        <v>5</v>
      </c>
      <c r="H396" s="71"/>
      <c r="I396" s="51">
        <f t="shared" si="108"/>
        <v>0</v>
      </c>
      <c r="J396" s="50">
        <f t="shared" si="114"/>
        <v>0</v>
      </c>
      <c r="K396" s="80">
        <f t="shared" si="113"/>
        <v>0</v>
      </c>
      <c r="M396" s="88"/>
    </row>
    <row r="397" spans="2:13" s="3" customFormat="1" ht="47.25" x14ac:dyDescent="0.25">
      <c r="B397" s="45" t="s">
        <v>1072</v>
      </c>
      <c r="C397" s="46" t="s">
        <v>7</v>
      </c>
      <c r="D397" s="52" t="s">
        <v>1073</v>
      </c>
      <c r="E397" s="53" t="s">
        <v>1074</v>
      </c>
      <c r="F397" s="52" t="s">
        <v>47</v>
      </c>
      <c r="G397" s="60">
        <v>5</v>
      </c>
      <c r="H397" s="71"/>
      <c r="I397" s="51">
        <f t="shared" si="108"/>
        <v>0</v>
      </c>
      <c r="J397" s="50">
        <f t="shared" si="114"/>
        <v>0</v>
      </c>
      <c r="K397" s="80">
        <f t="shared" si="113"/>
        <v>0</v>
      </c>
      <c r="M397" s="88"/>
    </row>
    <row r="398" spans="2:13" s="3" customFormat="1" ht="31.5" x14ac:dyDescent="0.25">
      <c r="B398" s="45" t="s">
        <v>1075</v>
      </c>
      <c r="C398" s="46" t="s">
        <v>49</v>
      </c>
      <c r="D398" s="52" t="s">
        <v>1076</v>
      </c>
      <c r="E398" s="53" t="s">
        <v>1077</v>
      </c>
      <c r="F398" s="52" t="s">
        <v>47</v>
      </c>
      <c r="G398" s="60">
        <v>5</v>
      </c>
      <c r="H398" s="71"/>
      <c r="I398" s="51">
        <f t="shared" si="108"/>
        <v>0</v>
      </c>
      <c r="J398" s="50">
        <f t="shared" si="114"/>
        <v>0</v>
      </c>
      <c r="K398" s="80">
        <f t="shared" si="113"/>
        <v>0</v>
      </c>
      <c r="M398" s="88"/>
    </row>
    <row r="399" spans="2:13" s="3" customFormat="1" ht="31.5" x14ac:dyDescent="0.25">
      <c r="B399" s="45" t="s">
        <v>1078</v>
      </c>
      <c r="C399" s="46" t="s">
        <v>7</v>
      </c>
      <c r="D399" s="52" t="s">
        <v>1079</v>
      </c>
      <c r="E399" s="53" t="s">
        <v>1080</v>
      </c>
      <c r="F399" s="52" t="s">
        <v>47</v>
      </c>
      <c r="G399" s="60">
        <v>5</v>
      </c>
      <c r="H399" s="71"/>
      <c r="I399" s="51">
        <f t="shared" si="108"/>
        <v>0</v>
      </c>
      <c r="J399" s="50">
        <f t="shared" si="114"/>
        <v>0</v>
      </c>
      <c r="K399" s="80">
        <f t="shared" si="113"/>
        <v>0</v>
      </c>
      <c r="M399" s="88"/>
    </row>
    <row r="400" spans="2:13" s="3" customFormat="1" ht="31.5" x14ac:dyDescent="0.25">
      <c r="B400" s="45" t="s">
        <v>1081</v>
      </c>
      <c r="C400" s="46" t="s">
        <v>49</v>
      </c>
      <c r="D400" s="52" t="s">
        <v>1082</v>
      </c>
      <c r="E400" s="53" t="s">
        <v>1083</v>
      </c>
      <c r="F400" s="52" t="s">
        <v>47</v>
      </c>
      <c r="G400" s="60">
        <v>9</v>
      </c>
      <c r="H400" s="71"/>
      <c r="I400" s="51">
        <f t="shared" si="108"/>
        <v>0</v>
      </c>
      <c r="J400" s="50">
        <f t="shared" si="114"/>
        <v>0</v>
      </c>
      <c r="K400" s="80">
        <f t="shared" si="113"/>
        <v>0</v>
      </c>
      <c r="M400" s="88"/>
    </row>
    <row r="401" spans="2:13" s="3" customFormat="1" ht="15.75" x14ac:dyDescent="0.25">
      <c r="B401" s="54" t="s">
        <v>1084</v>
      </c>
      <c r="C401" s="55"/>
      <c r="D401" s="56" t="s">
        <v>1085</v>
      </c>
      <c r="E401" s="56"/>
      <c r="F401" s="56"/>
      <c r="G401" s="57"/>
      <c r="H401" s="57"/>
      <c r="I401" s="57"/>
      <c r="J401" s="57"/>
      <c r="K401" s="81">
        <f>SUM(K402:K404,0)</f>
        <v>0</v>
      </c>
      <c r="M401" s="88"/>
    </row>
    <row r="402" spans="2:13" customFormat="1" ht="31.5" x14ac:dyDescent="0.25">
      <c r="B402" s="45" t="s">
        <v>1086</v>
      </c>
      <c r="C402" s="46" t="s">
        <v>7</v>
      </c>
      <c r="D402" s="52" t="s">
        <v>1087</v>
      </c>
      <c r="E402" s="53" t="s">
        <v>1088</v>
      </c>
      <c r="F402" s="52" t="s">
        <v>47</v>
      </c>
      <c r="G402" s="60">
        <v>36</v>
      </c>
      <c r="H402" s="71"/>
      <c r="I402" s="51">
        <f t="shared" si="108"/>
        <v>0</v>
      </c>
      <c r="J402" s="50">
        <f t="shared" ref="J402:J404" si="115">ROUND(H402*(1+I402),2)</f>
        <v>0</v>
      </c>
      <c r="K402" s="80">
        <f t="shared" ref="K402:K404" si="116">ROUND(G402*J402,2)</f>
        <v>0</v>
      </c>
      <c r="M402" s="88"/>
    </row>
    <row r="403" spans="2:13" customFormat="1" ht="32.25" customHeight="1" x14ac:dyDescent="0.25">
      <c r="B403" s="45" t="s">
        <v>1089</v>
      </c>
      <c r="C403" s="46" t="s">
        <v>49</v>
      </c>
      <c r="D403" s="52" t="s">
        <v>1090</v>
      </c>
      <c r="E403" s="53" t="s">
        <v>1091</v>
      </c>
      <c r="F403" s="52" t="s">
        <v>47</v>
      </c>
      <c r="G403" s="49">
        <v>80</v>
      </c>
      <c r="H403" s="71"/>
      <c r="I403" s="51">
        <f t="shared" si="108"/>
        <v>0</v>
      </c>
      <c r="J403" s="50">
        <f t="shared" si="115"/>
        <v>0</v>
      </c>
      <c r="K403" s="80">
        <f t="shared" si="116"/>
        <v>0</v>
      </c>
      <c r="M403" s="88"/>
    </row>
    <row r="404" spans="2:13" customFormat="1" ht="31.5" x14ac:dyDescent="0.25">
      <c r="B404" s="45" t="s">
        <v>1092</v>
      </c>
      <c r="C404" s="46" t="s">
        <v>7</v>
      </c>
      <c r="D404" s="52" t="s">
        <v>1093</v>
      </c>
      <c r="E404" s="53" t="s">
        <v>1094</v>
      </c>
      <c r="F404" s="52" t="s">
        <v>9</v>
      </c>
      <c r="G404" s="60">
        <v>12</v>
      </c>
      <c r="H404" s="71"/>
      <c r="I404" s="51">
        <f t="shared" si="108"/>
        <v>0</v>
      </c>
      <c r="J404" s="50">
        <f t="shared" si="115"/>
        <v>0</v>
      </c>
      <c r="K404" s="80">
        <f t="shared" si="116"/>
        <v>0</v>
      </c>
      <c r="M404" s="88"/>
    </row>
    <row r="405" spans="2:13" s="3" customFormat="1" ht="15.75" x14ac:dyDescent="0.25">
      <c r="B405" s="41">
        <v>17</v>
      </c>
      <c r="C405" s="42"/>
      <c r="D405" s="43" t="s">
        <v>1095</v>
      </c>
      <c r="E405" s="43"/>
      <c r="F405" s="43"/>
      <c r="G405" s="44"/>
      <c r="H405" s="44"/>
      <c r="I405" s="44"/>
      <c r="J405" s="44"/>
      <c r="K405" s="79">
        <f>K406+K409+K418+K436+K451+K455+K467+K490+K500+K508+K512</f>
        <v>0</v>
      </c>
      <c r="M405" s="88"/>
    </row>
    <row r="406" spans="2:13" s="3" customFormat="1" ht="15.75" x14ac:dyDescent="0.25">
      <c r="B406" s="54" t="s">
        <v>1096</v>
      </c>
      <c r="C406" s="55"/>
      <c r="D406" s="56" t="s">
        <v>1097</v>
      </c>
      <c r="E406" s="56"/>
      <c r="F406" s="56"/>
      <c r="G406" s="57"/>
      <c r="H406" s="57"/>
      <c r="I406" s="57"/>
      <c r="J406" s="57"/>
      <c r="K406" s="81">
        <f>SUM(K407:K408,0)</f>
        <v>0</v>
      </c>
      <c r="M406" s="88"/>
    </row>
    <row r="407" spans="2:13" s="3" customFormat="1" ht="24" customHeight="1" x14ac:dyDescent="0.25">
      <c r="B407" s="45" t="s">
        <v>1098</v>
      </c>
      <c r="C407" s="46" t="s">
        <v>49</v>
      </c>
      <c r="D407" s="47" t="s">
        <v>1099</v>
      </c>
      <c r="E407" s="48" t="s">
        <v>1100</v>
      </c>
      <c r="F407" s="47" t="s">
        <v>47</v>
      </c>
      <c r="G407" s="60">
        <v>1</v>
      </c>
      <c r="H407" s="71"/>
      <c r="I407" s="51">
        <f t="shared" ref="I407:I408" si="117">$I$8</f>
        <v>0</v>
      </c>
      <c r="J407" s="50">
        <f t="shared" ref="J407:J408" si="118">ROUND(H407*(1+I407),2)</f>
        <v>0</v>
      </c>
      <c r="K407" s="80">
        <f t="shared" ref="K407:K408" si="119">ROUND(G407*J407,2)</f>
        <v>0</v>
      </c>
      <c r="M407" s="88"/>
    </row>
    <row r="408" spans="2:13" s="3" customFormat="1" ht="31.5" x14ac:dyDescent="0.25">
      <c r="B408" s="45" t="s">
        <v>1101</v>
      </c>
      <c r="C408" s="46" t="s">
        <v>49</v>
      </c>
      <c r="D408" s="47" t="s">
        <v>1102</v>
      </c>
      <c r="E408" s="48" t="s">
        <v>1103</v>
      </c>
      <c r="F408" s="47" t="s">
        <v>47</v>
      </c>
      <c r="G408" s="49">
        <v>1</v>
      </c>
      <c r="H408" s="71"/>
      <c r="I408" s="51">
        <f t="shared" si="117"/>
        <v>0</v>
      </c>
      <c r="J408" s="50">
        <f t="shared" si="118"/>
        <v>0</v>
      </c>
      <c r="K408" s="80">
        <f t="shared" si="119"/>
        <v>0</v>
      </c>
      <c r="M408" s="88"/>
    </row>
    <row r="409" spans="2:13" s="3" customFormat="1" ht="15.75" x14ac:dyDescent="0.25">
      <c r="B409" s="54" t="s">
        <v>1104</v>
      </c>
      <c r="C409" s="55"/>
      <c r="D409" s="56" t="s">
        <v>1105</v>
      </c>
      <c r="E409" s="56"/>
      <c r="F409" s="56"/>
      <c r="G409" s="57"/>
      <c r="H409" s="57"/>
      <c r="I409" s="57"/>
      <c r="J409" s="57"/>
      <c r="K409" s="81">
        <f>SUM(K410:K417,0)</f>
        <v>0</v>
      </c>
      <c r="M409" s="88"/>
    </row>
    <row r="410" spans="2:13" s="3" customFormat="1" ht="31.5" x14ac:dyDescent="0.25">
      <c r="B410" s="45" t="s">
        <v>1106</v>
      </c>
      <c r="C410" s="46" t="s">
        <v>49</v>
      </c>
      <c r="D410" s="47" t="s">
        <v>1107</v>
      </c>
      <c r="E410" s="48" t="s">
        <v>1108</v>
      </c>
      <c r="F410" s="47" t="s">
        <v>47</v>
      </c>
      <c r="G410" s="60">
        <v>4</v>
      </c>
      <c r="H410" s="71"/>
      <c r="I410" s="51">
        <f t="shared" ref="I410:I473" si="120">$I$8</f>
        <v>0</v>
      </c>
      <c r="J410" s="50">
        <f t="shared" ref="J410:J411" si="121">ROUND(H410*(1+I410),2)</f>
        <v>0</v>
      </c>
      <c r="K410" s="80">
        <f t="shared" ref="K410:K417" si="122">ROUND(G410*J410,2)</f>
        <v>0</v>
      </c>
      <c r="M410" s="88"/>
    </row>
    <row r="411" spans="2:13" s="3" customFormat="1" ht="31.5" x14ac:dyDescent="0.25">
      <c r="B411" s="45" t="s">
        <v>1109</v>
      </c>
      <c r="C411" s="46" t="s">
        <v>49</v>
      </c>
      <c r="D411" s="47" t="s">
        <v>1110</v>
      </c>
      <c r="E411" s="48" t="s">
        <v>1111</v>
      </c>
      <c r="F411" s="47" t="s">
        <v>47</v>
      </c>
      <c r="G411" s="60">
        <v>4</v>
      </c>
      <c r="H411" s="71"/>
      <c r="I411" s="51">
        <f t="shared" si="120"/>
        <v>0</v>
      </c>
      <c r="J411" s="50">
        <f t="shared" si="121"/>
        <v>0</v>
      </c>
      <c r="K411" s="80">
        <f t="shared" si="122"/>
        <v>0</v>
      </c>
      <c r="M411" s="88"/>
    </row>
    <row r="412" spans="2:13" s="3" customFormat="1" ht="31.5" x14ac:dyDescent="0.25">
      <c r="B412" s="45" t="s">
        <v>1112</v>
      </c>
      <c r="C412" s="46" t="s">
        <v>7</v>
      </c>
      <c r="D412" s="47">
        <v>91941</v>
      </c>
      <c r="E412" s="48" t="s">
        <v>1113</v>
      </c>
      <c r="F412" s="47" t="s">
        <v>47</v>
      </c>
      <c r="G412" s="49">
        <v>236</v>
      </c>
      <c r="H412" s="71"/>
      <c r="I412" s="51">
        <f t="shared" si="120"/>
        <v>0</v>
      </c>
      <c r="J412" s="50">
        <f t="shared" ref="J412:J417" si="123">ROUND(H412*(1+I412),2)</f>
        <v>0</v>
      </c>
      <c r="K412" s="80">
        <f t="shared" si="122"/>
        <v>0</v>
      </c>
      <c r="M412" s="88"/>
    </row>
    <row r="413" spans="2:13" s="3" customFormat="1" ht="31.5" x14ac:dyDescent="0.25">
      <c r="B413" s="45" t="s">
        <v>1114</v>
      </c>
      <c r="C413" s="46" t="s">
        <v>7</v>
      </c>
      <c r="D413" s="47" t="s">
        <v>1115</v>
      </c>
      <c r="E413" s="48" t="s">
        <v>1116</v>
      </c>
      <c r="F413" s="47" t="s">
        <v>47</v>
      </c>
      <c r="G413" s="49">
        <v>2</v>
      </c>
      <c r="H413" s="71"/>
      <c r="I413" s="51">
        <f t="shared" si="120"/>
        <v>0</v>
      </c>
      <c r="J413" s="50">
        <f t="shared" si="123"/>
        <v>0</v>
      </c>
      <c r="K413" s="80">
        <f t="shared" si="122"/>
        <v>0</v>
      </c>
      <c r="M413" s="88"/>
    </row>
    <row r="414" spans="2:13" s="3" customFormat="1" ht="31.5" x14ac:dyDescent="0.25">
      <c r="B414" s="45" t="s">
        <v>1117</v>
      </c>
      <c r="C414" s="46" t="s">
        <v>7</v>
      </c>
      <c r="D414" s="47" t="s">
        <v>1118</v>
      </c>
      <c r="E414" s="48" t="s">
        <v>1119</v>
      </c>
      <c r="F414" s="47" t="s">
        <v>47</v>
      </c>
      <c r="G414" s="49">
        <v>1</v>
      </c>
      <c r="H414" s="71"/>
      <c r="I414" s="51">
        <f t="shared" si="120"/>
        <v>0</v>
      </c>
      <c r="J414" s="50">
        <f t="shared" si="123"/>
        <v>0</v>
      </c>
      <c r="K414" s="80">
        <f t="shared" si="122"/>
        <v>0</v>
      </c>
      <c r="M414" s="88"/>
    </row>
    <row r="415" spans="2:13" customFormat="1" ht="31.5" x14ac:dyDescent="0.25">
      <c r="B415" s="45" t="s">
        <v>1120</v>
      </c>
      <c r="C415" s="46" t="s">
        <v>7</v>
      </c>
      <c r="D415" s="47">
        <v>91941</v>
      </c>
      <c r="E415" s="48" t="s">
        <v>1113</v>
      </c>
      <c r="F415" s="47" t="s">
        <v>47</v>
      </c>
      <c r="G415" s="49">
        <v>34</v>
      </c>
      <c r="H415" s="71"/>
      <c r="I415" s="51">
        <f t="shared" si="120"/>
        <v>0</v>
      </c>
      <c r="J415" s="50">
        <f t="shared" si="123"/>
        <v>0</v>
      </c>
      <c r="K415" s="80">
        <f t="shared" si="122"/>
        <v>0</v>
      </c>
      <c r="M415" s="88"/>
    </row>
    <row r="416" spans="2:13" customFormat="1" ht="32.25" customHeight="1" x14ac:dyDescent="0.25">
      <c r="B416" s="45" t="s">
        <v>1121</v>
      </c>
      <c r="C416" s="46" t="s">
        <v>7</v>
      </c>
      <c r="D416" s="47" t="s">
        <v>1122</v>
      </c>
      <c r="E416" s="48" t="s">
        <v>1123</v>
      </c>
      <c r="F416" s="47" t="s">
        <v>47</v>
      </c>
      <c r="G416" s="49">
        <v>1</v>
      </c>
      <c r="H416" s="71"/>
      <c r="I416" s="51">
        <f t="shared" si="120"/>
        <v>0</v>
      </c>
      <c r="J416" s="50">
        <f t="shared" si="123"/>
        <v>0</v>
      </c>
      <c r="K416" s="80">
        <f t="shared" si="122"/>
        <v>0</v>
      </c>
      <c r="M416" s="88"/>
    </row>
    <row r="417" spans="2:13" customFormat="1" ht="31.5" x14ac:dyDescent="0.25">
      <c r="B417" s="45" t="s">
        <v>1124</v>
      </c>
      <c r="C417" s="46" t="s">
        <v>49</v>
      </c>
      <c r="D417" s="47" t="s">
        <v>1125</v>
      </c>
      <c r="E417" s="48" t="s">
        <v>1126</v>
      </c>
      <c r="F417" s="47" t="s">
        <v>47</v>
      </c>
      <c r="G417" s="49">
        <v>2</v>
      </c>
      <c r="H417" s="71"/>
      <c r="I417" s="51">
        <f t="shared" si="120"/>
        <v>0</v>
      </c>
      <c r="J417" s="50">
        <f t="shared" si="123"/>
        <v>0</v>
      </c>
      <c r="K417" s="80">
        <f t="shared" si="122"/>
        <v>0</v>
      </c>
      <c r="M417" s="88"/>
    </row>
    <row r="418" spans="2:13" customFormat="1" ht="15.75" x14ac:dyDescent="0.25">
      <c r="B418" s="54" t="s">
        <v>1127</v>
      </c>
      <c r="C418" s="55"/>
      <c r="D418" s="56" t="s">
        <v>1128</v>
      </c>
      <c r="E418" s="56"/>
      <c r="F418" s="56"/>
      <c r="G418" s="57"/>
      <c r="H418" s="57"/>
      <c r="I418" s="57"/>
      <c r="J418" s="57"/>
      <c r="K418" s="81">
        <f>SUM(K419:K435,0)</f>
        <v>0</v>
      </c>
      <c r="M418" s="88"/>
    </row>
    <row r="419" spans="2:13" customFormat="1" ht="49.5" customHeight="1" x14ac:dyDescent="0.25">
      <c r="B419" s="45" t="s">
        <v>1129</v>
      </c>
      <c r="C419" s="46" t="s">
        <v>49</v>
      </c>
      <c r="D419" s="52" t="s">
        <v>1110</v>
      </c>
      <c r="E419" s="53" t="s">
        <v>1111</v>
      </c>
      <c r="F419" s="52" t="s">
        <v>47</v>
      </c>
      <c r="G419" s="49">
        <v>1811</v>
      </c>
      <c r="H419" s="71"/>
      <c r="I419" s="51">
        <f t="shared" si="120"/>
        <v>0</v>
      </c>
      <c r="J419" s="50">
        <f t="shared" ref="J419" si="124">ROUND(H419*(1+I419),2)</f>
        <v>0</v>
      </c>
      <c r="K419" s="80">
        <f t="shared" ref="K419:K435" si="125">ROUND(G419*J419,2)</f>
        <v>0</v>
      </c>
      <c r="M419" s="88"/>
    </row>
    <row r="420" spans="2:13" s="3" customFormat="1" ht="31.5" x14ac:dyDescent="0.25">
      <c r="B420" s="45" t="s">
        <v>1130</v>
      </c>
      <c r="C420" s="46" t="s">
        <v>49</v>
      </c>
      <c r="D420" s="52" t="s">
        <v>1131</v>
      </c>
      <c r="E420" s="53" t="s">
        <v>1132</v>
      </c>
      <c r="F420" s="52" t="s">
        <v>47</v>
      </c>
      <c r="G420" s="60">
        <v>12</v>
      </c>
      <c r="H420" s="71"/>
      <c r="I420" s="51">
        <f t="shared" si="120"/>
        <v>0</v>
      </c>
      <c r="J420" s="50">
        <f t="shared" ref="J420:J435" si="126">ROUND(H420*(1+I420),2)</f>
        <v>0</v>
      </c>
      <c r="K420" s="80">
        <f t="shared" si="125"/>
        <v>0</v>
      </c>
      <c r="M420" s="88"/>
    </row>
    <row r="421" spans="2:13" s="3" customFormat="1" ht="31.5" x14ac:dyDescent="0.25">
      <c r="B421" s="45" t="s">
        <v>1133</v>
      </c>
      <c r="C421" s="46" t="s">
        <v>49</v>
      </c>
      <c r="D421" s="52" t="s">
        <v>1134</v>
      </c>
      <c r="E421" s="53" t="s">
        <v>1135</v>
      </c>
      <c r="F421" s="52" t="s">
        <v>47</v>
      </c>
      <c r="G421" s="60">
        <v>1132</v>
      </c>
      <c r="H421" s="71"/>
      <c r="I421" s="51">
        <f t="shared" si="120"/>
        <v>0</v>
      </c>
      <c r="J421" s="50">
        <f t="shared" si="126"/>
        <v>0</v>
      </c>
      <c r="K421" s="80">
        <f t="shared" si="125"/>
        <v>0</v>
      </c>
      <c r="M421" s="88"/>
    </row>
    <row r="422" spans="2:13" s="3" customFormat="1" ht="31.5" x14ac:dyDescent="0.25">
      <c r="B422" s="45" t="s">
        <v>1136</v>
      </c>
      <c r="C422" s="46" t="s">
        <v>49</v>
      </c>
      <c r="D422" s="52" t="s">
        <v>1137</v>
      </c>
      <c r="E422" s="53" t="s">
        <v>1138</v>
      </c>
      <c r="F422" s="52" t="s">
        <v>47</v>
      </c>
      <c r="G422" s="60">
        <v>1518</v>
      </c>
      <c r="H422" s="71"/>
      <c r="I422" s="51">
        <f t="shared" si="120"/>
        <v>0</v>
      </c>
      <c r="J422" s="50">
        <f t="shared" si="126"/>
        <v>0</v>
      </c>
      <c r="K422" s="80">
        <f t="shared" si="125"/>
        <v>0</v>
      </c>
      <c r="M422" s="88"/>
    </row>
    <row r="423" spans="2:13" s="3" customFormat="1" ht="47.25" x14ac:dyDescent="0.25">
      <c r="B423" s="45" t="s">
        <v>1139</v>
      </c>
      <c r="C423" s="46" t="s">
        <v>7</v>
      </c>
      <c r="D423" s="52" t="s">
        <v>1140</v>
      </c>
      <c r="E423" s="53" t="s">
        <v>1141</v>
      </c>
      <c r="F423" s="52" t="s">
        <v>12</v>
      </c>
      <c r="G423" s="60">
        <v>199</v>
      </c>
      <c r="H423" s="71"/>
      <c r="I423" s="51">
        <f t="shared" si="120"/>
        <v>0</v>
      </c>
      <c r="J423" s="50">
        <f t="shared" si="126"/>
        <v>0</v>
      </c>
      <c r="K423" s="80">
        <f t="shared" si="125"/>
        <v>0</v>
      </c>
      <c r="M423" s="88"/>
    </row>
    <row r="424" spans="2:13" s="3" customFormat="1" ht="31.5" x14ac:dyDescent="0.25">
      <c r="B424" s="45" t="s">
        <v>1142</v>
      </c>
      <c r="C424" s="46" t="s">
        <v>49</v>
      </c>
      <c r="D424" s="52" t="s">
        <v>1143</v>
      </c>
      <c r="E424" s="53" t="s">
        <v>1144</v>
      </c>
      <c r="F424" s="52" t="s">
        <v>95</v>
      </c>
      <c r="G424" s="60">
        <v>252</v>
      </c>
      <c r="H424" s="71"/>
      <c r="I424" s="51">
        <f t="shared" si="120"/>
        <v>0</v>
      </c>
      <c r="J424" s="50">
        <f t="shared" si="126"/>
        <v>0</v>
      </c>
      <c r="K424" s="80">
        <f t="shared" si="125"/>
        <v>0</v>
      </c>
      <c r="M424" s="88"/>
    </row>
    <row r="425" spans="2:13" customFormat="1" ht="31.5" x14ac:dyDescent="0.25">
      <c r="B425" s="45" t="s">
        <v>1145</v>
      </c>
      <c r="C425" s="46" t="s">
        <v>7</v>
      </c>
      <c r="D425" s="52" t="s">
        <v>1146</v>
      </c>
      <c r="E425" s="53" t="s">
        <v>1147</v>
      </c>
      <c r="F425" s="52" t="s">
        <v>47</v>
      </c>
      <c r="G425" s="60">
        <v>1</v>
      </c>
      <c r="H425" s="71"/>
      <c r="I425" s="51">
        <f t="shared" si="120"/>
        <v>0</v>
      </c>
      <c r="J425" s="50">
        <f t="shared" si="126"/>
        <v>0</v>
      </c>
      <c r="K425" s="80">
        <f t="shared" si="125"/>
        <v>0</v>
      </c>
      <c r="M425" s="88"/>
    </row>
    <row r="426" spans="2:13" customFormat="1" ht="32.25" customHeight="1" x14ac:dyDescent="0.25">
      <c r="B426" s="45" t="s">
        <v>1148</v>
      </c>
      <c r="C426" s="46" t="s">
        <v>49</v>
      </c>
      <c r="D426" s="52" t="s">
        <v>1149</v>
      </c>
      <c r="E426" s="53" t="s">
        <v>1150</v>
      </c>
      <c r="F426" s="52" t="s">
        <v>95</v>
      </c>
      <c r="G426" s="60">
        <v>1</v>
      </c>
      <c r="H426" s="71"/>
      <c r="I426" s="51">
        <f t="shared" si="120"/>
        <v>0</v>
      </c>
      <c r="J426" s="50">
        <f t="shared" si="126"/>
        <v>0</v>
      </c>
      <c r="K426" s="80">
        <f t="shared" si="125"/>
        <v>0</v>
      </c>
      <c r="M426" s="88"/>
    </row>
    <row r="427" spans="2:13" customFormat="1" ht="31.5" x14ac:dyDescent="0.25">
      <c r="B427" s="45" t="s">
        <v>1151</v>
      </c>
      <c r="C427" s="46" t="s">
        <v>7</v>
      </c>
      <c r="D427" s="52" t="s">
        <v>1152</v>
      </c>
      <c r="E427" s="53" t="s">
        <v>1153</v>
      </c>
      <c r="F427" s="52" t="s">
        <v>47</v>
      </c>
      <c r="G427" s="60">
        <v>2</v>
      </c>
      <c r="H427" s="71"/>
      <c r="I427" s="51">
        <f t="shared" si="120"/>
        <v>0</v>
      </c>
      <c r="J427" s="50">
        <f t="shared" si="126"/>
        <v>0</v>
      </c>
      <c r="K427" s="80">
        <f t="shared" si="125"/>
        <v>0</v>
      </c>
      <c r="M427" s="88"/>
    </row>
    <row r="428" spans="2:13" s="3" customFormat="1" ht="31.5" x14ac:dyDescent="0.25">
      <c r="B428" s="45" t="s">
        <v>1154</v>
      </c>
      <c r="C428" s="46" t="s">
        <v>49</v>
      </c>
      <c r="D428" s="52" t="s">
        <v>1155</v>
      </c>
      <c r="E428" s="53" t="s">
        <v>1156</v>
      </c>
      <c r="F428" s="52" t="s">
        <v>12</v>
      </c>
      <c r="G428" s="60">
        <v>2.2000000000000002</v>
      </c>
      <c r="H428" s="71"/>
      <c r="I428" s="51">
        <f t="shared" si="120"/>
        <v>0</v>
      </c>
      <c r="J428" s="50">
        <f t="shared" si="126"/>
        <v>0</v>
      </c>
      <c r="K428" s="80">
        <f t="shared" si="125"/>
        <v>0</v>
      </c>
      <c r="M428" s="88"/>
    </row>
    <row r="429" spans="2:13" s="3" customFormat="1" ht="31.5" x14ac:dyDescent="0.25">
      <c r="B429" s="45" t="s">
        <v>1157</v>
      </c>
      <c r="C429" s="46" t="s">
        <v>49</v>
      </c>
      <c r="D429" s="52" t="s">
        <v>1158</v>
      </c>
      <c r="E429" s="53" t="s">
        <v>1159</v>
      </c>
      <c r="F429" s="52" t="s">
        <v>47</v>
      </c>
      <c r="G429" s="60">
        <v>1</v>
      </c>
      <c r="H429" s="71"/>
      <c r="I429" s="51">
        <f t="shared" si="120"/>
        <v>0</v>
      </c>
      <c r="J429" s="50">
        <f t="shared" si="126"/>
        <v>0</v>
      </c>
      <c r="K429" s="80">
        <f t="shared" si="125"/>
        <v>0</v>
      </c>
      <c r="M429" s="88"/>
    </row>
    <row r="430" spans="2:13" s="3" customFormat="1" ht="24" customHeight="1" x14ac:dyDescent="0.25">
      <c r="B430" s="45" t="s">
        <v>1160</v>
      </c>
      <c r="C430" s="46" t="s">
        <v>49</v>
      </c>
      <c r="D430" s="52" t="s">
        <v>1161</v>
      </c>
      <c r="E430" s="53" t="s">
        <v>1162</v>
      </c>
      <c r="F430" s="52" t="s">
        <v>47</v>
      </c>
      <c r="G430" s="60">
        <v>1</v>
      </c>
      <c r="H430" s="71"/>
      <c r="I430" s="51">
        <f t="shared" si="120"/>
        <v>0</v>
      </c>
      <c r="J430" s="50">
        <f t="shared" si="126"/>
        <v>0</v>
      </c>
      <c r="K430" s="80">
        <f t="shared" si="125"/>
        <v>0</v>
      </c>
      <c r="M430" s="88"/>
    </row>
    <row r="431" spans="2:13" s="3" customFormat="1" ht="31.5" x14ac:dyDescent="0.25">
      <c r="B431" s="45" t="s">
        <v>1163</v>
      </c>
      <c r="C431" s="46" t="s">
        <v>49</v>
      </c>
      <c r="D431" s="52" t="s">
        <v>1164</v>
      </c>
      <c r="E431" s="53" t="s">
        <v>1165</v>
      </c>
      <c r="F431" s="52" t="s">
        <v>47</v>
      </c>
      <c r="G431" s="60">
        <v>5</v>
      </c>
      <c r="H431" s="71"/>
      <c r="I431" s="51">
        <f t="shared" si="120"/>
        <v>0</v>
      </c>
      <c r="J431" s="50">
        <f t="shared" si="126"/>
        <v>0</v>
      </c>
      <c r="K431" s="80">
        <f t="shared" si="125"/>
        <v>0</v>
      </c>
      <c r="M431" s="88"/>
    </row>
    <row r="432" spans="2:13" s="3" customFormat="1" ht="31.5" x14ac:dyDescent="0.25">
      <c r="B432" s="45" t="s">
        <v>1166</v>
      </c>
      <c r="C432" s="46" t="s">
        <v>7</v>
      </c>
      <c r="D432" s="52" t="s">
        <v>1167</v>
      </c>
      <c r="E432" s="53" t="s">
        <v>1168</v>
      </c>
      <c r="F432" s="52" t="s">
        <v>47</v>
      </c>
      <c r="G432" s="60">
        <v>1</v>
      </c>
      <c r="H432" s="71"/>
      <c r="I432" s="51">
        <f t="shared" si="120"/>
        <v>0</v>
      </c>
      <c r="J432" s="50">
        <f t="shared" si="126"/>
        <v>0</v>
      </c>
      <c r="K432" s="80">
        <f t="shared" si="125"/>
        <v>0</v>
      </c>
      <c r="M432" s="88"/>
    </row>
    <row r="433" spans="2:13" s="3" customFormat="1" ht="31.5" x14ac:dyDescent="0.25">
      <c r="B433" s="45" t="s">
        <v>1169</v>
      </c>
      <c r="C433" s="46" t="s">
        <v>7</v>
      </c>
      <c r="D433" s="52" t="s">
        <v>1170</v>
      </c>
      <c r="E433" s="53" t="s">
        <v>1171</v>
      </c>
      <c r="F433" s="52" t="s">
        <v>47</v>
      </c>
      <c r="G433" s="60">
        <v>1</v>
      </c>
      <c r="H433" s="71"/>
      <c r="I433" s="51">
        <f t="shared" si="120"/>
        <v>0</v>
      </c>
      <c r="J433" s="50">
        <f t="shared" si="126"/>
        <v>0</v>
      </c>
      <c r="K433" s="80">
        <f t="shared" si="125"/>
        <v>0</v>
      </c>
      <c r="M433" s="88"/>
    </row>
    <row r="434" spans="2:13" s="3" customFormat="1" ht="31.5" x14ac:dyDescent="0.25">
      <c r="B434" s="45" t="s">
        <v>1172</v>
      </c>
      <c r="C434" s="46" t="s">
        <v>49</v>
      </c>
      <c r="D434" s="52" t="s">
        <v>1173</v>
      </c>
      <c r="E434" s="53" t="s">
        <v>1174</v>
      </c>
      <c r="F434" s="52" t="s">
        <v>47</v>
      </c>
      <c r="G434" s="60">
        <v>16</v>
      </c>
      <c r="H434" s="71"/>
      <c r="I434" s="51">
        <f t="shared" si="120"/>
        <v>0</v>
      </c>
      <c r="J434" s="50">
        <f t="shared" si="126"/>
        <v>0</v>
      </c>
      <c r="K434" s="80">
        <f t="shared" si="125"/>
        <v>0</v>
      </c>
      <c r="M434" s="88"/>
    </row>
    <row r="435" spans="2:13" s="3" customFormat="1" ht="31.5" x14ac:dyDescent="0.25">
      <c r="B435" s="45" t="s">
        <v>1175</v>
      </c>
      <c r="C435" s="46" t="s">
        <v>49</v>
      </c>
      <c r="D435" s="52" t="s">
        <v>1176</v>
      </c>
      <c r="E435" s="53" t="s">
        <v>1177</v>
      </c>
      <c r="F435" s="52" t="s">
        <v>47</v>
      </c>
      <c r="G435" s="60">
        <v>1</v>
      </c>
      <c r="H435" s="71"/>
      <c r="I435" s="51">
        <f t="shared" si="120"/>
        <v>0</v>
      </c>
      <c r="J435" s="50">
        <f t="shared" si="126"/>
        <v>0</v>
      </c>
      <c r="K435" s="80">
        <f t="shared" si="125"/>
        <v>0</v>
      </c>
      <c r="M435" s="88"/>
    </row>
    <row r="436" spans="2:13" s="3" customFormat="1" ht="15.75" x14ac:dyDescent="0.25">
      <c r="B436" s="54" t="s">
        <v>1178</v>
      </c>
      <c r="C436" s="55"/>
      <c r="D436" s="56" t="s">
        <v>1179</v>
      </c>
      <c r="E436" s="56"/>
      <c r="F436" s="56"/>
      <c r="G436" s="57"/>
      <c r="H436" s="57"/>
      <c r="I436" s="57"/>
      <c r="J436" s="57"/>
      <c r="K436" s="81">
        <f>SUM(K437:K450,0)</f>
        <v>0</v>
      </c>
      <c r="M436" s="88"/>
    </row>
    <row r="437" spans="2:13" s="3" customFormat="1" ht="47.25" x14ac:dyDescent="0.25">
      <c r="B437" s="45" t="s">
        <v>1180</v>
      </c>
      <c r="C437" s="46" t="s">
        <v>7</v>
      </c>
      <c r="D437" s="52" t="s">
        <v>1181</v>
      </c>
      <c r="E437" s="53" t="s">
        <v>1182</v>
      </c>
      <c r="F437" s="52" t="s">
        <v>12</v>
      </c>
      <c r="G437" s="49">
        <v>200</v>
      </c>
      <c r="H437" s="71"/>
      <c r="I437" s="51">
        <f t="shared" si="120"/>
        <v>0</v>
      </c>
      <c r="J437" s="50">
        <f t="shared" ref="J437" si="127">ROUND(H437*(1+I437),2)</f>
        <v>0</v>
      </c>
      <c r="K437" s="80">
        <f t="shared" ref="K437:K450" si="128">ROUND(G437*J437,2)</f>
        <v>0</v>
      </c>
      <c r="M437" s="88"/>
    </row>
    <row r="438" spans="2:13" customFormat="1" ht="47.25" x14ac:dyDescent="0.25">
      <c r="B438" s="45" t="s">
        <v>1183</v>
      </c>
      <c r="C438" s="46" t="s">
        <v>7</v>
      </c>
      <c r="D438" s="52">
        <v>92994</v>
      </c>
      <c r="E438" s="48" t="s">
        <v>1184</v>
      </c>
      <c r="F438" s="52" t="s">
        <v>12</v>
      </c>
      <c r="G438" s="49">
        <v>20</v>
      </c>
      <c r="H438" s="71"/>
      <c r="I438" s="51">
        <f t="shared" si="120"/>
        <v>0</v>
      </c>
      <c r="J438" s="50">
        <f t="shared" ref="J438:J450" si="129">ROUND(H438*(1+I438),2)</f>
        <v>0</v>
      </c>
      <c r="K438" s="80">
        <f t="shared" si="128"/>
        <v>0</v>
      </c>
      <c r="M438" s="88"/>
    </row>
    <row r="439" spans="2:13" customFormat="1" ht="32.25" customHeight="1" x14ac:dyDescent="0.25">
      <c r="B439" s="45" t="s">
        <v>1185</v>
      </c>
      <c r="C439" s="46" t="s">
        <v>7</v>
      </c>
      <c r="D439" s="52" t="s">
        <v>1186</v>
      </c>
      <c r="E439" s="53" t="s">
        <v>1187</v>
      </c>
      <c r="F439" s="52" t="s">
        <v>12</v>
      </c>
      <c r="G439" s="49">
        <v>82.9</v>
      </c>
      <c r="H439" s="71"/>
      <c r="I439" s="51">
        <f t="shared" si="120"/>
        <v>0</v>
      </c>
      <c r="J439" s="50">
        <f t="shared" si="129"/>
        <v>0</v>
      </c>
      <c r="K439" s="80">
        <f t="shared" si="128"/>
        <v>0</v>
      </c>
      <c r="M439" s="88"/>
    </row>
    <row r="440" spans="2:13" customFormat="1" ht="47.25" x14ac:dyDescent="0.25">
      <c r="B440" s="45" t="s">
        <v>1188</v>
      </c>
      <c r="C440" s="46" t="s">
        <v>7</v>
      </c>
      <c r="D440" s="52" t="s">
        <v>1189</v>
      </c>
      <c r="E440" s="53" t="s">
        <v>1190</v>
      </c>
      <c r="F440" s="52" t="s">
        <v>12</v>
      </c>
      <c r="G440" s="49">
        <v>524.9</v>
      </c>
      <c r="H440" s="71"/>
      <c r="I440" s="51">
        <f t="shared" si="120"/>
        <v>0</v>
      </c>
      <c r="J440" s="50">
        <f t="shared" si="129"/>
        <v>0</v>
      </c>
      <c r="K440" s="80">
        <f t="shared" si="128"/>
        <v>0</v>
      </c>
      <c r="M440" s="88"/>
    </row>
    <row r="441" spans="2:13" customFormat="1" ht="47.25" x14ac:dyDescent="0.25">
      <c r="B441" s="45" t="s">
        <v>1191</v>
      </c>
      <c r="C441" s="46" t="s">
        <v>7</v>
      </c>
      <c r="D441" s="52" t="s">
        <v>1192</v>
      </c>
      <c r="E441" s="53" t="s">
        <v>1193</v>
      </c>
      <c r="F441" s="52" t="s">
        <v>12</v>
      </c>
      <c r="G441" s="49">
        <v>129</v>
      </c>
      <c r="H441" s="71"/>
      <c r="I441" s="51">
        <f t="shared" si="120"/>
        <v>0</v>
      </c>
      <c r="J441" s="50">
        <f t="shared" si="129"/>
        <v>0</v>
      </c>
      <c r="K441" s="80">
        <f t="shared" si="128"/>
        <v>0</v>
      </c>
      <c r="M441" s="88"/>
    </row>
    <row r="442" spans="2:13" customFormat="1" ht="49.5" customHeight="1" x14ac:dyDescent="0.25">
      <c r="B442" s="45" t="s">
        <v>1194</v>
      </c>
      <c r="C442" s="46" t="s">
        <v>7</v>
      </c>
      <c r="D442" s="52" t="s">
        <v>1195</v>
      </c>
      <c r="E442" s="53" t="s">
        <v>1196</v>
      </c>
      <c r="F442" s="52" t="s">
        <v>12</v>
      </c>
      <c r="G442" s="49">
        <v>288.5</v>
      </c>
      <c r="H442" s="71"/>
      <c r="I442" s="51">
        <f t="shared" si="120"/>
        <v>0</v>
      </c>
      <c r="J442" s="50">
        <f t="shared" si="129"/>
        <v>0</v>
      </c>
      <c r="K442" s="80">
        <f t="shared" si="128"/>
        <v>0</v>
      </c>
      <c r="M442" s="88"/>
    </row>
    <row r="443" spans="2:13" s="3" customFormat="1" ht="31.5" x14ac:dyDescent="0.25">
      <c r="B443" s="45" t="s">
        <v>1197</v>
      </c>
      <c r="C443" s="46" t="s">
        <v>7</v>
      </c>
      <c r="D443" s="52" t="s">
        <v>1198</v>
      </c>
      <c r="E443" s="53" t="s">
        <v>1199</v>
      </c>
      <c r="F443" s="52" t="s">
        <v>12</v>
      </c>
      <c r="G443" s="49">
        <v>780</v>
      </c>
      <c r="H443" s="71"/>
      <c r="I443" s="51">
        <f t="shared" si="120"/>
        <v>0</v>
      </c>
      <c r="J443" s="50">
        <f t="shared" si="129"/>
        <v>0</v>
      </c>
      <c r="K443" s="80">
        <f t="shared" si="128"/>
        <v>0</v>
      </c>
      <c r="M443" s="88"/>
    </row>
    <row r="444" spans="2:13" s="3" customFormat="1" ht="31.5" x14ac:dyDescent="0.25">
      <c r="B444" s="45" t="s">
        <v>1200</v>
      </c>
      <c r="C444" s="46" t="s">
        <v>7</v>
      </c>
      <c r="D444" s="52" t="s">
        <v>1201</v>
      </c>
      <c r="E444" s="53" t="s">
        <v>1202</v>
      </c>
      <c r="F444" s="52" t="s">
        <v>12</v>
      </c>
      <c r="G444" s="49">
        <v>59</v>
      </c>
      <c r="H444" s="71"/>
      <c r="I444" s="51">
        <f t="shared" si="120"/>
        <v>0</v>
      </c>
      <c r="J444" s="50">
        <f t="shared" si="129"/>
        <v>0</v>
      </c>
      <c r="K444" s="80">
        <f t="shared" si="128"/>
        <v>0</v>
      </c>
      <c r="M444" s="88"/>
    </row>
    <row r="445" spans="2:13" s="3" customFormat="1" ht="31.5" x14ac:dyDescent="0.25">
      <c r="B445" s="45" t="s">
        <v>1203</v>
      </c>
      <c r="C445" s="46" t="s">
        <v>7</v>
      </c>
      <c r="D445" s="52">
        <v>91930</v>
      </c>
      <c r="E445" s="48" t="s">
        <v>1204</v>
      </c>
      <c r="F445" s="52" t="s">
        <v>12</v>
      </c>
      <c r="G445" s="49">
        <v>75.7</v>
      </c>
      <c r="H445" s="71"/>
      <c r="I445" s="51">
        <f t="shared" si="120"/>
        <v>0</v>
      </c>
      <c r="J445" s="50">
        <f t="shared" si="129"/>
        <v>0</v>
      </c>
      <c r="K445" s="80">
        <f>ROUND(G445*J445,4)</f>
        <v>0</v>
      </c>
      <c r="M445" s="88"/>
    </row>
    <row r="446" spans="2:13" s="3" customFormat="1" ht="31.5" x14ac:dyDescent="0.25">
      <c r="B446" s="45" t="s">
        <v>1205</v>
      </c>
      <c r="C446" s="46" t="s">
        <v>7</v>
      </c>
      <c r="D446" s="52" t="s">
        <v>1206</v>
      </c>
      <c r="E446" s="53" t="s">
        <v>1207</v>
      </c>
      <c r="F446" s="52" t="s">
        <v>12</v>
      </c>
      <c r="G446" s="49">
        <v>57.3</v>
      </c>
      <c r="H446" s="71"/>
      <c r="I446" s="51">
        <f t="shared" si="120"/>
        <v>0</v>
      </c>
      <c r="J446" s="50">
        <f t="shared" si="129"/>
        <v>0</v>
      </c>
      <c r="K446" s="80">
        <f t="shared" si="128"/>
        <v>0</v>
      </c>
      <c r="M446" s="88"/>
    </row>
    <row r="447" spans="2:13" s="3" customFormat="1" ht="31.5" x14ac:dyDescent="0.25">
      <c r="B447" s="45" t="s">
        <v>1208</v>
      </c>
      <c r="C447" s="46" t="s">
        <v>7</v>
      </c>
      <c r="D447" s="52" t="s">
        <v>1209</v>
      </c>
      <c r="E447" s="53" t="s">
        <v>1210</v>
      </c>
      <c r="F447" s="52" t="s">
        <v>12</v>
      </c>
      <c r="G447" s="49">
        <v>9.8000000000000007</v>
      </c>
      <c r="H447" s="71"/>
      <c r="I447" s="51">
        <f t="shared" si="120"/>
        <v>0</v>
      </c>
      <c r="J447" s="50">
        <f t="shared" si="129"/>
        <v>0</v>
      </c>
      <c r="K447" s="80">
        <f t="shared" si="128"/>
        <v>0</v>
      </c>
      <c r="M447" s="88"/>
    </row>
    <row r="448" spans="2:13" customFormat="1" ht="31.5" x14ac:dyDescent="0.25">
      <c r="B448" s="45" t="s">
        <v>1211</v>
      </c>
      <c r="C448" s="46" t="s">
        <v>7</v>
      </c>
      <c r="D448" s="52" t="s">
        <v>1212</v>
      </c>
      <c r="E448" s="53" t="s">
        <v>1213</v>
      </c>
      <c r="F448" s="52" t="s">
        <v>12</v>
      </c>
      <c r="G448" s="49">
        <v>670.9</v>
      </c>
      <c r="H448" s="71"/>
      <c r="I448" s="51">
        <f t="shared" si="120"/>
        <v>0</v>
      </c>
      <c r="J448" s="50">
        <f t="shared" si="129"/>
        <v>0</v>
      </c>
      <c r="K448" s="80">
        <f t="shared" si="128"/>
        <v>0</v>
      </c>
      <c r="M448" s="88"/>
    </row>
    <row r="449" spans="2:13" customFormat="1" ht="32.25" customHeight="1" x14ac:dyDescent="0.25">
      <c r="B449" s="45" t="s">
        <v>1214</v>
      </c>
      <c r="C449" s="46" t="s">
        <v>7</v>
      </c>
      <c r="D449" s="52" t="s">
        <v>1215</v>
      </c>
      <c r="E449" s="53" t="s">
        <v>1216</v>
      </c>
      <c r="F449" s="52" t="s">
        <v>12</v>
      </c>
      <c r="G449" s="49">
        <v>4510</v>
      </c>
      <c r="H449" s="71"/>
      <c r="I449" s="51">
        <f t="shared" si="120"/>
        <v>0</v>
      </c>
      <c r="J449" s="50">
        <f t="shared" si="129"/>
        <v>0</v>
      </c>
      <c r="K449" s="80">
        <f t="shared" si="128"/>
        <v>0</v>
      </c>
      <c r="M449" s="88"/>
    </row>
    <row r="450" spans="2:13" customFormat="1" ht="31.5" x14ac:dyDescent="0.25">
      <c r="B450" s="45" t="s">
        <v>1217</v>
      </c>
      <c r="C450" s="46" t="s">
        <v>7</v>
      </c>
      <c r="D450" s="52" t="s">
        <v>1218</v>
      </c>
      <c r="E450" s="53" t="s">
        <v>1219</v>
      </c>
      <c r="F450" s="52" t="s">
        <v>12</v>
      </c>
      <c r="G450" s="49">
        <v>3983.2</v>
      </c>
      <c r="H450" s="71"/>
      <c r="I450" s="51">
        <f t="shared" si="120"/>
        <v>0</v>
      </c>
      <c r="J450" s="50">
        <f t="shared" si="129"/>
        <v>0</v>
      </c>
      <c r="K450" s="80">
        <f t="shared" si="128"/>
        <v>0</v>
      </c>
      <c r="M450" s="88"/>
    </row>
    <row r="451" spans="2:13" s="3" customFormat="1" ht="15.75" x14ac:dyDescent="0.25">
      <c r="B451" s="54" t="s">
        <v>1220</v>
      </c>
      <c r="C451" s="55"/>
      <c r="D451" s="56" t="s">
        <v>1221</v>
      </c>
      <c r="E451" s="56"/>
      <c r="F451" s="56"/>
      <c r="G451" s="57"/>
      <c r="H451" s="57"/>
      <c r="I451" s="57"/>
      <c r="J451" s="57"/>
      <c r="K451" s="81">
        <f>SUM(K452:K454,0)</f>
        <v>0</v>
      </c>
      <c r="M451" s="88"/>
    </row>
    <row r="452" spans="2:13" s="3" customFormat="1" ht="31.5" x14ac:dyDescent="0.25">
      <c r="B452" s="45" t="s">
        <v>1222</v>
      </c>
      <c r="C452" s="46" t="s">
        <v>7</v>
      </c>
      <c r="D452" s="47" t="s">
        <v>1223</v>
      </c>
      <c r="E452" s="48" t="s">
        <v>1224</v>
      </c>
      <c r="F452" s="47" t="s">
        <v>47</v>
      </c>
      <c r="G452" s="60">
        <v>3</v>
      </c>
      <c r="H452" s="71"/>
      <c r="I452" s="51">
        <f t="shared" si="120"/>
        <v>0</v>
      </c>
      <c r="J452" s="50">
        <f t="shared" ref="J452:J454" si="130">ROUND(H452*(1+I452),2)</f>
        <v>0</v>
      </c>
      <c r="K452" s="80">
        <f t="shared" ref="K452:K454" si="131">ROUND(G452*J452,2)</f>
        <v>0</v>
      </c>
      <c r="M452" s="88"/>
    </row>
    <row r="453" spans="2:13" s="3" customFormat="1" ht="24" customHeight="1" x14ac:dyDescent="0.25">
      <c r="B453" s="45" t="s">
        <v>1225</v>
      </c>
      <c r="C453" s="46" t="s">
        <v>934</v>
      </c>
      <c r="D453" s="47">
        <v>43097</v>
      </c>
      <c r="E453" s="48" t="s">
        <v>1226</v>
      </c>
      <c r="F453" s="47" t="s">
        <v>47</v>
      </c>
      <c r="G453" s="60">
        <v>2</v>
      </c>
      <c r="H453" s="71"/>
      <c r="I453" s="51">
        <f t="shared" si="120"/>
        <v>0</v>
      </c>
      <c r="J453" s="50">
        <f t="shared" si="130"/>
        <v>0</v>
      </c>
      <c r="K453" s="80">
        <f t="shared" si="131"/>
        <v>0</v>
      </c>
      <c r="M453" s="88"/>
    </row>
    <row r="454" spans="2:13" s="3" customFormat="1" ht="31.5" x14ac:dyDescent="0.25">
      <c r="B454" s="45" t="s">
        <v>1227</v>
      </c>
      <c r="C454" s="46" t="s">
        <v>7</v>
      </c>
      <c r="D454" s="47" t="s">
        <v>1228</v>
      </c>
      <c r="E454" s="48" t="s">
        <v>1229</v>
      </c>
      <c r="F454" s="47" t="s">
        <v>47</v>
      </c>
      <c r="G454" s="49">
        <v>16</v>
      </c>
      <c r="H454" s="71"/>
      <c r="I454" s="51">
        <f t="shared" si="120"/>
        <v>0</v>
      </c>
      <c r="J454" s="50">
        <f t="shared" si="130"/>
        <v>0</v>
      </c>
      <c r="K454" s="80">
        <f t="shared" si="131"/>
        <v>0</v>
      </c>
      <c r="M454" s="88"/>
    </row>
    <row r="455" spans="2:13" s="3" customFormat="1" ht="15.75" x14ac:dyDescent="0.25">
      <c r="B455" s="54" t="s">
        <v>1230</v>
      </c>
      <c r="C455" s="55"/>
      <c r="D455" s="56" t="s">
        <v>1231</v>
      </c>
      <c r="E455" s="56"/>
      <c r="F455" s="56"/>
      <c r="G455" s="57"/>
      <c r="H455" s="57"/>
      <c r="I455" s="57"/>
      <c r="J455" s="57"/>
      <c r="K455" s="81">
        <f>SUM(K456:K466,0)</f>
        <v>0</v>
      </c>
      <c r="M455" s="88"/>
    </row>
    <row r="456" spans="2:13" s="3" customFormat="1" ht="31.5" x14ac:dyDescent="0.25">
      <c r="B456" s="45" t="s">
        <v>1232</v>
      </c>
      <c r="C456" s="46" t="s">
        <v>7</v>
      </c>
      <c r="D456" s="47" t="s">
        <v>1233</v>
      </c>
      <c r="E456" s="48" t="s">
        <v>1234</v>
      </c>
      <c r="F456" s="47" t="s">
        <v>47</v>
      </c>
      <c r="G456" s="49">
        <v>5</v>
      </c>
      <c r="H456" s="71"/>
      <c r="I456" s="51">
        <f t="shared" si="120"/>
        <v>0</v>
      </c>
      <c r="J456" s="50">
        <f t="shared" ref="J456" si="132">ROUND(H456*(1+I456),2)</f>
        <v>0</v>
      </c>
      <c r="K456" s="80">
        <f t="shared" ref="K456:K466" si="133">ROUND(G456*J456,2)</f>
        <v>0</v>
      </c>
      <c r="M456" s="88"/>
    </row>
    <row r="457" spans="2:13" s="3" customFormat="1" ht="31.5" x14ac:dyDescent="0.25">
      <c r="B457" s="45" t="s">
        <v>1235</v>
      </c>
      <c r="C457" s="46" t="s">
        <v>7</v>
      </c>
      <c r="D457" s="47" t="s">
        <v>1236</v>
      </c>
      <c r="E457" s="48" t="s">
        <v>1237</v>
      </c>
      <c r="F457" s="47" t="s">
        <v>47</v>
      </c>
      <c r="G457" s="49">
        <v>8</v>
      </c>
      <c r="H457" s="71"/>
      <c r="I457" s="51">
        <f t="shared" si="120"/>
        <v>0</v>
      </c>
      <c r="J457" s="50">
        <f t="shared" ref="J457:J466" si="134">ROUND(H457*(1+I457),2)</f>
        <v>0</v>
      </c>
      <c r="K457" s="80">
        <f t="shared" si="133"/>
        <v>0</v>
      </c>
      <c r="M457" s="88"/>
    </row>
    <row r="458" spans="2:13" s="3" customFormat="1" ht="31.5" x14ac:dyDescent="0.25">
      <c r="B458" s="45" t="s">
        <v>1238</v>
      </c>
      <c r="C458" s="46" t="s">
        <v>7</v>
      </c>
      <c r="D458" s="47" t="s">
        <v>1239</v>
      </c>
      <c r="E458" s="48" t="s">
        <v>1240</v>
      </c>
      <c r="F458" s="47" t="s">
        <v>47</v>
      </c>
      <c r="G458" s="49">
        <v>4</v>
      </c>
      <c r="H458" s="71"/>
      <c r="I458" s="51">
        <f t="shared" si="120"/>
        <v>0</v>
      </c>
      <c r="J458" s="50">
        <f t="shared" si="134"/>
        <v>0</v>
      </c>
      <c r="K458" s="80">
        <f t="shared" si="133"/>
        <v>0</v>
      </c>
      <c r="M458" s="88"/>
    </row>
    <row r="459" spans="2:13" s="3" customFormat="1" ht="31.5" x14ac:dyDescent="0.25">
      <c r="B459" s="45" t="s">
        <v>1241</v>
      </c>
      <c r="C459" s="46" t="s">
        <v>7</v>
      </c>
      <c r="D459" s="47" t="s">
        <v>1242</v>
      </c>
      <c r="E459" s="48" t="s">
        <v>1243</v>
      </c>
      <c r="F459" s="47" t="s">
        <v>47</v>
      </c>
      <c r="G459" s="49">
        <v>1</v>
      </c>
      <c r="H459" s="71"/>
      <c r="I459" s="51">
        <f t="shared" si="120"/>
        <v>0</v>
      </c>
      <c r="J459" s="50">
        <f t="shared" si="134"/>
        <v>0</v>
      </c>
      <c r="K459" s="80">
        <f t="shared" si="133"/>
        <v>0</v>
      </c>
      <c r="M459" s="88"/>
    </row>
    <row r="460" spans="2:13" s="3" customFormat="1" ht="31.5" x14ac:dyDescent="0.25">
      <c r="B460" s="45" t="s">
        <v>1244</v>
      </c>
      <c r="C460" s="46" t="s">
        <v>49</v>
      </c>
      <c r="D460" s="47" t="s">
        <v>1245</v>
      </c>
      <c r="E460" s="48" t="s">
        <v>1246</v>
      </c>
      <c r="F460" s="47" t="s">
        <v>47</v>
      </c>
      <c r="G460" s="49">
        <v>30</v>
      </c>
      <c r="H460" s="71"/>
      <c r="I460" s="51">
        <f t="shared" si="120"/>
        <v>0</v>
      </c>
      <c r="J460" s="50">
        <f t="shared" si="134"/>
        <v>0</v>
      </c>
      <c r="K460" s="80">
        <f t="shared" si="133"/>
        <v>0</v>
      </c>
      <c r="M460" s="88"/>
    </row>
    <row r="461" spans="2:13" customFormat="1" ht="31.5" x14ac:dyDescent="0.25">
      <c r="B461" s="45" t="s">
        <v>1247</v>
      </c>
      <c r="C461" s="46" t="s">
        <v>7</v>
      </c>
      <c r="D461" s="52" t="s">
        <v>1248</v>
      </c>
      <c r="E461" s="53" t="s">
        <v>1249</v>
      </c>
      <c r="F461" s="52" t="s">
        <v>47</v>
      </c>
      <c r="G461" s="49">
        <v>27</v>
      </c>
      <c r="H461" s="71"/>
      <c r="I461" s="51">
        <f t="shared" si="120"/>
        <v>0</v>
      </c>
      <c r="J461" s="50">
        <f t="shared" si="134"/>
        <v>0</v>
      </c>
      <c r="K461" s="80">
        <f t="shared" si="133"/>
        <v>0</v>
      </c>
      <c r="M461" s="88"/>
    </row>
    <row r="462" spans="2:13" customFormat="1" ht="32.25" customHeight="1" x14ac:dyDescent="0.25">
      <c r="B462" s="45" t="s">
        <v>1250</v>
      </c>
      <c r="C462" s="46" t="s">
        <v>7</v>
      </c>
      <c r="D462" s="52" t="s">
        <v>1251</v>
      </c>
      <c r="E462" s="53" t="s">
        <v>1252</v>
      </c>
      <c r="F462" s="52" t="s">
        <v>47</v>
      </c>
      <c r="G462" s="49">
        <v>14</v>
      </c>
      <c r="H462" s="71"/>
      <c r="I462" s="51">
        <f t="shared" si="120"/>
        <v>0</v>
      </c>
      <c r="J462" s="50">
        <f t="shared" si="134"/>
        <v>0</v>
      </c>
      <c r="K462" s="80">
        <f t="shared" si="133"/>
        <v>0</v>
      </c>
      <c r="M462" s="88"/>
    </row>
    <row r="463" spans="2:13" customFormat="1" ht="47.25" x14ac:dyDescent="0.25">
      <c r="B463" s="45" t="s">
        <v>1253</v>
      </c>
      <c r="C463" s="46" t="s">
        <v>7</v>
      </c>
      <c r="D463" s="52" t="s">
        <v>1254</v>
      </c>
      <c r="E463" s="53" t="s">
        <v>1255</v>
      </c>
      <c r="F463" s="52" t="s">
        <v>47</v>
      </c>
      <c r="G463" s="49">
        <v>1</v>
      </c>
      <c r="H463" s="71"/>
      <c r="I463" s="51">
        <f t="shared" si="120"/>
        <v>0</v>
      </c>
      <c r="J463" s="50">
        <f t="shared" si="134"/>
        <v>0</v>
      </c>
      <c r="K463" s="80">
        <f t="shared" si="133"/>
        <v>0</v>
      </c>
      <c r="M463" s="88"/>
    </row>
    <row r="464" spans="2:13" customFormat="1" ht="31.5" x14ac:dyDescent="0.25">
      <c r="B464" s="45" t="s">
        <v>1256</v>
      </c>
      <c r="C464" s="46" t="s">
        <v>7</v>
      </c>
      <c r="D464" s="52" t="s">
        <v>1257</v>
      </c>
      <c r="E464" s="53" t="s">
        <v>1258</v>
      </c>
      <c r="F464" s="52" t="s">
        <v>47</v>
      </c>
      <c r="G464" s="49">
        <v>7</v>
      </c>
      <c r="H464" s="71"/>
      <c r="I464" s="51">
        <f t="shared" si="120"/>
        <v>0</v>
      </c>
      <c r="J464" s="50">
        <f t="shared" si="134"/>
        <v>0</v>
      </c>
      <c r="K464" s="80">
        <f t="shared" si="133"/>
        <v>0</v>
      </c>
      <c r="M464" s="88"/>
    </row>
    <row r="465" spans="2:13" customFormat="1" ht="49.5" customHeight="1" x14ac:dyDescent="0.25">
      <c r="B465" s="45" t="s">
        <v>1259</v>
      </c>
      <c r="C465" s="46" t="s">
        <v>7</v>
      </c>
      <c r="D465" s="52" t="s">
        <v>1260</v>
      </c>
      <c r="E465" s="53" t="s">
        <v>1261</v>
      </c>
      <c r="F465" s="52" t="s">
        <v>47</v>
      </c>
      <c r="G465" s="49">
        <v>129</v>
      </c>
      <c r="H465" s="71"/>
      <c r="I465" s="51">
        <f t="shared" si="120"/>
        <v>0</v>
      </c>
      <c r="J465" s="50">
        <f t="shared" si="134"/>
        <v>0</v>
      </c>
      <c r="K465" s="80">
        <f t="shared" si="133"/>
        <v>0</v>
      </c>
      <c r="M465" s="88"/>
    </row>
    <row r="466" spans="2:13" s="3" customFormat="1" ht="31.5" x14ac:dyDescent="0.25">
      <c r="B466" s="45" t="s">
        <v>1262</v>
      </c>
      <c r="C466" s="46" t="s">
        <v>7</v>
      </c>
      <c r="D466" s="52" t="s">
        <v>1263</v>
      </c>
      <c r="E466" s="53" t="s">
        <v>1264</v>
      </c>
      <c r="F466" s="52" t="s">
        <v>47</v>
      </c>
      <c r="G466" s="49">
        <v>10</v>
      </c>
      <c r="H466" s="71"/>
      <c r="I466" s="51">
        <f t="shared" si="120"/>
        <v>0</v>
      </c>
      <c r="J466" s="50">
        <f t="shared" si="134"/>
        <v>0</v>
      </c>
      <c r="K466" s="80">
        <f t="shared" si="133"/>
        <v>0</v>
      </c>
      <c r="M466" s="88"/>
    </row>
    <row r="467" spans="2:13" s="3" customFormat="1" ht="15.75" x14ac:dyDescent="0.25">
      <c r="B467" s="54" t="s">
        <v>1265</v>
      </c>
      <c r="C467" s="55"/>
      <c r="D467" s="56" t="s">
        <v>1266</v>
      </c>
      <c r="E467" s="56"/>
      <c r="F467" s="56"/>
      <c r="G467" s="57"/>
      <c r="H467" s="57"/>
      <c r="I467" s="57"/>
      <c r="J467" s="57"/>
      <c r="K467" s="81">
        <f>SUM(K468:K489,0)</f>
        <v>0</v>
      </c>
      <c r="M467" s="88"/>
    </row>
    <row r="468" spans="2:13" s="3" customFormat="1" ht="31.5" x14ac:dyDescent="0.25">
      <c r="B468" s="45" t="s">
        <v>1267</v>
      </c>
      <c r="C468" s="46" t="s">
        <v>7</v>
      </c>
      <c r="D468" s="52" t="s">
        <v>1268</v>
      </c>
      <c r="E468" s="53" t="s">
        <v>1269</v>
      </c>
      <c r="F468" s="52" t="s">
        <v>47</v>
      </c>
      <c r="G468" s="60">
        <v>3</v>
      </c>
      <c r="H468" s="71"/>
      <c r="I468" s="51">
        <f t="shared" si="120"/>
        <v>0</v>
      </c>
      <c r="J468" s="50">
        <f t="shared" ref="J468" si="135">ROUND(H468*(1+I468),2)</f>
        <v>0</v>
      </c>
      <c r="K468" s="80">
        <f t="shared" ref="K468:K489" si="136">ROUND(G468*J468,2)</f>
        <v>0</v>
      </c>
      <c r="M468" s="88"/>
    </row>
    <row r="469" spans="2:13" s="3" customFormat="1" ht="31.5" x14ac:dyDescent="0.25">
      <c r="B469" s="45" t="s">
        <v>1270</v>
      </c>
      <c r="C469" s="46" t="s">
        <v>7</v>
      </c>
      <c r="D469" s="52" t="s">
        <v>1271</v>
      </c>
      <c r="E469" s="53" t="s">
        <v>1272</v>
      </c>
      <c r="F469" s="52" t="s">
        <v>47</v>
      </c>
      <c r="G469" s="49">
        <v>47</v>
      </c>
      <c r="H469" s="71"/>
      <c r="I469" s="51">
        <f t="shared" si="120"/>
        <v>0</v>
      </c>
      <c r="J469" s="50">
        <f t="shared" ref="J469:J488" si="137">ROUND(H469*(1+I469),2)</f>
        <v>0</v>
      </c>
      <c r="K469" s="80">
        <f t="shared" si="136"/>
        <v>0</v>
      </c>
      <c r="M469" s="88"/>
    </row>
    <row r="470" spans="2:13" s="3" customFormat="1" ht="31.5" x14ac:dyDescent="0.25">
      <c r="B470" s="45" t="s">
        <v>1273</v>
      </c>
      <c r="C470" s="46" t="s">
        <v>7</v>
      </c>
      <c r="D470" s="52" t="s">
        <v>1274</v>
      </c>
      <c r="E470" s="53" t="s">
        <v>1275</v>
      </c>
      <c r="F470" s="52" t="s">
        <v>47</v>
      </c>
      <c r="G470" s="49">
        <v>8</v>
      </c>
      <c r="H470" s="71"/>
      <c r="I470" s="51">
        <f t="shared" si="120"/>
        <v>0</v>
      </c>
      <c r="J470" s="50">
        <f t="shared" si="137"/>
        <v>0</v>
      </c>
      <c r="K470" s="80">
        <f t="shared" si="136"/>
        <v>0</v>
      </c>
      <c r="M470" s="88"/>
    </row>
    <row r="471" spans="2:13" customFormat="1" ht="31.5" x14ac:dyDescent="0.25">
      <c r="B471" s="45" t="s">
        <v>1276</v>
      </c>
      <c r="C471" s="46" t="s">
        <v>7</v>
      </c>
      <c r="D471" s="52" t="s">
        <v>1277</v>
      </c>
      <c r="E471" s="53" t="s">
        <v>1278</v>
      </c>
      <c r="F471" s="52" t="s">
        <v>47</v>
      </c>
      <c r="G471" s="49">
        <v>1</v>
      </c>
      <c r="H471" s="71"/>
      <c r="I471" s="51">
        <f t="shared" si="120"/>
        <v>0</v>
      </c>
      <c r="J471" s="50">
        <f t="shared" si="137"/>
        <v>0</v>
      </c>
      <c r="K471" s="80">
        <f t="shared" si="136"/>
        <v>0</v>
      </c>
      <c r="M471" s="88"/>
    </row>
    <row r="472" spans="2:13" customFormat="1" ht="32.25" customHeight="1" x14ac:dyDescent="0.25">
      <c r="B472" s="45" t="s">
        <v>1279</v>
      </c>
      <c r="C472" s="46" t="s">
        <v>7</v>
      </c>
      <c r="D472" s="52" t="s">
        <v>1280</v>
      </c>
      <c r="E472" s="53" t="s">
        <v>1281</v>
      </c>
      <c r="F472" s="52" t="s">
        <v>47</v>
      </c>
      <c r="G472" s="49">
        <v>4</v>
      </c>
      <c r="H472" s="71"/>
      <c r="I472" s="51">
        <f t="shared" si="120"/>
        <v>0</v>
      </c>
      <c r="J472" s="50">
        <f t="shared" si="137"/>
        <v>0</v>
      </c>
      <c r="K472" s="80">
        <f t="shared" si="136"/>
        <v>0</v>
      </c>
      <c r="M472" s="88"/>
    </row>
    <row r="473" spans="2:13" customFormat="1" ht="31.5" x14ac:dyDescent="0.25">
      <c r="B473" s="45" t="s">
        <v>1282</v>
      </c>
      <c r="C473" s="46" t="s">
        <v>7</v>
      </c>
      <c r="D473" s="52" t="s">
        <v>1283</v>
      </c>
      <c r="E473" s="53" t="s">
        <v>1284</v>
      </c>
      <c r="F473" s="52" t="s">
        <v>47</v>
      </c>
      <c r="G473" s="49">
        <v>2</v>
      </c>
      <c r="H473" s="71"/>
      <c r="I473" s="51">
        <f t="shared" si="120"/>
        <v>0</v>
      </c>
      <c r="J473" s="50">
        <f t="shared" si="137"/>
        <v>0</v>
      </c>
      <c r="K473" s="80">
        <f t="shared" si="136"/>
        <v>0</v>
      </c>
      <c r="M473" s="88"/>
    </row>
    <row r="474" spans="2:13" s="3" customFormat="1" ht="31.5" x14ac:dyDescent="0.25">
      <c r="B474" s="45" t="s">
        <v>1285</v>
      </c>
      <c r="C474" s="46" t="s">
        <v>7</v>
      </c>
      <c r="D474" s="52" t="s">
        <v>1286</v>
      </c>
      <c r="E474" s="53" t="s">
        <v>1287</v>
      </c>
      <c r="F474" s="52" t="s">
        <v>47</v>
      </c>
      <c r="G474" s="49">
        <v>2</v>
      </c>
      <c r="H474" s="71"/>
      <c r="I474" s="51">
        <f t="shared" ref="I474:I514" si="138">$I$8</f>
        <v>0</v>
      </c>
      <c r="J474" s="50">
        <f t="shared" si="137"/>
        <v>0</v>
      </c>
      <c r="K474" s="80">
        <f t="shared" si="136"/>
        <v>0</v>
      </c>
      <c r="M474" s="88"/>
    </row>
    <row r="475" spans="2:13" s="3" customFormat="1" ht="31.5" x14ac:dyDescent="0.25">
      <c r="B475" s="45" t="s">
        <v>1288</v>
      </c>
      <c r="C475" s="46" t="s">
        <v>49</v>
      </c>
      <c r="D475" s="52" t="s">
        <v>1289</v>
      </c>
      <c r="E475" s="53" t="s">
        <v>1290</v>
      </c>
      <c r="F475" s="52" t="s">
        <v>47</v>
      </c>
      <c r="G475" s="49">
        <v>36</v>
      </c>
      <c r="H475" s="71"/>
      <c r="I475" s="51">
        <f t="shared" si="138"/>
        <v>0</v>
      </c>
      <c r="J475" s="50">
        <f t="shared" si="137"/>
        <v>0</v>
      </c>
      <c r="K475" s="80">
        <f t="shared" si="136"/>
        <v>0</v>
      </c>
      <c r="M475" s="88"/>
    </row>
    <row r="476" spans="2:13" s="3" customFormat="1" ht="24" customHeight="1" x14ac:dyDescent="0.25">
      <c r="B476" s="45" t="s">
        <v>1291</v>
      </c>
      <c r="C476" s="46" t="s">
        <v>981</v>
      </c>
      <c r="D476" s="52" t="s">
        <v>1292</v>
      </c>
      <c r="E476" s="53" t="s">
        <v>1293</v>
      </c>
      <c r="F476" s="52" t="s">
        <v>47</v>
      </c>
      <c r="G476" s="49">
        <v>1</v>
      </c>
      <c r="H476" s="71"/>
      <c r="I476" s="51">
        <f t="shared" si="138"/>
        <v>0</v>
      </c>
      <c r="J476" s="50">
        <f t="shared" si="137"/>
        <v>0</v>
      </c>
      <c r="K476" s="80">
        <f t="shared" si="136"/>
        <v>0</v>
      </c>
      <c r="M476" s="88"/>
    </row>
    <row r="477" spans="2:13" s="3" customFormat="1" ht="31.5" x14ac:dyDescent="0.25">
      <c r="B477" s="45" t="s">
        <v>1294</v>
      </c>
      <c r="C477" s="46" t="s">
        <v>49</v>
      </c>
      <c r="D477" s="52" t="s">
        <v>1295</v>
      </c>
      <c r="E477" s="53" t="s">
        <v>1296</v>
      </c>
      <c r="F477" s="52" t="s">
        <v>47</v>
      </c>
      <c r="G477" s="49">
        <v>2</v>
      </c>
      <c r="H477" s="71"/>
      <c r="I477" s="51">
        <f t="shared" si="138"/>
        <v>0</v>
      </c>
      <c r="J477" s="50">
        <f t="shared" si="137"/>
        <v>0</v>
      </c>
      <c r="K477" s="80">
        <f t="shared" si="136"/>
        <v>0</v>
      </c>
      <c r="M477" s="88"/>
    </row>
    <row r="478" spans="2:13" s="3" customFormat="1" ht="31.5" x14ac:dyDescent="0.25">
      <c r="B478" s="45" t="s">
        <v>1297</v>
      </c>
      <c r="C478" s="46" t="s">
        <v>49</v>
      </c>
      <c r="D478" s="52" t="s">
        <v>1298</v>
      </c>
      <c r="E478" s="53" t="s">
        <v>1299</v>
      </c>
      <c r="F478" s="52" t="s">
        <v>47</v>
      </c>
      <c r="G478" s="49">
        <v>1</v>
      </c>
      <c r="H478" s="71"/>
      <c r="I478" s="51">
        <f t="shared" si="138"/>
        <v>0</v>
      </c>
      <c r="J478" s="50">
        <f t="shared" si="137"/>
        <v>0</v>
      </c>
      <c r="K478" s="80">
        <f t="shared" si="136"/>
        <v>0</v>
      </c>
      <c r="M478" s="88"/>
    </row>
    <row r="479" spans="2:13" s="3" customFormat="1" ht="31.5" x14ac:dyDescent="0.25">
      <c r="B479" s="45" t="s">
        <v>1300</v>
      </c>
      <c r="C479" s="46" t="s">
        <v>7</v>
      </c>
      <c r="D479" s="52" t="s">
        <v>1301</v>
      </c>
      <c r="E479" s="53" t="s">
        <v>1302</v>
      </c>
      <c r="F479" s="52" t="s">
        <v>47</v>
      </c>
      <c r="G479" s="49">
        <v>2</v>
      </c>
      <c r="H479" s="71"/>
      <c r="I479" s="51">
        <f t="shared" si="138"/>
        <v>0</v>
      </c>
      <c r="J479" s="50">
        <f t="shared" si="137"/>
        <v>0</v>
      </c>
      <c r="K479" s="80">
        <f t="shared" si="136"/>
        <v>0</v>
      </c>
      <c r="M479" s="88"/>
    </row>
    <row r="480" spans="2:13" s="3" customFormat="1" ht="31.5" x14ac:dyDescent="0.25">
      <c r="B480" s="45" t="s">
        <v>1303</v>
      </c>
      <c r="C480" s="46" t="s">
        <v>7</v>
      </c>
      <c r="D480" s="52" t="s">
        <v>1304</v>
      </c>
      <c r="E480" s="53" t="s">
        <v>1305</v>
      </c>
      <c r="F480" s="52" t="s">
        <v>47</v>
      </c>
      <c r="G480" s="49">
        <v>2</v>
      </c>
      <c r="H480" s="71"/>
      <c r="I480" s="51">
        <f t="shared" si="138"/>
        <v>0</v>
      </c>
      <c r="J480" s="50">
        <f t="shared" si="137"/>
        <v>0</v>
      </c>
      <c r="K480" s="80">
        <f t="shared" si="136"/>
        <v>0</v>
      </c>
      <c r="M480" s="88"/>
    </row>
    <row r="481" spans="2:13" s="3" customFormat="1" ht="31.5" x14ac:dyDescent="0.25">
      <c r="B481" s="45" t="s">
        <v>1306</v>
      </c>
      <c r="C481" s="46" t="s">
        <v>7</v>
      </c>
      <c r="D481" s="52" t="s">
        <v>1307</v>
      </c>
      <c r="E481" s="53" t="s">
        <v>1308</v>
      </c>
      <c r="F481" s="52" t="s">
        <v>47</v>
      </c>
      <c r="G481" s="49">
        <v>13</v>
      </c>
      <c r="H481" s="71"/>
      <c r="I481" s="51">
        <f t="shared" si="138"/>
        <v>0</v>
      </c>
      <c r="J481" s="50">
        <f t="shared" si="137"/>
        <v>0</v>
      </c>
      <c r="K481" s="80">
        <f t="shared" si="136"/>
        <v>0</v>
      </c>
      <c r="M481" s="88"/>
    </row>
    <row r="482" spans="2:13" s="3" customFormat="1" ht="31.5" x14ac:dyDescent="0.25">
      <c r="B482" s="45" t="s">
        <v>1309</v>
      </c>
      <c r="C482" s="46" t="s">
        <v>7</v>
      </c>
      <c r="D482" s="52" t="s">
        <v>1310</v>
      </c>
      <c r="E482" s="53" t="s">
        <v>1311</v>
      </c>
      <c r="F482" s="52" t="s">
        <v>47</v>
      </c>
      <c r="G482" s="49">
        <v>6</v>
      </c>
      <c r="H482" s="71"/>
      <c r="I482" s="51">
        <f t="shared" si="138"/>
        <v>0</v>
      </c>
      <c r="J482" s="50">
        <f t="shared" si="137"/>
        <v>0</v>
      </c>
      <c r="K482" s="80">
        <f t="shared" si="136"/>
        <v>0</v>
      </c>
      <c r="M482" s="88"/>
    </row>
    <row r="483" spans="2:13" s="3" customFormat="1" ht="31.5" x14ac:dyDescent="0.25">
      <c r="B483" s="45" t="s">
        <v>1312</v>
      </c>
      <c r="C483" s="46" t="s">
        <v>7</v>
      </c>
      <c r="D483" s="52">
        <v>101896</v>
      </c>
      <c r="E483" s="53" t="s">
        <v>1313</v>
      </c>
      <c r="F483" s="52" t="s">
        <v>47</v>
      </c>
      <c r="G483" s="49">
        <v>2</v>
      </c>
      <c r="H483" s="71"/>
      <c r="I483" s="51">
        <f t="shared" si="138"/>
        <v>0</v>
      </c>
      <c r="J483" s="50">
        <f t="shared" si="137"/>
        <v>0</v>
      </c>
      <c r="K483" s="80">
        <f t="shared" si="136"/>
        <v>0</v>
      </c>
      <c r="M483" s="88"/>
    </row>
    <row r="484" spans="2:13" customFormat="1" ht="31.5" x14ac:dyDescent="0.25">
      <c r="B484" s="45" t="s">
        <v>1314</v>
      </c>
      <c r="C484" s="46" t="s">
        <v>7</v>
      </c>
      <c r="D484" s="52">
        <v>93668</v>
      </c>
      <c r="E484" s="53" t="s">
        <v>1284</v>
      </c>
      <c r="F484" s="52" t="s">
        <v>47</v>
      </c>
      <c r="G484" s="49">
        <v>2</v>
      </c>
      <c r="H484" s="71"/>
      <c r="I484" s="51">
        <f t="shared" si="138"/>
        <v>0</v>
      </c>
      <c r="J484" s="50">
        <f t="shared" si="137"/>
        <v>0</v>
      </c>
      <c r="K484" s="80">
        <f t="shared" si="136"/>
        <v>0</v>
      </c>
      <c r="M484" s="88"/>
    </row>
    <row r="485" spans="2:13" customFormat="1" ht="32.25" customHeight="1" x14ac:dyDescent="0.25">
      <c r="B485" s="45" t="s">
        <v>1315</v>
      </c>
      <c r="C485" s="46" t="s">
        <v>7</v>
      </c>
      <c r="D485" s="52" t="s">
        <v>1316</v>
      </c>
      <c r="E485" s="53" t="s">
        <v>1317</v>
      </c>
      <c r="F485" s="52" t="s">
        <v>47</v>
      </c>
      <c r="G485" s="49">
        <v>2</v>
      </c>
      <c r="H485" s="71"/>
      <c r="I485" s="51">
        <f t="shared" si="138"/>
        <v>0</v>
      </c>
      <c r="J485" s="50">
        <f t="shared" si="137"/>
        <v>0</v>
      </c>
      <c r="K485" s="80">
        <f t="shared" si="136"/>
        <v>0</v>
      </c>
      <c r="M485" s="88"/>
    </row>
    <row r="486" spans="2:13" customFormat="1" ht="31.5" x14ac:dyDescent="0.25">
      <c r="B486" s="45" t="s">
        <v>1318</v>
      </c>
      <c r="C486" s="46" t="s">
        <v>7</v>
      </c>
      <c r="D486" s="52" t="s">
        <v>1319</v>
      </c>
      <c r="E486" s="53" t="s">
        <v>1320</v>
      </c>
      <c r="F486" s="52" t="s">
        <v>47</v>
      </c>
      <c r="G486" s="49">
        <v>2</v>
      </c>
      <c r="H486" s="71"/>
      <c r="I486" s="51">
        <f t="shared" si="138"/>
        <v>0</v>
      </c>
      <c r="J486" s="50">
        <f t="shared" si="137"/>
        <v>0</v>
      </c>
      <c r="K486" s="80">
        <f t="shared" si="136"/>
        <v>0</v>
      </c>
      <c r="M486" s="88"/>
    </row>
    <row r="487" spans="2:13" customFormat="1" ht="31.5" x14ac:dyDescent="0.25">
      <c r="B487" s="45" t="s">
        <v>1321</v>
      </c>
      <c r="C487" s="46" t="s">
        <v>49</v>
      </c>
      <c r="D487" s="52" t="s">
        <v>1322</v>
      </c>
      <c r="E487" s="53" t="s">
        <v>1323</v>
      </c>
      <c r="F487" s="52" t="s">
        <v>47</v>
      </c>
      <c r="G487" s="49">
        <v>1</v>
      </c>
      <c r="H487" s="71"/>
      <c r="I487" s="51">
        <f t="shared" si="138"/>
        <v>0</v>
      </c>
      <c r="J487" s="50">
        <f t="shared" si="137"/>
        <v>0</v>
      </c>
      <c r="K487" s="80">
        <f t="shared" si="136"/>
        <v>0</v>
      </c>
      <c r="M487" s="88"/>
    </row>
    <row r="488" spans="2:13" customFormat="1" ht="49.5" customHeight="1" x14ac:dyDescent="0.25">
      <c r="B488" s="45" t="s">
        <v>1324</v>
      </c>
      <c r="C488" s="46" t="s">
        <v>49</v>
      </c>
      <c r="D488" s="52" t="s">
        <v>1325</v>
      </c>
      <c r="E488" s="53" t="s">
        <v>1326</v>
      </c>
      <c r="F488" s="52" t="s">
        <v>47</v>
      </c>
      <c r="G488" s="49">
        <v>1</v>
      </c>
      <c r="H488" s="71"/>
      <c r="I488" s="51">
        <f t="shared" si="138"/>
        <v>0</v>
      </c>
      <c r="J488" s="50">
        <f t="shared" si="137"/>
        <v>0</v>
      </c>
      <c r="K488" s="80">
        <f t="shared" si="136"/>
        <v>0</v>
      </c>
      <c r="M488" s="88"/>
    </row>
    <row r="489" spans="2:13" s="3" customFormat="1" ht="31.5" x14ac:dyDescent="0.25">
      <c r="B489" s="45" t="s">
        <v>1327</v>
      </c>
      <c r="C489" s="46" t="s">
        <v>7</v>
      </c>
      <c r="D489" s="52">
        <v>93670</v>
      </c>
      <c r="E489" s="53" t="s">
        <v>1328</v>
      </c>
      <c r="F489" s="52" t="s">
        <v>47</v>
      </c>
      <c r="G489" s="49">
        <v>2</v>
      </c>
      <c r="H489" s="71"/>
      <c r="I489" s="51">
        <f t="shared" si="138"/>
        <v>0</v>
      </c>
      <c r="J489" s="50">
        <f t="shared" ref="J489" si="139">ROUND(H489*(1+I489),2)</f>
        <v>0</v>
      </c>
      <c r="K489" s="80">
        <f t="shared" si="136"/>
        <v>0</v>
      </c>
      <c r="M489" s="88"/>
    </row>
    <row r="490" spans="2:13" s="3" customFormat="1" ht="15.75" x14ac:dyDescent="0.25">
      <c r="B490" s="54" t="s">
        <v>1329</v>
      </c>
      <c r="C490" s="55"/>
      <c r="D490" s="56" t="s">
        <v>1330</v>
      </c>
      <c r="E490" s="56"/>
      <c r="F490" s="56"/>
      <c r="G490" s="57"/>
      <c r="H490" s="57"/>
      <c r="I490" s="57"/>
      <c r="J490" s="57"/>
      <c r="K490" s="81">
        <f>SUM(K491:K499,0)</f>
        <v>0</v>
      </c>
      <c r="M490" s="88"/>
    </row>
    <row r="491" spans="2:13" s="3" customFormat="1" ht="31.5" x14ac:dyDescent="0.25">
      <c r="B491" s="45" t="s">
        <v>1331</v>
      </c>
      <c r="C491" s="46" t="s">
        <v>49</v>
      </c>
      <c r="D491" s="52" t="s">
        <v>1332</v>
      </c>
      <c r="E491" s="53" t="s">
        <v>1333</v>
      </c>
      <c r="F491" s="52" t="s">
        <v>12</v>
      </c>
      <c r="G491" s="49">
        <v>49</v>
      </c>
      <c r="H491" s="71"/>
      <c r="I491" s="51">
        <f t="shared" si="138"/>
        <v>0</v>
      </c>
      <c r="J491" s="50">
        <f t="shared" ref="J491" si="140">ROUND(H491*(1+I491),2)</f>
        <v>0</v>
      </c>
      <c r="K491" s="80">
        <f t="shared" ref="K491:K499" si="141">ROUND(G491*J491,2)</f>
        <v>0</v>
      </c>
      <c r="M491" s="88"/>
    </row>
    <row r="492" spans="2:13" s="3" customFormat="1" ht="31.5" x14ac:dyDescent="0.25">
      <c r="B492" s="45" t="s">
        <v>1334</v>
      </c>
      <c r="C492" s="46" t="s">
        <v>49</v>
      </c>
      <c r="D492" s="52" t="s">
        <v>1335</v>
      </c>
      <c r="E492" s="53" t="s">
        <v>1336</v>
      </c>
      <c r="F492" s="52" t="s">
        <v>12</v>
      </c>
      <c r="G492" s="49">
        <v>102.2</v>
      </c>
      <c r="H492" s="71"/>
      <c r="I492" s="51">
        <f t="shared" si="138"/>
        <v>0</v>
      </c>
      <c r="J492" s="50">
        <f t="shared" ref="J492:J499" si="142">ROUND(H492*(1+I492),2)</f>
        <v>0</v>
      </c>
      <c r="K492" s="80">
        <f t="shared" si="141"/>
        <v>0</v>
      </c>
      <c r="M492" s="88"/>
    </row>
    <row r="493" spans="2:13" s="3" customFormat="1" ht="31.5" x14ac:dyDescent="0.25">
      <c r="B493" s="45" t="s">
        <v>1337</v>
      </c>
      <c r="C493" s="46" t="s">
        <v>49</v>
      </c>
      <c r="D493" s="52" t="s">
        <v>1102</v>
      </c>
      <c r="E493" s="53" t="s">
        <v>1103</v>
      </c>
      <c r="F493" s="52" t="s">
        <v>47</v>
      </c>
      <c r="G493" s="49">
        <v>68</v>
      </c>
      <c r="H493" s="71"/>
      <c r="I493" s="51">
        <f t="shared" si="138"/>
        <v>0</v>
      </c>
      <c r="J493" s="50">
        <f t="shared" si="142"/>
        <v>0</v>
      </c>
      <c r="K493" s="80">
        <f t="shared" si="141"/>
        <v>0</v>
      </c>
      <c r="M493" s="88"/>
    </row>
    <row r="494" spans="2:13" customFormat="1" ht="47.25" x14ac:dyDescent="0.25">
      <c r="B494" s="45" t="s">
        <v>1338</v>
      </c>
      <c r="C494" s="46" t="s">
        <v>49</v>
      </c>
      <c r="D494" s="52" t="s">
        <v>1339</v>
      </c>
      <c r="E494" s="53" t="s">
        <v>1340</v>
      </c>
      <c r="F494" s="52" t="s">
        <v>47</v>
      </c>
      <c r="G494" s="60">
        <v>3</v>
      </c>
      <c r="H494" s="71"/>
      <c r="I494" s="51">
        <f t="shared" si="138"/>
        <v>0</v>
      </c>
      <c r="J494" s="50">
        <f t="shared" si="142"/>
        <v>0</v>
      </c>
      <c r="K494" s="80">
        <f t="shared" si="141"/>
        <v>0</v>
      </c>
      <c r="M494" s="88"/>
    </row>
    <row r="495" spans="2:13" customFormat="1" ht="32.25" customHeight="1" x14ac:dyDescent="0.25">
      <c r="B495" s="45" t="s">
        <v>1341</v>
      </c>
      <c r="C495" s="46" t="s">
        <v>49</v>
      </c>
      <c r="D495" s="52" t="s">
        <v>1342</v>
      </c>
      <c r="E495" s="53" t="s">
        <v>1343</v>
      </c>
      <c r="F495" s="52" t="s">
        <v>47</v>
      </c>
      <c r="G495" s="60">
        <v>3</v>
      </c>
      <c r="H495" s="71"/>
      <c r="I495" s="51">
        <f t="shared" si="138"/>
        <v>0</v>
      </c>
      <c r="J495" s="50">
        <f t="shared" si="142"/>
        <v>0</v>
      </c>
      <c r="K495" s="80">
        <f t="shared" si="141"/>
        <v>0</v>
      </c>
      <c r="M495" s="88"/>
    </row>
    <row r="496" spans="2:13" customFormat="1" ht="47.25" x14ac:dyDescent="0.25">
      <c r="B496" s="45" t="s">
        <v>1344</v>
      </c>
      <c r="C496" s="46" t="s">
        <v>49</v>
      </c>
      <c r="D496" s="52" t="s">
        <v>1345</v>
      </c>
      <c r="E496" s="53" t="s">
        <v>1346</v>
      </c>
      <c r="F496" s="52" t="s">
        <v>47</v>
      </c>
      <c r="G496" s="60">
        <v>6</v>
      </c>
      <c r="H496" s="71"/>
      <c r="I496" s="51">
        <f t="shared" si="138"/>
        <v>0</v>
      </c>
      <c r="J496" s="50">
        <f t="shared" si="142"/>
        <v>0</v>
      </c>
      <c r="K496" s="80">
        <f t="shared" si="141"/>
        <v>0</v>
      </c>
      <c r="M496" s="88"/>
    </row>
    <row r="497" spans="2:13" s="3" customFormat="1" ht="31.5" x14ac:dyDescent="0.25">
      <c r="B497" s="45" t="s">
        <v>1347</v>
      </c>
      <c r="C497" s="46" t="s">
        <v>49</v>
      </c>
      <c r="D497" s="52" t="s">
        <v>1348</v>
      </c>
      <c r="E497" s="53" t="s">
        <v>1349</v>
      </c>
      <c r="F497" s="52" t="s">
        <v>47</v>
      </c>
      <c r="G497" s="60">
        <v>1</v>
      </c>
      <c r="H497" s="71"/>
      <c r="I497" s="51">
        <f t="shared" si="138"/>
        <v>0</v>
      </c>
      <c r="J497" s="50">
        <f t="shared" si="142"/>
        <v>0</v>
      </c>
      <c r="K497" s="80">
        <f t="shared" si="141"/>
        <v>0</v>
      </c>
      <c r="M497" s="88"/>
    </row>
    <row r="498" spans="2:13" s="3" customFormat="1" ht="31.5" x14ac:dyDescent="0.25">
      <c r="B498" s="45" t="s">
        <v>1350</v>
      </c>
      <c r="C498" s="46" t="s">
        <v>49</v>
      </c>
      <c r="D498" s="52" t="s">
        <v>1351</v>
      </c>
      <c r="E498" s="53" t="s">
        <v>1352</v>
      </c>
      <c r="F498" s="52" t="s">
        <v>47</v>
      </c>
      <c r="G498" s="60">
        <v>4</v>
      </c>
      <c r="H498" s="71"/>
      <c r="I498" s="51">
        <f t="shared" si="138"/>
        <v>0</v>
      </c>
      <c r="J498" s="50">
        <f t="shared" si="142"/>
        <v>0</v>
      </c>
      <c r="K498" s="80">
        <f t="shared" si="141"/>
        <v>0</v>
      </c>
      <c r="M498" s="88"/>
    </row>
    <row r="499" spans="2:13" s="3" customFormat="1" ht="24" customHeight="1" x14ac:dyDescent="0.25">
      <c r="B499" s="45" t="s">
        <v>1353</v>
      </c>
      <c r="C499" s="46" t="s">
        <v>49</v>
      </c>
      <c r="D499" s="52" t="s">
        <v>1354</v>
      </c>
      <c r="E499" s="53" t="s">
        <v>1355</v>
      </c>
      <c r="F499" s="52" t="s">
        <v>47</v>
      </c>
      <c r="G499" s="60">
        <v>8</v>
      </c>
      <c r="H499" s="71"/>
      <c r="I499" s="51">
        <f t="shared" si="138"/>
        <v>0</v>
      </c>
      <c r="J499" s="50">
        <f t="shared" si="142"/>
        <v>0</v>
      </c>
      <c r="K499" s="80">
        <f t="shared" si="141"/>
        <v>0</v>
      </c>
      <c r="M499" s="88"/>
    </row>
    <row r="500" spans="2:13" s="3" customFormat="1" ht="15.75" x14ac:dyDescent="0.25">
      <c r="B500" s="54" t="s">
        <v>1356</v>
      </c>
      <c r="C500" s="55"/>
      <c r="D500" s="56" t="s">
        <v>1357</v>
      </c>
      <c r="E500" s="56"/>
      <c r="F500" s="56"/>
      <c r="G500" s="57"/>
      <c r="H500" s="57"/>
      <c r="I500" s="57"/>
      <c r="J500" s="57"/>
      <c r="K500" s="81">
        <f>SUM(K501:K507,0)</f>
        <v>0</v>
      </c>
      <c r="M500" s="88"/>
    </row>
    <row r="501" spans="2:13" s="3" customFormat="1" ht="47.25" x14ac:dyDescent="0.25">
      <c r="B501" s="45" t="s">
        <v>1358</v>
      </c>
      <c r="C501" s="46" t="s">
        <v>7</v>
      </c>
      <c r="D501" s="52" t="s">
        <v>1359</v>
      </c>
      <c r="E501" s="53" t="s">
        <v>1360</v>
      </c>
      <c r="F501" s="52" t="s">
        <v>12</v>
      </c>
      <c r="G501" s="49">
        <v>107.9</v>
      </c>
      <c r="H501" s="71"/>
      <c r="I501" s="51">
        <f t="shared" si="138"/>
        <v>0</v>
      </c>
      <c r="J501" s="50">
        <f t="shared" ref="J501" si="143">ROUND(H501*(1+I501),2)</f>
        <v>0</v>
      </c>
      <c r="K501" s="80">
        <f t="shared" ref="K501:K507" si="144">ROUND(G501*J501,2)</f>
        <v>0</v>
      </c>
      <c r="M501" s="88"/>
    </row>
    <row r="502" spans="2:13" s="3" customFormat="1" ht="47.25" x14ac:dyDescent="0.25">
      <c r="B502" s="45" t="s">
        <v>1361</v>
      </c>
      <c r="C502" s="46" t="s">
        <v>7</v>
      </c>
      <c r="D502" s="52" t="s">
        <v>1362</v>
      </c>
      <c r="E502" s="53" t="s">
        <v>1363</v>
      </c>
      <c r="F502" s="52" t="s">
        <v>12</v>
      </c>
      <c r="G502" s="49">
        <v>1546.8</v>
      </c>
      <c r="H502" s="71"/>
      <c r="I502" s="51">
        <f t="shared" si="138"/>
        <v>0</v>
      </c>
      <c r="J502" s="50">
        <f t="shared" ref="J502:J507" si="145">ROUND(H502*(1+I502),2)</f>
        <v>0</v>
      </c>
      <c r="K502" s="80">
        <f t="shared" si="144"/>
        <v>0</v>
      </c>
      <c r="M502" s="88"/>
    </row>
    <row r="503" spans="2:13" s="3" customFormat="1" ht="47.25" x14ac:dyDescent="0.25">
      <c r="B503" s="45" t="s">
        <v>1364</v>
      </c>
      <c r="C503" s="46" t="s">
        <v>7</v>
      </c>
      <c r="D503" s="52" t="s">
        <v>1365</v>
      </c>
      <c r="E503" s="53" t="s">
        <v>1366</v>
      </c>
      <c r="F503" s="52" t="s">
        <v>12</v>
      </c>
      <c r="G503" s="49">
        <v>17.2</v>
      </c>
      <c r="H503" s="71"/>
      <c r="I503" s="51">
        <f t="shared" si="138"/>
        <v>0</v>
      </c>
      <c r="J503" s="50">
        <f t="shared" si="145"/>
        <v>0</v>
      </c>
      <c r="K503" s="80">
        <f t="shared" si="144"/>
        <v>0</v>
      </c>
      <c r="M503" s="88"/>
    </row>
    <row r="504" spans="2:13" s="3" customFormat="1" ht="31.5" x14ac:dyDescent="0.25">
      <c r="B504" s="45" t="s">
        <v>1367</v>
      </c>
      <c r="C504" s="46" t="s">
        <v>7</v>
      </c>
      <c r="D504" s="52" t="s">
        <v>1368</v>
      </c>
      <c r="E504" s="53" t="s">
        <v>1369</v>
      </c>
      <c r="F504" s="52" t="s">
        <v>12</v>
      </c>
      <c r="G504" s="49">
        <v>45.9</v>
      </c>
      <c r="H504" s="71"/>
      <c r="I504" s="51">
        <f t="shared" si="138"/>
        <v>0</v>
      </c>
      <c r="J504" s="50">
        <f t="shared" si="145"/>
        <v>0</v>
      </c>
      <c r="K504" s="80">
        <f t="shared" si="144"/>
        <v>0</v>
      </c>
      <c r="M504" s="88"/>
    </row>
    <row r="505" spans="2:13" s="3" customFormat="1" ht="31.5" x14ac:dyDescent="0.25">
      <c r="B505" s="45" t="s">
        <v>1370</v>
      </c>
      <c r="C505" s="46" t="s">
        <v>7</v>
      </c>
      <c r="D505" s="52" t="s">
        <v>1371</v>
      </c>
      <c r="E505" s="53" t="s">
        <v>1372</v>
      </c>
      <c r="F505" s="52" t="s">
        <v>12</v>
      </c>
      <c r="G505" s="49">
        <v>17.8</v>
      </c>
      <c r="H505" s="71"/>
      <c r="I505" s="51">
        <f t="shared" si="138"/>
        <v>0</v>
      </c>
      <c r="J505" s="50">
        <f t="shared" si="145"/>
        <v>0</v>
      </c>
      <c r="K505" s="80">
        <f t="shared" si="144"/>
        <v>0</v>
      </c>
      <c r="M505" s="88"/>
    </row>
    <row r="506" spans="2:13" s="3" customFormat="1" ht="31.5" x14ac:dyDescent="0.25">
      <c r="B506" s="45" t="s">
        <v>1373</v>
      </c>
      <c r="C506" s="46" t="s">
        <v>49</v>
      </c>
      <c r="D506" s="52" t="s">
        <v>1374</v>
      </c>
      <c r="E506" s="53" t="s">
        <v>1375</v>
      </c>
      <c r="F506" s="52" t="s">
        <v>12</v>
      </c>
      <c r="G506" s="49">
        <v>36</v>
      </c>
      <c r="H506" s="71"/>
      <c r="I506" s="51">
        <f t="shared" si="138"/>
        <v>0</v>
      </c>
      <c r="J506" s="50">
        <f t="shared" si="145"/>
        <v>0</v>
      </c>
      <c r="K506" s="80">
        <f t="shared" si="144"/>
        <v>0</v>
      </c>
      <c r="M506" s="88"/>
    </row>
    <row r="507" spans="2:13" customFormat="1" ht="31.5" x14ac:dyDescent="0.25">
      <c r="B507" s="45" t="s">
        <v>1376</v>
      </c>
      <c r="C507" s="46" t="s">
        <v>7</v>
      </c>
      <c r="D507" s="52" t="s">
        <v>1377</v>
      </c>
      <c r="E507" s="53" t="s">
        <v>1378</v>
      </c>
      <c r="F507" s="52" t="s">
        <v>12</v>
      </c>
      <c r="G507" s="49">
        <v>2</v>
      </c>
      <c r="H507" s="71"/>
      <c r="I507" s="51">
        <f t="shared" si="138"/>
        <v>0</v>
      </c>
      <c r="J507" s="50">
        <f t="shared" si="145"/>
        <v>0</v>
      </c>
      <c r="K507" s="80">
        <f t="shared" si="144"/>
        <v>0</v>
      </c>
      <c r="M507" s="88"/>
    </row>
    <row r="508" spans="2:13" customFormat="1" ht="32.25" customHeight="1" x14ac:dyDescent="0.25">
      <c r="B508" s="54" t="s">
        <v>1379</v>
      </c>
      <c r="C508" s="55"/>
      <c r="D508" s="56" t="s">
        <v>1380</v>
      </c>
      <c r="E508" s="56"/>
      <c r="F508" s="56"/>
      <c r="G508" s="57"/>
      <c r="H508" s="57"/>
      <c r="I508" s="57"/>
      <c r="J508" s="57"/>
      <c r="K508" s="81">
        <f>SUM(K509:K511,0)</f>
        <v>0</v>
      </c>
      <c r="M508" s="88"/>
    </row>
    <row r="509" spans="2:13" customFormat="1" ht="31.5" x14ac:dyDescent="0.25">
      <c r="B509" s="45" t="s">
        <v>1381</v>
      </c>
      <c r="C509" s="46" t="s">
        <v>49</v>
      </c>
      <c r="D509" s="47" t="s">
        <v>1382</v>
      </c>
      <c r="E509" s="48" t="s">
        <v>1383</v>
      </c>
      <c r="F509" s="47" t="s">
        <v>12</v>
      </c>
      <c r="G509" s="60">
        <v>53</v>
      </c>
      <c r="H509" s="71"/>
      <c r="I509" s="51">
        <f t="shared" si="138"/>
        <v>0</v>
      </c>
      <c r="J509" s="50">
        <f t="shared" ref="J509:J511" si="146">ROUND(H509*(1+I509),2)</f>
        <v>0</v>
      </c>
      <c r="K509" s="80">
        <f t="shared" ref="K509:K511" si="147">ROUND(G509*J509,2)</f>
        <v>0</v>
      </c>
      <c r="M509" s="88"/>
    </row>
    <row r="510" spans="2:13" customFormat="1" ht="47.25" x14ac:dyDescent="0.25">
      <c r="B510" s="45" t="s">
        <v>1384</v>
      </c>
      <c r="C510" s="46" t="s">
        <v>7</v>
      </c>
      <c r="D510" s="47" t="s">
        <v>1385</v>
      </c>
      <c r="E510" s="48" t="s">
        <v>1386</v>
      </c>
      <c r="F510" s="47" t="s">
        <v>12</v>
      </c>
      <c r="G510" s="60">
        <v>45.3</v>
      </c>
      <c r="H510" s="71"/>
      <c r="I510" s="51">
        <f t="shared" si="138"/>
        <v>0</v>
      </c>
      <c r="J510" s="50">
        <f t="shared" si="146"/>
        <v>0</v>
      </c>
      <c r="K510" s="80">
        <f t="shared" si="147"/>
        <v>0</v>
      </c>
      <c r="M510" s="88"/>
    </row>
    <row r="511" spans="2:13" customFormat="1" ht="49.5" customHeight="1" x14ac:dyDescent="0.25">
      <c r="B511" s="45" t="s">
        <v>1387</v>
      </c>
      <c r="C511" s="46" t="s">
        <v>49</v>
      </c>
      <c r="D511" s="47" t="s">
        <v>1388</v>
      </c>
      <c r="E511" s="48" t="s">
        <v>1389</v>
      </c>
      <c r="F511" s="47" t="s">
        <v>12</v>
      </c>
      <c r="G511" s="60">
        <v>45.3</v>
      </c>
      <c r="H511" s="71"/>
      <c r="I511" s="51">
        <f t="shared" si="138"/>
        <v>0</v>
      </c>
      <c r="J511" s="50">
        <f t="shared" si="146"/>
        <v>0</v>
      </c>
      <c r="K511" s="80">
        <f t="shared" si="147"/>
        <v>0</v>
      </c>
      <c r="M511" s="88"/>
    </row>
    <row r="512" spans="2:13" s="3" customFormat="1" ht="15.75" x14ac:dyDescent="0.25">
      <c r="B512" s="54" t="s">
        <v>1390</v>
      </c>
      <c r="C512" s="55"/>
      <c r="D512" s="56" t="s">
        <v>1391</v>
      </c>
      <c r="E512" s="56"/>
      <c r="F512" s="56"/>
      <c r="G512" s="57"/>
      <c r="H512" s="57"/>
      <c r="I512" s="57"/>
      <c r="J512" s="57"/>
      <c r="K512" s="81">
        <f>SUM(K513:K514,0)</f>
        <v>0</v>
      </c>
      <c r="M512" s="88"/>
    </row>
    <row r="513" spans="2:13" s="3" customFormat="1" ht="31.5" x14ac:dyDescent="0.25">
      <c r="B513" s="45" t="s">
        <v>1392</v>
      </c>
      <c r="C513" s="46" t="s">
        <v>7</v>
      </c>
      <c r="D513" s="47" t="s">
        <v>1393</v>
      </c>
      <c r="E513" s="48" t="s">
        <v>1394</v>
      </c>
      <c r="F513" s="47" t="s">
        <v>47</v>
      </c>
      <c r="G513" s="60">
        <v>1</v>
      </c>
      <c r="H513" s="71"/>
      <c r="I513" s="51">
        <f t="shared" si="138"/>
        <v>0</v>
      </c>
      <c r="J513" s="50">
        <f t="shared" ref="J513:J514" si="148">ROUND(H513*(1+I513),2)</f>
        <v>0</v>
      </c>
      <c r="K513" s="80">
        <f t="shared" ref="K513:K514" si="149">ROUND(G513*J513,2)</f>
        <v>0</v>
      </c>
      <c r="M513" s="88"/>
    </row>
    <row r="514" spans="2:13" s="3" customFormat="1" ht="47.25" x14ac:dyDescent="0.25">
      <c r="B514" s="45" t="s">
        <v>1395</v>
      </c>
      <c r="C514" s="46" t="s">
        <v>49</v>
      </c>
      <c r="D514" s="47" t="s">
        <v>1396</v>
      </c>
      <c r="E514" s="48" t="s">
        <v>1397</v>
      </c>
      <c r="F514" s="47" t="s">
        <v>47</v>
      </c>
      <c r="G514" s="49">
        <v>9</v>
      </c>
      <c r="H514" s="71"/>
      <c r="I514" s="51">
        <f t="shared" si="138"/>
        <v>0</v>
      </c>
      <c r="J514" s="50">
        <f t="shared" si="148"/>
        <v>0</v>
      </c>
      <c r="K514" s="80">
        <f t="shared" si="149"/>
        <v>0</v>
      </c>
      <c r="M514" s="88"/>
    </row>
    <row r="515" spans="2:13" s="3" customFormat="1" ht="15.75" x14ac:dyDescent="0.25">
      <c r="B515" s="41">
        <v>18</v>
      </c>
      <c r="C515" s="42"/>
      <c r="D515" s="43" t="s">
        <v>1398</v>
      </c>
      <c r="E515" s="43"/>
      <c r="F515" s="43"/>
      <c r="G515" s="44"/>
      <c r="H515" s="44"/>
      <c r="I515" s="44"/>
      <c r="J515" s="44"/>
      <c r="K515" s="79">
        <f>SUM(K516,K525,K533,K537,K540,K551,0)</f>
        <v>0</v>
      </c>
      <c r="M515" s="88"/>
    </row>
    <row r="516" spans="2:13" s="3" customFormat="1" ht="15.75" x14ac:dyDescent="0.25">
      <c r="B516" s="54" t="s">
        <v>1399</v>
      </c>
      <c r="C516" s="55"/>
      <c r="D516" s="56" t="s">
        <v>1400</v>
      </c>
      <c r="E516" s="56"/>
      <c r="F516" s="56"/>
      <c r="G516" s="57"/>
      <c r="H516" s="57"/>
      <c r="I516" s="57"/>
      <c r="J516" s="57"/>
      <c r="K516" s="81">
        <f>SUM(K517:K524,0)</f>
        <v>0</v>
      </c>
      <c r="M516" s="88"/>
    </row>
    <row r="517" spans="2:13" customFormat="1" ht="31.5" x14ac:dyDescent="0.25">
      <c r="B517" s="58" t="s">
        <v>1401</v>
      </c>
      <c r="C517" s="59" t="s">
        <v>49</v>
      </c>
      <c r="D517" s="52" t="s">
        <v>1402</v>
      </c>
      <c r="E517" s="53" t="s">
        <v>1403</v>
      </c>
      <c r="F517" s="52" t="s">
        <v>47</v>
      </c>
      <c r="G517" s="60">
        <v>1</v>
      </c>
      <c r="H517" s="71"/>
      <c r="I517" s="51">
        <f t="shared" ref="I517:I558" si="150">$I$8</f>
        <v>0</v>
      </c>
      <c r="J517" s="50">
        <f t="shared" ref="J517" si="151">ROUND(H517*(1+I517),2)</f>
        <v>0</v>
      </c>
      <c r="K517" s="80">
        <f t="shared" ref="K517:K524" si="152">ROUND(G517*J517,2)</f>
        <v>0</v>
      </c>
      <c r="M517" s="88"/>
    </row>
    <row r="518" spans="2:13" customFormat="1" ht="32.25" customHeight="1" x14ac:dyDescent="0.25">
      <c r="B518" s="58" t="s">
        <v>1404</v>
      </c>
      <c r="C518" s="59" t="s">
        <v>49</v>
      </c>
      <c r="D518" s="52" t="s">
        <v>1405</v>
      </c>
      <c r="E518" s="53" t="s">
        <v>1406</v>
      </c>
      <c r="F518" s="52" t="s">
        <v>47</v>
      </c>
      <c r="G518" s="60">
        <v>48</v>
      </c>
      <c r="H518" s="71"/>
      <c r="I518" s="51">
        <f t="shared" si="150"/>
        <v>0</v>
      </c>
      <c r="J518" s="50">
        <f t="shared" ref="J518:J524" si="153">ROUND(H518*(1+I518),2)</f>
        <v>0</v>
      </c>
      <c r="K518" s="80">
        <f t="shared" si="152"/>
        <v>0</v>
      </c>
      <c r="M518" s="88"/>
    </row>
    <row r="519" spans="2:13" customFormat="1" ht="31.5" x14ac:dyDescent="0.25">
      <c r="B519" s="58" t="s">
        <v>1407</v>
      </c>
      <c r="C519" s="59" t="s">
        <v>7</v>
      </c>
      <c r="D519" s="52" t="s">
        <v>1408</v>
      </c>
      <c r="E519" s="53" t="s">
        <v>1409</v>
      </c>
      <c r="F519" s="52" t="s">
        <v>47</v>
      </c>
      <c r="G519" s="60">
        <v>3</v>
      </c>
      <c r="H519" s="71"/>
      <c r="I519" s="51">
        <f t="shared" si="150"/>
        <v>0</v>
      </c>
      <c r="J519" s="50">
        <f t="shared" si="153"/>
        <v>0</v>
      </c>
      <c r="K519" s="80">
        <f t="shared" si="152"/>
        <v>0</v>
      </c>
      <c r="M519" s="88"/>
    </row>
    <row r="520" spans="2:13" s="3" customFormat="1" ht="31.5" x14ac:dyDescent="0.25">
      <c r="B520" s="58" t="s">
        <v>1410</v>
      </c>
      <c r="C520" s="59" t="s">
        <v>49</v>
      </c>
      <c r="D520" s="52" t="s">
        <v>1411</v>
      </c>
      <c r="E520" s="53" t="s">
        <v>1412</v>
      </c>
      <c r="F520" s="52" t="s">
        <v>47</v>
      </c>
      <c r="G520" s="60">
        <v>1</v>
      </c>
      <c r="H520" s="71"/>
      <c r="I520" s="51">
        <f t="shared" si="150"/>
        <v>0</v>
      </c>
      <c r="J520" s="50">
        <f t="shared" si="153"/>
        <v>0</v>
      </c>
      <c r="K520" s="80">
        <f t="shared" si="152"/>
        <v>0</v>
      </c>
      <c r="M520" s="88"/>
    </row>
    <row r="521" spans="2:13" s="3" customFormat="1" ht="31.5" x14ac:dyDescent="0.25">
      <c r="B521" s="58" t="s">
        <v>1413</v>
      </c>
      <c r="C521" s="59" t="s">
        <v>49</v>
      </c>
      <c r="D521" s="52" t="s">
        <v>1414</v>
      </c>
      <c r="E521" s="53" t="s">
        <v>1415</v>
      </c>
      <c r="F521" s="52" t="s">
        <v>970</v>
      </c>
      <c r="G521" s="60">
        <v>2</v>
      </c>
      <c r="H521" s="71"/>
      <c r="I521" s="51">
        <f t="shared" si="150"/>
        <v>0</v>
      </c>
      <c r="J521" s="50">
        <f t="shared" si="153"/>
        <v>0</v>
      </c>
      <c r="K521" s="80">
        <f t="shared" si="152"/>
        <v>0</v>
      </c>
      <c r="M521" s="88"/>
    </row>
    <row r="522" spans="2:13" s="3" customFormat="1" ht="24" customHeight="1" x14ac:dyDescent="0.25">
      <c r="B522" s="58" t="s">
        <v>1416</v>
      </c>
      <c r="C522" s="59" t="s">
        <v>49</v>
      </c>
      <c r="D522" s="52" t="s">
        <v>1417</v>
      </c>
      <c r="E522" s="53" t="s">
        <v>1418</v>
      </c>
      <c r="F522" s="52" t="s">
        <v>47</v>
      </c>
      <c r="G522" s="60">
        <v>1</v>
      </c>
      <c r="H522" s="71"/>
      <c r="I522" s="51">
        <f t="shared" si="150"/>
        <v>0</v>
      </c>
      <c r="J522" s="50">
        <f t="shared" si="153"/>
        <v>0</v>
      </c>
      <c r="K522" s="80">
        <f t="shared" si="152"/>
        <v>0</v>
      </c>
      <c r="M522" s="88"/>
    </row>
    <row r="523" spans="2:13" s="3" customFormat="1" ht="31.5" x14ac:dyDescent="0.25">
      <c r="B523" s="58" t="s">
        <v>1419</v>
      </c>
      <c r="C523" s="59" t="s">
        <v>7</v>
      </c>
      <c r="D523" s="52" t="s">
        <v>1420</v>
      </c>
      <c r="E523" s="53" t="s">
        <v>1421</v>
      </c>
      <c r="F523" s="52" t="s">
        <v>47</v>
      </c>
      <c r="G523" s="60">
        <v>1</v>
      </c>
      <c r="H523" s="71"/>
      <c r="I523" s="51">
        <f t="shared" si="150"/>
        <v>0</v>
      </c>
      <c r="J523" s="50">
        <f t="shared" si="153"/>
        <v>0</v>
      </c>
      <c r="K523" s="80">
        <f t="shared" si="152"/>
        <v>0</v>
      </c>
      <c r="M523" s="88"/>
    </row>
    <row r="524" spans="2:13" s="3" customFormat="1" ht="31.5" x14ac:dyDescent="0.25">
      <c r="B524" s="58" t="s">
        <v>1422</v>
      </c>
      <c r="C524" s="59" t="s">
        <v>49</v>
      </c>
      <c r="D524" s="52" t="s">
        <v>1423</v>
      </c>
      <c r="E524" s="53" t="s">
        <v>1424</v>
      </c>
      <c r="F524" s="52" t="s">
        <v>47</v>
      </c>
      <c r="G524" s="60">
        <v>1</v>
      </c>
      <c r="H524" s="71"/>
      <c r="I524" s="51">
        <f t="shared" si="150"/>
        <v>0</v>
      </c>
      <c r="J524" s="50">
        <f t="shared" si="153"/>
        <v>0</v>
      </c>
      <c r="K524" s="80">
        <f t="shared" si="152"/>
        <v>0</v>
      </c>
      <c r="M524" s="88"/>
    </row>
    <row r="525" spans="2:13" s="3" customFormat="1" ht="15.75" x14ac:dyDescent="0.25">
      <c r="B525" s="54" t="s">
        <v>1425</v>
      </c>
      <c r="C525" s="55"/>
      <c r="D525" s="56" t="s">
        <v>728</v>
      </c>
      <c r="E525" s="56"/>
      <c r="F525" s="56"/>
      <c r="G525" s="57"/>
      <c r="H525" s="57"/>
      <c r="I525" s="57"/>
      <c r="J525" s="57"/>
      <c r="K525" s="81">
        <f>SUM(K526:K532,0)</f>
        <v>0</v>
      </c>
      <c r="M525" s="88"/>
    </row>
    <row r="526" spans="2:13" s="3" customFormat="1" ht="31.5" x14ac:dyDescent="0.25">
      <c r="B526" s="45" t="s">
        <v>1426</v>
      </c>
      <c r="C526" s="46" t="s">
        <v>7</v>
      </c>
      <c r="D526" s="47" t="s">
        <v>1427</v>
      </c>
      <c r="E526" s="48" t="s">
        <v>1113</v>
      </c>
      <c r="F526" s="47" t="s">
        <v>47</v>
      </c>
      <c r="G526" s="60">
        <v>42</v>
      </c>
      <c r="H526" s="71"/>
      <c r="I526" s="51">
        <f t="shared" si="150"/>
        <v>0</v>
      </c>
      <c r="J526" s="50">
        <f t="shared" ref="J526" si="154">ROUND(H526*(1+I526),2)</f>
        <v>0</v>
      </c>
      <c r="K526" s="80">
        <f t="shared" ref="K526:K532" si="155">ROUND(G526*J526,2)</f>
        <v>0</v>
      </c>
      <c r="M526" s="88"/>
    </row>
    <row r="527" spans="2:13" s="3" customFormat="1" ht="31.5" x14ac:dyDescent="0.25">
      <c r="B527" s="45" t="s">
        <v>1428</v>
      </c>
      <c r="C527" s="46" t="s">
        <v>49</v>
      </c>
      <c r="D527" s="47" t="s">
        <v>1110</v>
      </c>
      <c r="E527" s="48" t="s">
        <v>1111</v>
      </c>
      <c r="F527" s="47" t="s">
        <v>47</v>
      </c>
      <c r="G527" s="60">
        <v>697</v>
      </c>
      <c r="H527" s="71"/>
      <c r="I527" s="51">
        <f t="shared" si="150"/>
        <v>0</v>
      </c>
      <c r="J527" s="50">
        <f t="shared" ref="J527:J532" si="156">ROUND(H527*(1+I527),2)</f>
        <v>0</v>
      </c>
      <c r="K527" s="80">
        <f t="shared" si="155"/>
        <v>0</v>
      </c>
      <c r="M527" s="88"/>
    </row>
    <row r="528" spans="2:13" s="3" customFormat="1" ht="31.5" x14ac:dyDescent="0.25">
      <c r="B528" s="45" t="s">
        <v>1429</v>
      </c>
      <c r="C528" s="46" t="s">
        <v>49</v>
      </c>
      <c r="D528" s="47" t="s">
        <v>1131</v>
      </c>
      <c r="E528" s="48" t="s">
        <v>1132</v>
      </c>
      <c r="F528" s="47" t="s">
        <v>47</v>
      </c>
      <c r="G528" s="60">
        <v>23</v>
      </c>
      <c r="H528" s="71"/>
      <c r="I528" s="51">
        <f t="shared" si="150"/>
        <v>0</v>
      </c>
      <c r="J528" s="50">
        <f t="shared" si="156"/>
        <v>0</v>
      </c>
      <c r="K528" s="80">
        <f t="shared" si="155"/>
        <v>0</v>
      </c>
      <c r="M528" s="88"/>
    </row>
    <row r="529" spans="2:13" s="3" customFormat="1" ht="31.5" x14ac:dyDescent="0.25">
      <c r="B529" s="45" t="s">
        <v>1430</v>
      </c>
      <c r="C529" s="46" t="s">
        <v>49</v>
      </c>
      <c r="D529" s="47" t="s">
        <v>1431</v>
      </c>
      <c r="E529" s="48" t="s">
        <v>1432</v>
      </c>
      <c r="F529" s="47" t="s">
        <v>47</v>
      </c>
      <c r="G529" s="60">
        <v>481</v>
      </c>
      <c r="H529" s="71"/>
      <c r="I529" s="51">
        <f t="shared" si="150"/>
        <v>0</v>
      </c>
      <c r="J529" s="50">
        <f t="shared" si="156"/>
        <v>0</v>
      </c>
      <c r="K529" s="80">
        <f t="shared" si="155"/>
        <v>0</v>
      </c>
      <c r="M529" s="88"/>
    </row>
    <row r="530" spans="2:13" customFormat="1" ht="31.5" x14ac:dyDescent="0.25">
      <c r="B530" s="45" t="s">
        <v>1433</v>
      </c>
      <c r="C530" s="46" t="s">
        <v>49</v>
      </c>
      <c r="D530" s="47" t="s">
        <v>1137</v>
      </c>
      <c r="E530" s="48" t="s">
        <v>1138</v>
      </c>
      <c r="F530" s="47" t="s">
        <v>47</v>
      </c>
      <c r="G530" s="60">
        <v>593</v>
      </c>
      <c r="H530" s="71"/>
      <c r="I530" s="51">
        <f t="shared" si="150"/>
        <v>0</v>
      </c>
      <c r="J530" s="50">
        <f t="shared" si="156"/>
        <v>0</v>
      </c>
      <c r="K530" s="80">
        <f t="shared" si="155"/>
        <v>0</v>
      </c>
      <c r="M530" s="88"/>
    </row>
    <row r="531" spans="2:13" customFormat="1" ht="32.25" customHeight="1" x14ac:dyDescent="0.25">
      <c r="B531" s="45" t="s">
        <v>1434</v>
      </c>
      <c r="C531" s="46" t="s">
        <v>7</v>
      </c>
      <c r="D531" s="47" t="s">
        <v>1435</v>
      </c>
      <c r="E531" s="48" t="s">
        <v>1436</v>
      </c>
      <c r="F531" s="47" t="s">
        <v>95</v>
      </c>
      <c r="G531" s="60">
        <v>39.24</v>
      </c>
      <c r="H531" s="71"/>
      <c r="I531" s="51">
        <f t="shared" si="150"/>
        <v>0</v>
      </c>
      <c r="J531" s="50">
        <f t="shared" si="156"/>
        <v>0</v>
      </c>
      <c r="K531" s="80">
        <f t="shared" si="155"/>
        <v>0</v>
      </c>
      <c r="M531" s="88"/>
    </row>
    <row r="532" spans="2:13" customFormat="1" ht="31.5" x14ac:dyDescent="0.25">
      <c r="B532" s="45" t="s">
        <v>1437</v>
      </c>
      <c r="C532" s="46" t="s">
        <v>7</v>
      </c>
      <c r="D532" s="47" t="s">
        <v>1438</v>
      </c>
      <c r="E532" s="48" t="s">
        <v>1439</v>
      </c>
      <c r="F532" s="47" t="s">
        <v>47</v>
      </c>
      <c r="G532" s="60">
        <v>65</v>
      </c>
      <c r="H532" s="71"/>
      <c r="I532" s="51">
        <f t="shared" si="150"/>
        <v>0</v>
      </c>
      <c r="J532" s="50">
        <f t="shared" si="156"/>
        <v>0</v>
      </c>
      <c r="K532" s="80">
        <f t="shared" si="155"/>
        <v>0</v>
      </c>
      <c r="M532" s="88"/>
    </row>
    <row r="533" spans="2:13" customFormat="1" ht="15.75" x14ac:dyDescent="0.25">
      <c r="B533" s="54" t="s">
        <v>1440</v>
      </c>
      <c r="C533" s="55"/>
      <c r="D533" s="56" t="s">
        <v>1441</v>
      </c>
      <c r="E533" s="56"/>
      <c r="F533" s="56"/>
      <c r="G533" s="57"/>
      <c r="H533" s="57"/>
      <c r="I533" s="57"/>
      <c r="J533" s="57"/>
      <c r="K533" s="81">
        <f>SUM(K534:K536,0)</f>
        <v>0</v>
      </c>
      <c r="M533" s="88"/>
    </row>
    <row r="534" spans="2:13" customFormat="1" ht="49.5" customHeight="1" x14ac:dyDescent="0.25">
      <c r="B534" s="45" t="s">
        <v>1442</v>
      </c>
      <c r="C534" s="46" t="s">
        <v>49</v>
      </c>
      <c r="D534" s="47" t="s">
        <v>1443</v>
      </c>
      <c r="E534" s="48" t="s">
        <v>1444</v>
      </c>
      <c r="F534" s="47" t="s">
        <v>47</v>
      </c>
      <c r="G534" s="60">
        <v>5</v>
      </c>
      <c r="H534" s="71"/>
      <c r="I534" s="51">
        <f t="shared" si="150"/>
        <v>0</v>
      </c>
      <c r="J534" s="50">
        <f t="shared" ref="J534:J536" si="157">ROUND(H534*(1+I534),2)</f>
        <v>0</v>
      </c>
      <c r="K534" s="80">
        <f t="shared" ref="K534:K536" si="158">ROUND(G534*J534,2)</f>
        <v>0</v>
      </c>
      <c r="M534" s="88"/>
    </row>
    <row r="535" spans="2:13" s="3" customFormat="1" ht="31.5" x14ac:dyDescent="0.25">
      <c r="B535" s="45" t="s">
        <v>1445</v>
      </c>
      <c r="C535" s="46" t="s">
        <v>7</v>
      </c>
      <c r="D535" s="47" t="s">
        <v>1446</v>
      </c>
      <c r="E535" s="48" t="s">
        <v>1447</v>
      </c>
      <c r="F535" s="47" t="s">
        <v>47</v>
      </c>
      <c r="G535" s="60">
        <v>4</v>
      </c>
      <c r="H535" s="71"/>
      <c r="I535" s="51">
        <f t="shared" si="150"/>
        <v>0</v>
      </c>
      <c r="J535" s="50">
        <f t="shared" si="157"/>
        <v>0</v>
      </c>
      <c r="K535" s="80">
        <f t="shared" si="158"/>
        <v>0</v>
      </c>
      <c r="M535" s="88"/>
    </row>
    <row r="536" spans="2:13" s="3" customFormat="1" ht="47.25" x14ac:dyDescent="0.25">
      <c r="B536" s="45" t="s">
        <v>1448</v>
      </c>
      <c r="C536" s="46" t="s">
        <v>49</v>
      </c>
      <c r="D536" s="47" t="s">
        <v>1396</v>
      </c>
      <c r="E536" s="48" t="s">
        <v>1397</v>
      </c>
      <c r="F536" s="47" t="s">
        <v>47</v>
      </c>
      <c r="G536" s="60">
        <v>1</v>
      </c>
      <c r="H536" s="71"/>
      <c r="I536" s="51">
        <f t="shared" si="150"/>
        <v>0</v>
      </c>
      <c r="J536" s="50">
        <f t="shared" si="157"/>
        <v>0</v>
      </c>
      <c r="K536" s="80">
        <f t="shared" si="158"/>
        <v>0</v>
      </c>
      <c r="M536" s="88"/>
    </row>
    <row r="537" spans="2:13" s="3" customFormat="1" ht="15.75" x14ac:dyDescent="0.25">
      <c r="B537" s="54" t="s">
        <v>1449</v>
      </c>
      <c r="C537" s="55"/>
      <c r="D537" s="56" t="s">
        <v>1450</v>
      </c>
      <c r="E537" s="56"/>
      <c r="F537" s="56"/>
      <c r="G537" s="57"/>
      <c r="H537" s="57"/>
      <c r="I537" s="57"/>
      <c r="J537" s="57"/>
      <c r="K537" s="81">
        <f>SUM(K538:K539,0)</f>
        <v>0</v>
      </c>
      <c r="M537" s="88"/>
    </row>
    <row r="538" spans="2:13" s="3" customFormat="1" ht="15.75" x14ac:dyDescent="0.25">
      <c r="B538" s="45" t="s">
        <v>1451</v>
      </c>
      <c r="C538" s="46" t="s">
        <v>7</v>
      </c>
      <c r="D538" s="47" t="s">
        <v>1452</v>
      </c>
      <c r="E538" s="48" t="s">
        <v>1453</v>
      </c>
      <c r="F538" s="47" t="s">
        <v>47</v>
      </c>
      <c r="G538" s="60">
        <v>28</v>
      </c>
      <c r="H538" s="71"/>
      <c r="I538" s="51">
        <f t="shared" si="150"/>
        <v>0</v>
      </c>
      <c r="J538" s="50">
        <f t="shared" ref="J538:J539" si="159">ROUND(H538*(1+I538),2)</f>
        <v>0</v>
      </c>
      <c r="K538" s="80">
        <f t="shared" ref="K538:K539" si="160">ROUND(G538*J538,2)</f>
        <v>0</v>
      </c>
      <c r="M538" s="88"/>
    </row>
    <row r="539" spans="2:13" s="3" customFormat="1" ht="31.5" x14ac:dyDescent="0.25">
      <c r="B539" s="45" t="s">
        <v>1454</v>
      </c>
      <c r="C539" s="46" t="s">
        <v>49</v>
      </c>
      <c r="D539" s="47" t="s">
        <v>1455</v>
      </c>
      <c r="E539" s="48" t="s">
        <v>1456</v>
      </c>
      <c r="F539" s="47" t="s">
        <v>47</v>
      </c>
      <c r="G539" s="60">
        <v>14</v>
      </c>
      <c r="H539" s="71"/>
      <c r="I539" s="51">
        <f t="shared" si="150"/>
        <v>0</v>
      </c>
      <c r="J539" s="50">
        <f t="shared" si="159"/>
        <v>0</v>
      </c>
      <c r="K539" s="80">
        <f t="shared" si="160"/>
        <v>0</v>
      </c>
      <c r="M539" s="88"/>
    </row>
    <row r="540" spans="2:13" customFormat="1" ht="15.75" x14ac:dyDescent="0.25">
      <c r="B540" s="54" t="s">
        <v>1457</v>
      </c>
      <c r="C540" s="55"/>
      <c r="D540" s="56" t="s">
        <v>1458</v>
      </c>
      <c r="E540" s="56"/>
      <c r="F540" s="56"/>
      <c r="G540" s="57"/>
      <c r="H540" s="57"/>
      <c r="I540" s="57"/>
      <c r="J540" s="57"/>
      <c r="K540" s="81">
        <f>SUM(K541:K550,0)</f>
        <v>0</v>
      </c>
      <c r="M540" s="88"/>
    </row>
    <row r="541" spans="2:13" customFormat="1" ht="32.25" customHeight="1" x14ac:dyDescent="0.25">
      <c r="B541" s="45" t="s">
        <v>1459</v>
      </c>
      <c r="C541" s="46" t="s">
        <v>49</v>
      </c>
      <c r="D541" s="47" t="s">
        <v>1460</v>
      </c>
      <c r="E541" s="53" t="s">
        <v>1461</v>
      </c>
      <c r="F541" s="47" t="s">
        <v>12</v>
      </c>
      <c r="G541" s="49">
        <v>77.599999999999994</v>
      </c>
      <c r="H541" s="71"/>
      <c r="I541" s="51">
        <f t="shared" si="150"/>
        <v>0</v>
      </c>
      <c r="J541" s="50">
        <f t="shared" ref="J541" si="161">ROUND(H541*(1+I541),2)</f>
        <v>0</v>
      </c>
      <c r="K541" s="80">
        <f t="shared" ref="K541:K550" si="162">ROUND(G541*J541,2)</f>
        <v>0</v>
      </c>
      <c r="M541" s="88"/>
    </row>
    <row r="542" spans="2:13" customFormat="1" ht="47.25" x14ac:dyDescent="0.25">
      <c r="B542" s="45" t="s">
        <v>1462</v>
      </c>
      <c r="C542" s="46" t="s">
        <v>7</v>
      </c>
      <c r="D542" s="47" t="s">
        <v>1359</v>
      </c>
      <c r="E542" s="53" t="s">
        <v>1360</v>
      </c>
      <c r="F542" s="47" t="s">
        <v>12</v>
      </c>
      <c r="G542" s="49">
        <v>4.2</v>
      </c>
      <c r="H542" s="71"/>
      <c r="I542" s="51">
        <f t="shared" si="150"/>
        <v>0</v>
      </c>
      <c r="J542" s="50">
        <f t="shared" ref="J542:J550" si="163">ROUND(H542*(1+I542),2)</f>
        <v>0</v>
      </c>
      <c r="K542" s="80">
        <f t="shared" si="162"/>
        <v>0</v>
      </c>
      <c r="M542" s="88"/>
    </row>
    <row r="543" spans="2:13" s="3" customFormat="1" ht="47.25" x14ac:dyDescent="0.25">
      <c r="B543" s="45" t="s">
        <v>1463</v>
      </c>
      <c r="C543" s="46" t="s">
        <v>7</v>
      </c>
      <c r="D543" s="47" t="s">
        <v>1464</v>
      </c>
      <c r="E543" s="53" t="s">
        <v>1465</v>
      </c>
      <c r="F543" s="47" t="s">
        <v>12</v>
      </c>
      <c r="G543" s="49">
        <v>258.39999999999998</v>
      </c>
      <c r="H543" s="71"/>
      <c r="I543" s="51">
        <f t="shared" si="150"/>
        <v>0</v>
      </c>
      <c r="J543" s="50">
        <f t="shared" si="163"/>
        <v>0</v>
      </c>
      <c r="K543" s="80">
        <f t="shared" si="162"/>
        <v>0</v>
      </c>
      <c r="M543" s="88"/>
    </row>
    <row r="544" spans="2:13" s="3" customFormat="1" ht="31.5" x14ac:dyDescent="0.25">
      <c r="B544" s="45" t="s">
        <v>1466</v>
      </c>
      <c r="C544" s="46" t="s">
        <v>7</v>
      </c>
      <c r="D544" s="47" t="s">
        <v>1467</v>
      </c>
      <c r="E544" s="48" t="s">
        <v>1468</v>
      </c>
      <c r="F544" s="47" t="s">
        <v>12</v>
      </c>
      <c r="G544" s="49">
        <v>51.8</v>
      </c>
      <c r="H544" s="71"/>
      <c r="I544" s="51">
        <f t="shared" si="150"/>
        <v>0</v>
      </c>
      <c r="J544" s="50">
        <f t="shared" si="163"/>
        <v>0</v>
      </c>
      <c r="K544" s="80">
        <f t="shared" si="162"/>
        <v>0</v>
      </c>
      <c r="M544" s="88"/>
    </row>
    <row r="545" spans="2:13" s="3" customFormat="1" ht="24" customHeight="1" x14ac:dyDescent="0.25">
      <c r="B545" s="45" t="s">
        <v>1469</v>
      </c>
      <c r="C545" s="46" t="s">
        <v>7</v>
      </c>
      <c r="D545" s="47" t="s">
        <v>1470</v>
      </c>
      <c r="E545" s="48" t="s">
        <v>1471</v>
      </c>
      <c r="F545" s="47" t="s">
        <v>12</v>
      </c>
      <c r="G545" s="49">
        <v>46.9</v>
      </c>
      <c r="H545" s="71"/>
      <c r="I545" s="51">
        <f t="shared" si="150"/>
        <v>0</v>
      </c>
      <c r="J545" s="50">
        <f t="shared" si="163"/>
        <v>0</v>
      </c>
      <c r="K545" s="80">
        <f t="shared" si="162"/>
        <v>0</v>
      </c>
      <c r="M545" s="88"/>
    </row>
    <row r="546" spans="2:13" s="3" customFormat="1" ht="31.5" x14ac:dyDescent="0.25">
      <c r="B546" s="45" t="s">
        <v>1472</v>
      </c>
      <c r="C546" s="46" t="s">
        <v>49</v>
      </c>
      <c r="D546" s="47" t="s">
        <v>1473</v>
      </c>
      <c r="E546" s="48" t="s">
        <v>1474</v>
      </c>
      <c r="F546" s="47" t="s">
        <v>47</v>
      </c>
      <c r="G546" s="49">
        <v>1</v>
      </c>
      <c r="H546" s="71"/>
      <c r="I546" s="51">
        <f t="shared" si="150"/>
        <v>0</v>
      </c>
      <c r="J546" s="50">
        <f t="shared" si="163"/>
        <v>0</v>
      </c>
      <c r="K546" s="80">
        <f t="shared" si="162"/>
        <v>0</v>
      </c>
      <c r="M546" s="88"/>
    </row>
    <row r="547" spans="2:13" s="3" customFormat="1" ht="31.5" x14ac:dyDescent="0.25">
      <c r="B547" s="45" t="s">
        <v>1475</v>
      </c>
      <c r="C547" s="46" t="s">
        <v>49</v>
      </c>
      <c r="D547" s="47" t="s">
        <v>1348</v>
      </c>
      <c r="E547" s="48" t="s">
        <v>1349</v>
      </c>
      <c r="F547" s="47" t="s">
        <v>47</v>
      </c>
      <c r="G547" s="49">
        <v>3</v>
      </c>
      <c r="H547" s="71"/>
      <c r="I547" s="51">
        <f t="shared" si="150"/>
        <v>0</v>
      </c>
      <c r="J547" s="50">
        <f t="shared" si="163"/>
        <v>0</v>
      </c>
      <c r="K547" s="80">
        <f t="shared" si="162"/>
        <v>0</v>
      </c>
      <c r="M547" s="88"/>
    </row>
    <row r="548" spans="2:13" s="3" customFormat="1" ht="31.5" x14ac:dyDescent="0.25">
      <c r="B548" s="45" t="s">
        <v>1476</v>
      </c>
      <c r="C548" s="46" t="s">
        <v>49</v>
      </c>
      <c r="D548" s="47" t="s">
        <v>1102</v>
      </c>
      <c r="E548" s="48" t="s">
        <v>1103</v>
      </c>
      <c r="F548" s="47" t="s">
        <v>47</v>
      </c>
      <c r="G548" s="49">
        <v>12</v>
      </c>
      <c r="H548" s="71"/>
      <c r="I548" s="51">
        <f t="shared" si="150"/>
        <v>0</v>
      </c>
      <c r="J548" s="50">
        <f t="shared" si="163"/>
        <v>0</v>
      </c>
      <c r="K548" s="80">
        <f t="shared" si="162"/>
        <v>0</v>
      </c>
      <c r="M548" s="88"/>
    </row>
    <row r="549" spans="2:13" s="3" customFormat="1" ht="31.5" x14ac:dyDescent="0.25">
      <c r="B549" s="45" t="s">
        <v>1477</v>
      </c>
      <c r="C549" s="46" t="s">
        <v>49</v>
      </c>
      <c r="D549" s="47" t="s">
        <v>1478</v>
      </c>
      <c r="E549" s="48" t="s">
        <v>1479</v>
      </c>
      <c r="F549" s="47" t="s">
        <v>47</v>
      </c>
      <c r="G549" s="49">
        <v>5</v>
      </c>
      <c r="H549" s="71"/>
      <c r="I549" s="51">
        <f t="shared" si="150"/>
        <v>0</v>
      </c>
      <c r="J549" s="50">
        <f t="shared" si="163"/>
        <v>0</v>
      </c>
      <c r="K549" s="80">
        <f t="shared" si="162"/>
        <v>0</v>
      </c>
      <c r="M549" s="88"/>
    </row>
    <row r="550" spans="2:13" s="3" customFormat="1" ht="47.25" x14ac:dyDescent="0.25">
      <c r="B550" s="45" t="s">
        <v>1480</v>
      </c>
      <c r="C550" s="46" t="s">
        <v>49</v>
      </c>
      <c r="D550" s="47" t="s">
        <v>1481</v>
      </c>
      <c r="E550" s="48" t="s">
        <v>1482</v>
      </c>
      <c r="F550" s="47" t="s">
        <v>47</v>
      </c>
      <c r="G550" s="49">
        <v>3</v>
      </c>
      <c r="H550" s="71"/>
      <c r="I550" s="51">
        <f t="shared" si="150"/>
        <v>0</v>
      </c>
      <c r="J550" s="50">
        <f t="shared" si="163"/>
        <v>0</v>
      </c>
      <c r="K550" s="80">
        <f t="shared" si="162"/>
        <v>0</v>
      </c>
      <c r="M550" s="88"/>
    </row>
    <row r="551" spans="2:13" s="3" customFormat="1" ht="15.75" x14ac:dyDescent="0.25">
      <c r="B551" s="54" t="s">
        <v>1483</v>
      </c>
      <c r="C551" s="55"/>
      <c r="D551" s="56" t="s">
        <v>1484</v>
      </c>
      <c r="E551" s="56"/>
      <c r="F551" s="56"/>
      <c r="G551" s="57"/>
      <c r="H551" s="57"/>
      <c r="I551" s="57"/>
      <c r="J551" s="57"/>
      <c r="K551" s="81">
        <f>SUM(K552:K552,0)</f>
        <v>0</v>
      </c>
      <c r="M551" s="88"/>
    </row>
    <row r="552" spans="2:13" s="3" customFormat="1" ht="31.5" x14ac:dyDescent="0.25">
      <c r="B552" s="45" t="s">
        <v>1485</v>
      </c>
      <c r="C552" s="46" t="s">
        <v>7</v>
      </c>
      <c r="D552" s="47" t="s">
        <v>1486</v>
      </c>
      <c r="E552" s="48" t="s">
        <v>1487</v>
      </c>
      <c r="F552" s="47" t="s">
        <v>12</v>
      </c>
      <c r="G552" s="49">
        <v>1209.5</v>
      </c>
      <c r="H552" s="71"/>
      <c r="I552" s="51">
        <f t="shared" si="150"/>
        <v>0</v>
      </c>
      <c r="J552" s="50">
        <f t="shared" ref="J552" si="164">ROUND(H552*(1+I552),2)</f>
        <v>0</v>
      </c>
      <c r="K552" s="80">
        <f>ROUND(G552*J552,2)</f>
        <v>0</v>
      </c>
      <c r="M552" s="88"/>
    </row>
    <row r="553" spans="2:13" customFormat="1" ht="15.75" x14ac:dyDescent="0.25">
      <c r="B553" s="41">
        <v>19</v>
      </c>
      <c r="C553" s="42"/>
      <c r="D553" s="43" t="s">
        <v>1488</v>
      </c>
      <c r="E553" s="43"/>
      <c r="F553" s="43"/>
      <c r="G553" s="44"/>
      <c r="H553" s="44"/>
      <c r="I553" s="44"/>
      <c r="J553" s="44"/>
      <c r="K553" s="79">
        <f>SUM(K554:K558,0)</f>
        <v>0</v>
      </c>
      <c r="M553" s="88"/>
    </row>
    <row r="554" spans="2:13" customFormat="1" ht="32.25" customHeight="1" x14ac:dyDescent="0.25">
      <c r="B554" s="45" t="s">
        <v>1489</v>
      </c>
      <c r="C554" s="46" t="s">
        <v>7</v>
      </c>
      <c r="D554" s="52">
        <v>98111</v>
      </c>
      <c r="E554" s="53" t="s">
        <v>1490</v>
      </c>
      <c r="F554" s="52" t="s">
        <v>47</v>
      </c>
      <c r="G554" s="60">
        <v>15</v>
      </c>
      <c r="H554" s="71"/>
      <c r="I554" s="51">
        <f t="shared" si="150"/>
        <v>0</v>
      </c>
      <c r="J554" s="50">
        <f t="shared" ref="J554" si="165">ROUND(H554*(1+I554),2)</f>
        <v>0</v>
      </c>
      <c r="K554" s="80">
        <f t="shared" ref="K554:K558" si="166">ROUND(G554*J554,2)</f>
        <v>0</v>
      </c>
      <c r="M554" s="88"/>
    </row>
    <row r="555" spans="2:13" customFormat="1" ht="31.5" x14ac:dyDescent="0.25">
      <c r="B555" s="45" t="s">
        <v>1491</v>
      </c>
      <c r="C555" s="46" t="s">
        <v>7</v>
      </c>
      <c r="D555" s="52" t="s">
        <v>1492</v>
      </c>
      <c r="E555" s="53" t="s">
        <v>1493</v>
      </c>
      <c r="F555" s="52" t="s">
        <v>47</v>
      </c>
      <c r="G555" s="60">
        <v>15</v>
      </c>
      <c r="H555" s="71"/>
      <c r="I555" s="51">
        <f t="shared" si="150"/>
        <v>0</v>
      </c>
      <c r="J555" s="50">
        <f t="shared" ref="J555:J558" si="167">ROUND(H555*(1+I555),2)</f>
        <v>0</v>
      </c>
      <c r="K555" s="80">
        <f t="shared" si="166"/>
        <v>0</v>
      </c>
      <c r="M555" s="88"/>
    </row>
    <row r="556" spans="2:13" customFormat="1" ht="31.5" x14ac:dyDescent="0.25">
      <c r="B556" s="45" t="s">
        <v>1494</v>
      </c>
      <c r="C556" s="46" t="s">
        <v>7</v>
      </c>
      <c r="D556" s="52">
        <v>104753</v>
      </c>
      <c r="E556" s="53" t="s">
        <v>1495</v>
      </c>
      <c r="F556" s="52" t="s">
        <v>47</v>
      </c>
      <c r="G556" s="49">
        <v>48</v>
      </c>
      <c r="H556" s="71"/>
      <c r="I556" s="51">
        <f t="shared" si="150"/>
        <v>0</v>
      </c>
      <c r="J556" s="50">
        <f t="shared" si="167"/>
        <v>0</v>
      </c>
      <c r="K556" s="80">
        <f t="shared" si="166"/>
        <v>0</v>
      </c>
      <c r="M556" s="88"/>
    </row>
    <row r="557" spans="2:13" customFormat="1" ht="49.5" customHeight="1" x14ac:dyDescent="0.25">
      <c r="B557" s="45" t="s">
        <v>1496</v>
      </c>
      <c r="C557" s="65" t="s">
        <v>981</v>
      </c>
      <c r="D557" s="61" t="s">
        <v>1497</v>
      </c>
      <c r="E557" s="62" t="s">
        <v>1498</v>
      </c>
      <c r="F557" s="61" t="s">
        <v>12</v>
      </c>
      <c r="G557" s="63">
        <v>280</v>
      </c>
      <c r="H557" s="71"/>
      <c r="I557" s="51">
        <f t="shared" si="150"/>
        <v>0</v>
      </c>
      <c r="J557" s="50">
        <f t="shared" si="167"/>
        <v>0</v>
      </c>
      <c r="K557" s="80">
        <f t="shared" si="166"/>
        <v>0</v>
      </c>
      <c r="M557" s="88"/>
    </row>
    <row r="558" spans="2:13" s="3" customFormat="1" ht="31.5" x14ac:dyDescent="0.25">
      <c r="B558" s="45" t="s">
        <v>1499</v>
      </c>
      <c r="C558" s="46" t="s">
        <v>7</v>
      </c>
      <c r="D558" s="52" t="s">
        <v>1500</v>
      </c>
      <c r="E558" s="53" t="s">
        <v>1501</v>
      </c>
      <c r="F558" s="52" t="s">
        <v>12</v>
      </c>
      <c r="G558" s="49">
        <v>310</v>
      </c>
      <c r="H558" s="71"/>
      <c r="I558" s="51">
        <f t="shared" si="150"/>
        <v>0</v>
      </c>
      <c r="J558" s="50">
        <f t="shared" si="167"/>
        <v>0</v>
      </c>
      <c r="K558" s="80">
        <f t="shared" si="166"/>
        <v>0</v>
      </c>
      <c r="M558" s="88"/>
    </row>
    <row r="559" spans="2:13" s="3" customFormat="1" ht="15.75" x14ac:dyDescent="0.25">
      <c r="B559" s="41">
        <v>20</v>
      </c>
      <c r="C559" s="42"/>
      <c r="D559" s="43" t="s">
        <v>1502</v>
      </c>
      <c r="E559" s="43"/>
      <c r="F559" s="43"/>
      <c r="G559" s="44"/>
      <c r="H559" s="44"/>
      <c r="I559" s="44"/>
      <c r="J559" s="44"/>
      <c r="K559" s="79">
        <f>K560</f>
        <v>0</v>
      </c>
      <c r="M559" s="88"/>
    </row>
    <row r="560" spans="2:13" s="3" customFormat="1" ht="15.75" x14ac:dyDescent="0.25">
      <c r="B560" s="54" t="s">
        <v>1503</v>
      </c>
      <c r="C560" s="55"/>
      <c r="D560" s="56" t="s">
        <v>1504</v>
      </c>
      <c r="E560" s="56"/>
      <c r="F560" s="56"/>
      <c r="G560" s="57"/>
      <c r="H560" s="57"/>
      <c r="I560" s="57"/>
      <c r="J560" s="57"/>
      <c r="K560" s="81">
        <f>SUM(K561:K563)</f>
        <v>0</v>
      </c>
      <c r="M560" s="88"/>
    </row>
    <row r="561" spans="2:13" s="3" customFormat="1" ht="31.5" x14ac:dyDescent="0.25">
      <c r="B561" s="45" t="s">
        <v>1505</v>
      </c>
      <c r="C561" s="46" t="s">
        <v>7</v>
      </c>
      <c r="D561" s="47" t="s">
        <v>1506</v>
      </c>
      <c r="E561" s="53" t="s">
        <v>1507</v>
      </c>
      <c r="F561" s="47" t="s">
        <v>12</v>
      </c>
      <c r="G561" s="60">
        <v>20</v>
      </c>
      <c r="H561" s="71"/>
      <c r="I561" s="51">
        <f t="shared" ref="I561:I563" si="168">$I$8</f>
        <v>0</v>
      </c>
      <c r="J561" s="50">
        <f t="shared" ref="J561:J563" si="169">ROUND(H561*(1+I561),2)</f>
        <v>0</v>
      </c>
      <c r="K561" s="80">
        <f t="shared" ref="K561:K563" si="170">ROUND(G561*J561,2)</f>
        <v>0</v>
      </c>
      <c r="M561" s="88"/>
    </row>
    <row r="562" spans="2:13" s="3" customFormat="1" ht="31.5" x14ac:dyDescent="0.25">
      <c r="B562" s="45" t="s">
        <v>1508</v>
      </c>
      <c r="C562" s="46" t="s">
        <v>7</v>
      </c>
      <c r="D562" s="47" t="s">
        <v>1509</v>
      </c>
      <c r="E562" s="53" t="s">
        <v>1510</v>
      </c>
      <c r="F562" s="47" t="s">
        <v>12</v>
      </c>
      <c r="G562" s="60">
        <v>115</v>
      </c>
      <c r="H562" s="71"/>
      <c r="I562" s="51">
        <f t="shared" si="168"/>
        <v>0</v>
      </c>
      <c r="J562" s="50">
        <f t="shared" si="169"/>
        <v>0</v>
      </c>
      <c r="K562" s="80">
        <f t="shared" si="170"/>
        <v>0</v>
      </c>
      <c r="M562" s="88"/>
    </row>
    <row r="563" spans="2:13" customFormat="1" ht="47.25" x14ac:dyDescent="0.25">
      <c r="B563" s="45" t="s">
        <v>1511</v>
      </c>
      <c r="C563" s="46" t="s">
        <v>7</v>
      </c>
      <c r="D563" s="47" t="s">
        <v>1512</v>
      </c>
      <c r="E563" s="53" t="s">
        <v>1513</v>
      </c>
      <c r="F563" s="47" t="s">
        <v>12</v>
      </c>
      <c r="G563" s="60">
        <v>95</v>
      </c>
      <c r="H563" s="71"/>
      <c r="I563" s="51">
        <f t="shared" si="168"/>
        <v>0</v>
      </c>
      <c r="J563" s="50">
        <f t="shared" si="169"/>
        <v>0</v>
      </c>
      <c r="K563" s="80">
        <f t="shared" si="170"/>
        <v>0</v>
      </c>
      <c r="M563" s="88"/>
    </row>
    <row r="564" spans="2:13" customFormat="1" ht="32.25" customHeight="1" x14ac:dyDescent="0.25">
      <c r="B564" s="41">
        <v>21</v>
      </c>
      <c r="C564" s="42"/>
      <c r="D564" s="43" t="s">
        <v>1514</v>
      </c>
      <c r="E564" s="43"/>
      <c r="F564" s="43"/>
      <c r="G564" s="44"/>
      <c r="H564" s="44"/>
      <c r="I564" s="44"/>
      <c r="J564" s="44"/>
      <c r="K564" s="79">
        <f>SUM(K565:K567)</f>
        <v>0</v>
      </c>
      <c r="M564" s="88"/>
    </row>
    <row r="565" spans="2:13" customFormat="1" ht="31.5" x14ac:dyDescent="0.25">
      <c r="B565" s="45" t="s">
        <v>1515</v>
      </c>
      <c r="C565" s="46" t="s">
        <v>49</v>
      </c>
      <c r="D565" s="47" t="s">
        <v>1516</v>
      </c>
      <c r="E565" s="48" t="s">
        <v>1517</v>
      </c>
      <c r="F565" s="47" t="s">
        <v>47</v>
      </c>
      <c r="G565" s="60">
        <v>4</v>
      </c>
      <c r="H565" s="71"/>
      <c r="I565" s="51">
        <f t="shared" ref="I565:I567" si="171">$I$8</f>
        <v>0</v>
      </c>
      <c r="J565" s="50">
        <f t="shared" ref="J565:J567" si="172">ROUND(H565*(1+I565),2)</f>
        <v>0</v>
      </c>
      <c r="K565" s="80">
        <f t="shared" ref="K565:K567" si="173">ROUND(G565*J565,2)</f>
        <v>0</v>
      </c>
      <c r="M565" s="88"/>
    </row>
    <row r="566" spans="2:13" s="3" customFormat="1" ht="31.5" x14ac:dyDescent="0.25">
      <c r="B566" s="45" t="s">
        <v>1518</v>
      </c>
      <c r="C566" s="46" t="s">
        <v>49</v>
      </c>
      <c r="D566" s="47" t="s">
        <v>1519</v>
      </c>
      <c r="E566" s="48" t="s">
        <v>1520</v>
      </c>
      <c r="F566" s="47" t="s">
        <v>12</v>
      </c>
      <c r="G566" s="60">
        <v>7.7</v>
      </c>
      <c r="H566" s="71"/>
      <c r="I566" s="51">
        <f t="shared" si="171"/>
        <v>0</v>
      </c>
      <c r="J566" s="50">
        <f t="shared" si="172"/>
        <v>0</v>
      </c>
      <c r="K566" s="80">
        <f t="shared" si="173"/>
        <v>0</v>
      </c>
      <c r="M566" s="88"/>
    </row>
    <row r="567" spans="2:13" s="3" customFormat="1" ht="31.5" x14ac:dyDescent="0.25">
      <c r="B567" s="45" t="s">
        <v>1521</v>
      </c>
      <c r="C567" s="46" t="s">
        <v>49</v>
      </c>
      <c r="D567" s="47" t="s">
        <v>1522</v>
      </c>
      <c r="E567" s="53" t="s">
        <v>1523</v>
      </c>
      <c r="F567" s="47" t="s">
        <v>970</v>
      </c>
      <c r="G567" s="60">
        <v>1</v>
      </c>
      <c r="H567" s="71"/>
      <c r="I567" s="51">
        <f t="shared" si="171"/>
        <v>0</v>
      </c>
      <c r="J567" s="50">
        <f t="shared" si="172"/>
        <v>0</v>
      </c>
      <c r="K567" s="80">
        <f t="shared" si="173"/>
        <v>0</v>
      </c>
      <c r="M567" s="88"/>
    </row>
    <row r="568" spans="2:13" s="3" customFormat="1" ht="24" customHeight="1" x14ac:dyDescent="0.25">
      <c r="B568" s="41">
        <v>22</v>
      </c>
      <c r="C568" s="42"/>
      <c r="D568" s="43" t="s">
        <v>1524</v>
      </c>
      <c r="E568" s="43"/>
      <c r="F568" s="43"/>
      <c r="G568" s="44"/>
      <c r="H568" s="44"/>
      <c r="I568" s="44"/>
      <c r="J568" s="44"/>
      <c r="K568" s="79">
        <f>SUM(K569:K574)</f>
        <v>0</v>
      </c>
      <c r="M568" s="88"/>
    </row>
    <row r="569" spans="2:13" s="3" customFormat="1" ht="31.5" x14ac:dyDescent="0.25">
      <c r="B569" s="45" t="s">
        <v>1525</v>
      </c>
      <c r="C569" s="46" t="s">
        <v>7</v>
      </c>
      <c r="D569" s="47" t="s">
        <v>959</v>
      </c>
      <c r="E569" s="48" t="s">
        <v>960</v>
      </c>
      <c r="F569" s="47" t="s">
        <v>47</v>
      </c>
      <c r="G569" s="49">
        <v>1</v>
      </c>
      <c r="H569" s="71"/>
      <c r="I569" s="51">
        <f t="shared" ref="I569:I586" si="174">$I$8</f>
        <v>0</v>
      </c>
      <c r="J569" s="50">
        <f t="shared" ref="J569" si="175">ROUND(H569*(1+I569),2)</f>
        <v>0</v>
      </c>
      <c r="K569" s="80">
        <f t="shared" ref="K569:K574" si="176">ROUND(G569*J569,2)</f>
        <v>0</v>
      </c>
      <c r="M569" s="88"/>
    </row>
    <row r="570" spans="2:13" s="3" customFormat="1" ht="31.5" x14ac:dyDescent="0.25">
      <c r="B570" s="45" t="s">
        <v>1526</v>
      </c>
      <c r="C570" s="46" t="s">
        <v>49</v>
      </c>
      <c r="D570" s="47" t="s">
        <v>1527</v>
      </c>
      <c r="E570" s="48" t="s">
        <v>1528</v>
      </c>
      <c r="F570" s="47" t="s">
        <v>47</v>
      </c>
      <c r="G570" s="49">
        <v>1</v>
      </c>
      <c r="H570" s="71"/>
      <c r="I570" s="51">
        <f t="shared" si="174"/>
        <v>0</v>
      </c>
      <c r="J570" s="50">
        <f t="shared" ref="J570:J574" si="177">ROUND(H570*(1+I570),2)</f>
        <v>0</v>
      </c>
      <c r="K570" s="80">
        <f t="shared" si="176"/>
        <v>0</v>
      </c>
      <c r="M570" s="88"/>
    </row>
    <row r="571" spans="2:13" s="3" customFormat="1" ht="31.5" x14ac:dyDescent="0.25">
      <c r="B571" s="45" t="s">
        <v>1529</v>
      </c>
      <c r="C571" s="46" t="s">
        <v>7</v>
      </c>
      <c r="D571" s="47" t="s">
        <v>1530</v>
      </c>
      <c r="E571" s="48" t="s">
        <v>1531</v>
      </c>
      <c r="F571" s="47" t="s">
        <v>47</v>
      </c>
      <c r="G571" s="49">
        <v>2</v>
      </c>
      <c r="H571" s="71"/>
      <c r="I571" s="51">
        <f t="shared" si="174"/>
        <v>0</v>
      </c>
      <c r="J571" s="50">
        <f t="shared" si="177"/>
        <v>0</v>
      </c>
      <c r="K571" s="80">
        <f t="shared" si="176"/>
        <v>0</v>
      </c>
      <c r="M571" s="88"/>
    </row>
    <row r="572" spans="2:13" s="3" customFormat="1" ht="31.5" x14ac:dyDescent="0.25">
      <c r="B572" s="45" t="s">
        <v>1532</v>
      </c>
      <c r="C572" s="46" t="s">
        <v>49</v>
      </c>
      <c r="D572" s="47" t="s">
        <v>1533</v>
      </c>
      <c r="E572" s="48" t="s">
        <v>1534</v>
      </c>
      <c r="F572" s="47" t="s">
        <v>47</v>
      </c>
      <c r="G572" s="49">
        <v>1</v>
      </c>
      <c r="H572" s="71"/>
      <c r="I572" s="51">
        <f t="shared" si="174"/>
        <v>0</v>
      </c>
      <c r="J572" s="50">
        <f t="shared" si="177"/>
        <v>0</v>
      </c>
      <c r="K572" s="80">
        <f t="shared" si="176"/>
        <v>0</v>
      </c>
      <c r="M572" s="88"/>
    </row>
    <row r="573" spans="2:13" s="3" customFormat="1" ht="31.5" x14ac:dyDescent="0.25">
      <c r="B573" s="45" t="s">
        <v>1535</v>
      </c>
      <c r="C573" s="46" t="s">
        <v>49</v>
      </c>
      <c r="D573" s="47" t="s">
        <v>1536</v>
      </c>
      <c r="E573" s="48" t="s">
        <v>1537</v>
      </c>
      <c r="F573" s="47" t="s">
        <v>47</v>
      </c>
      <c r="G573" s="49">
        <v>4</v>
      </c>
      <c r="H573" s="71"/>
      <c r="I573" s="51">
        <f t="shared" si="174"/>
        <v>0</v>
      </c>
      <c r="J573" s="50">
        <f t="shared" si="177"/>
        <v>0</v>
      </c>
      <c r="K573" s="80">
        <f t="shared" si="176"/>
        <v>0</v>
      </c>
      <c r="M573" s="88"/>
    </row>
    <row r="574" spans="2:13" s="3" customFormat="1" ht="31.5" x14ac:dyDescent="0.25">
      <c r="B574" s="45" t="s">
        <v>1538</v>
      </c>
      <c r="C574" s="46" t="s">
        <v>7</v>
      </c>
      <c r="D574" s="47" t="s">
        <v>1539</v>
      </c>
      <c r="E574" s="48" t="s">
        <v>1540</v>
      </c>
      <c r="F574" s="47" t="s">
        <v>47</v>
      </c>
      <c r="G574" s="49">
        <v>3</v>
      </c>
      <c r="H574" s="71"/>
      <c r="I574" s="51">
        <f t="shared" si="174"/>
        <v>0</v>
      </c>
      <c r="J574" s="50">
        <f t="shared" si="177"/>
        <v>0</v>
      </c>
      <c r="K574" s="80">
        <f t="shared" si="176"/>
        <v>0</v>
      </c>
      <c r="M574" s="88"/>
    </row>
    <row r="575" spans="2:13" s="3" customFormat="1" ht="15.75" x14ac:dyDescent="0.25">
      <c r="B575" s="41">
        <v>23</v>
      </c>
      <c r="C575" s="42"/>
      <c r="D575" s="43" t="s">
        <v>1541</v>
      </c>
      <c r="E575" s="43"/>
      <c r="F575" s="43"/>
      <c r="G575" s="44"/>
      <c r="H575" s="44"/>
      <c r="I575" s="44"/>
      <c r="J575" s="44"/>
      <c r="K575" s="79">
        <f>SUM(K576:K586,0)</f>
        <v>0</v>
      </c>
      <c r="M575" s="88"/>
    </row>
    <row r="576" spans="2:13" customFormat="1" ht="31.5" x14ac:dyDescent="0.25">
      <c r="B576" s="45" t="s">
        <v>1542</v>
      </c>
      <c r="C576" s="46" t="s">
        <v>49</v>
      </c>
      <c r="D576" s="52" t="s">
        <v>1543</v>
      </c>
      <c r="E576" s="53" t="s">
        <v>1544</v>
      </c>
      <c r="F576" s="52" t="s">
        <v>47</v>
      </c>
      <c r="G576" s="60">
        <v>1</v>
      </c>
      <c r="H576" s="71"/>
      <c r="I576" s="51">
        <f t="shared" si="174"/>
        <v>0</v>
      </c>
      <c r="J576" s="50">
        <f t="shared" ref="J576" si="178">ROUND(H576*(1+I576),2)</f>
        <v>0</v>
      </c>
      <c r="K576" s="80">
        <f t="shared" ref="K576:K586" si="179">ROUND(G576*J576,2)</f>
        <v>0</v>
      </c>
      <c r="M576" s="88"/>
    </row>
    <row r="577" spans="2:13" customFormat="1" ht="32.25" customHeight="1" x14ac:dyDescent="0.25">
      <c r="B577" s="45" t="s">
        <v>1545</v>
      </c>
      <c r="C577" s="46" t="s">
        <v>49</v>
      </c>
      <c r="D577" s="52" t="s">
        <v>1546</v>
      </c>
      <c r="E577" s="53" t="s">
        <v>1547</v>
      </c>
      <c r="F577" s="52" t="s">
        <v>9</v>
      </c>
      <c r="G577" s="60">
        <v>64.53</v>
      </c>
      <c r="H577" s="71"/>
      <c r="I577" s="51">
        <f t="shared" si="174"/>
        <v>0</v>
      </c>
      <c r="J577" s="50">
        <f t="shared" ref="J577:J586" si="180">ROUND(H577*(1+I577),2)</f>
        <v>0</v>
      </c>
      <c r="K577" s="80">
        <f t="shared" si="179"/>
        <v>0</v>
      </c>
      <c r="M577" s="88"/>
    </row>
    <row r="578" spans="2:13" customFormat="1" ht="31.5" x14ac:dyDescent="0.25">
      <c r="B578" s="45" t="s">
        <v>1548</v>
      </c>
      <c r="C578" s="46" t="s">
        <v>49</v>
      </c>
      <c r="D578" s="52" t="s">
        <v>1549</v>
      </c>
      <c r="E578" s="53" t="s">
        <v>1550</v>
      </c>
      <c r="F578" s="52" t="s">
        <v>9</v>
      </c>
      <c r="G578" s="60">
        <v>2.21</v>
      </c>
      <c r="H578" s="71"/>
      <c r="I578" s="51">
        <f t="shared" si="174"/>
        <v>0</v>
      </c>
      <c r="J578" s="50">
        <f t="shared" si="180"/>
        <v>0</v>
      </c>
      <c r="K578" s="80">
        <f t="shared" si="179"/>
        <v>0</v>
      </c>
      <c r="M578" s="88"/>
    </row>
    <row r="579" spans="2:13" customFormat="1" ht="31.5" x14ac:dyDescent="0.25">
      <c r="B579" s="45" t="s">
        <v>1551</v>
      </c>
      <c r="C579" s="46" t="s">
        <v>49</v>
      </c>
      <c r="D579" s="52" t="s">
        <v>1552</v>
      </c>
      <c r="E579" s="53" t="s">
        <v>1553</v>
      </c>
      <c r="F579" s="52" t="s">
        <v>9</v>
      </c>
      <c r="G579" s="60">
        <v>53.79</v>
      </c>
      <c r="H579" s="71"/>
      <c r="I579" s="51">
        <f t="shared" si="174"/>
        <v>0</v>
      </c>
      <c r="J579" s="50">
        <f t="shared" si="180"/>
        <v>0</v>
      </c>
      <c r="K579" s="80">
        <f t="shared" si="179"/>
        <v>0</v>
      </c>
      <c r="M579" s="88"/>
    </row>
    <row r="580" spans="2:13" customFormat="1" ht="49.5" customHeight="1" x14ac:dyDescent="0.25">
      <c r="B580" s="45" t="s">
        <v>1554</v>
      </c>
      <c r="C580" s="46" t="s">
        <v>49</v>
      </c>
      <c r="D580" s="52" t="s">
        <v>1555</v>
      </c>
      <c r="E580" s="53" t="s">
        <v>1556</v>
      </c>
      <c r="F580" s="52" t="s">
        <v>9</v>
      </c>
      <c r="G580" s="60">
        <v>96.67</v>
      </c>
      <c r="H580" s="71"/>
      <c r="I580" s="51">
        <f t="shared" si="174"/>
        <v>0</v>
      </c>
      <c r="J580" s="50">
        <f t="shared" si="180"/>
        <v>0</v>
      </c>
      <c r="K580" s="80">
        <f t="shared" si="179"/>
        <v>0</v>
      </c>
      <c r="M580" s="88"/>
    </row>
    <row r="581" spans="2:13" s="3" customFormat="1" ht="31.5" x14ac:dyDescent="0.25">
      <c r="B581" s="45" t="s">
        <v>1557</v>
      </c>
      <c r="C581" s="46" t="s">
        <v>7</v>
      </c>
      <c r="D581" s="52" t="s">
        <v>1558</v>
      </c>
      <c r="E581" s="53" t="s">
        <v>1559</v>
      </c>
      <c r="F581" s="52" t="s">
        <v>12</v>
      </c>
      <c r="G581" s="60">
        <v>135.6</v>
      </c>
      <c r="H581" s="71"/>
      <c r="I581" s="51">
        <f t="shared" si="174"/>
        <v>0</v>
      </c>
      <c r="J581" s="50">
        <f t="shared" si="180"/>
        <v>0</v>
      </c>
      <c r="K581" s="80">
        <f t="shared" si="179"/>
        <v>0</v>
      </c>
      <c r="M581" s="88"/>
    </row>
    <row r="582" spans="2:13" s="3" customFormat="1" ht="31.5" x14ac:dyDescent="0.25">
      <c r="B582" s="45" t="s">
        <v>1560</v>
      </c>
      <c r="C582" s="46" t="s">
        <v>49</v>
      </c>
      <c r="D582" s="52" t="s">
        <v>1561</v>
      </c>
      <c r="E582" s="53" t="s">
        <v>1562</v>
      </c>
      <c r="F582" s="52" t="s">
        <v>12</v>
      </c>
      <c r="G582" s="60">
        <v>8.4499999999999993</v>
      </c>
      <c r="H582" s="71"/>
      <c r="I582" s="51">
        <f t="shared" si="174"/>
        <v>0</v>
      </c>
      <c r="J582" s="50">
        <f t="shared" si="180"/>
        <v>0</v>
      </c>
      <c r="K582" s="80">
        <f t="shared" si="179"/>
        <v>0</v>
      </c>
      <c r="M582" s="88"/>
    </row>
    <row r="583" spans="2:13" s="3" customFormat="1" ht="31.5" x14ac:dyDescent="0.25">
      <c r="B583" s="45" t="s">
        <v>1563</v>
      </c>
      <c r="C583" s="46" t="s">
        <v>7</v>
      </c>
      <c r="D583" s="52" t="s">
        <v>1564</v>
      </c>
      <c r="E583" s="53" t="s">
        <v>1565</v>
      </c>
      <c r="F583" s="52" t="s">
        <v>47</v>
      </c>
      <c r="G583" s="60">
        <v>301</v>
      </c>
      <c r="H583" s="71"/>
      <c r="I583" s="51">
        <f t="shared" si="174"/>
        <v>0</v>
      </c>
      <c r="J583" s="50">
        <f t="shared" si="180"/>
        <v>0</v>
      </c>
      <c r="K583" s="80">
        <f t="shared" si="179"/>
        <v>0</v>
      </c>
      <c r="M583" s="88"/>
    </row>
    <row r="584" spans="2:13" s="3" customFormat="1" ht="31.5" x14ac:dyDescent="0.25">
      <c r="B584" s="45" t="s">
        <v>1566</v>
      </c>
      <c r="C584" s="46" t="s">
        <v>21</v>
      </c>
      <c r="D584" s="47" t="s">
        <v>1567</v>
      </c>
      <c r="E584" s="48" t="s">
        <v>1568</v>
      </c>
      <c r="F584" s="47" t="s">
        <v>12</v>
      </c>
      <c r="G584" s="60">
        <v>23.86</v>
      </c>
      <c r="H584" s="71"/>
      <c r="I584" s="51">
        <f t="shared" si="174"/>
        <v>0</v>
      </c>
      <c r="J584" s="50">
        <f t="shared" si="180"/>
        <v>0</v>
      </c>
      <c r="K584" s="80">
        <f t="shared" si="179"/>
        <v>0</v>
      </c>
      <c r="M584" s="88"/>
    </row>
    <row r="585" spans="2:13" s="3" customFormat="1" ht="31.5" x14ac:dyDescent="0.25">
      <c r="B585" s="45" t="s">
        <v>1569</v>
      </c>
      <c r="C585" s="46" t="s">
        <v>49</v>
      </c>
      <c r="D585" s="52" t="s">
        <v>1570</v>
      </c>
      <c r="E585" s="53" t="s">
        <v>1571</v>
      </c>
      <c r="F585" s="52" t="s">
        <v>9</v>
      </c>
      <c r="G585" s="60">
        <v>5.44</v>
      </c>
      <c r="H585" s="71"/>
      <c r="I585" s="51">
        <f t="shared" si="174"/>
        <v>0</v>
      </c>
      <c r="J585" s="50">
        <f t="shared" si="180"/>
        <v>0</v>
      </c>
      <c r="K585" s="80">
        <f t="shared" si="179"/>
        <v>0</v>
      </c>
      <c r="M585" s="88"/>
    </row>
    <row r="586" spans="2:13" customFormat="1" ht="47.25" x14ac:dyDescent="0.25">
      <c r="B586" s="45" t="s">
        <v>1572</v>
      </c>
      <c r="C586" s="46" t="s">
        <v>7</v>
      </c>
      <c r="D586" s="52" t="s">
        <v>1573</v>
      </c>
      <c r="E586" s="53" t="s">
        <v>1574</v>
      </c>
      <c r="F586" s="52" t="s">
        <v>12</v>
      </c>
      <c r="G586" s="60">
        <v>3.15</v>
      </c>
      <c r="H586" s="71"/>
      <c r="I586" s="51">
        <f t="shared" si="174"/>
        <v>0</v>
      </c>
      <c r="J586" s="50">
        <f t="shared" si="180"/>
        <v>0</v>
      </c>
      <c r="K586" s="80">
        <f t="shared" si="179"/>
        <v>0</v>
      </c>
      <c r="M586" s="88"/>
    </row>
    <row r="587" spans="2:13" customFormat="1" ht="32.25" customHeight="1" x14ac:dyDescent="0.25">
      <c r="B587" s="41">
        <v>24</v>
      </c>
      <c r="C587" s="42"/>
      <c r="D587" s="43" t="s">
        <v>1575</v>
      </c>
      <c r="E587" s="43"/>
      <c r="F587" s="43"/>
      <c r="G587" s="44"/>
      <c r="H587" s="44"/>
      <c r="I587" s="44"/>
      <c r="J587" s="44"/>
      <c r="K587" s="79">
        <f>SUM(K588,K591,K596,K613,K615,K618,K624,0)</f>
        <v>0</v>
      </c>
      <c r="M587" s="88"/>
    </row>
    <row r="588" spans="2:13" customFormat="1" ht="15.75" x14ac:dyDescent="0.25">
      <c r="B588" s="54" t="s">
        <v>1576</v>
      </c>
      <c r="C588" s="55"/>
      <c r="D588" s="56" t="s">
        <v>1577</v>
      </c>
      <c r="E588" s="56"/>
      <c r="F588" s="56"/>
      <c r="G588" s="57"/>
      <c r="H588" s="57"/>
      <c r="I588" s="57"/>
      <c r="J588" s="57"/>
      <c r="K588" s="81">
        <f>SUM(K589:K590,0)</f>
        <v>0</v>
      </c>
      <c r="M588" s="88"/>
    </row>
    <row r="589" spans="2:13" s="3" customFormat="1" ht="47.25" x14ac:dyDescent="0.25">
      <c r="B589" s="58" t="s">
        <v>1578</v>
      </c>
      <c r="C589" s="59" t="s">
        <v>7</v>
      </c>
      <c r="D589" s="52" t="s">
        <v>1579</v>
      </c>
      <c r="E589" s="53" t="s">
        <v>68</v>
      </c>
      <c r="F589" s="52" t="s">
        <v>10</v>
      </c>
      <c r="G589" s="49">
        <v>203.34</v>
      </c>
      <c r="H589" s="71"/>
      <c r="I589" s="51">
        <f t="shared" ref="I589:I590" si="181">$I$8</f>
        <v>0</v>
      </c>
      <c r="J589" s="50">
        <f t="shared" ref="J589:J590" si="182">ROUND(H589*(1+I589),2)</f>
        <v>0</v>
      </c>
      <c r="K589" s="80">
        <f t="shared" ref="K589:K590" si="183">ROUND(G589*J589,2)</f>
        <v>0</v>
      </c>
      <c r="M589" s="88"/>
    </row>
    <row r="590" spans="2:13" s="3" customFormat="1" ht="31.5" x14ac:dyDescent="0.25">
      <c r="B590" s="58" t="s">
        <v>1580</v>
      </c>
      <c r="C590" s="59" t="s">
        <v>7</v>
      </c>
      <c r="D590" s="52" t="s">
        <v>1581</v>
      </c>
      <c r="E590" s="53" t="s">
        <v>70</v>
      </c>
      <c r="F590" s="52" t="s">
        <v>9</v>
      </c>
      <c r="G590" s="49">
        <v>172.3</v>
      </c>
      <c r="H590" s="71"/>
      <c r="I590" s="51">
        <f t="shared" si="181"/>
        <v>0</v>
      </c>
      <c r="J590" s="50">
        <f t="shared" si="182"/>
        <v>0</v>
      </c>
      <c r="K590" s="80">
        <f t="shared" si="183"/>
        <v>0</v>
      </c>
      <c r="M590" s="88"/>
    </row>
    <row r="591" spans="2:13" s="3" customFormat="1" ht="24" customHeight="1" x14ac:dyDescent="0.25">
      <c r="B591" s="54" t="s">
        <v>1582</v>
      </c>
      <c r="C591" s="55"/>
      <c r="D591" s="56" t="s">
        <v>1583</v>
      </c>
      <c r="E591" s="56"/>
      <c r="F591" s="56"/>
      <c r="G591" s="57"/>
      <c r="H591" s="57"/>
      <c r="I591" s="57"/>
      <c r="J591" s="57"/>
      <c r="K591" s="81">
        <f>SUM(K592:K595,0)</f>
        <v>0</v>
      </c>
      <c r="M591" s="88"/>
    </row>
    <row r="592" spans="2:13" s="3" customFormat="1" ht="31.5" x14ac:dyDescent="0.25">
      <c r="B592" s="45" t="s">
        <v>1584</v>
      </c>
      <c r="C592" s="46" t="s">
        <v>7</v>
      </c>
      <c r="D592" s="52" t="s">
        <v>87</v>
      </c>
      <c r="E592" s="53" t="s">
        <v>88</v>
      </c>
      <c r="F592" s="52" t="s">
        <v>9</v>
      </c>
      <c r="G592" s="49">
        <v>6.59</v>
      </c>
      <c r="H592" s="71"/>
      <c r="I592" s="51">
        <f t="shared" ref="I592:I595" si="184">$I$8</f>
        <v>0</v>
      </c>
      <c r="J592" s="50">
        <f t="shared" ref="J592:J595" si="185">ROUND(H592*(1+I592),2)</f>
        <v>0</v>
      </c>
      <c r="K592" s="80">
        <f t="shared" ref="K592:K595" si="186">ROUND(G592*J592,2)</f>
        <v>0</v>
      </c>
      <c r="M592" s="88"/>
    </row>
    <row r="593" spans="2:13" s="3" customFormat="1" ht="31.5" x14ac:dyDescent="0.25">
      <c r="B593" s="45" t="s">
        <v>1585</v>
      </c>
      <c r="C593" s="46" t="s">
        <v>7</v>
      </c>
      <c r="D593" s="52" t="s">
        <v>1586</v>
      </c>
      <c r="E593" s="53" t="s">
        <v>1587</v>
      </c>
      <c r="F593" s="52" t="s">
        <v>9</v>
      </c>
      <c r="G593" s="49">
        <v>188.93</v>
      </c>
      <c r="H593" s="71"/>
      <c r="I593" s="51">
        <f t="shared" si="184"/>
        <v>0</v>
      </c>
      <c r="J593" s="50">
        <f t="shared" si="185"/>
        <v>0</v>
      </c>
      <c r="K593" s="80">
        <f t="shared" si="186"/>
        <v>0</v>
      </c>
      <c r="M593" s="88"/>
    </row>
    <row r="594" spans="2:13" s="3" customFormat="1" ht="31.5" x14ac:dyDescent="0.25">
      <c r="B594" s="45" t="s">
        <v>1588</v>
      </c>
      <c r="C594" s="46" t="s">
        <v>7</v>
      </c>
      <c r="D594" s="52" t="s">
        <v>124</v>
      </c>
      <c r="E594" s="53" t="s">
        <v>125</v>
      </c>
      <c r="F594" s="52" t="s">
        <v>95</v>
      </c>
      <c r="G594" s="49">
        <v>248.03</v>
      </c>
      <c r="H594" s="71"/>
      <c r="I594" s="51">
        <f t="shared" si="184"/>
        <v>0</v>
      </c>
      <c r="J594" s="50">
        <f t="shared" si="185"/>
        <v>0</v>
      </c>
      <c r="K594" s="80">
        <f t="shared" si="186"/>
        <v>0</v>
      </c>
      <c r="M594" s="88"/>
    </row>
    <row r="595" spans="2:13" s="3" customFormat="1" ht="31.5" x14ac:dyDescent="0.25">
      <c r="B595" s="45" t="s">
        <v>1589</v>
      </c>
      <c r="C595" s="46" t="s">
        <v>7</v>
      </c>
      <c r="D595" s="52" t="s">
        <v>1590</v>
      </c>
      <c r="E595" s="53" t="s">
        <v>1591</v>
      </c>
      <c r="F595" s="52" t="s">
        <v>10</v>
      </c>
      <c r="G595" s="49">
        <v>51.87</v>
      </c>
      <c r="H595" s="71"/>
      <c r="I595" s="51">
        <f t="shared" si="184"/>
        <v>0</v>
      </c>
      <c r="J595" s="50">
        <f t="shared" si="185"/>
        <v>0</v>
      </c>
      <c r="K595" s="80">
        <f t="shared" si="186"/>
        <v>0</v>
      </c>
      <c r="M595" s="88"/>
    </row>
    <row r="596" spans="2:13" s="3" customFormat="1" ht="15.75" x14ac:dyDescent="0.25">
      <c r="B596" s="54" t="s">
        <v>1592</v>
      </c>
      <c r="C596" s="55"/>
      <c r="D596" s="56" t="s">
        <v>1593</v>
      </c>
      <c r="E596" s="56"/>
      <c r="F596" s="56"/>
      <c r="G596" s="57"/>
      <c r="H596" s="57"/>
      <c r="I596" s="57"/>
      <c r="J596" s="57"/>
      <c r="K596" s="81">
        <f>SUM(K597,K603,K608,0)</f>
        <v>0</v>
      </c>
      <c r="M596" s="88"/>
    </row>
    <row r="597" spans="2:13" s="3" customFormat="1" ht="15.75" x14ac:dyDescent="0.25">
      <c r="B597" s="66" t="s">
        <v>1594</v>
      </c>
      <c r="C597" s="67"/>
      <c r="D597" s="68" t="s">
        <v>1595</v>
      </c>
      <c r="E597" s="68"/>
      <c r="F597" s="68"/>
      <c r="G597" s="69"/>
      <c r="H597" s="69"/>
      <c r="I597" s="69"/>
      <c r="J597" s="69"/>
      <c r="K597" s="83">
        <f>SUM(K598:K602,0)</f>
        <v>0</v>
      </c>
      <c r="M597" s="88"/>
    </row>
    <row r="598" spans="2:13" s="3" customFormat="1" ht="31.5" x14ac:dyDescent="0.25">
      <c r="B598" s="45" t="s">
        <v>1596</v>
      </c>
      <c r="C598" s="46" t="s">
        <v>7</v>
      </c>
      <c r="D598" s="52" t="s">
        <v>87</v>
      </c>
      <c r="E598" s="53" t="s">
        <v>88</v>
      </c>
      <c r="F598" s="52" t="s">
        <v>9</v>
      </c>
      <c r="G598" s="49">
        <v>2.19</v>
      </c>
      <c r="H598" s="71"/>
      <c r="I598" s="51">
        <f t="shared" ref="I598:I630" si="187">$I$8</f>
        <v>0</v>
      </c>
      <c r="J598" s="50">
        <f t="shared" ref="J598" si="188">ROUND(H598*(1+I598),2)</f>
        <v>0</v>
      </c>
      <c r="K598" s="80">
        <f t="shared" ref="K598:K602" si="189">ROUND(G598*J598,2)</f>
        <v>0</v>
      </c>
      <c r="M598" s="88"/>
    </row>
    <row r="599" spans="2:13" customFormat="1" ht="31.5" x14ac:dyDescent="0.25">
      <c r="B599" s="45" t="s">
        <v>1597</v>
      </c>
      <c r="C599" s="46" t="s">
        <v>7</v>
      </c>
      <c r="D599" s="52" t="s">
        <v>116</v>
      </c>
      <c r="E599" s="53" t="s">
        <v>117</v>
      </c>
      <c r="F599" s="52" t="s">
        <v>9</v>
      </c>
      <c r="G599" s="49">
        <v>58.34</v>
      </c>
      <c r="H599" s="71"/>
      <c r="I599" s="51">
        <f t="shared" si="187"/>
        <v>0</v>
      </c>
      <c r="J599" s="50">
        <f t="shared" ref="J599:J602" si="190">ROUND(H599*(1+I599),2)</f>
        <v>0</v>
      </c>
      <c r="K599" s="80">
        <f t="shared" si="189"/>
        <v>0</v>
      </c>
      <c r="M599" s="88"/>
    </row>
    <row r="600" spans="2:13" customFormat="1" ht="32.25" customHeight="1" x14ac:dyDescent="0.25">
      <c r="B600" s="45" t="s">
        <v>1598</v>
      </c>
      <c r="C600" s="46" t="s">
        <v>7</v>
      </c>
      <c r="D600" s="52">
        <v>104917</v>
      </c>
      <c r="E600" s="48" t="s">
        <v>119</v>
      </c>
      <c r="F600" s="52" t="s">
        <v>95</v>
      </c>
      <c r="G600" s="49">
        <v>270.70999999999998</v>
      </c>
      <c r="H600" s="71"/>
      <c r="I600" s="51">
        <f t="shared" si="187"/>
        <v>0</v>
      </c>
      <c r="J600" s="50">
        <f t="shared" si="190"/>
        <v>0</v>
      </c>
      <c r="K600" s="80">
        <f t="shared" si="189"/>
        <v>0</v>
      </c>
      <c r="M600" s="88"/>
    </row>
    <row r="601" spans="2:13" customFormat="1" ht="31.5" x14ac:dyDescent="0.25">
      <c r="B601" s="45" t="s">
        <v>1599</v>
      </c>
      <c r="C601" s="46" t="s">
        <v>7</v>
      </c>
      <c r="D601" s="52" t="s">
        <v>121</v>
      </c>
      <c r="E601" s="53" t="s">
        <v>122</v>
      </c>
      <c r="F601" s="52" t="s">
        <v>95</v>
      </c>
      <c r="G601" s="49">
        <v>408.01</v>
      </c>
      <c r="H601" s="71"/>
      <c r="I601" s="51">
        <f t="shared" si="187"/>
        <v>0</v>
      </c>
      <c r="J601" s="50">
        <f t="shared" si="190"/>
        <v>0</v>
      </c>
      <c r="K601" s="80">
        <f t="shared" si="189"/>
        <v>0</v>
      </c>
      <c r="M601" s="88"/>
    </row>
    <row r="602" spans="2:13" customFormat="1" ht="31.5" x14ac:dyDescent="0.25">
      <c r="B602" s="45" t="s">
        <v>1600</v>
      </c>
      <c r="C602" s="46" t="s">
        <v>7</v>
      </c>
      <c r="D602" s="52" t="s">
        <v>109</v>
      </c>
      <c r="E602" s="53" t="s">
        <v>110</v>
      </c>
      <c r="F602" s="52" t="s">
        <v>10</v>
      </c>
      <c r="G602" s="49">
        <v>5.62</v>
      </c>
      <c r="H602" s="71"/>
      <c r="I602" s="51">
        <f t="shared" si="187"/>
        <v>0</v>
      </c>
      <c r="J602" s="50">
        <f t="shared" si="190"/>
        <v>0</v>
      </c>
      <c r="K602" s="80">
        <f t="shared" si="189"/>
        <v>0</v>
      </c>
      <c r="M602" s="88"/>
    </row>
    <row r="603" spans="2:13" customFormat="1" ht="49.5" customHeight="1" x14ac:dyDescent="0.25">
      <c r="B603" s="66" t="s">
        <v>1601</v>
      </c>
      <c r="C603" s="67"/>
      <c r="D603" s="68" t="s">
        <v>1602</v>
      </c>
      <c r="E603" s="68"/>
      <c r="F603" s="68"/>
      <c r="G603" s="69"/>
      <c r="H603" s="69"/>
      <c r="I603" s="69"/>
      <c r="J603" s="69"/>
      <c r="K603" s="83">
        <f>SUM(K604:K607,0)</f>
        <v>0</v>
      </c>
      <c r="M603" s="88"/>
    </row>
    <row r="604" spans="2:13" s="3" customFormat="1" ht="47.25" x14ac:dyDescent="0.25">
      <c r="B604" s="45" t="s">
        <v>1603</v>
      </c>
      <c r="C604" s="46" t="s">
        <v>7</v>
      </c>
      <c r="D604" s="52" t="s">
        <v>132</v>
      </c>
      <c r="E604" s="53" t="s">
        <v>133</v>
      </c>
      <c r="F604" s="52" t="s">
        <v>9</v>
      </c>
      <c r="G604" s="49">
        <v>122.11</v>
      </c>
      <c r="H604" s="71"/>
      <c r="I604" s="51">
        <f t="shared" si="187"/>
        <v>0</v>
      </c>
      <c r="J604" s="50">
        <f t="shared" ref="J604:J607" si="191">ROUND(H604*(1+I604),2)</f>
        <v>0</v>
      </c>
      <c r="K604" s="80">
        <f t="shared" ref="K604:K607" si="192">ROUND(G604*J604,2)</f>
        <v>0</v>
      </c>
      <c r="M604" s="88"/>
    </row>
    <row r="605" spans="2:13" s="3" customFormat="1" ht="31.5" x14ac:dyDescent="0.25">
      <c r="B605" s="45" t="s">
        <v>1604</v>
      </c>
      <c r="C605" s="46" t="s">
        <v>7</v>
      </c>
      <c r="D605" s="52">
        <v>92769</v>
      </c>
      <c r="E605" s="48" t="s">
        <v>1605</v>
      </c>
      <c r="F605" s="52" t="s">
        <v>95</v>
      </c>
      <c r="G605" s="49">
        <v>239.51</v>
      </c>
      <c r="H605" s="71"/>
      <c r="I605" s="51">
        <f t="shared" si="187"/>
        <v>0</v>
      </c>
      <c r="J605" s="50">
        <f t="shared" si="191"/>
        <v>0</v>
      </c>
      <c r="K605" s="80">
        <f t="shared" si="192"/>
        <v>0</v>
      </c>
      <c r="M605" s="88"/>
    </row>
    <row r="606" spans="2:13" s="3" customFormat="1" ht="31.5" x14ac:dyDescent="0.25">
      <c r="B606" s="45" t="s">
        <v>1606</v>
      </c>
      <c r="C606" s="46" t="s">
        <v>7</v>
      </c>
      <c r="D606" s="52" t="s">
        <v>137</v>
      </c>
      <c r="E606" s="53" t="s">
        <v>138</v>
      </c>
      <c r="F606" s="52" t="s">
        <v>95</v>
      </c>
      <c r="G606" s="49">
        <v>405.38</v>
      </c>
      <c r="H606" s="71"/>
      <c r="I606" s="51">
        <f t="shared" si="187"/>
        <v>0</v>
      </c>
      <c r="J606" s="50">
        <f t="shared" si="191"/>
        <v>0</v>
      </c>
      <c r="K606" s="80">
        <f t="shared" si="192"/>
        <v>0</v>
      </c>
      <c r="M606" s="88"/>
    </row>
    <row r="607" spans="2:13" s="3" customFormat="1" ht="31.5" x14ac:dyDescent="0.25">
      <c r="B607" s="45" t="s">
        <v>1607</v>
      </c>
      <c r="C607" s="46" t="s">
        <v>49</v>
      </c>
      <c r="D607" s="52" t="s">
        <v>146</v>
      </c>
      <c r="E607" s="53" t="s">
        <v>147</v>
      </c>
      <c r="F607" s="52" t="s">
        <v>10</v>
      </c>
      <c r="G607" s="49">
        <v>6.96</v>
      </c>
      <c r="H607" s="71"/>
      <c r="I607" s="51">
        <f t="shared" si="187"/>
        <v>0</v>
      </c>
      <c r="J607" s="50">
        <f t="shared" si="191"/>
        <v>0</v>
      </c>
      <c r="K607" s="80">
        <f t="shared" si="192"/>
        <v>0</v>
      </c>
      <c r="M607" s="88"/>
    </row>
    <row r="608" spans="2:13" s="3" customFormat="1" ht="15.75" x14ac:dyDescent="0.25">
      <c r="B608" s="66" t="s">
        <v>1608</v>
      </c>
      <c r="C608" s="67"/>
      <c r="D608" s="68" t="s">
        <v>1609</v>
      </c>
      <c r="E608" s="68"/>
      <c r="F608" s="68"/>
      <c r="G608" s="69"/>
      <c r="H608" s="69"/>
      <c r="I608" s="69"/>
      <c r="J608" s="69"/>
      <c r="K608" s="83">
        <f>SUM(K609:K612,0)</f>
        <v>0</v>
      </c>
      <c r="M608" s="88"/>
    </row>
    <row r="609" spans="2:13" customFormat="1" ht="47.25" x14ac:dyDescent="0.25">
      <c r="B609" s="58" t="s">
        <v>1610</v>
      </c>
      <c r="C609" s="59" t="s">
        <v>7</v>
      </c>
      <c r="D609" s="52" t="s">
        <v>151</v>
      </c>
      <c r="E609" s="53" t="s">
        <v>152</v>
      </c>
      <c r="F609" s="52" t="s">
        <v>9</v>
      </c>
      <c r="G609" s="49">
        <v>75.47</v>
      </c>
      <c r="H609" s="71"/>
      <c r="I609" s="51">
        <f t="shared" si="187"/>
        <v>0</v>
      </c>
      <c r="J609" s="50">
        <f t="shared" ref="J609" si="193">ROUND(H609*(1+I609),2)</f>
        <v>0</v>
      </c>
      <c r="K609" s="80">
        <f t="shared" ref="K609:K612" si="194">ROUND(G609*J609,2)</f>
        <v>0</v>
      </c>
      <c r="M609" s="88"/>
    </row>
    <row r="610" spans="2:13" customFormat="1" ht="32.25" customHeight="1" x14ac:dyDescent="0.25">
      <c r="B610" s="58" t="s">
        <v>1611</v>
      </c>
      <c r="C610" s="59" t="s">
        <v>7</v>
      </c>
      <c r="D610" s="52">
        <v>104917</v>
      </c>
      <c r="E610" s="48" t="s">
        <v>119</v>
      </c>
      <c r="F610" s="52" t="s">
        <v>95</v>
      </c>
      <c r="G610" s="49">
        <v>159.76</v>
      </c>
      <c r="H610" s="71"/>
      <c r="I610" s="51">
        <f t="shared" si="187"/>
        <v>0</v>
      </c>
      <c r="J610" s="50">
        <f t="shared" ref="J610:J612" si="195">ROUND(H610*(1+I610),2)</f>
        <v>0</v>
      </c>
      <c r="K610" s="80">
        <f t="shared" si="194"/>
        <v>0</v>
      </c>
      <c r="M610" s="88"/>
    </row>
    <row r="611" spans="2:13" customFormat="1" ht="31.5" x14ac:dyDescent="0.25">
      <c r="B611" s="58" t="s">
        <v>1612</v>
      </c>
      <c r="C611" s="59" t="s">
        <v>7</v>
      </c>
      <c r="D611" s="52" t="s">
        <v>155</v>
      </c>
      <c r="E611" s="53" t="s">
        <v>156</v>
      </c>
      <c r="F611" s="52" t="s">
        <v>95</v>
      </c>
      <c r="G611" s="49">
        <v>286.64</v>
      </c>
      <c r="H611" s="71"/>
      <c r="I611" s="51">
        <f t="shared" si="187"/>
        <v>0</v>
      </c>
      <c r="J611" s="50">
        <f t="shared" si="195"/>
        <v>0</v>
      </c>
      <c r="K611" s="80">
        <f t="shared" si="194"/>
        <v>0</v>
      </c>
      <c r="M611" s="88"/>
    </row>
    <row r="612" spans="2:13" s="3" customFormat="1" ht="47.25" x14ac:dyDescent="0.25">
      <c r="B612" s="58" t="s">
        <v>1613</v>
      </c>
      <c r="C612" s="59" t="s">
        <v>49</v>
      </c>
      <c r="D612" s="52" t="s">
        <v>160</v>
      </c>
      <c r="E612" s="53" t="s">
        <v>161</v>
      </c>
      <c r="F612" s="52" t="s">
        <v>10</v>
      </c>
      <c r="G612" s="60">
        <v>4.78</v>
      </c>
      <c r="H612" s="71"/>
      <c r="I612" s="51">
        <f t="shared" si="187"/>
        <v>0</v>
      </c>
      <c r="J612" s="50">
        <f t="shared" si="195"/>
        <v>0</v>
      </c>
      <c r="K612" s="82">
        <f t="shared" si="194"/>
        <v>0</v>
      </c>
      <c r="M612" s="88"/>
    </row>
    <row r="613" spans="2:13" s="3" customFormat="1" ht="15.75" x14ac:dyDescent="0.25">
      <c r="B613" s="54" t="s">
        <v>1614</v>
      </c>
      <c r="C613" s="55"/>
      <c r="D613" s="56" t="s">
        <v>1615</v>
      </c>
      <c r="E613" s="56"/>
      <c r="F613" s="56"/>
      <c r="G613" s="57"/>
      <c r="H613" s="57"/>
      <c r="I613" s="57"/>
      <c r="J613" s="57"/>
      <c r="K613" s="81">
        <f>SUM(K614,0)</f>
        <v>0</v>
      </c>
      <c r="M613" s="88"/>
    </row>
    <row r="614" spans="2:13" s="3" customFormat="1" ht="24" customHeight="1" x14ac:dyDescent="0.25">
      <c r="B614" s="45" t="s">
        <v>1616</v>
      </c>
      <c r="C614" s="46" t="s">
        <v>49</v>
      </c>
      <c r="D614" s="52" t="s">
        <v>405</v>
      </c>
      <c r="E614" s="53" t="s">
        <v>406</v>
      </c>
      <c r="F614" s="52" t="s">
        <v>9</v>
      </c>
      <c r="G614" s="49">
        <v>72.930000000000007</v>
      </c>
      <c r="H614" s="71"/>
      <c r="I614" s="51">
        <f t="shared" si="187"/>
        <v>0</v>
      </c>
      <c r="J614" s="50">
        <f t="shared" ref="J614" si="196">ROUND(H614*(1+I614),2)</f>
        <v>0</v>
      </c>
      <c r="K614" s="80">
        <f>ROUND(G614*J614,2)</f>
        <v>0</v>
      </c>
      <c r="M614" s="88"/>
    </row>
    <row r="615" spans="2:13" s="3" customFormat="1" ht="15.75" x14ac:dyDescent="0.25">
      <c r="B615" s="54" t="s">
        <v>1617</v>
      </c>
      <c r="C615" s="55"/>
      <c r="D615" s="56" t="s">
        <v>1618</v>
      </c>
      <c r="E615" s="56"/>
      <c r="F615" s="56"/>
      <c r="G615" s="57"/>
      <c r="H615" s="57"/>
      <c r="I615" s="57"/>
      <c r="J615" s="57"/>
      <c r="K615" s="81">
        <f>SUM(K616:K617,0)</f>
        <v>0</v>
      </c>
      <c r="M615" s="88"/>
    </row>
    <row r="616" spans="2:13" s="3" customFormat="1" ht="47.25" x14ac:dyDescent="0.25">
      <c r="B616" s="45" t="s">
        <v>1619</v>
      </c>
      <c r="C616" s="46" t="s">
        <v>7</v>
      </c>
      <c r="D616" s="52" t="s">
        <v>185</v>
      </c>
      <c r="E616" s="53" t="s">
        <v>186</v>
      </c>
      <c r="F616" s="52" t="s">
        <v>9</v>
      </c>
      <c r="G616" s="60">
        <v>518.16</v>
      </c>
      <c r="H616" s="71"/>
      <c r="I616" s="51">
        <f t="shared" si="187"/>
        <v>0</v>
      </c>
      <c r="J616" s="50">
        <f t="shared" ref="J616:J617" si="197">ROUND(H616*(1+I616),2)</f>
        <v>0</v>
      </c>
      <c r="K616" s="80">
        <f t="shared" ref="K616:K617" si="198">ROUND(G616*J616,2)</f>
        <v>0</v>
      </c>
      <c r="M616" s="88"/>
    </row>
    <row r="617" spans="2:13" s="3" customFormat="1" ht="31.5" x14ac:dyDescent="0.25">
      <c r="B617" s="45" t="s">
        <v>1620</v>
      </c>
      <c r="C617" s="46" t="s">
        <v>7</v>
      </c>
      <c r="D617" s="52" t="s">
        <v>194</v>
      </c>
      <c r="E617" s="53" t="s">
        <v>195</v>
      </c>
      <c r="F617" s="52" t="s">
        <v>12</v>
      </c>
      <c r="G617" s="60">
        <v>187</v>
      </c>
      <c r="H617" s="71"/>
      <c r="I617" s="51">
        <f t="shared" si="187"/>
        <v>0</v>
      </c>
      <c r="J617" s="50">
        <f t="shared" si="197"/>
        <v>0</v>
      </c>
      <c r="K617" s="80">
        <f t="shared" si="198"/>
        <v>0</v>
      </c>
      <c r="M617" s="88"/>
    </row>
    <row r="618" spans="2:13" s="3" customFormat="1" ht="15.75" x14ac:dyDescent="0.25">
      <c r="B618" s="54" t="s">
        <v>1621</v>
      </c>
      <c r="C618" s="55"/>
      <c r="D618" s="56" t="s">
        <v>1622</v>
      </c>
      <c r="E618" s="56"/>
      <c r="F618" s="56"/>
      <c r="G618" s="57"/>
      <c r="H618" s="57"/>
      <c r="I618" s="57"/>
      <c r="J618" s="57"/>
      <c r="K618" s="81">
        <f>SUM(K619:K623,0)</f>
        <v>0</v>
      </c>
      <c r="M618" s="88"/>
    </row>
    <row r="619" spans="2:13" s="3" customFormat="1" ht="47.25" x14ac:dyDescent="0.25">
      <c r="B619" s="45" t="s">
        <v>1623</v>
      </c>
      <c r="C619" s="46" t="s">
        <v>49</v>
      </c>
      <c r="D619" s="47" t="s">
        <v>1624</v>
      </c>
      <c r="E619" s="48" t="s">
        <v>1625</v>
      </c>
      <c r="F619" s="47" t="s">
        <v>9</v>
      </c>
      <c r="G619" s="60">
        <v>428.44</v>
      </c>
      <c r="H619" s="71"/>
      <c r="I619" s="51">
        <f t="shared" si="187"/>
        <v>0</v>
      </c>
      <c r="J619" s="50">
        <f t="shared" ref="J619" si="199">ROUND(H619*(1+I619),2)</f>
        <v>0</v>
      </c>
      <c r="K619" s="80">
        <f t="shared" ref="K619:K623" si="200">ROUND(G619*J619,2)</f>
        <v>0</v>
      </c>
      <c r="M619" s="88"/>
    </row>
    <row r="620" spans="2:13" s="3" customFormat="1" ht="47.25" x14ac:dyDescent="0.25">
      <c r="B620" s="45" t="s">
        <v>1626</v>
      </c>
      <c r="C620" s="46" t="s">
        <v>49</v>
      </c>
      <c r="D620" s="47" t="s">
        <v>1627</v>
      </c>
      <c r="E620" s="48" t="s">
        <v>1628</v>
      </c>
      <c r="F620" s="47" t="s">
        <v>9</v>
      </c>
      <c r="G620" s="60">
        <v>428.44</v>
      </c>
      <c r="H620" s="71"/>
      <c r="I620" s="51">
        <f t="shared" si="187"/>
        <v>0</v>
      </c>
      <c r="J620" s="50">
        <f t="shared" ref="J620:J623" si="201">ROUND(H620*(1+I620),2)</f>
        <v>0</v>
      </c>
      <c r="K620" s="80">
        <f t="shared" si="200"/>
        <v>0</v>
      </c>
      <c r="M620" s="88"/>
    </row>
    <row r="621" spans="2:13" s="3" customFormat="1" ht="47.25" x14ac:dyDescent="0.25">
      <c r="B621" s="45" t="s">
        <v>1629</v>
      </c>
      <c r="C621" s="46" t="s">
        <v>49</v>
      </c>
      <c r="D621" s="47" t="s">
        <v>1630</v>
      </c>
      <c r="E621" s="48" t="s">
        <v>1631</v>
      </c>
      <c r="F621" s="47" t="s">
        <v>9</v>
      </c>
      <c r="G621" s="60">
        <v>428.44</v>
      </c>
      <c r="H621" s="71"/>
      <c r="I621" s="51">
        <f t="shared" si="187"/>
        <v>0</v>
      </c>
      <c r="J621" s="50">
        <f t="shared" si="201"/>
        <v>0</v>
      </c>
      <c r="K621" s="80">
        <f t="shared" si="200"/>
        <v>0</v>
      </c>
      <c r="M621" s="88"/>
    </row>
    <row r="622" spans="2:13" customFormat="1" ht="47.25" x14ac:dyDescent="0.25">
      <c r="B622" s="45" t="s">
        <v>1632</v>
      </c>
      <c r="C622" s="46" t="s">
        <v>49</v>
      </c>
      <c r="D622" s="47" t="s">
        <v>1633</v>
      </c>
      <c r="E622" s="48" t="s">
        <v>1634</v>
      </c>
      <c r="F622" s="47" t="s">
        <v>9</v>
      </c>
      <c r="G622" s="60">
        <v>428.44</v>
      </c>
      <c r="H622" s="71"/>
      <c r="I622" s="51">
        <f t="shared" si="187"/>
        <v>0</v>
      </c>
      <c r="J622" s="50">
        <f t="shared" si="201"/>
        <v>0</v>
      </c>
      <c r="K622" s="80">
        <f t="shared" si="200"/>
        <v>0</v>
      </c>
      <c r="M622" s="88"/>
    </row>
    <row r="623" spans="2:13" customFormat="1" ht="32.25" customHeight="1" x14ac:dyDescent="0.25">
      <c r="B623" s="45" t="s">
        <v>1635</v>
      </c>
      <c r="C623" s="46" t="s">
        <v>7</v>
      </c>
      <c r="D623" s="47" t="s">
        <v>401</v>
      </c>
      <c r="E623" s="48" t="s">
        <v>402</v>
      </c>
      <c r="F623" s="47" t="s">
        <v>12</v>
      </c>
      <c r="G623" s="60">
        <v>187</v>
      </c>
      <c r="H623" s="71"/>
      <c r="I623" s="51">
        <f t="shared" si="187"/>
        <v>0</v>
      </c>
      <c r="J623" s="50">
        <f t="shared" si="201"/>
        <v>0</v>
      </c>
      <c r="K623" s="80">
        <f t="shared" si="200"/>
        <v>0</v>
      </c>
      <c r="M623" s="88"/>
    </row>
    <row r="624" spans="2:13" customFormat="1" ht="15.75" x14ac:dyDescent="0.25">
      <c r="B624" s="54" t="s">
        <v>1636</v>
      </c>
      <c r="C624" s="55"/>
      <c r="D624" s="56" t="s">
        <v>1637</v>
      </c>
      <c r="E624" s="56"/>
      <c r="F624" s="56"/>
      <c r="G624" s="57"/>
      <c r="H624" s="57"/>
      <c r="I624" s="57"/>
      <c r="J624" s="57"/>
      <c r="K624" s="81">
        <f>SUM(K625:K626,0)</f>
        <v>0</v>
      </c>
      <c r="M624" s="88"/>
    </row>
    <row r="625" spans="2:13" customFormat="1" ht="31.5" x14ac:dyDescent="0.25">
      <c r="B625" s="45" t="s">
        <v>1638</v>
      </c>
      <c r="C625" s="46" t="s">
        <v>49</v>
      </c>
      <c r="D625" s="52" t="s">
        <v>1639</v>
      </c>
      <c r="E625" s="53" t="s">
        <v>1640</v>
      </c>
      <c r="F625" s="52" t="s">
        <v>9</v>
      </c>
      <c r="G625" s="60">
        <v>428.44</v>
      </c>
      <c r="H625" s="71"/>
      <c r="I625" s="51">
        <f t="shared" si="187"/>
        <v>0</v>
      </c>
      <c r="J625" s="50">
        <f t="shared" ref="J625:J626" si="202">ROUND(H625*(1+I625),2)</f>
        <v>0</v>
      </c>
      <c r="K625" s="80">
        <f t="shared" ref="K625:K626" si="203">ROUND(G625*J625,2)</f>
        <v>0</v>
      </c>
      <c r="M625" s="88"/>
    </row>
    <row r="626" spans="2:13" customFormat="1" ht="49.5" customHeight="1" x14ac:dyDescent="0.25">
      <c r="B626" s="45" t="s">
        <v>1641</v>
      </c>
      <c r="C626" s="46" t="s">
        <v>49</v>
      </c>
      <c r="D626" s="52" t="s">
        <v>1642</v>
      </c>
      <c r="E626" s="53" t="s">
        <v>1643</v>
      </c>
      <c r="F626" s="52" t="s">
        <v>9</v>
      </c>
      <c r="G626" s="60">
        <v>428.44</v>
      </c>
      <c r="H626" s="71"/>
      <c r="I626" s="51">
        <f t="shared" si="187"/>
        <v>0</v>
      </c>
      <c r="J626" s="50">
        <f t="shared" si="202"/>
        <v>0</v>
      </c>
      <c r="K626" s="80">
        <f t="shared" si="203"/>
        <v>0</v>
      </c>
      <c r="M626" s="88"/>
    </row>
    <row r="627" spans="2:13" s="3" customFormat="1" ht="15.75" x14ac:dyDescent="0.25">
      <c r="B627" s="41">
        <v>25</v>
      </c>
      <c r="C627" s="42"/>
      <c r="D627" s="43" t="s">
        <v>1644</v>
      </c>
      <c r="E627" s="43"/>
      <c r="F627" s="43"/>
      <c r="G627" s="44"/>
      <c r="H627" s="44"/>
      <c r="I627" s="44"/>
      <c r="J627" s="44"/>
      <c r="K627" s="79">
        <f>SUM(K628:K630,0)</f>
        <v>0</v>
      </c>
      <c r="M627" s="88"/>
    </row>
    <row r="628" spans="2:13" s="3" customFormat="1" ht="31.5" x14ac:dyDescent="0.25">
      <c r="B628" s="45" t="s">
        <v>1645</v>
      </c>
      <c r="C628" s="46" t="s">
        <v>49</v>
      </c>
      <c r="D628" s="52" t="s">
        <v>1646</v>
      </c>
      <c r="E628" s="53" t="s">
        <v>1647</v>
      </c>
      <c r="F628" s="52" t="s">
        <v>9</v>
      </c>
      <c r="G628" s="60">
        <v>1545.99</v>
      </c>
      <c r="H628" s="71"/>
      <c r="I628" s="51">
        <f t="shared" si="187"/>
        <v>0</v>
      </c>
      <c r="J628" s="50">
        <f t="shared" ref="J628:J630" si="204">ROUND(H628*(1+I628),2)</f>
        <v>0</v>
      </c>
      <c r="K628" s="80">
        <f t="shared" ref="K628:K630" si="205">ROUND(G628*J628,2)</f>
        <v>0</v>
      </c>
      <c r="M628" s="88"/>
    </row>
    <row r="629" spans="2:13" s="3" customFormat="1" ht="31.5" x14ac:dyDescent="0.25">
      <c r="B629" s="45" t="s">
        <v>1648</v>
      </c>
      <c r="C629" s="46" t="s">
        <v>49</v>
      </c>
      <c r="D629" s="52" t="s">
        <v>1649</v>
      </c>
      <c r="E629" s="53" t="s">
        <v>1650</v>
      </c>
      <c r="F629" s="52" t="s">
        <v>9</v>
      </c>
      <c r="G629" s="60">
        <v>1545.99</v>
      </c>
      <c r="H629" s="71"/>
      <c r="I629" s="51">
        <f t="shared" si="187"/>
        <v>0</v>
      </c>
      <c r="J629" s="50">
        <f t="shared" si="204"/>
        <v>0</v>
      </c>
      <c r="K629" s="80">
        <f t="shared" si="205"/>
        <v>0</v>
      </c>
      <c r="M629" s="88"/>
    </row>
    <row r="630" spans="2:13" s="3" customFormat="1" ht="31.5" x14ac:dyDescent="0.25">
      <c r="B630" s="45" t="s">
        <v>1651</v>
      </c>
      <c r="C630" s="59" t="s">
        <v>49</v>
      </c>
      <c r="D630" s="52" t="s">
        <v>1652</v>
      </c>
      <c r="E630" s="53" t="s">
        <v>1653</v>
      </c>
      <c r="F630" s="52" t="s">
        <v>47</v>
      </c>
      <c r="G630" s="60">
        <v>1</v>
      </c>
      <c r="H630" s="71"/>
      <c r="I630" s="51">
        <f t="shared" si="187"/>
        <v>0</v>
      </c>
      <c r="J630" s="50">
        <f t="shared" si="204"/>
        <v>0</v>
      </c>
      <c r="K630" s="80">
        <f t="shared" si="205"/>
        <v>0</v>
      </c>
      <c r="M630" s="88"/>
    </row>
    <row r="631" spans="2:13" s="3" customFormat="1" ht="15.75" x14ac:dyDescent="0.25">
      <c r="B631" s="41">
        <v>26</v>
      </c>
      <c r="C631" s="42"/>
      <c r="D631" s="43" t="s">
        <v>1654</v>
      </c>
      <c r="E631" s="43"/>
      <c r="F631" s="43"/>
      <c r="G631" s="44"/>
      <c r="H631" s="44"/>
      <c r="I631" s="44"/>
      <c r="J631" s="44"/>
      <c r="K631" s="79">
        <f>SUM(K632,K640,K645,0)</f>
        <v>0</v>
      </c>
      <c r="M631" s="88"/>
    </row>
    <row r="632" spans="2:13" customFormat="1" ht="15.75" x14ac:dyDescent="0.25">
      <c r="B632" s="54" t="s">
        <v>1655</v>
      </c>
      <c r="C632" s="55"/>
      <c r="D632" s="56" t="s">
        <v>67</v>
      </c>
      <c r="E632" s="56"/>
      <c r="F632" s="56"/>
      <c r="G632" s="57"/>
      <c r="H632" s="57"/>
      <c r="I632" s="57"/>
      <c r="J632" s="57"/>
      <c r="K632" s="81">
        <f>SUM(K633:K639,0)</f>
        <v>0</v>
      </c>
      <c r="M632" s="88"/>
    </row>
    <row r="633" spans="2:13" customFormat="1" ht="32.25" customHeight="1" x14ac:dyDescent="0.25">
      <c r="B633" s="45" t="s">
        <v>1656</v>
      </c>
      <c r="C633" s="46" t="s">
        <v>7</v>
      </c>
      <c r="D633" s="52">
        <v>96521</v>
      </c>
      <c r="E633" s="53" t="s">
        <v>68</v>
      </c>
      <c r="F633" s="52" t="s">
        <v>10</v>
      </c>
      <c r="G633" s="49">
        <v>55.25</v>
      </c>
      <c r="H633" s="71"/>
      <c r="I633" s="51">
        <f t="shared" ref="I633:I644" si="206">$I$8</f>
        <v>0</v>
      </c>
      <c r="J633" s="50">
        <f t="shared" ref="J633" si="207">ROUND(H633*(1+I633),2)</f>
        <v>0</v>
      </c>
      <c r="K633" s="80">
        <f t="shared" ref="K633:K639" si="208">ROUND(G633*J633,2)</f>
        <v>0</v>
      </c>
      <c r="M633" s="88"/>
    </row>
    <row r="634" spans="2:13" customFormat="1" ht="31.5" x14ac:dyDescent="0.25">
      <c r="B634" s="45" t="s">
        <v>1657</v>
      </c>
      <c r="C634" s="46" t="s">
        <v>7</v>
      </c>
      <c r="D634" s="52">
        <v>101616</v>
      </c>
      <c r="E634" s="53" t="s">
        <v>70</v>
      </c>
      <c r="F634" s="52" t="s">
        <v>9</v>
      </c>
      <c r="G634" s="49">
        <v>49.23</v>
      </c>
      <c r="H634" s="71"/>
      <c r="I634" s="51">
        <f t="shared" si="206"/>
        <v>0</v>
      </c>
      <c r="J634" s="50">
        <f t="shared" ref="J634:J639" si="209">ROUND(H634*(1+I634),2)</f>
        <v>0</v>
      </c>
      <c r="K634" s="80">
        <f t="shared" si="208"/>
        <v>0</v>
      </c>
      <c r="M634" s="88"/>
    </row>
    <row r="635" spans="2:13" s="3" customFormat="1" ht="31.5" x14ac:dyDescent="0.25">
      <c r="B635" s="45" t="s">
        <v>1658</v>
      </c>
      <c r="C635" s="46" t="s">
        <v>7</v>
      </c>
      <c r="D635" s="52">
        <v>104740</v>
      </c>
      <c r="E635" s="53" t="s">
        <v>72</v>
      </c>
      <c r="F635" s="52" t="s">
        <v>10</v>
      </c>
      <c r="G635" s="49">
        <v>31.52</v>
      </c>
      <c r="H635" s="71"/>
      <c r="I635" s="51">
        <f t="shared" si="206"/>
        <v>0</v>
      </c>
      <c r="J635" s="50">
        <f t="shared" si="209"/>
        <v>0</v>
      </c>
      <c r="K635" s="80">
        <f t="shared" si="208"/>
        <v>0</v>
      </c>
      <c r="M635" s="88"/>
    </row>
    <row r="636" spans="2:13" s="3" customFormat="1" ht="47.25" x14ac:dyDescent="0.25">
      <c r="B636" s="45" t="s">
        <v>1659</v>
      </c>
      <c r="C636" s="46" t="s">
        <v>7</v>
      </c>
      <c r="D636" s="47">
        <v>100975</v>
      </c>
      <c r="E636" s="48" t="s">
        <v>74</v>
      </c>
      <c r="F636" s="52" t="s">
        <v>10</v>
      </c>
      <c r="G636" s="49">
        <v>23.73</v>
      </c>
      <c r="H636" s="71"/>
      <c r="I636" s="51">
        <f t="shared" si="206"/>
        <v>0</v>
      </c>
      <c r="J636" s="50">
        <f t="shared" si="209"/>
        <v>0</v>
      </c>
      <c r="K636" s="80">
        <f t="shared" si="208"/>
        <v>0</v>
      </c>
      <c r="M636" s="88"/>
    </row>
    <row r="637" spans="2:13" s="3" customFormat="1" ht="31.5" x14ac:dyDescent="0.25">
      <c r="B637" s="45" t="s">
        <v>1660</v>
      </c>
      <c r="C637" s="46" t="s">
        <v>7</v>
      </c>
      <c r="D637" s="47">
        <v>95876</v>
      </c>
      <c r="E637" s="48" t="s">
        <v>76</v>
      </c>
      <c r="F637" s="52" t="s">
        <v>11</v>
      </c>
      <c r="G637" s="49">
        <v>889.76</v>
      </c>
      <c r="H637" s="71"/>
      <c r="I637" s="51">
        <f t="shared" si="206"/>
        <v>0</v>
      </c>
      <c r="J637" s="50">
        <f t="shared" si="209"/>
        <v>0</v>
      </c>
      <c r="K637" s="80">
        <f t="shared" si="208"/>
        <v>0</v>
      </c>
      <c r="M637" s="88"/>
    </row>
    <row r="638" spans="2:13" s="3" customFormat="1" ht="47.25" x14ac:dyDescent="0.25">
      <c r="B638" s="45" t="s">
        <v>1661</v>
      </c>
      <c r="C638" s="46" t="s">
        <v>7</v>
      </c>
      <c r="D638" s="47">
        <v>93593</v>
      </c>
      <c r="E638" s="48" t="s">
        <v>78</v>
      </c>
      <c r="F638" s="52" t="s">
        <v>11</v>
      </c>
      <c r="G638" s="49">
        <v>293.62</v>
      </c>
      <c r="H638" s="71"/>
      <c r="I638" s="51">
        <f t="shared" si="206"/>
        <v>0</v>
      </c>
      <c r="J638" s="50">
        <f t="shared" si="209"/>
        <v>0</v>
      </c>
      <c r="K638" s="80">
        <f t="shared" si="208"/>
        <v>0</v>
      </c>
      <c r="M638" s="88"/>
    </row>
    <row r="639" spans="2:13" customFormat="1" ht="31.5" x14ac:dyDescent="0.25">
      <c r="B639" s="45" t="s">
        <v>1662</v>
      </c>
      <c r="C639" s="46" t="s">
        <v>8</v>
      </c>
      <c r="D639" s="47" t="s">
        <v>80</v>
      </c>
      <c r="E639" s="48" t="s">
        <v>81</v>
      </c>
      <c r="F639" s="52" t="s">
        <v>82</v>
      </c>
      <c r="G639" s="49">
        <v>46.28</v>
      </c>
      <c r="H639" s="71"/>
      <c r="I639" s="51">
        <f>$I$9</f>
        <v>0</v>
      </c>
      <c r="J639" s="50">
        <f t="shared" si="209"/>
        <v>0</v>
      </c>
      <c r="K639" s="80">
        <f t="shared" si="208"/>
        <v>0</v>
      </c>
      <c r="M639" s="88"/>
    </row>
    <row r="640" spans="2:13" customFormat="1" ht="32.25" customHeight="1" x14ac:dyDescent="0.25">
      <c r="B640" s="54" t="s">
        <v>1663</v>
      </c>
      <c r="C640" s="55"/>
      <c r="D640" s="56" t="s">
        <v>1664</v>
      </c>
      <c r="E640" s="56"/>
      <c r="F640" s="56"/>
      <c r="G640" s="57"/>
      <c r="H640" s="57"/>
      <c r="I640" s="57"/>
      <c r="J640" s="57"/>
      <c r="K640" s="81">
        <f>SUM(K641:K644,0)</f>
        <v>0</v>
      </c>
      <c r="M640" s="88"/>
    </row>
    <row r="641" spans="2:13" customFormat="1" ht="15.75" x14ac:dyDescent="0.25">
      <c r="B641" s="45" t="s">
        <v>1665</v>
      </c>
      <c r="C641" s="46" t="s">
        <v>981</v>
      </c>
      <c r="D641" s="47" t="s">
        <v>1666</v>
      </c>
      <c r="E641" s="48" t="s">
        <v>1667</v>
      </c>
      <c r="F641" s="47" t="s">
        <v>12</v>
      </c>
      <c r="G641" s="60">
        <v>72</v>
      </c>
      <c r="H641" s="71"/>
      <c r="I641" s="51">
        <f t="shared" si="206"/>
        <v>0</v>
      </c>
      <c r="J641" s="50">
        <f t="shared" ref="J641:J644" si="210">ROUND(H641*(1+I641),2)</f>
        <v>0</v>
      </c>
      <c r="K641" s="80">
        <f t="shared" ref="K641:K644" si="211">ROUND(G641*J641,2)</f>
        <v>0</v>
      </c>
      <c r="M641" s="88"/>
    </row>
    <row r="642" spans="2:13" s="3" customFormat="1" ht="15.75" x14ac:dyDescent="0.25">
      <c r="B642" s="45" t="s">
        <v>1668</v>
      </c>
      <c r="C642" s="46" t="s">
        <v>7</v>
      </c>
      <c r="D642" s="47">
        <v>96545</v>
      </c>
      <c r="E642" s="48" t="s">
        <v>98</v>
      </c>
      <c r="F642" s="47" t="s">
        <v>95</v>
      </c>
      <c r="G642" s="49">
        <v>222.68</v>
      </c>
      <c r="H642" s="71"/>
      <c r="I642" s="51">
        <f t="shared" si="206"/>
        <v>0</v>
      </c>
      <c r="J642" s="50">
        <f t="shared" si="210"/>
        <v>0</v>
      </c>
      <c r="K642" s="80">
        <f t="shared" si="211"/>
        <v>0</v>
      </c>
      <c r="M642" s="88"/>
    </row>
    <row r="643" spans="2:13" s="3" customFormat="1" ht="15.75" x14ac:dyDescent="0.25">
      <c r="B643" s="45" t="s">
        <v>1669</v>
      </c>
      <c r="C643" s="46" t="s">
        <v>21</v>
      </c>
      <c r="D643" s="47" t="s">
        <v>1670</v>
      </c>
      <c r="E643" s="48" t="s">
        <v>1671</v>
      </c>
      <c r="F643" s="47" t="s">
        <v>10</v>
      </c>
      <c r="G643" s="60">
        <v>9.07</v>
      </c>
      <c r="H643" s="71"/>
      <c r="I643" s="51">
        <f t="shared" si="206"/>
        <v>0</v>
      </c>
      <c r="J643" s="50">
        <f t="shared" si="210"/>
        <v>0</v>
      </c>
      <c r="K643" s="80">
        <f t="shared" si="211"/>
        <v>0</v>
      </c>
      <c r="M643" s="88"/>
    </row>
    <row r="644" spans="2:13" s="3" customFormat="1" ht="24" customHeight="1" x14ac:dyDescent="0.25">
      <c r="B644" s="45" t="s">
        <v>1672</v>
      </c>
      <c r="C644" s="46" t="s">
        <v>7</v>
      </c>
      <c r="D644" s="47">
        <v>95601</v>
      </c>
      <c r="E644" s="48" t="s">
        <v>1673</v>
      </c>
      <c r="F644" s="47" t="s">
        <v>47</v>
      </c>
      <c r="G644" s="60">
        <v>6</v>
      </c>
      <c r="H644" s="71"/>
      <c r="I644" s="51">
        <f t="shared" si="206"/>
        <v>0</v>
      </c>
      <c r="J644" s="50">
        <f t="shared" si="210"/>
        <v>0</v>
      </c>
      <c r="K644" s="80">
        <f t="shared" si="211"/>
        <v>0</v>
      </c>
      <c r="M644" s="88"/>
    </row>
    <row r="645" spans="2:13" s="3" customFormat="1" ht="15.75" x14ac:dyDescent="0.25">
      <c r="B645" s="54" t="s">
        <v>1674</v>
      </c>
      <c r="C645" s="55"/>
      <c r="D645" s="56" t="s">
        <v>111</v>
      </c>
      <c r="E645" s="56"/>
      <c r="F645" s="56"/>
      <c r="G645" s="57"/>
      <c r="H645" s="57"/>
      <c r="I645" s="57"/>
      <c r="J645" s="57"/>
      <c r="K645" s="81">
        <f>SUM(K646,K652,K657,0)</f>
        <v>0</v>
      </c>
      <c r="M645" s="88"/>
    </row>
    <row r="646" spans="2:13" s="3" customFormat="1" ht="15.75" x14ac:dyDescent="0.25">
      <c r="B646" s="66" t="s">
        <v>1675</v>
      </c>
      <c r="C646" s="67"/>
      <c r="D646" s="68" t="s">
        <v>130</v>
      </c>
      <c r="E646" s="68"/>
      <c r="F646" s="68"/>
      <c r="G646" s="69"/>
      <c r="H646" s="69"/>
      <c r="I646" s="69"/>
      <c r="J646" s="69"/>
      <c r="K646" s="83">
        <f>SUM(K647:K651,0)</f>
        <v>0</v>
      </c>
      <c r="M646" s="88"/>
    </row>
    <row r="647" spans="2:13" s="3" customFormat="1" ht="47.25" x14ac:dyDescent="0.25">
      <c r="B647" s="45" t="s">
        <v>1676</v>
      </c>
      <c r="C647" s="46" t="s">
        <v>7</v>
      </c>
      <c r="D647" s="52" t="s">
        <v>132</v>
      </c>
      <c r="E647" s="53" t="s">
        <v>133</v>
      </c>
      <c r="F647" s="52" t="s">
        <v>9</v>
      </c>
      <c r="G647" s="49">
        <v>26.27</v>
      </c>
      <c r="H647" s="71"/>
      <c r="I647" s="51">
        <f t="shared" ref="I647:I662" si="212">$I$8</f>
        <v>0</v>
      </c>
      <c r="J647" s="50">
        <f t="shared" ref="J647" si="213">ROUND(H647*(1+I647),2)</f>
        <v>0</v>
      </c>
      <c r="K647" s="80">
        <f t="shared" ref="K647:K651" si="214">ROUND(G647*J647,2)</f>
        <v>0</v>
      </c>
      <c r="M647" s="88"/>
    </row>
    <row r="648" spans="2:13" s="3" customFormat="1" ht="31.5" x14ac:dyDescent="0.25">
      <c r="B648" s="45" t="s">
        <v>1677</v>
      </c>
      <c r="C648" s="46" t="s">
        <v>7</v>
      </c>
      <c r="D648" s="52">
        <v>92760</v>
      </c>
      <c r="E648" s="48" t="s">
        <v>135</v>
      </c>
      <c r="F648" s="52" t="s">
        <v>95</v>
      </c>
      <c r="G648" s="63">
        <v>21.57</v>
      </c>
      <c r="H648" s="71"/>
      <c r="I648" s="51">
        <f t="shared" si="212"/>
        <v>0</v>
      </c>
      <c r="J648" s="50">
        <f t="shared" ref="J648:J651" si="215">ROUND(H648*(1+I648),2)</f>
        <v>0</v>
      </c>
      <c r="K648" s="80">
        <f t="shared" si="214"/>
        <v>0</v>
      </c>
      <c r="M648" s="88"/>
    </row>
    <row r="649" spans="2:13" s="3" customFormat="1" ht="31.5" x14ac:dyDescent="0.25">
      <c r="B649" s="45" t="s">
        <v>1678</v>
      </c>
      <c r="C649" s="46" t="s">
        <v>7</v>
      </c>
      <c r="D649" s="52" t="s">
        <v>155</v>
      </c>
      <c r="E649" s="53" t="s">
        <v>156</v>
      </c>
      <c r="F649" s="52" t="s">
        <v>95</v>
      </c>
      <c r="G649" s="49">
        <v>21.57</v>
      </c>
      <c r="H649" s="71"/>
      <c r="I649" s="51">
        <f t="shared" si="212"/>
        <v>0</v>
      </c>
      <c r="J649" s="50">
        <f t="shared" si="215"/>
        <v>0</v>
      </c>
      <c r="K649" s="80">
        <f t="shared" si="214"/>
        <v>0</v>
      </c>
      <c r="M649" s="88"/>
    </row>
    <row r="650" spans="2:13" s="3" customFormat="1" ht="31.5" x14ac:dyDescent="0.25">
      <c r="B650" s="45" t="s">
        <v>1679</v>
      </c>
      <c r="C650" s="46" t="s">
        <v>7</v>
      </c>
      <c r="D650" s="52" t="s">
        <v>137</v>
      </c>
      <c r="E650" s="53" t="s">
        <v>138</v>
      </c>
      <c r="F650" s="52" t="s">
        <v>95</v>
      </c>
      <c r="G650" s="49">
        <v>190.41</v>
      </c>
      <c r="H650" s="71"/>
      <c r="I650" s="51">
        <f t="shared" si="212"/>
        <v>0</v>
      </c>
      <c r="J650" s="50">
        <f t="shared" si="215"/>
        <v>0</v>
      </c>
      <c r="K650" s="80">
        <f t="shared" si="214"/>
        <v>0</v>
      </c>
      <c r="M650" s="88"/>
    </row>
    <row r="651" spans="2:13" s="3" customFormat="1" ht="31.5" x14ac:dyDescent="0.25">
      <c r="B651" s="45" t="s">
        <v>1680</v>
      </c>
      <c r="C651" s="46" t="s">
        <v>49</v>
      </c>
      <c r="D651" s="52" t="s">
        <v>146</v>
      </c>
      <c r="E651" s="53" t="s">
        <v>147</v>
      </c>
      <c r="F651" s="52" t="s">
        <v>10</v>
      </c>
      <c r="G651" s="49">
        <v>1.29</v>
      </c>
      <c r="H651" s="71"/>
      <c r="I651" s="51">
        <f t="shared" si="212"/>
        <v>0</v>
      </c>
      <c r="J651" s="50">
        <f t="shared" si="215"/>
        <v>0</v>
      </c>
      <c r="K651" s="80">
        <f t="shared" si="214"/>
        <v>0</v>
      </c>
      <c r="M651" s="88"/>
    </row>
    <row r="652" spans="2:13" customFormat="1" ht="15.75" x14ac:dyDescent="0.25">
      <c r="B652" s="66" t="s">
        <v>1681</v>
      </c>
      <c r="C652" s="67"/>
      <c r="D652" s="68" t="s">
        <v>1682</v>
      </c>
      <c r="E652" s="68"/>
      <c r="F652" s="68"/>
      <c r="G652" s="69"/>
      <c r="H652" s="69"/>
      <c r="I652" s="69"/>
      <c r="J652" s="69"/>
      <c r="K652" s="83">
        <f>SUM(K653:K656,0)</f>
        <v>0</v>
      </c>
      <c r="M652" s="88"/>
    </row>
    <row r="653" spans="2:13" customFormat="1" ht="32.25" customHeight="1" x14ac:dyDescent="0.25">
      <c r="B653" s="45" t="s">
        <v>1683</v>
      </c>
      <c r="C653" s="46" t="s">
        <v>7</v>
      </c>
      <c r="D653" s="52" t="s">
        <v>87</v>
      </c>
      <c r="E653" s="53" t="s">
        <v>88</v>
      </c>
      <c r="F653" s="52" t="s">
        <v>9</v>
      </c>
      <c r="G653" s="49">
        <v>2.46</v>
      </c>
      <c r="H653" s="71"/>
      <c r="I653" s="51">
        <f t="shared" si="212"/>
        <v>0</v>
      </c>
      <c r="J653" s="50">
        <f t="shared" ref="J653:J656" si="216">ROUND(H653*(1+I653),2)</f>
        <v>0</v>
      </c>
      <c r="K653" s="80">
        <f t="shared" ref="K653:K656" si="217">ROUND(G653*J653,2)</f>
        <v>0</v>
      </c>
      <c r="M653" s="88"/>
    </row>
    <row r="654" spans="2:13" customFormat="1" ht="47.25" x14ac:dyDescent="0.25">
      <c r="B654" s="45" t="s">
        <v>1684</v>
      </c>
      <c r="C654" s="46" t="s">
        <v>7</v>
      </c>
      <c r="D654" s="52">
        <v>97086</v>
      </c>
      <c r="E654" s="48" t="s">
        <v>1685</v>
      </c>
      <c r="F654" s="52" t="s">
        <v>9</v>
      </c>
      <c r="G654" s="49">
        <v>52.75</v>
      </c>
      <c r="H654" s="71"/>
      <c r="I654" s="51">
        <f t="shared" si="212"/>
        <v>0</v>
      </c>
      <c r="J654" s="50">
        <f t="shared" si="216"/>
        <v>0</v>
      </c>
      <c r="K654" s="80">
        <f t="shared" si="217"/>
        <v>0</v>
      </c>
      <c r="M654" s="88"/>
    </row>
    <row r="655" spans="2:13" customFormat="1" ht="31.5" x14ac:dyDescent="0.25">
      <c r="B655" s="45" t="s">
        <v>1686</v>
      </c>
      <c r="C655" s="46" t="s">
        <v>7</v>
      </c>
      <c r="D655" s="47">
        <v>92770</v>
      </c>
      <c r="E655" s="48" t="s">
        <v>1687</v>
      </c>
      <c r="F655" s="52" t="s">
        <v>95</v>
      </c>
      <c r="G655" s="49">
        <v>102.15</v>
      </c>
      <c r="H655" s="71"/>
      <c r="I655" s="51">
        <f t="shared" si="212"/>
        <v>0</v>
      </c>
      <c r="J655" s="50">
        <f t="shared" si="216"/>
        <v>0</v>
      </c>
      <c r="K655" s="80">
        <f t="shared" si="217"/>
        <v>0</v>
      </c>
      <c r="M655" s="88"/>
    </row>
    <row r="656" spans="2:13" customFormat="1" ht="49.5" customHeight="1" x14ac:dyDescent="0.25">
      <c r="B656" s="45" t="s">
        <v>1688</v>
      </c>
      <c r="C656" s="46" t="s">
        <v>7</v>
      </c>
      <c r="D656" s="47">
        <v>103675</v>
      </c>
      <c r="E656" s="48" t="s">
        <v>1689</v>
      </c>
      <c r="F656" s="52" t="s">
        <v>10</v>
      </c>
      <c r="G656" s="60">
        <v>26.12</v>
      </c>
      <c r="H656" s="71"/>
      <c r="I656" s="51">
        <f t="shared" si="212"/>
        <v>0</v>
      </c>
      <c r="J656" s="50">
        <f t="shared" si="216"/>
        <v>0</v>
      </c>
      <c r="K656" s="82">
        <f t="shared" si="217"/>
        <v>0</v>
      </c>
      <c r="M656" s="88"/>
    </row>
    <row r="657" spans="2:13" s="3" customFormat="1" ht="15.75" x14ac:dyDescent="0.25">
      <c r="B657" s="66" t="s">
        <v>1690</v>
      </c>
      <c r="C657" s="67"/>
      <c r="D657" s="68" t="s">
        <v>1691</v>
      </c>
      <c r="E657" s="68"/>
      <c r="F657" s="68"/>
      <c r="G657" s="69"/>
      <c r="H657" s="69"/>
      <c r="I657" s="69"/>
      <c r="J657" s="69"/>
      <c r="K657" s="83">
        <f>SUM(K658:K660,0)</f>
        <v>0</v>
      </c>
      <c r="M657" s="88"/>
    </row>
    <row r="658" spans="2:13" s="3" customFormat="1" ht="47.25" x14ac:dyDescent="0.25">
      <c r="B658" s="45" t="s">
        <v>1692</v>
      </c>
      <c r="C658" s="46" t="s">
        <v>7</v>
      </c>
      <c r="D658" s="52" t="s">
        <v>151</v>
      </c>
      <c r="E658" s="53" t="s">
        <v>152</v>
      </c>
      <c r="F658" s="52" t="s">
        <v>9</v>
      </c>
      <c r="G658" s="60">
        <v>4.08</v>
      </c>
      <c r="H658" s="71"/>
      <c r="I658" s="51">
        <f t="shared" si="212"/>
        <v>0</v>
      </c>
      <c r="J658" s="50">
        <f t="shared" ref="J658:J660" si="218">ROUND(H658*(1+I658),2)</f>
        <v>0</v>
      </c>
      <c r="K658" s="80">
        <f t="shared" ref="K658:K660" si="219">ROUND(G658*J658,2)</f>
        <v>0</v>
      </c>
      <c r="M658" s="88"/>
    </row>
    <row r="659" spans="2:13" s="3" customFormat="1" ht="31.5" x14ac:dyDescent="0.25">
      <c r="B659" s="45" t="s">
        <v>1693</v>
      </c>
      <c r="C659" s="46" t="s">
        <v>7</v>
      </c>
      <c r="D659" s="52" t="s">
        <v>155</v>
      </c>
      <c r="E659" s="53" t="s">
        <v>156</v>
      </c>
      <c r="F659" s="52" t="s">
        <v>95</v>
      </c>
      <c r="G659" s="60">
        <v>21.67</v>
      </c>
      <c r="H659" s="71"/>
      <c r="I659" s="51">
        <f t="shared" si="212"/>
        <v>0</v>
      </c>
      <c r="J659" s="50">
        <f t="shared" si="218"/>
        <v>0</v>
      </c>
      <c r="K659" s="80">
        <f t="shared" si="219"/>
        <v>0</v>
      </c>
      <c r="M659" s="88"/>
    </row>
    <row r="660" spans="2:13" s="3" customFormat="1" ht="47.25" x14ac:dyDescent="0.25">
      <c r="B660" s="45" t="s">
        <v>1694</v>
      </c>
      <c r="C660" s="46" t="s">
        <v>49</v>
      </c>
      <c r="D660" s="52" t="s">
        <v>160</v>
      </c>
      <c r="E660" s="53" t="s">
        <v>161</v>
      </c>
      <c r="F660" s="52" t="s">
        <v>10</v>
      </c>
      <c r="G660" s="60">
        <v>0.21</v>
      </c>
      <c r="H660" s="71"/>
      <c r="I660" s="51">
        <f t="shared" si="212"/>
        <v>0</v>
      </c>
      <c r="J660" s="50">
        <f t="shared" si="218"/>
        <v>0</v>
      </c>
      <c r="K660" s="82">
        <f t="shared" si="219"/>
        <v>0</v>
      </c>
      <c r="M660" s="88"/>
    </row>
    <row r="661" spans="2:13" s="3" customFormat="1" ht="15.75" x14ac:dyDescent="0.25">
      <c r="B661" s="41">
        <v>27</v>
      </c>
      <c r="C661" s="42"/>
      <c r="D661" s="43" t="s">
        <v>1695</v>
      </c>
      <c r="E661" s="43"/>
      <c r="F661" s="43"/>
      <c r="G661" s="44"/>
      <c r="H661" s="44"/>
      <c r="I661" s="44"/>
      <c r="J661" s="44"/>
      <c r="K661" s="79">
        <f>K662</f>
        <v>0</v>
      </c>
      <c r="M661" s="88"/>
    </row>
    <row r="662" spans="2:13" customFormat="1" ht="31.5" x14ac:dyDescent="0.25">
      <c r="B662" s="45" t="s">
        <v>1696</v>
      </c>
      <c r="C662" s="46" t="s">
        <v>49</v>
      </c>
      <c r="D662" s="52" t="s">
        <v>1697</v>
      </c>
      <c r="E662" s="53" t="s">
        <v>1698</v>
      </c>
      <c r="F662" s="52" t="s">
        <v>47</v>
      </c>
      <c r="G662" s="60">
        <v>11</v>
      </c>
      <c r="H662" s="71"/>
      <c r="I662" s="51">
        <f t="shared" si="212"/>
        <v>0</v>
      </c>
      <c r="J662" s="50">
        <f t="shared" ref="J662" si="220">ROUND(H662*(1+I662),2)</f>
        <v>0</v>
      </c>
      <c r="K662" s="82">
        <f t="shared" ref="K662" si="221">ROUND(G662*J662,2)</f>
        <v>0</v>
      </c>
      <c r="M662" s="88"/>
    </row>
    <row r="663" spans="2:13" s="4" customFormat="1" x14ac:dyDescent="0.25">
      <c r="B663" s="26"/>
      <c r="C663" s="1"/>
      <c r="D663" s="1"/>
      <c r="E663" s="1"/>
      <c r="F663" s="1"/>
      <c r="G663" s="39"/>
      <c r="H663" s="1"/>
      <c r="I663" s="14"/>
      <c r="J663" s="72"/>
      <c r="K663" s="84"/>
    </row>
    <row r="664" spans="2:13" s="4" customFormat="1" ht="18.75" x14ac:dyDescent="0.25">
      <c r="B664" s="26"/>
      <c r="C664" s="1"/>
      <c r="D664" s="1"/>
      <c r="E664" s="1"/>
      <c r="F664" s="1"/>
      <c r="G664" s="39"/>
      <c r="H664" s="1"/>
      <c r="I664" s="14"/>
      <c r="J664" s="73" t="s">
        <v>23</v>
      </c>
      <c r="K664" s="85">
        <f>SUM(K14,K24,K33,K43,K72,K90,K146,K153,K159,K175,K207,K233,K269,K276,K308,K343,K405,K515,K553,K575,K587,K627,K631,K559,K564,K568,K661,0)</f>
        <v>0</v>
      </c>
    </row>
    <row r="665" spans="2:13" x14ac:dyDescent="0.25">
      <c r="B665" s="27"/>
      <c r="C665" s="28"/>
      <c r="D665" s="28"/>
      <c r="E665" s="28"/>
      <c r="K665" s="77"/>
    </row>
    <row r="666" spans="2:13" ht="39" customHeight="1" thickBot="1" x14ac:dyDescent="0.3">
      <c r="B666" s="29"/>
      <c r="C666" s="152" t="s">
        <v>16</v>
      </c>
      <c r="D666" s="153"/>
      <c r="E666" s="2"/>
      <c r="K666" s="77"/>
      <c r="L666" s="138"/>
    </row>
    <row r="667" spans="2:13" ht="15.75" thickTop="1" x14ac:dyDescent="0.25">
      <c r="B667" s="30"/>
      <c r="C667" s="154" t="s">
        <v>17</v>
      </c>
      <c r="D667" s="155"/>
      <c r="E667" s="5"/>
      <c r="K667" s="77"/>
    </row>
    <row r="668" spans="2:13" x14ac:dyDescent="0.25">
      <c r="B668" s="30"/>
      <c r="C668" s="31"/>
      <c r="D668" s="31"/>
      <c r="E668" s="32"/>
      <c r="K668" s="77"/>
    </row>
    <row r="669" spans="2:13" ht="41.25" customHeight="1" thickBot="1" x14ac:dyDescent="0.3">
      <c r="B669" s="30"/>
      <c r="C669" s="152" t="s">
        <v>16</v>
      </c>
      <c r="D669" s="153"/>
      <c r="E669" s="2"/>
      <c r="K669" s="77"/>
    </row>
    <row r="670" spans="2:13" ht="15.75" thickTop="1" x14ac:dyDescent="0.25">
      <c r="B670" s="30"/>
      <c r="C670" s="154" t="s">
        <v>18</v>
      </c>
      <c r="D670" s="155"/>
      <c r="E670" s="5"/>
      <c r="K670" s="77"/>
    </row>
    <row r="671" spans="2:13" x14ac:dyDescent="0.25">
      <c r="B671" s="30"/>
      <c r="C671" s="156" t="s">
        <v>19</v>
      </c>
      <c r="D671" s="157"/>
      <c r="E671" s="5"/>
      <c r="K671" s="77"/>
    </row>
    <row r="672" spans="2:13" x14ac:dyDescent="0.25">
      <c r="B672" s="26"/>
      <c r="K672" s="77"/>
    </row>
    <row r="673" spans="2:11" x14ac:dyDescent="0.25">
      <c r="B673" s="26"/>
      <c r="K673" s="77"/>
    </row>
    <row r="674" spans="2:11" x14ac:dyDescent="0.25">
      <c r="B674" s="33" t="s">
        <v>26</v>
      </c>
      <c r="K674" s="77"/>
    </row>
    <row r="675" spans="2:11" x14ac:dyDescent="0.25">
      <c r="B675" s="33" t="s">
        <v>27</v>
      </c>
      <c r="K675" s="77"/>
    </row>
    <row r="676" spans="2:11" ht="15.75" thickBot="1" x14ac:dyDescent="0.3">
      <c r="B676" s="34"/>
      <c r="C676" s="35"/>
      <c r="D676" s="35"/>
      <c r="E676" s="35"/>
      <c r="F676" s="35"/>
      <c r="G676" s="40"/>
      <c r="H676" s="35"/>
      <c r="I676" s="36"/>
      <c r="J676" s="35"/>
      <c r="K676" s="86"/>
    </row>
  </sheetData>
  <autoFilter ref="B13:K36" xr:uid="{00000000-0009-0000-0000-000000000000}"/>
  <mergeCells count="18">
    <mergeCell ref="C669:D669"/>
    <mergeCell ref="C670:D670"/>
    <mergeCell ref="C671:D671"/>
    <mergeCell ref="B5:C5"/>
    <mergeCell ref="D5:J5"/>
    <mergeCell ref="E6:J6"/>
    <mergeCell ref="C666:D666"/>
    <mergeCell ref="C667:D667"/>
    <mergeCell ref="E7:H7"/>
    <mergeCell ref="J8:K9"/>
    <mergeCell ref="B10:E12"/>
    <mergeCell ref="F12:K12"/>
    <mergeCell ref="B1:K1"/>
    <mergeCell ref="B3:C3"/>
    <mergeCell ref="D3:J3"/>
    <mergeCell ref="B4:C4"/>
    <mergeCell ref="D4:J4"/>
    <mergeCell ref="B2:K2"/>
  </mergeCells>
  <dataValidations count="1">
    <dataValidation type="list" allowBlank="1" showInputMessage="1" showErrorMessage="1" sqref="J8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"""Sem Desoneração"""," ""Com Desoneração"""</x12ac:list>
        </mc:Choice>
        <mc:Fallback>
          <formula1>"""Sem Desoneração"", ""Com Desoneração"""</formula1>
        </mc:Fallback>
      </mc:AlternateContent>
    </dataValidation>
  </dataValidations>
  <pageMargins left="0.62992125984251968" right="0.51181102362204722" top="0.51181102362204722" bottom="0.51181102362204722" header="0" footer="0.31496062992125984"/>
  <pageSetup paperSize="9" scale="41" fitToHeight="0" orientation="portrait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454C-6574-470B-A9E9-81974179D3DB}">
  <sheetPr>
    <pageSetUpPr fitToPage="1"/>
  </sheetPr>
  <dimension ref="B1:O337"/>
  <sheetViews>
    <sheetView view="pageBreakPreview" zoomScale="85" zoomScaleNormal="90" zoomScaleSheetLayoutView="85" workbookViewId="0">
      <selection activeCell="M5" sqref="M5"/>
    </sheetView>
  </sheetViews>
  <sheetFormatPr defaultRowHeight="15" x14ac:dyDescent="0.25"/>
  <cols>
    <col min="1" max="1" width="9.140625" style="1"/>
    <col min="2" max="2" width="12" style="1" customWidth="1"/>
    <col min="3" max="3" width="14.28515625" style="1" customWidth="1"/>
    <col min="4" max="4" width="14" style="1" bestFit="1" customWidth="1"/>
    <col min="5" max="5" width="83.7109375" style="1" customWidth="1"/>
    <col min="6" max="6" width="10.7109375" style="1" bestFit="1" customWidth="1"/>
    <col min="7" max="7" width="15.5703125" style="39" bestFit="1" customWidth="1"/>
    <col min="8" max="8" width="14.42578125" style="1" customWidth="1"/>
    <col min="9" max="9" width="14.42578125" style="14" customWidth="1"/>
    <col min="10" max="10" width="13.85546875" style="1" customWidth="1"/>
    <col min="11" max="11" width="25.42578125" style="87" customWidth="1"/>
    <col min="12" max="12" width="21" style="1" customWidth="1"/>
    <col min="13" max="13" width="17" style="1" customWidth="1"/>
    <col min="14" max="14" width="22.140625" style="1" customWidth="1"/>
    <col min="15" max="16384" width="9.140625" style="1"/>
  </cols>
  <sheetData>
    <row r="1" spans="2:13" x14ac:dyDescent="0.25">
      <c r="B1" s="140"/>
      <c r="C1" s="141"/>
      <c r="D1" s="141"/>
      <c r="E1" s="141"/>
      <c r="F1" s="141"/>
      <c r="G1" s="141"/>
      <c r="H1" s="141"/>
      <c r="I1" s="141"/>
      <c r="J1" s="141"/>
      <c r="K1" s="142"/>
    </row>
    <row r="2" spans="2:13" ht="15.75" customHeight="1" x14ac:dyDescent="0.25">
      <c r="B2" s="149" t="s">
        <v>20</v>
      </c>
      <c r="C2" s="150"/>
      <c r="D2" s="150"/>
      <c r="E2" s="150"/>
      <c r="F2" s="150"/>
      <c r="G2" s="150"/>
      <c r="H2" s="150"/>
      <c r="I2" s="150"/>
      <c r="J2" s="150"/>
      <c r="K2" s="151"/>
    </row>
    <row r="3" spans="2:13" ht="38.25" customHeight="1" x14ac:dyDescent="0.25">
      <c r="B3" s="143"/>
      <c r="C3" s="144"/>
      <c r="D3" s="145" t="s">
        <v>2074</v>
      </c>
      <c r="E3" s="145"/>
      <c r="F3" s="145"/>
      <c r="G3" s="145"/>
      <c r="H3" s="145"/>
      <c r="I3" s="145"/>
      <c r="J3" s="145"/>
      <c r="K3" s="74"/>
    </row>
    <row r="4" spans="2:13" ht="21.75" customHeight="1" x14ac:dyDescent="0.35">
      <c r="B4" s="146" t="s">
        <v>13</v>
      </c>
      <c r="C4" s="147"/>
      <c r="D4" s="148"/>
      <c r="E4" s="148"/>
      <c r="F4" s="148"/>
      <c r="G4" s="148"/>
      <c r="H4" s="148"/>
      <c r="I4" s="148"/>
      <c r="J4" s="148"/>
      <c r="K4" s="75"/>
    </row>
    <row r="5" spans="2:13" ht="30" customHeight="1" x14ac:dyDescent="0.25">
      <c r="B5" s="146" t="s">
        <v>14</v>
      </c>
      <c r="C5" s="147"/>
      <c r="D5" s="158"/>
      <c r="E5" s="158"/>
      <c r="F5" s="158"/>
      <c r="G5" s="158"/>
      <c r="H5" s="158"/>
      <c r="I5" s="158"/>
      <c r="J5" s="158"/>
      <c r="K5" s="76"/>
    </row>
    <row r="6" spans="2:13" ht="30" customHeight="1" x14ac:dyDescent="0.25">
      <c r="B6" s="6"/>
      <c r="C6" s="16"/>
      <c r="D6" s="17" t="s">
        <v>15</v>
      </c>
      <c r="E6" s="159" t="str">
        <f>'ITENS FINANCIAVEIS - CEF'!E6:J6</f>
        <v>ESCOLA MUNICIPAL JARDIM ORATÓRIO</v>
      </c>
      <c r="F6" s="159"/>
      <c r="G6" s="159"/>
      <c r="H6" s="159"/>
      <c r="I6" s="159"/>
      <c r="J6" s="159"/>
      <c r="K6" s="76"/>
    </row>
    <row r="7" spans="2:13" ht="24.75" customHeight="1" thickBot="1" x14ac:dyDescent="0.3">
      <c r="B7" s="6"/>
      <c r="C7" s="16"/>
      <c r="D7" s="19" t="s">
        <v>30</v>
      </c>
      <c r="E7" s="159" t="s">
        <v>31</v>
      </c>
      <c r="F7" s="159"/>
      <c r="G7" s="159"/>
      <c r="H7" s="159"/>
      <c r="I7" s="20"/>
      <c r="J7" s="18"/>
      <c r="K7" s="76"/>
    </row>
    <row r="8" spans="2:13" ht="16.5" thickBot="1" x14ac:dyDescent="0.3">
      <c r="B8" s="6"/>
      <c r="C8" s="16"/>
      <c r="D8" s="21" t="s">
        <v>2077</v>
      </c>
      <c r="F8" s="16"/>
      <c r="G8" s="37"/>
      <c r="H8" s="13" t="s">
        <v>33</v>
      </c>
      <c r="I8" s="13">
        <v>0</v>
      </c>
      <c r="J8" s="160" t="s">
        <v>29</v>
      </c>
      <c r="K8" s="161"/>
    </row>
    <row r="9" spans="2:13" ht="16.5" thickBot="1" x14ac:dyDescent="0.3">
      <c r="B9" s="7"/>
      <c r="C9" s="22"/>
      <c r="D9" s="23"/>
      <c r="E9" s="24"/>
      <c r="F9" s="25"/>
      <c r="G9" s="38"/>
      <c r="H9" s="13" t="s">
        <v>34</v>
      </c>
      <c r="I9" s="8">
        <v>0</v>
      </c>
      <c r="J9" s="162"/>
      <c r="K9" s="163"/>
    </row>
    <row r="10" spans="2:13" ht="23.25" customHeight="1" x14ac:dyDescent="0.25">
      <c r="B10" s="164"/>
      <c r="C10" s="165"/>
      <c r="D10" s="165"/>
      <c r="E10" s="165"/>
      <c r="F10" s="25"/>
      <c r="G10" s="38"/>
      <c r="I10" s="1"/>
      <c r="K10" s="77"/>
    </row>
    <row r="11" spans="2:13" ht="23.25" customHeight="1" x14ac:dyDescent="0.25">
      <c r="B11" s="164"/>
      <c r="C11" s="165"/>
      <c r="D11" s="165"/>
      <c r="E11" s="165"/>
      <c r="F11" s="25"/>
      <c r="G11" s="38"/>
      <c r="I11" s="1"/>
      <c r="K11" s="77"/>
    </row>
    <row r="12" spans="2:13" customFormat="1" ht="12" customHeight="1" thickBot="1" x14ac:dyDescent="0.3">
      <c r="B12" s="166"/>
      <c r="C12" s="167"/>
      <c r="D12" s="167"/>
      <c r="E12" s="167"/>
      <c r="F12" s="168"/>
      <c r="G12" s="168"/>
      <c r="H12" s="168"/>
      <c r="I12" s="168"/>
      <c r="J12" s="168"/>
      <c r="K12" s="169"/>
    </row>
    <row r="13" spans="2:13" s="3" customFormat="1" ht="86.25" customHeight="1" x14ac:dyDescent="0.25">
      <c r="B13" s="9" t="s">
        <v>0</v>
      </c>
      <c r="C13" s="10" t="s">
        <v>1</v>
      </c>
      <c r="D13" s="10" t="s">
        <v>25</v>
      </c>
      <c r="E13" s="10" t="s">
        <v>2</v>
      </c>
      <c r="F13" s="11" t="s">
        <v>3</v>
      </c>
      <c r="G13" s="11" t="s">
        <v>4</v>
      </c>
      <c r="H13" s="12" t="s">
        <v>28</v>
      </c>
      <c r="I13" s="15" t="s">
        <v>35</v>
      </c>
      <c r="J13" s="12" t="s">
        <v>5</v>
      </c>
      <c r="K13" s="78" t="s">
        <v>6</v>
      </c>
    </row>
    <row r="14" spans="2:13" s="3" customFormat="1" ht="15.75" x14ac:dyDescent="0.25">
      <c r="B14" s="41">
        <v>1</v>
      </c>
      <c r="C14" s="42"/>
      <c r="D14" s="174" t="s">
        <v>24</v>
      </c>
      <c r="E14" s="175"/>
      <c r="F14" s="109"/>
      <c r="G14" s="109"/>
      <c r="H14" s="109"/>
      <c r="I14" s="109"/>
      <c r="J14" s="109"/>
      <c r="K14" s="128">
        <f>ROUND(SUM(K15:K18),2)</f>
        <v>0</v>
      </c>
      <c r="L14" s="136"/>
      <c r="M14" s="88"/>
    </row>
    <row r="15" spans="2:13" s="3" customFormat="1" ht="31.5" x14ac:dyDescent="0.25">
      <c r="B15" s="45" t="s">
        <v>36</v>
      </c>
      <c r="C15" s="46" t="s">
        <v>7</v>
      </c>
      <c r="D15" s="47">
        <v>103689</v>
      </c>
      <c r="E15" s="48" t="s">
        <v>37</v>
      </c>
      <c r="F15" s="47" t="s">
        <v>9</v>
      </c>
      <c r="G15" s="89">
        <v>29.52</v>
      </c>
      <c r="H15" s="127"/>
      <c r="I15" s="126">
        <f>$I$8</f>
        <v>0</v>
      </c>
      <c r="J15" s="90">
        <f>ROUND(H15*(1+I15),2)</f>
        <v>0</v>
      </c>
      <c r="K15" s="129">
        <f>ROUND(G15*J15,2)</f>
        <v>0</v>
      </c>
      <c r="L15" s="136"/>
      <c r="M15" s="88"/>
    </row>
    <row r="16" spans="2:13" s="3" customFormat="1" ht="47.25" x14ac:dyDescent="0.25">
      <c r="B16" s="45" t="s">
        <v>43</v>
      </c>
      <c r="C16" s="46" t="s">
        <v>49</v>
      </c>
      <c r="D16" s="47" t="s">
        <v>55</v>
      </c>
      <c r="E16" s="48" t="s">
        <v>56</v>
      </c>
      <c r="F16" s="47" t="s">
        <v>57</v>
      </c>
      <c r="G16" s="89">
        <v>8</v>
      </c>
      <c r="H16" s="127"/>
      <c r="I16" s="126">
        <f t="shared" ref="I16:I18" si="0">$I$8</f>
        <v>0</v>
      </c>
      <c r="J16" s="90">
        <f t="shared" ref="J16:J18" si="1">ROUND(H16*(1+I16),2)</f>
        <v>0</v>
      </c>
      <c r="K16" s="129">
        <f t="shared" ref="K16:K18" si="2">ROUND(G16*J16,2)</f>
        <v>0</v>
      </c>
      <c r="L16" s="136"/>
      <c r="M16" s="88"/>
    </row>
    <row r="17" spans="2:13" s="3" customFormat="1" ht="47.25" x14ac:dyDescent="0.25">
      <c r="B17" s="45" t="s">
        <v>45</v>
      </c>
      <c r="C17" s="46" t="s">
        <v>49</v>
      </c>
      <c r="D17" s="47" t="s">
        <v>59</v>
      </c>
      <c r="E17" s="48" t="s">
        <v>60</v>
      </c>
      <c r="F17" s="47" t="s">
        <v>57</v>
      </c>
      <c r="G17" s="89">
        <v>8</v>
      </c>
      <c r="H17" s="127"/>
      <c r="I17" s="126">
        <f t="shared" si="0"/>
        <v>0</v>
      </c>
      <c r="J17" s="90">
        <f t="shared" si="1"/>
        <v>0</v>
      </c>
      <c r="K17" s="129">
        <f t="shared" si="2"/>
        <v>0</v>
      </c>
      <c r="L17" s="136"/>
      <c r="M17" s="88"/>
    </row>
    <row r="18" spans="2:13" s="3" customFormat="1" ht="47.25" x14ac:dyDescent="0.25">
      <c r="B18" s="45" t="s">
        <v>48</v>
      </c>
      <c r="C18" s="46" t="s">
        <v>49</v>
      </c>
      <c r="D18" s="47" t="s">
        <v>62</v>
      </c>
      <c r="E18" s="48" t="s">
        <v>63</v>
      </c>
      <c r="F18" s="47" t="s">
        <v>57</v>
      </c>
      <c r="G18" s="89">
        <v>8</v>
      </c>
      <c r="H18" s="127"/>
      <c r="I18" s="126">
        <f t="shared" si="0"/>
        <v>0</v>
      </c>
      <c r="J18" s="90">
        <f t="shared" si="1"/>
        <v>0</v>
      </c>
      <c r="K18" s="129">
        <f t="shared" si="2"/>
        <v>0</v>
      </c>
      <c r="L18" s="136"/>
      <c r="M18" s="88"/>
    </row>
    <row r="19" spans="2:13" s="3" customFormat="1" ht="15.75" x14ac:dyDescent="0.25">
      <c r="B19" s="41">
        <v>2</v>
      </c>
      <c r="C19" s="42"/>
      <c r="D19" s="174" t="s">
        <v>224</v>
      </c>
      <c r="E19" s="175"/>
      <c r="F19" s="109"/>
      <c r="G19" s="109"/>
      <c r="H19" s="109"/>
      <c r="I19" s="118"/>
      <c r="J19" s="109"/>
      <c r="K19" s="128">
        <f>K20+K22</f>
        <v>0</v>
      </c>
      <c r="L19" s="136"/>
      <c r="M19" s="88"/>
    </row>
    <row r="20" spans="2:13" s="3" customFormat="1" ht="15.75" x14ac:dyDescent="0.25">
      <c r="B20" s="54" t="s">
        <v>38</v>
      </c>
      <c r="C20" s="55"/>
      <c r="D20" s="170" t="s">
        <v>260</v>
      </c>
      <c r="E20" s="171"/>
      <c r="F20" s="110"/>
      <c r="G20" s="110"/>
      <c r="H20" s="110"/>
      <c r="I20" s="119"/>
      <c r="J20" s="110"/>
      <c r="K20" s="130">
        <f>SUM(K21:K21,0)</f>
        <v>0</v>
      </c>
      <c r="L20" s="136"/>
      <c r="M20" s="88"/>
    </row>
    <row r="21" spans="2:13" s="3" customFormat="1" ht="47.25" x14ac:dyDescent="0.25">
      <c r="B21" s="58" t="s">
        <v>41</v>
      </c>
      <c r="C21" s="59" t="s">
        <v>49</v>
      </c>
      <c r="D21" s="52" t="s">
        <v>277</v>
      </c>
      <c r="E21" s="53" t="s">
        <v>278</v>
      </c>
      <c r="F21" s="52" t="s">
        <v>9</v>
      </c>
      <c r="G21" s="89">
        <v>3.74</v>
      </c>
      <c r="H21" s="127"/>
      <c r="I21" s="126">
        <f t="shared" ref="I21" si="3">$I$8</f>
        <v>0</v>
      </c>
      <c r="J21" s="90">
        <f t="shared" ref="J21" si="4">ROUND(H21*(1+I21),2)</f>
        <v>0</v>
      </c>
      <c r="K21" s="129">
        <f t="shared" ref="K21" si="5">ROUND(G21*J21,2)</f>
        <v>0</v>
      </c>
      <c r="L21" s="136"/>
      <c r="M21" s="88"/>
    </row>
    <row r="22" spans="2:13" s="3" customFormat="1" ht="15.75" x14ac:dyDescent="0.25">
      <c r="B22" s="54" t="s">
        <v>39</v>
      </c>
      <c r="C22" s="55"/>
      <c r="D22" s="170" t="s">
        <v>350</v>
      </c>
      <c r="E22" s="171"/>
      <c r="F22" s="110"/>
      <c r="G22" s="110"/>
      <c r="H22" s="110"/>
      <c r="I22" s="119"/>
      <c r="J22" s="110"/>
      <c r="K22" s="130">
        <f>SUM(K23:K23,0)</f>
        <v>0</v>
      </c>
      <c r="L22" s="136"/>
      <c r="M22" s="88"/>
    </row>
    <row r="23" spans="2:13" s="3" customFormat="1" ht="47.25" x14ac:dyDescent="0.25">
      <c r="B23" s="58" t="s">
        <v>42</v>
      </c>
      <c r="C23" s="59" t="s">
        <v>49</v>
      </c>
      <c r="D23" s="52" t="s">
        <v>379</v>
      </c>
      <c r="E23" s="53" t="s">
        <v>380</v>
      </c>
      <c r="F23" s="52" t="s">
        <v>9</v>
      </c>
      <c r="G23" s="89">
        <v>2.2000000000000002</v>
      </c>
      <c r="H23" s="127"/>
      <c r="I23" s="126">
        <f t="shared" ref="I23" si="6">$I$8</f>
        <v>0</v>
      </c>
      <c r="J23" s="90">
        <f t="shared" ref="J23" si="7">ROUND(H23*(1+I23),2)</f>
        <v>0</v>
      </c>
      <c r="K23" s="129">
        <f t="shared" ref="K23" si="8">ROUND(G23*J23,2)</f>
        <v>0</v>
      </c>
      <c r="L23" s="136"/>
      <c r="M23" s="88"/>
    </row>
    <row r="24" spans="2:13" customFormat="1" ht="15.75" x14ac:dyDescent="0.25">
      <c r="B24" s="41">
        <v>3</v>
      </c>
      <c r="C24" s="42"/>
      <c r="D24" s="174" t="s">
        <v>615</v>
      </c>
      <c r="E24" s="175"/>
      <c r="F24" s="109"/>
      <c r="G24" s="109"/>
      <c r="H24" s="109"/>
      <c r="I24" s="118"/>
      <c r="J24" s="109"/>
      <c r="K24" s="128">
        <f>K25+K51+K62</f>
        <v>0</v>
      </c>
      <c r="L24" s="137"/>
      <c r="M24" s="88"/>
    </row>
    <row r="25" spans="2:13" customFormat="1" ht="32.25" customHeight="1" x14ac:dyDescent="0.25">
      <c r="B25" s="54" t="s">
        <v>84</v>
      </c>
      <c r="C25" s="55"/>
      <c r="D25" s="170" t="s">
        <v>617</v>
      </c>
      <c r="E25" s="171"/>
      <c r="F25" s="110"/>
      <c r="G25" s="110"/>
      <c r="H25" s="110"/>
      <c r="I25" s="119"/>
      <c r="J25" s="110"/>
      <c r="K25" s="130">
        <f>SUM(K26:K50,0)</f>
        <v>0</v>
      </c>
      <c r="L25" s="137"/>
      <c r="M25" s="88"/>
    </row>
    <row r="26" spans="2:13" customFormat="1" ht="31.5" x14ac:dyDescent="0.25">
      <c r="B26" s="58" t="s">
        <v>86</v>
      </c>
      <c r="C26" s="59" t="s">
        <v>7</v>
      </c>
      <c r="D26" s="52">
        <v>89357</v>
      </c>
      <c r="E26" s="53" t="s">
        <v>1699</v>
      </c>
      <c r="F26" s="52" t="s">
        <v>12</v>
      </c>
      <c r="G26" s="89">
        <v>62.4</v>
      </c>
      <c r="H26" s="127"/>
      <c r="I26" s="126">
        <f t="shared" ref="I26:I63" si="9">$I$8</f>
        <v>0</v>
      </c>
      <c r="J26" s="90">
        <f t="shared" ref="J26" si="10">ROUND(H26*(1+I26),2)</f>
        <v>0</v>
      </c>
      <c r="K26" s="129">
        <f t="shared" ref="K26:K50" si="11">ROUND(G26*J26,2)</f>
        <v>0</v>
      </c>
      <c r="L26" s="137"/>
      <c r="M26" s="88"/>
    </row>
    <row r="27" spans="2:13" customFormat="1" ht="31.5" x14ac:dyDescent="0.25">
      <c r="B27" s="58" t="s">
        <v>89</v>
      </c>
      <c r="C27" s="59" t="s">
        <v>7</v>
      </c>
      <c r="D27" s="52" t="s">
        <v>622</v>
      </c>
      <c r="E27" s="53" t="s">
        <v>623</v>
      </c>
      <c r="F27" s="52" t="s">
        <v>12</v>
      </c>
      <c r="G27" s="89">
        <v>5.07</v>
      </c>
      <c r="H27" s="127"/>
      <c r="I27" s="126">
        <f t="shared" si="9"/>
        <v>0</v>
      </c>
      <c r="J27" s="90">
        <f t="shared" ref="J27:J50" si="12">ROUND(H27*(1+I27),2)</f>
        <v>0</v>
      </c>
      <c r="K27" s="129">
        <f t="shared" si="11"/>
        <v>0</v>
      </c>
      <c r="L27" s="137"/>
      <c r="M27" s="88"/>
    </row>
    <row r="28" spans="2:13" customFormat="1" ht="49.5" customHeight="1" x14ac:dyDescent="0.25">
      <c r="B28" s="58" t="s">
        <v>92</v>
      </c>
      <c r="C28" s="59" t="s">
        <v>7</v>
      </c>
      <c r="D28" s="52" t="s">
        <v>625</v>
      </c>
      <c r="E28" s="53" t="s">
        <v>626</v>
      </c>
      <c r="F28" s="52" t="s">
        <v>12</v>
      </c>
      <c r="G28" s="89">
        <v>94.8</v>
      </c>
      <c r="H28" s="127"/>
      <c r="I28" s="126">
        <f t="shared" si="9"/>
        <v>0</v>
      </c>
      <c r="J28" s="90">
        <f t="shared" si="12"/>
        <v>0</v>
      </c>
      <c r="K28" s="129">
        <f t="shared" si="11"/>
        <v>0</v>
      </c>
      <c r="L28" s="137"/>
      <c r="M28" s="88"/>
    </row>
    <row r="29" spans="2:13" s="3" customFormat="1" ht="31.5" x14ac:dyDescent="0.25">
      <c r="B29" s="58" t="s">
        <v>96</v>
      </c>
      <c r="C29" s="59" t="s">
        <v>7</v>
      </c>
      <c r="D29" s="52" t="s">
        <v>628</v>
      </c>
      <c r="E29" s="53" t="s">
        <v>629</v>
      </c>
      <c r="F29" s="52" t="s">
        <v>12</v>
      </c>
      <c r="G29" s="89">
        <v>60.19</v>
      </c>
      <c r="H29" s="127"/>
      <c r="I29" s="126">
        <f t="shared" si="9"/>
        <v>0</v>
      </c>
      <c r="J29" s="90">
        <f t="shared" si="12"/>
        <v>0</v>
      </c>
      <c r="K29" s="129">
        <f t="shared" si="11"/>
        <v>0</v>
      </c>
      <c r="L29" s="136"/>
      <c r="M29" s="88"/>
    </row>
    <row r="30" spans="2:13" s="3" customFormat="1" ht="31.5" x14ac:dyDescent="0.25">
      <c r="B30" s="58" t="s">
        <v>99</v>
      </c>
      <c r="C30" s="59" t="s">
        <v>7</v>
      </c>
      <c r="D30" s="52">
        <v>94653</v>
      </c>
      <c r="E30" s="53" t="s">
        <v>1700</v>
      </c>
      <c r="F30" s="52" t="s">
        <v>12</v>
      </c>
      <c r="G30" s="89">
        <v>34.049999999999997</v>
      </c>
      <c r="H30" s="127"/>
      <c r="I30" s="126">
        <f t="shared" si="9"/>
        <v>0</v>
      </c>
      <c r="J30" s="90">
        <f t="shared" si="12"/>
        <v>0</v>
      </c>
      <c r="K30" s="129">
        <f t="shared" si="11"/>
        <v>0</v>
      </c>
      <c r="L30" s="136"/>
      <c r="M30" s="88"/>
    </row>
    <row r="31" spans="2:13" s="3" customFormat="1" ht="47.25" x14ac:dyDescent="0.25">
      <c r="B31" s="58" t="s">
        <v>102</v>
      </c>
      <c r="C31" s="59" t="s">
        <v>7</v>
      </c>
      <c r="D31" s="52">
        <v>89436</v>
      </c>
      <c r="E31" s="53" t="s">
        <v>1701</v>
      </c>
      <c r="F31" s="52" t="s">
        <v>47</v>
      </c>
      <c r="G31" s="89">
        <v>2</v>
      </c>
      <c r="H31" s="127"/>
      <c r="I31" s="126">
        <f t="shared" si="9"/>
        <v>0</v>
      </c>
      <c r="J31" s="90">
        <f t="shared" si="12"/>
        <v>0</v>
      </c>
      <c r="K31" s="129">
        <f t="shared" si="11"/>
        <v>0</v>
      </c>
      <c r="L31" s="136"/>
      <c r="M31" s="88"/>
    </row>
    <row r="32" spans="2:13" s="3" customFormat="1" ht="47.25" x14ac:dyDescent="0.25">
      <c r="B32" s="58" t="s">
        <v>105</v>
      </c>
      <c r="C32" s="59" t="s">
        <v>7</v>
      </c>
      <c r="D32" s="52">
        <v>89610</v>
      </c>
      <c r="E32" s="53" t="s">
        <v>1702</v>
      </c>
      <c r="F32" s="52" t="s">
        <v>47</v>
      </c>
      <c r="G32" s="89">
        <v>10</v>
      </c>
      <c r="H32" s="127"/>
      <c r="I32" s="126">
        <f t="shared" si="9"/>
        <v>0</v>
      </c>
      <c r="J32" s="90">
        <f t="shared" si="12"/>
        <v>0</v>
      </c>
      <c r="K32" s="129">
        <f t="shared" si="11"/>
        <v>0</v>
      </c>
      <c r="L32" s="136"/>
      <c r="M32" s="88"/>
    </row>
    <row r="33" spans="2:13" s="3" customFormat="1" ht="31.5" x14ac:dyDescent="0.25">
      <c r="B33" s="58" t="s">
        <v>108</v>
      </c>
      <c r="C33" s="59" t="s">
        <v>7</v>
      </c>
      <c r="D33" s="52">
        <v>103948</v>
      </c>
      <c r="E33" s="53" t="s">
        <v>1703</v>
      </c>
      <c r="F33" s="52" t="s">
        <v>47</v>
      </c>
      <c r="G33" s="89">
        <v>4</v>
      </c>
      <c r="H33" s="127"/>
      <c r="I33" s="126">
        <f t="shared" si="9"/>
        <v>0</v>
      </c>
      <c r="J33" s="90">
        <f t="shared" si="12"/>
        <v>0</v>
      </c>
      <c r="K33" s="129">
        <f t="shared" si="11"/>
        <v>0</v>
      </c>
      <c r="L33" s="136"/>
      <c r="M33" s="88"/>
    </row>
    <row r="34" spans="2:13" customFormat="1" ht="31.5" x14ac:dyDescent="0.25">
      <c r="B34" s="58" t="s">
        <v>1704</v>
      </c>
      <c r="C34" s="59" t="s">
        <v>7</v>
      </c>
      <c r="D34" s="52">
        <v>103969</v>
      </c>
      <c r="E34" s="53" t="s">
        <v>1705</v>
      </c>
      <c r="F34" s="52" t="s">
        <v>47</v>
      </c>
      <c r="G34" s="89">
        <v>1</v>
      </c>
      <c r="H34" s="127"/>
      <c r="I34" s="126">
        <f t="shared" si="9"/>
        <v>0</v>
      </c>
      <c r="J34" s="90">
        <f t="shared" si="12"/>
        <v>0</v>
      </c>
      <c r="K34" s="129">
        <f t="shared" si="11"/>
        <v>0</v>
      </c>
      <c r="L34" s="137"/>
      <c r="M34" s="88"/>
    </row>
    <row r="35" spans="2:13" customFormat="1" ht="32.25" customHeight="1" x14ac:dyDescent="0.25">
      <c r="B35" s="58" t="s">
        <v>1706</v>
      </c>
      <c r="C35" s="59" t="s">
        <v>7</v>
      </c>
      <c r="D35" s="52">
        <v>103966</v>
      </c>
      <c r="E35" s="53" t="s">
        <v>1707</v>
      </c>
      <c r="F35" s="52" t="s">
        <v>47</v>
      </c>
      <c r="G35" s="89">
        <v>2</v>
      </c>
      <c r="H35" s="127"/>
      <c r="I35" s="126">
        <f t="shared" si="9"/>
        <v>0</v>
      </c>
      <c r="J35" s="90">
        <f t="shared" si="12"/>
        <v>0</v>
      </c>
      <c r="K35" s="129">
        <f t="shared" si="11"/>
        <v>0</v>
      </c>
      <c r="L35" s="137"/>
      <c r="M35" s="88"/>
    </row>
    <row r="36" spans="2:13" customFormat="1" ht="31.5" x14ac:dyDescent="0.25">
      <c r="B36" s="58" t="s">
        <v>1708</v>
      </c>
      <c r="C36" s="59" t="s">
        <v>7</v>
      </c>
      <c r="D36" s="52">
        <v>103967</v>
      </c>
      <c r="E36" s="53" t="s">
        <v>1709</v>
      </c>
      <c r="F36" s="52" t="s">
        <v>47</v>
      </c>
      <c r="G36" s="89">
        <v>1</v>
      </c>
      <c r="H36" s="127"/>
      <c r="I36" s="126">
        <f t="shared" si="9"/>
        <v>0</v>
      </c>
      <c r="J36" s="90">
        <f t="shared" si="12"/>
        <v>0</v>
      </c>
      <c r="K36" s="129">
        <f t="shared" si="11"/>
        <v>0</v>
      </c>
      <c r="L36" s="137"/>
      <c r="M36" s="88"/>
    </row>
    <row r="37" spans="2:13" s="3" customFormat="1" ht="31.5" x14ac:dyDescent="0.25">
      <c r="B37" s="58" t="s">
        <v>1710</v>
      </c>
      <c r="C37" s="59" t="s">
        <v>7</v>
      </c>
      <c r="D37" s="52">
        <v>103972</v>
      </c>
      <c r="E37" s="53" t="s">
        <v>1711</v>
      </c>
      <c r="F37" s="52" t="s">
        <v>47</v>
      </c>
      <c r="G37" s="89">
        <v>2</v>
      </c>
      <c r="H37" s="127"/>
      <c r="I37" s="126">
        <f t="shared" si="9"/>
        <v>0</v>
      </c>
      <c r="J37" s="90">
        <f t="shared" si="12"/>
        <v>0</v>
      </c>
      <c r="K37" s="129">
        <f t="shared" si="11"/>
        <v>0</v>
      </c>
      <c r="L37" s="136"/>
      <c r="M37" s="88"/>
    </row>
    <row r="38" spans="2:13" s="3" customFormat="1" ht="31.5" x14ac:dyDescent="0.25">
      <c r="B38" s="58" t="s">
        <v>1712</v>
      </c>
      <c r="C38" s="59" t="s">
        <v>7</v>
      </c>
      <c r="D38" s="52" t="s">
        <v>655</v>
      </c>
      <c r="E38" s="53" t="s">
        <v>656</v>
      </c>
      <c r="F38" s="52" t="s">
        <v>47</v>
      </c>
      <c r="G38" s="89">
        <v>18</v>
      </c>
      <c r="H38" s="127"/>
      <c r="I38" s="126">
        <f t="shared" si="9"/>
        <v>0</v>
      </c>
      <c r="J38" s="90">
        <f t="shared" si="12"/>
        <v>0</v>
      </c>
      <c r="K38" s="129">
        <f t="shared" si="11"/>
        <v>0</v>
      </c>
      <c r="L38" s="136"/>
      <c r="M38" s="88"/>
    </row>
    <row r="39" spans="2:13" s="3" customFormat="1" ht="24" customHeight="1" x14ac:dyDescent="0.25">
      <c r="B39" s="58" t="s">
        <v>1713</v>
      </c>
      <c r="C39" s="59" t="s">
        <v>7</v>
      </c>
      <c r="D39" s="52">
        <v>89413</v>
      </c>
      <c r="E39" s="53" t="s">
        <v>1714</v>
      </c>
      <c r="F39" s="52" t="s">
        <v>47</v>
      </c>
      <c r="G39" s="89">
        <v>11</v>
      </c>
      <c r="H39" s="127"/>
      <c r="I39" s="126">
        <f t="shared" si="9"/>
        <v>0</v>
      </c>
      <c r="J39" s="90">
        <f t="shared" si="12"/>
        <v>0</v>
      </c>
      <c r="K39" s="129">
        <f t="shared" si="11"/>
        <v>0</v>
      </c>
      <c r="L39" s="136"/>
      <c r="M39" s="88"/>
    </row>
    <row r="40" spans="2:13" s="3" customFormat="1" ht="31.5" x14ac:dyDescent="0.25">
      <c r="B40" s="58" t="s">
        <v>1715</v>
      </c>
      <c r="C40" s="59" t="s">
        <v>7</v>
      </c>
      <c r="D40" s="52" t="s">
        <v>1716</v>
      </c>
      <c r="E40" s="53" t="s">
        <v>1717</v>
      </c>
      <c r="F40" s="52" t="s">
        <v>47</v>
      </c>
      <c r="G40" s="89">
        <v>12</v>
      </c>
      <c r="H40" s="127"/>
      <c r="I40" s="126">
        <f t="shared" si="9"/>
        <v>0</v>
      </c>
      <c r="J40" s="90">
        <f t="shared" si="12"/>
        <v>0</v>
      </c>
      <c r="K40" s="129">
        <f t="shared" si="11"/>
        <v>0</v>
      </c>
      <c r="L40" s="136"/>
      <c r="M40" s="88"/>
    </row>
    <row r="41" spans="2:13" s="3" customFormat="1" ht="31.5" x14ac:dyDescent="0.25">
      <c r="B41" s="58" t="s">
        <v>1718</v>
      </c>
      <c r="C41" s="59" t="s">
        <v>7</v>
      </c>
      <c r="D41" s="52" t="s">
        <v>658</v>
      </c>
      <c r="E41" s="53" t="s">
        <v>659</v>
      </c>
      <c r="F41" s="52" t="s">
        <v>47</v>
      </c>
      <c r="G41" s="89">
        <v>24</v>
      </c>
      <c r="H41" s="127"/>
      <c r="I41" s="126">
        <f t="shared" si="9"/>
        <v>0</v>
      </c>
      <c r="J41" s="90">
        <f t="shared" si="12"/>
        <v>0</v>
      </c>
      <c r="K41" s="129">
        <f t="shared" si="11"/>
        <v>0</v>
      </c>
      <c r="L41" s="136"/>
      <c r="M41" s="88"/>
    </row>
    <row r="42" spans="2:13" s="3" customFormat="1" ht="31.5" x14ac:dyDescent="0.25">
      <c r="B42" s="58" t="s">
        <v>1719</v>
      </c>
      <c r="C42" s="59" t="s">
        <v>7</v>
      </c>
      <c r="D42" s="52" t="s">
        <v>661</v>
      </c>
      <c r="E42" s="53" t="s">
        <v>662</v>
      </c>
      <c r="F42" s="52" t="s">
        <v>47</v>
      </c>
      <c r="G42" s="89">
        <v>10</v>
      </c>
      <c r="H42" s="127"/>
      <c r="I42" s="126">
        <f t="shared" si="9"/>
        <v>0</v>
      </c>
      <c r="J42" s="90">
        <f t="shared" si="12"/>
        <v>0</v>
      </c>
      <c r="K42" s="129">
        <f t="shared" si="11"/>
        <v>0</v>
      </c>
      <c r="L42" s="136"/>
      <c r="M42" s="88"/>
    </row>
    <row r="43" spans="2:13" s="3" customFormat="1" ht="31.5" x14ac:dyDescent="0.25">
      <c r="B43" s="58" t="s">
        <v>1720</v>
      </c>
      <c r="C43" s="59" t="s">
        <v>7</v>
      </c>
      <c r="D43" s="52">
        <v>89431</v>
      </c>
      <c r="E43" s="53" t="s">
        <v>1721</v>
      </c>
      <c r="F43" s="52" t="s">
        <v>47</v>
      </c>
      <c r="G43" s="89">
        <v>5</v>
      </c>
      <c r="H43" s="127"/>
      <c r="I43" s="126">
        <f t="shared" si="9"/>
        <v>0</v>
      </c>
      <c r="J43" s="90">
        <f t="shared" si="12"/>
        <v>0</v>
      </c>
      <c r="K43" s="129">
        <f t="shared" si="11"/>
        <v>0</v>
      </c>
      <c r="L43" s="136"/>
      <c r="M43" s="88"/>
    </row>
    <row r="44" spans="2:13" s="3" customFormat="1" ht="31.5" x14ac:dyDescent="0.25">
      <c r="B44" s="58" t="s">
        <v>1722</v>
      </c>
      <c r="C44" s="59" t="s">
        <v>7</v>
      </c>
      <c r="D44" s="52">
        <v>103988</v>
      </c>
      <c r="E44" s="53" t="s">
        <v>1723</v>
      </c>
      <c r="F44" s="52" t="s">
        <v>47</v>
      </c>
      <c r="G44" s="89">
        <v>5</v>
      </c>
      <c r="H44" s="127"/>
      <c r="I44" s="126">
        <f t="shared" si="9"/>
        <v>0</v>
      </c>
      <c r="J44" s="90">
        <f t="shared" si="12"/>
        <v>0</v>
      </c>
      <c r="K44" s="129">
        <f t="shared" si="11"/>
        <v>0</v>
      </c>
      <c r="L44" s="136"/>
      <c r="M44" s="88"/>
    </row>
    <row r="45" spans="2:13" s="3" customFormat="1" ht="47.25" x14ac:dyDescent="0.25">
      <c r="B45" s="58" t="s">
        <v>1724</v>
      </c>
      <c r="C45" s="59" t="s">
        <v>7</v>
      </c>
      <c r="D45" s="52" t="s">
        <v>1725</v>
      </c>
      <c r="E45" s="53" t="s">
        <v>1726</v>
      </c>
      <c r="F45" s="52" t="s">
        <v>47</v>
      </c>
      <c r="G45" s="89">
        <v>38</v>
      </c>
      <c r="H45" s="127"/>
      <c r="I45" s="126">
        <f t="shared" si="9"/>
        <v>0</v>
      </c>
      <c r="J45" s="90">
        <f t="shared" si="12"/>
        <v>0</v>
      </c>
      <c r="K45" s="129">
        <f t="shared" si="11"/>
        <v>0</v>
      </c>
      <c r="L45" s="136"/>
      <c r="M45" s="88"/>
    </row>
    <row r="46" spans="2:13" s="3" customFormat="1" ht="31.5" x14ac:dyDescent="0.25">
      <c r="B46" s="58" t="s">
        <v>1727</v>
      </c>
      <c r="C46" s="59" t="s">
        <v>7</v>
      </c>
      <c r="D46" s="52" t="s">
        <v>684</v>
      </c>
      <c r="E46" s="53" t="s">
        <v>685</v>
      </c>
      <c r="F46" s="52" t="s">
        <v>47</v>
      </c>
      <c r="G46" s="89">
        <v>7</v>
      </c>
      <c r="H46" s="127"/>
      <c r="I46" s="126">
        <f t="shared" si="9"/>
        <v>0</v>
      </c>
      <c r="J46" s="90">
        <f t="shared" si="12"/>
        <v>0</v>
      </c>
      <c r="K46" s="129">
        <f t="shared" si="11"/>
        <v>0</v>
      </c>
      <c r="L46" s="136"/>
      <c r="M46" s="88"/>
    </row>
    <row r="47" spans="2:13" customFormat="1" ht="31.5" x14ac:dyDescent="0.25">
      <c r="B47" s="58" t="s">
        <v>1728</v>
      </c>
      <c r="C47" s="59" t="s">
        <v>7</v>
      </c>
      <c r="D47" s="52">
        <v>104008</v>
      </c>
      <c r="E47" s="53" t="s">
        <v>1729</v>
      </c>
      <c r="F47" s="52" t="s">
        <v>47</v>
      </c>
      <c r="G47" s="89">
        <v>1</v>
      </c>
      <c r="H47" s="127"/>
      <c r="I47" s="126">
        <f t="shared" si="9"/>
        <v>0</v>
      </c>
      <c r="J47" s="90">
        <f t="shared" si="12"/>
        <v>0</v>
      </c>
      <c r="K47" s="129">
        <f t="shared" si="11"/>
        <v>0</v>
      </c>
      <c r="L47" s="137"/>
      <c r="M47" s="88"/>
    </row>
    <row r="48" spans="2:13" customFormat="1" ht="32.25" customHeight="1" x14ac:dyDescent="0.25">
      <c r="B48" s="58" t="s">
        <v>1730</v>
      </c>
      <c r="C48" s="59" t="s">
        <v>7</v>
      </c>
      <c r="D48" s="52">
        <v>89630</v>
      </c>
      <c r="E48" s="53" t="s">
        <v>815</v>
      </c>
      <c r="F48" s="52" t="s">
        <v>47</v>
      </c>
      <c r="G48" s="89">
        <v>4</v>
      </c>
      <c r="H48" s="127"/>
      <c r="I48" s="126">
        <f t="shared" si="9"/>
        <v>0</v>
      </c>
      <c r="J48" s="90">
        <f t="shared" si="12"/>
        <v>0</v>
      </c>
      <c r="K48" s="129">
        <f t="shared" si="11"/>
        <v>0</v>
      </c>
      <c r="L48" s="137"/>
      <c r="M48" s="88"/>
    </row>
    <row r="49" spans="2:13" customFormat="1" ht="31.5" x14ac:dyDescent="0.25">
      <c r="B49" s="58" t="s">
        <v>1731</v>
      </c>
      <c r="C49" s="59" t="s">
        <v>49</v>
      </c>
      <c r="D49" s="91" t="s">
        <v>254</v>
      </c>
      <c r="E49" s="53" t="s">
        <v>255</v>
      </c>
      <c r="F49" s="52" t="s">
        <v>9</v>
      </c>
      <c r="G49" s="89">
        <v>6</v>
      </c>
      <c r="H49" s="127"/>
      <c r="I49" s="126">
        <f t="shared" si="9"/>
        <v>0</v>
      </c>
      <c r="J49" s="90">
        <f t="shared" si="12"/>
        <v>0</v>
      </c>
      <c r="K49" s="129">
        <f t="shared" si="11"/>
        <v>0</v>
      </c>
      <c r="L49" s="137"/>
      <c r="M49" s="88"/>
    </row>
    <row r="50" spans="2:13" customFormat="1" ht="31.5" x14ac:dyDescent="0.25">
      <c r="B50" s="58" t="s">
        <v>1732</v>
      </c>
      <c r="C50" s="59" t="s">
        <v>49</v>
      </c>
      <c r="D50" s="91" t="s">
        <v>339</v>
      </c>
      <c r="E50" s="53" t="s">
        <v>340</v>
      </c>
      <c r="F50" s="52" t="s">
        <v>9</v>
      </c>
      <c r="G50" s="89">
        <v>2</v>
      </c>
      <c r="H50" s="127"/>
      <c r="I50" s="126">
        <f t="shared" si="9"/>
        <v>0</v>
      </c>
      <c r="J50" s="90">
        <f t="shared" si="12"/>
        <v>0</v>
      </c>
      <c r="K50" s="129">
        <f t="shared" si="11"/>
        <v>0</v>
      </c>
      <c r="L50" s="137"/>
      <c r="M50" s="88"/>
    </row>
    <row r="51" spans="2:13" customFormat="1" ht="49.5" customHeight="1" x14ac:dyDescent="0.25">
      <c r="B51" s="54" t="s">
        <v>1733</v>
      </c>
      <c r="C51" s="55"/>
      <c r="D51" s="170" t="s">
        <v>696</v>
      </c>
      <c r="E51" s="171"/>
      <c r="F51" s="110"/>
      <c r="G51" s="110"/>
      <c r="H51" s="110"/>
      <c r="I51" s="119"/>
      <c r="J51" s="110"/>
      <c r="K51" s="130">
        <f>SUM(K52:K61,0)</f>
        <v>0</v>
      </c>
      <c r="L51" s="137"/>
      <c r="M51" s="88"/>
    </row>
    <row r="52" spans="2:13" s="3" customFormat="1" ht="31.5" x14ac:dyDescent="0.25">
      <c r="B52" s="58" t="s">
        <v>1734</v>
      </c>
      <c r="C52" s="59" t="s">
        <v>7</v>
      </c>
      <c r="D52" s="52">
        <v>94498</v>
      </c>
      <c r="E52" s="53" t="s">
        <v>1735</v>
      </c>
      <c r="F52" s="52" t="s">
        <v>47</v>
      </c>
      <c r="G52" s="89">
        <v>4</v>
      </c>
      <c r="H52" s="127"/>
      <c r="I52" s="126">
        <f t="shared" si="9"/>
        <v>0</v>
      </c>
      <c r="J52" s="90">
        <f t="shared" ref="J52" si="13">ROUND(H52*(1+I52),2)</f>
        <v>0</v>
      </c>
      <c r="K52" s="129">
        <f t="shared" ref="K52:K61" si="14">ROUND(G52*J52,2)</f>
        <v>0</v>
      </c>
      <c r="L52" s="136"/>
      <c r="M52" s="88"/>
    </row>
    <row r="53" spans="2:13" s="3" customFormat="1" ht="31.5" x14ac:dyDescent="0.25">
      <c r="B53" s="58" t="s">
        <v>1736</v>
      </c>
      <c r="C53" s="59" t="s">
        <v>7</v>
      </c>
      <c r="D53" s="52">
        <v>94793</v>
      </c>
      <c r="E53" s="53" t="s">
        <v>1737</v>
      </c>
      <c r="F53" s="52" t="s">
        <v>47</v>
      </c>
      <c r="G53" s="89">
        <v>4</v>
      </c>
      <c r="H53" s="127"/>
      <c r="I53" s="126">
        <f t="shared" si="9"/>
        <v>0</v>
      </c>
      <c r="J53" s="90">
        <f t="shared" ref="J53:J61" si="15">ROUND(H53*(1+I53),2)</f>
        <v>0</v>
      </c>
      <c r="K53" s="129">
        <f t="shared" si="14"/>
        <v>0</v>
      </c>
      <c r="L53" s="136"/>
      <c r="M53" s="88"/>
    </row>
    <row r="54" spans="2:13" s="3" customFormat="1" ht="31.5" x14ac:dyDescent="0.25">
      <c r="B54" s="58" t="s">
        <v>1738</v>
      </c>
      <c r="C54" s="59" t="s">
        <v>7</v>
      </c>
      <c r="D54" s="52">
        <v>94495</v>
      </c>
      <c r="E54" s="53" t="s">
        <v>1739</v>
      </c>
      <c r="F54" s="52" t="s">
        <v>47</v>
      </c>
      <c r="G54" s="89">
        <v>1</v>
      </c>
      <c r="H54" s="127"/>
      <c r="I54" s="126">
        <f t="shared" si="9"/>
        <v>0</v>
      </c>
      <c r="J54" s="90">
        <f t="shared" si="15"/>
        <v>0</v>
      </c>
      <c r="K54" s="129">
        <f t="shared" si="14"/>
        <v>0</v>
      </c>
      <c r="L54" s="136"/>
      <c r="M54" s="88"/>
    </row>
    <row r="55" spans="2:13" s="3" customFormat="1" ht="31.5" x14ac:dyDescent="0.25">
      <c r="B55" s="58" t="s">
        <v>1740</v>
      </c>
      <c r="C55" s="59" t="s">
        <v>7</v>
      </c>
      <c r="D55" s="52" t="s">
        <v>938</v>
      </c>
      <c r="E55" s="53" t="s">
        <v>701</v>
      </c>
      <c r="F55" s="52" t="s">
        <v>47</v>
      </c>
      <c r="G55" s="89">
        <v>19</v>
      </c>
      <c r="H55" s="127"/>
      <c r="I55" s="126">
        <f t="shared" si="9"/>
        <v>0</v>
      </c>
      <c r="J55" s="90">
        <f t="shared" si="15"/>
        <v>0</v>
      </c>
      <c r="K55" s="129">
        <f t="shared" si="14"/>
        <v>0</v>
      </c>
      <c r="L55" s="136"/>
      <c r="M55" s="88"/>
    </row>
    <row r="56" spans="2:13" s="3" customFormat="1" ht="31.5" x14ac:dyDescent="0.25">
      <c r="B56" s="58" t="s">
        <v>1741</v>
      </c>
      <c r="C56" s="59" t="s">
        <v>7</v>
      </c>
      <c r="D56" s="52">
        <v>94498</v>
      </c>
      <c r="E56" s="53" t="s">
        <v>1735</v>
      </c>
      <c r="F56" s="52" t="s">
        <v>47</v>
      </c>
      <c r="G56" s="89">
        <v>1</v>
      </c>
      <c r="H56" s="127"/>
      <c r="I56" s="126">
        <f t="shared" si="9"/>
        <v>0</v>
      </c>
      <c r="J56" s="90">
        <f t="shared" si="15"/>
        <v>0</v>
      </c>
      <c r="K56" s="129">
        <f t="shared" si="14"/>
        <v>0</v>
      </c>
      <c r="L56" s="136"/>
      <c r="M56" s="88"/>
    </row>
    <row r="57" spans="2:13" customFormat="1" ht="31.5" x14ac:dyDescent="0.25">
      <c r="B57" s="58" t="s">
        <v>1742</v>
      </c>
      <c r="C57" s="59" t="s">
        <v>7</v>
      </c>
      <c r="D57" s="52">
        <v>103011</v>
      </c>
      <c r="E57" s="53" t="s">
        <v>1743</v>
      </c>
      <c r="F57" s="52" t="s">
        <v>47</v>
      </c>
      <c r="G57" s="89">
        <v>1</v>
      </c>
      <c r="H57" s="127"/>
      <c r="I57" s="126">
        <f t="shared" si="9"/>
        <v>0</v>
      </c>
      <c r="J57" s="90">
        <f t="shared" si="15"/>
        <v>0</v>
      </c>
      <c r="K57" s="129">
        <f t="shared" si="14"/>
        <v>0</v>
      </c>
      <c r="L57" s="137"/>
      <c r="M57" s="88"/>
    </row>
    <row r="58" spans="2:13" customFormat="1" ht="32.25" customHeight="1" x14ac:dyDescent="0.25">
      <c r="B58" s="58" t="s">
        <v>1744</v>
      </c>
      <c r="C58" s="59" t="s">
        <v>21</v>
      </c>
      <c r="D58" s="52" t="s">
        <v>1745</v>
      </c>
      <c r="E58" s="53" t="s">
        <v>1746</v>
      </c>
      <c r="F58" s="52" t="s">
        <v>47</v>
      </c>
      <c r="G58" s="89">
        <v>1</v>
      </c>
      <c r="H58" s="127"/>
      <c r="I58" s="126">
        <f t="shared" si="9"/>
        <v>0</v>
      </c>
      <c r="J58" s="90">
        <f t="shared" si="15"/>
        <v>0</v>
      </c>
      <c r="K58" s="129">
        <f t="shared" si="14"/>
        <v>0</v>
      </c>
      <c r="L58" s="137"/>
      <c r="M58" s="88"/>
    </row>
    <row r="59" spans="2:13" customFormat="1" ht="15.75" x14ac:dyDescent="0.25">
      <c r="B59" s="58" t="s">
        <v>1747</v>
      </c>
      <c r="C59" s="59" t="s">
        <v>981</v>
      </c>
      <c r="D59" s="52" t="s">
        <v>1748</v>
      </c>
      <c r="E59" s="53" t="s">
        <v>1749</v>
      </c>
      <c r="F59" s="52" t="s">
        <v>47</v>
      </c>
      <c r="G59" s="89">
        <v>2</v>
      </c>
      <c r="H59" s="127"/>
      <c r="I59" s="126">
        <f t="shared" si="9"/>
        <v>0</v>
      </c>
      <c r="J59" s="90">
        <f t="shared" si="15"/>
        <v>0</v>
      </c>
      <c r="K59" s="129">
        <f t="shared" si="14"/>
        <v>0</v>
      </c>
      <c r="L59" s="137"/>
      <c r="M59" s="88"/>
    </row>
    <row r="60" spans="2:13" s="3" customFormat="1" ht="31.5" x14ac:dyDescent="0.25">
      <c r="B60" s="58" t="s">
        <v>1750</v>
      </c>
      <c r="C60" s="59" t="s">
        <v>49</v>
      </c>
      <c r="D60" s="91" t="s">
        <v>1751</v>
      </c>
      <c r="E60" s="53" t="s">
        <v>1752</v>
      </c>
      <c r="F60" s="52" t="s">
        <v>47</v>
      </c>
      <c r="G60" s="89">
        <v>2</v>
      </c>
      <c r="H60" s="127"/>
      <c r="I60" s="126">
        <f t="shared" si="9"/>
        <v>0</v>
      </c>
      <c r="J60" s="90">
        <f t="shared" si="15"/>
        <v>0</v>
      </c>
      <c r="K60" s="129">
        <f t="shared" si="14"/>
        <v>0</v>
      </c>
      <c r="L60" s="136"/>
      <c r="M60" s="88"/>
    </row>
    <row r="61" spans="2:13" s="3" customFormat="1" ht="31.5" x14ac:dyDescent="0.25">
      <c r="B61" s="58" t="s">
        <v>1753</v>
      </c>
      <c r="C61" s="59" t="s">
        <v>7</v>
      </c>
      <c r="D61" s="91">
        <v>102137</v>
      </c>
      <c r="E61" s="53" t="s">
        <v>1754</v>
      </c>
      <c r="F61" s="52" t="s">
        <v>47</v>
      </c>
      <c r="G61" s="89">
        <v>2</v>
      </c>
      <c r="H61" s="127"/>
      <c r="I61" s="126">
        <f t="shared" si="9"/>
        <v>0</v>
      </c>
      <c r="J61" s="90">
        <f t="shared" si="15"/>
        <v>0</v>
      </c>
      <c r="K61" s="129">
        <f t="shared" si="14"/>
        <v>0</v>
      </c>
      <c r="L61" s="136"/>
      <c r="M61" s="88"/>
    </row>
    <row r="62" spans="2:13" s="3" customFormat="1" ht="24" customHeight="1" x14ac:dyDescent="0.25">
      <c r="B62" s="54" t="s">
        <v>1755</v>
      </c>
      <c r="C62" s="55"/>
      <c r="D62" s="170" t="s">
        <v>1756</v>
      </c>
      <c r="E62" s="171"/>
      <c r="F62" s="110"/>
      <c r="G62" s="110"/>
      <c r="H62" s="110"/>
      <c r="I62" s="119"/>
      <c r="J62" s="110"/>
      <c r="K62" s="130">
        <f>SUM(K63,0)</f>
        <v>0</v>
      </c>
      <c r="L62" s="136"/>
      <c r="M62" s="88"/>
    </row>
    <row r="63" spans="2:13" s="3" customFormat="1" ht="31.5" x14ac:dyDescent="0.25">
      <c r="B63" s="58" t="s">
        <v>1757</v>
      </c>
      <c r="C63" s="59" t="s">
        <v>7</v>
      </c>
      <c r="D63" s="52">
        <v>102115</v>
      </c>
      <c r="E63" s="53" t="s">
        <v>1758</v>
      </c>
      <c r="F63" s="52" t="s">
        <v>47</v>
      </c>
      <c r="G63" s="89">
        <v>2</v>
      </c>
      <c r="H63" s="127"/>
      <c r="I63" s="126">
        <f t="shared" si="9"/>
        <v>0</v>
      </c>
      <c r="J63" s="90">
        <f t="shared" ref="J63" si="16">ROUND(H63*(1+I63),2)</f>
        <v>0</v>
      </c>
      <c r="K63" s="129">
        <f>ROUND(G63*J63,2)</f>
        <v>0</v>
      </c>
      <c r="L63" s="136"/>
      <c r="M63" s="88"/>
    </row>
    <row r="64" spans="2:13" s="3" customFormat="1" ht="15.75" x14ac:dyDescent="0.25">
      <c r="B64" s="41">
        <v>4</v>
      </c>
      <c r="C64" s="42"/>
      <c r="D64" s="174" t="s">
        <v>716</v>
      </c>
      <c r="E64" s="175"/>
      <c r="F64" s="109"/>
      <c r="G64" s="109"/>
      <c r="H64" s="109"/>
      <c r="I64" s="118"/>
      <c r="J64" s="109"/>
      <c r="K64" s="128">
        <f>SUM(K65,K83,0)</f>
        <v>0</v>
      </c>
      <c r="L64" s="136"/>
      <c r="M64" s="88"/>
    </row>
    <row r="65" spans="2:13" s="3" customFormat="1" ht="15.75" x14ac:dyDescent="0.25">
      <c r="B65" s="54" t="s">
        <v>112</v>
      </c>
      <c r="C65" s="55"/>
      <c r="D65" s="170" t="s">
        <v>718</v>
      </c>
      <c r="E65" s="171"/>
      <c r="F65" s="110"/>
      <c r="G65" s="110"/>
      <c r="H65" s="110"/>
      <c r="I65" s="119"/>
      <c r="J65" s="110"/>
      <c r="K65" s="130">
        <f>SUM(K66:K82,0)</f>
        <v>0</v>
      </c>
      <c r="L65" s="136"/>
      <c r="M65" s="88"/>
    </row>
    <row r="66" spans="2:13" s="3" customFormat="1" ht="15.75" x14ac:dyDescent="0.25">
      <c r="B66" s="45" t="s">
        <v>114</v>
      </c>
      <c r="C66" s="46" t="s">
        <v>21</v>
      </c>
      <c r="D66" s="52" t="s">
        <v>1759</v>
      </c>
      <c r="E66" s="53" t="s">
        <v>1760</v>
      </c>
      <c r="F66" s="52" t="s">
        <v>47</v>
      </c>
      <c r="G66" s="89">
        <v>3</v>
      </c>
      <c r="H66" s="127"/>
      <c r="I66" s="126">
        <f t="shared" ref="I66:I86" si="17">$I$8</f>
        <v>0</v>
      </c>
      <c r="J66" s="90">
        <f t="shared" ref="J66" si="18">ROUND(H66*(1+I66),2)</f>
        <v>0</v>
      </c>
      <c r="K66" s="129">
        <f t="shared" ref="K66:K82" si="19">ROUND(G66*J66,2)</f>
        <v>0</v>
      </c>
      <c r="L66" s="136"/>
      <c r="M66" s="88"/>
    </row>
    <row r="67" spans="2:13" s="3" customFormat="1" ht="15.75" x14ac:dyDescent="0.25">
      <c r="B67" s="45" t="s">
        <v>115</v>
      </c>
      <c r="C67" s="46" t="s">
        <v>981</v>
      </c>
      <c r="D67" s="92" t="s">
        <v>1761</v>
      </c>
      <c r="E67" s="53" t="s">
        <v>1762</v>
      </c>
      <c r="F67" s="52" t="s">
        <v>47</v>
      </c>
      <c r="G67" s="89">
        <v>2</v>
      </c>
      <c r="H67" s="127"/>
      <c r="I67" s="126">
        <f t="shared" si="17"/>
        <v>0</v>
      </c>
      <c r="J67" s="90">
        <f t="shared" ref="J67:J82" si="20">ROUND(H67*(1+I67),2)</f>
        <v>0</v>
      </c>
      <c r="K67" s="129">
        <f t="shared" si="19"/>
        <v>0</v>
      </c>
      <c r="L67" s="136"/>
      <c r="M67" s="88"/>
    </row>
    <row r="68" spans="2:13" s="3" customFormat="1" ht="31.5" x14ac:dyDescent="0.25">
      <c r="B68" s="45" t="s">
        <v>118</v>
      </c>
      <c r="C68" s="46" t="s">
        <v>7</v>
      </c>
      <c r="D68" s="92">
        <v>94496</v>
      </c>
      <c r="E68" s="53" t="s">
        <v>1763</v>
      </c>
      <c r="F68" s="52" t="s">
        <v>47</v>
      </c>
      <c r="G68" s="89">
        <v>2</v>
      </c>
      <c r="H68" s="127"/>
      <c r="I68" s="126">
        <f t="shared" si="17"/>
        <v>0</v>
      </c>
      <c r="J68" s="90">
        <f t="shared" si="20"/>
        <v>0</v>
      </c>
      <c r="K68" s="129">
        <f t="shared" si="19"/>
        <v>0</v>
      </c>
      <c r="L68" s="136"/>
      <c r="M68" s="88"/>
    </row>
    <row r="69" spans="2:13" s="3" customFormat="1" ht="31.5" x14ac:dyDescent="0.25">
      <c r="B69" s="45" t="s">
        <v>120</v>
      </c>
      <c r="C69" s="46" t="s">
        <v>7</v>
      </c>
      <c r="D69" s="92">
        <v>99630</v>
      </c>
      <c r="E69" s="53" t="s">
        <v>1764</v>
      </c>
      <c r="F69" s="52" t="s">
        <v>47</v>
      </c>
      <c r="G69" s="89">
        <v>2</v>
      </c>
      <c r="H69" s="127"/>
      <c r="I69" s="126">
        <f t="shared" si="17"/>
        <v>0</v>
      </c>
      <c r="J69" s="90">
        <f t="shared" si="20"/>
        <v>0</v>
      </c>
      <c r="K69" s="129">
        <f t="shared" si="19"/>
        <v>0</v>
      </c>
      <c r="L69" s="136"/>
      <c r="M69" s="88"/>
    </row>
    <row r="70" spans="2:13" customFormat="1" ht="31.5" x14ac:dyDescent="0.25">
      <c r="B70" s="45" t="s">
        <v>123</v>
      </c>
      <c r="C70" s="59" t="s">
        <v>49</v>
      </c>
      <c r="D70" s="91" t="s">
        <v>50</v>
      </c>
      <c r="E70" s="53" t="s">
        <v>51</v>
      </c>
      <c r="F70" s="52" t="s">
        <v>47</v>
      </c>
      <c r="G70" s="89">
        <v>6</v>
      </c>
      <c r="H70" s="127"/>
      <c r="I70" s="126">
        <f t="shared" si="17"/>
        <v>0</v>
      </c>
      <c r="J70" s="90">
        <f t="shared" si="20"/>
        <v>0</v>
      </c>
      <c r="K70" s="129">
        <f t="shared" si="19"/>
        <v>0</v>
      </c>
      <c r="L70" s="137"/>
      <c r="M70" s="88"/>
    </row>
    <row r="71" spans="2:13" customFormat="1" ht="32.25" customHeight="1" x14ac:dyDescent="0.25">
      <c r="B71" s="45" t="s">
        <v>126</v>
      </c>
      <c r="C71" s="46" t="s">
        <v>7</v>
      </c>
      <c r="D71" s="92">
        <v>96750</v>
      </c>
      <c r="E71" s="53" t="s">
        <v>1765</v>
      </c>
      <c r="F71" s="52" t="s">
        <v>47</v>
      </c>
      <c r="G71" s="89">
        <v>3</v>
      </c>
      <c r="H71" s="127"/>
      <c r="I71" s="126">
        <f t="shared" si="17"/>
        <v>0</v>
      </c>
      <c r="J71" s="90">
        <f t="shared" si="20"/>
        <v>0</v>
      </c>
      <c r="K71" s="129">
        <f t="shared" si="19"/>
        <v>0</v>
      </c>
      <c r="L71" s="137"/>
      <c r="M71" s="88"/>
    </row>
    <row r="72" spans="2:13" customFormat="1" ht="31.5" x14ac:dyDescent="0.25">
      <c r="B72" s="45" t="s">
        <v>127</v>
      </c>
      <c r="C72" s="46" t="s">
        <v>7</v>
      </c>
      <c r="D72" s="92">
        <v>96759</v>
      </c>
      <c r="E72" s="53" t="s">
        <v>1766</v>
      </c>
      <c r="F72" s="52" t="s">
        <v>47</v>
      </c>
      <c r="G72" s="89">
        <v>1</v>
      </c>
      <c r="H72" s="127"/>
      <c r="I72" s="126">
        <f t="shared" si="17"/>
        <v>0</v>
      </c>
      <c r="J72" s="90">
        <f t="shared" si="20"/>
        <v>0</v>
      </c>
      <c r="K72" s="129">
        <f t="shared" si="19"/>
        <v>0</v>
      </c>
      <c r="L72" s="137"/>
      <c r="M72" s="88"/>
    </row>
    <row r="73" spans="2:13" customFormat="1" ht="31.5" x14ac:dyDescent="0.25">
      <c r="B73" s="45" t="s">
        <v>128</v>
      </c>
      <c r="C73" s="46" t="s">
        <v>7</v>
      </c>
      <c r="D73" s="52" t="s">
        <v>723</v>
      </c>
      <c r="E73" s="53" t="s">
        <v>724</v>
      </c>
      <c r="F73" s="52" t="s">
        <v>12</v>
      </c>
      <c r="G73" s="89">
        <v>105.3</v>
      </c>
      <c r="H73" s="127"/>
      <c r="I73" s="126">
        <f t="shared" si="17"/>
        <v>0</v>
      </c>
      <c r="J73" s="90">
        <f t="shared" si="20"/>
        <v>0</v>
      </c>
      <c r="K73" s="129">
        <f t="shared" si="19"/>
        <v>0</v>
      </c>
      <c r="L73" s="137"/>
      <c r="M73" s="88"/>
    </row>
    <row r="74" spans="2:13" customFormat="1" ht="49.5" customHeight="1" x14ac:dyDescent="0.25">
      <c r="B74" s="45" t="s">
        <v>1767</v>
      </c>
      <c r="C74" s="59" t="s">
        <v>49</v>
      </c>
      <c r="D74" s="91" t="s">
        <v>1768</v>
      </c>
      <c r="E74" s="53" t="s">
        <v>1769</v>
      </c>
      <c r="F74" s="52" t="s">
        <v>12</v>
      </c>
      <c r="G74" s="89">
        <v>60</v>
      </c>
      <c r="H74" s="127"/>
      <c r="I74" s="126">
        <f t="shared" si="17"/>
        <v>0</v>
      </c>
      <c r="J74" s="90">
        <f t="shared" si="20"/>
        <v>0</v>
      </c>
      <c r="K74" s="129">
        <f t="shared" si="19"/>
        <v>0</v>
      </c>
      <c r="L74" s="137"/>
      <c r="M74" s="88"/>
    </row>
    <row r="75" spans="2:13" s="3" customFormat="1" ht="31.5" x14ac:dyDescent="0.25">
      <c r="B75" s="45" t="s">
        <v>1770</v>
      </c>
      <c r="C75" s="59" t="s">
        <v>49</v>
      </c>
      <c r="D75" s="91" t="s">
        <v>1771</v>
      </c>
      <c r="E75" s="53" t="s">
        <v>1772</v>
      </c>
      <c r="F75" s="52" t="s">
        <v>12</v>
      </c>
      <c r="G75" s="89">
        <v>43</v>
      </c>
      <c r="H75" s="127"/>
      <c r="I75" s="126">
        <f t="shared" si="17"/>
        <v>0</v>
      </c>
      <c r="J75" s="90">
        <f t="shared" si="20"/>
        <v>0</v>
      </c>
      <c r="K75" s="129">
        <f t="shared" si="19"/>
        <v>0</v>
      </c>
      <c r="L75" s="136"/>
      <c r="M75" s="88"/>
    </row>
    <row r="76" spans="2:13" s="3" customFormat="1" ht="31.5" x14ac:dyDescent="0.25">
      <c r="B76" s="45" t="s">
        <v>1773</v>
      </c>
      <c r="C76" s="46" t="s">
        <v>7</v>
      </c>
      <c r="D76" s="52">
        <v>89511</v>
      </c>
      <c r="E76" s="53" t="s">
        <v>1774</v>
      </c>
      <c r="F76" s="52" t="s">
        <v>12</v>
      </c>
      <c r="G76" s="89">
        <v>85</v>
      </c>
      <c r="H76" s="127"/>
      <c r="I76" s="126">
        <f t="shared" si="17"/>
        <v>0</v>
      </c>
      <c r="J76" s="90">
        <f t="shared" si="20"/>
        <v>0</v>
      </c>
      <c r="K76" s="129">
        <f t="shared" si="19"/>
        <v>0</v>
      </c>
      <c r="L76" s="136"/>
      <c r="M76" s="88"/>
    </row>
    <row r="77" spans="2:13" s="3" customFormat="1" ht="47.25" x14ac:dyDescent="0.25">
      <c r="B77" s="45" t="s">
        <v>1775</v>
      </c>
      <c r="C77" s="46" t="s">
        <v>7</v>
      </c>
      <c r="D77" s="52" t="s">
        <v>1776</v>
      </c>
      <c r="E77" s="53" t="s">
        <v>1777</v>
      </c>
      <c r="F77" s="52" t="s">
        <v>47</v>
      </c>
      <c r="G77" s="89">
        <v>4</v>
      </c>
      <c r="H77" s="127"/>
      <c r="I77" s="126">
        <f t="shared" si="17"/>
        <v>0</v>
      </c>
      <c r="J77" s="90">
        <f t="shared" si="20"/>
        <v>0</v>
      </c>
      <c r="K77" s="129">
        <f t="shared" si="19"/>
        <v>0</v>
      </c>
      <c r="L77" s="136"/>
      <c r="M77" s="88"/>
    </row>
    <row r="78" spans="2:13" s="3" customFormat="1" ht="47.25" x14ac:dyDescent="0.25">
      <c r="B78" s="45" t="s">
        <v>1778</v>
      </c>
      <c r="C78" s="46" t="s">
        <v>7</v>
      </c>
      <c r="D78" s="52">
        <v>89582</v>
      </c>
      <c r="E78" s="53" t="s">
        <v>1779</v>
      </c>
      <c r="F78" s="52" t="s">
        <v>47</v>
      </c>
      <c r="G78" s="89">
        <v>4</v>
      </c>
      <c r="H78" s="127"/>
      <c r="I78" s="126">
        <f t="shared" si="17"/>
        <v>0</v>
      </c>
      <c r="J78" s="90">
        <f t="shared" si="20"/>
        <v>0</v>
      </c>
      <c r="K78" s="129">
        <f t="shared" si="19"/>
        <v>0</v>
      </c>
      <c r="L78" s="136"/>
      <c r="M78" s="88"/>
    </row>
    <row r="79" spans="2:13" s="3" customFormat="1" ht="31.5" x14ac:dyDescent="0.25">
      <c r="B79" s="45" t="s">
        <v>1780</v>
      </c>
      <c r="C79" s="46" t="s">
        <v>7</v>
      </c>
      <c r="D79" s="52">
        <v>89531</v>
      </c>
      <c r="E79" s="53" t="s">
        <v>1781</v>
      </c>
      <c r="F79" s="52" t="s">
        <v>47</v>
      </c>
      <c r="G79" s="89">
        <v>12</v>
      </c>
      <c r="H79" s="127"/>
      <c r="I79" s="126">
        <f t="shared" si="17"/>
        <v>0</v>
      </c>
      <c r="J79" s="90">
        <f t="shared" si="20"/>
        <v>0</v>
      </c>
      <c r="K79" s="129">
        <f t="shared" si="19"/>
        <v>0</v>
      </c>
      <c r="L79" s="136"/>
      <c r="M79" s="88"/>
    </row>
    <row r="80" spans="2:13" customFormat="1" ht="31.5" x14ac:dyDescent="0.25">
      <c r="B80" s="45" t="s">
        <v>1782</v>
      </c>
      <c r="C80" s="46" t="s">
        <v>7</v>
      </c>
      <c r="D80" s="52">
        <v>104168</v>
      </c>
      <c r="E80" s="53" t="s">
        <v>1783</v>
      </c>
      <c r="F80" s="52" t="s">
        <v>47</v>
      </c>
      <c r="G80" s="89">
        <v>24</v>
      </c>
      <c r="H80" s="127"/>
      <c r="I80" s="126">
        <f t="shared" si="17"/>
        <v>0</v>
      </c>
      <c r="J80" s="90">
        <f t="shared" si="20"/>
        <v>0</v>
      </c>
      <c r="K80" s="129">
        <f t="shared" si="19"/>
        <v>0</v>
      </c>
      <c r="L80" s="137"/>
      <c r="M80" s="88"/>
    </row>
    <row r="81" spans="2:13" customFormat="1" ht="32.25" customHeight="1" x14ac:dyDescent="0.25">
      <c r="B81" s="45" t="s">
        <v>1784</v>
      </c>
      <c r="C81" s="46" t="s">
        <v>7</v>
      </c>
      <c r="D81" s="52">
        <v>89590</v>
      </c>
      <c r="E81" s="53" t="s">
        <v>1785</v>
      </c>
      <c r="F81" s="52" t="s">
        <v>47</v>
      </c>
      <c r="G81" s="89">
        <v>11</v>
      </c>
      <c r="H81" s="127"/>
      <c r="I81" s="126">
        <f t="shared" si="17"/>
        <v>0</v>
      </c>
      <c r="J81" s="90">
        <f t="shared" si="20"/>
        <v>0</v>
      </c>
      <c r="K81" s="129">
        <f t="shared" si="19"/>
        <v>0</v>
      </c>
      <c r="L81" s="137"/>
      <c r="M81" s="88"/>
    </row>
    <row r="82" spans="2:13" customFormat="1" ht="47.25" x14ac:dyDescent="0.25">
      <c r="B82" s="45" t="s">
        <v>1786</v>
      </c>
      <c r="C82" s="46" t="s">
        <v>7</v>
      </c>
      <c r="D82" s="52">
        <v>89830</v>
      </c>
      <c r="E82" s="53" t="s">
        <v>1787</v>
      </c>
      <c r="F82" s="52" t="s">
        <v>47</v>
      </c>
      <c r="G82" s="89">
        <v>2</v>
      </c>
      <c r="H82" s="127"/>
      <c r="I82" s="126">
        <f t="shared" si="17"/>
        <v>0</v>
      </c>
      <c r="J82" s="90">
        <f t="shared" si="20"/>
        <v>0</v>
      </c>
      <c r="K82" s="129">
        <f t="shared" si="19"/>
        <v>0</v>
      </c>
      <c r="L82" s="137"/>
      <c r="M82" s="88"/>
    </row>
    <row r="83" spans="2:13" s="3" customFormat="1" ht="15.75" x14ac:dyDescent="0.25">
      <c r="B83" s="54" t="s">
        <v>129</v>
      </c>
      <c r="C83" s="55"/>
      <c r="D83" s="170" t="s">
        <v>728</v>
      </c>
      <c r="E83" s="171"/>
      <c r="F83" s="110"/>
      <c r="G83" s="110"/>
      <c r="H83" s="110"/>
      <c r="I83" s="119"/>
      <c r="J83" s="110"/>
      <c r="K83" s="130">
        <f>SUM(K84:K86,0)</f>
        <v>0</v>
      </c>
      <c r="L83" s="136"/>
      <c r="M83" s="88"/>
    </row>
    <row r="84" spans="2:13" s="3" customFormat="1" ht="47.25" x14ac:dyDescent="0.25">
      <c r="B84" s="45" t="s">
        <v>131</v>
      </c>
      <c r="C84" s="46" t="s">
        <v>7</v>
      </c>
      <c r="D84" s="47">
        <v>99255</v>
      </c>
      <c r="E84" s="48" t="s">
        <v>1788</v>
      </c>
      <c r="F84" s="47" t="s">
        <v>47</v>
      </c>
      <c r="G84" s="89">
        <v>4</v>
      </c>
      <c r="H84" s="127"/>
      <c r="I84" s="126">
        <f t="shared" si="17"/>
        <v>0</v>
      </c>
      <c r="J84" s="90">
        <f t="shared" ref="J84:J86" si="21">ROUND(H84*(1+I84),2)</f>
        <v>0</v>
      </c>
      <c r="K84" s="129">
        <f t="shared" ref="K84:K86" si="22">ROUND(G84*J84,2)</f>
        <v>0</v>
      </c>
      <c r="L84" s="136"/>
      <c r="M84" s="88"/>
    </row>
    <row r="85" spans="2:13" s="3" customFormat="1" ht="24" customHeight="1" x14ac:dyDescent="0.25">
      <c r="B85" s="45" t="s">
        <v>134</v>
      </c>
      <c r="C85" s="46" t="s">
        <v>7</v>
      </c>
      <c r="D85" s="47">
        <v>97901</v>
      </c>
      <c r="E85" s="48" t="s">
        <v>1789</v>
      </c>
      <c r="F85" s="47" t="s">
        <v>47</v>
      </c>
      <c r="G85" s="89">
        <v>1</v>
      </c>
      <c r="H85" s="127"/>
      <c r="I85" s="126">
        <f t="shared" si="17"/>
        <v>0</v>
      </c>
      <c r="J85" s="90">
        <f t="shared" si="21"/>
        <v>0</v>
      </c>
      <c r="K85" s="129">
        <f t="shared" si="22"/>
        <v>0</v>
      </c>
      <c r="L85" s="136"/>
      <c r="M85" s="88"/>
    </row>
    <row r="86" spans="2:13" s="3" customFormat="1" ht="31.5" x14ac:dyDescent="0.25">
      <c r="B86" s="45" t="s">
        <v>136</v>
      </c>
      <c r="C86" s="46" t="s">
        <v>7</v>
      </c>
      <c r="D86" s="47">
        <v>89491</v>
      </c>
      <c r="E86" s="48" t="s">
        <v>1790</v>
      </c>
      <c r="F86" s="47" t="s">
        <v>47</v>
      </c>
      <c r="G86" s="89">
        <v>16</v>
      </c>
      <c r="H86" s="127"/>
      <c r="I86" s="126">
        <f t="shared" si="17"/>
        <v>0</v>
      </c>
      <c r="J86" s="90">
        <f t="shared" si="21"/>
        <v>0</v>
      </c>
      <c r="K86" s="129">
        <f t="shared" si="22"/>
        <v>0</v>
      </c>
      <c r="L86" s="136"/>
      <c r="M86" s="88"/>
    </row>
    <row r="87" spans="2:13" s="3" customFormat="1" ht="15.75" x14ac:dyDescent="0.25">
      <c r="B87" s="41">
        <v>5</v>
      </c>
      <c r="C87" s="42"/>
      <c r="D87" s="174" t="s">
        <v>732</v>
      </c>
      <c r="E87" s="175"/>
      <c r="F87" s="109"/>
      <c r="G87" s="109"/>
      <c r="H87" s="109"/>
      <c r="I87" s="118"/>
      <c r="J87" s="109"/>
      <c r="K87" s="128">
        <f>SUM(K88,K101,K95,0)</f>
        <v>0</v>
      </c>
      <c r="L87" s="136"/>
      <c r="M87" s="88"/>
    </row>
    <row r="88" spans="2:13" s="3" customFormat="1" ht="15.75" x14ac:dyDescent="0.25">
      <c r="B88" s="54" t="s">
        <v>177</v>
      </c>
      <c r="C88" s="55"/>
      <c r="D88" s="170" t="s">
        <v>734</v>
      </c>
      <c r="E88" s="171"/>
      <c r="F88" s="110"/>
      <c r="G88" s="110"/>
      <c r="H88" s="110"/>
      <c r="I88" s="119"/>
      <c r="J88" s="110"/>
      <c r="K88" s="130">
        <f>SUM(K89:K94,0)</f>
        <v>0</v>
      </c>
      <c r="L88" s="136"/>
      <c r="M88" s="88"/>
    </row>
    <row r="89" spans="2:13" s="3" customFormat="1" ht="31.5" x14ac:dyDescent="0.25">
      <c r="B89" s="45" t="s">
        <v>179</v>
      </c>
      <c r="C89" s="46" t="s">
        <v>7</v>
      </c>
      <c r="D89" s="52" t="s">
        <v>742</v>
      </c>
      <c r="E89" s="53" t="s">
        <v>743</v>
      </c>
      <c r="F89" s="52" t="s">
        <v>12</v>
      </c>
      <c r="G89" s="89">
        <v>18.899999999999999</v>
      </c>
      <c r="H89" s="127"/>
      <c r="I89" s="126">
        <f t="shared" ref="I89:I112" si="23">$I$8</f>
        <v>0</v>
      </c>
      <c r="J89" s="90">
        <f t="shared" ref="J89" si="24">ROUND(H89*(1+I89),2)</f>
        <v>0</v>
      </c>
      <c r="K89" s="129">
        <f t="shared" ref="K89:K94" si="25">ROUND(G89*J89,2)</f>
        <v>0</v>
      </c>
      <c r="L89" s="136"/>
      <c r="M89" s="88"/>
    </row>
    <row r="90" spans="2:13" s="3" customFormat="1" ht="31.5" x14ac:dyDescent="0.25">
      <c r="B90" s="45" t="s">
        <v>1791</v>
      </c>
      <c r="C90" s="46" t="s">
        <v>7</v>
      </c>
      <c r="D90" s="52" t="s">
        <v>748</v>
      </c>
      <c r="E90" s="53" t="s">
        <v>749</v>
      </c>
      <c r="F90" s="52" t="s">
        <v>12</v>
      </c>
      <c r="G90" s="89">
        <v>82</v>
      </c>
      <c r="H90" s="127"/>
      <c r="I90" s="126">
        <f t="shared" si="23"/>
        <v>0</v>
      </c>
      <c r="J90" s="90">
        <f t="shared" ref="J90:J94" si="26">ROUND(H90*(1+I90),2)</f>
        <v>0</v>
      </c>
      <c r="K90" s="129">
        <f t="shared" si="25"/>
        <v>0</v>
      </c>
      <c r="L90" s="136"/>
      <c r="M90" s="88"/>
    </row>
    <row r="91" spans="2:13" s="3" customFormat="1" ht="47.25" x14ac:dyDescent="0.25">
      <c r="B91" s="45" t="s">
        <v>1792</v>
      </c>
      <c r="C91" s="46" t="s">
        <v>7</v>
      </c>
      <c r="D91" s="52" t="s">
        <v>757</v>
      </c>
      <c r="E91" s="53" t="s">
        <v>758</v>
      </c>
      <c r="F91" s="52" t="s">
        <v>47</v>
      </c>
      <c r="G91" s="89">
        <v>8</v>
      </c>
      <c r="H91" s="127"/>
      <c r="I91" s="126">
        <f t="shared" si="23"/>
        <v>0</v>
      </c>
      <c r="J91" s="90">
        <f t="shared" si="26"/>
        <v>0</v>
      </c>
      <c r="K91" s="129">
        <f t="shared" si="25"/>
        <v>0</v>
      </c>
      <c r="L91" s="136"/>
      <c r="M91" s="88"/>
    </row>
    <row r="92" spans="2:13" s="3" customFormat="1" ht="47.25" x14ac:dyDescent="0.25">
      <c r="B92" s="45" t="s">
        <v>1793</v>
      </c>
      <c r="C92" s="46" t="s">
        <v>7</v>
      </c>
      <c r="D92" s="52" t="s">
        <v>760</v>
      </c>
      <c r="E92" s="53" t="s">
        <v>761</v>
      </c>
      <c r="F92" s="52" t="s">
        <v>47</v>
      </c>
      <c r="G92" s="89">
        <v>1</v>
      </c>
      <c r="H92" s="127"/>
      <c r="I92" s="126">
        <f t="shared" si="23"/>
        <v>0</v>
      </c>
      <c r="J92" s="90">
        <f t="shared" si="26"/>
        <v>0</v>
      </c>
      <c r="K92" s="129">
        <f t="shared" si="25"/>
        <v>0</v>
      </c>
      <c r="L92" s="136"/>
      <c r="M92" s="88"/>
    </row>
    <row r="93" spans="2:13" customFormat="1" ht="47.25" x14ac:dyDescent="0.25">
      <c r="B93" s="45" t="s">
        <v>1794</v>
      </c>
      <c r="C93" s="46" t="s">
        <v>7</v>
      </c>
      <c r="D93" s="52" t="s">
        <v>763</v>
      </c>
      <c r="E93" s="53" t="s">
        <v>764</v>
      </c>
      <c r="F93" s="52" t="s">
        <v>47</v>
      </c>
      <c r="G93" s="89">
        <v>32</v>
      </c>
      <c r="H93" s="127"/>
      <c r="I93" s="126">
        <f t="shared" si="23"/>
        <v>0</v>
      </c>
      <c r="J93" s="90">
        <f t="shared" si="26"/>
        <v>0</v>
      </c>
      <c r="K93" s="129">
        <f t="shared" si="25"/>
        <v>0</v>
      </c>
      <c r="L93" s="137"/>
      <c r="M93" s="88"/>
    </row>
    <row r="94" spans="2:13" customFormat="1" ht="32.25" customHeight="1" x14ac:dyDescent="0.25">
      <c r="B94" s="45" t="s">
        <v>1795</v>
      </c>
      <c r="C94" s="46" t="s">
        <v>7</v>
      </c>
      <c r="D94" s="52" t="s">
        <v>769</v>
      </c>
      <c r="E94" s="53" t="s">
        <v>770</v>
      </c>
      <c r="F94" s="52" t="s">
        <v>47</v>
      </c>
      <c r="G94" s="89">
        <v>7</v>
      </c>
      <c r="H94" s="127"/>
      <c r="I94" s="126">
        <f t="shared" si="23"/>
        <v>0</v>
      </c>
      <c r="J94" s="90">
        <f t="shared" si="26"/>
        <v>0</v>
      </c>
      <c r="K94" s="129">
        <f t="shared" si="25"/>
        <v>0</v>
      </c>
      <c r="L94" s="137"/>
      <c r="M94" s="88"/>
    </row>
    <row r="95" spans="2:13" customFormat="1" ht="15.75" x14ac:dyDescent="0.25">
      <c r="B95" s="54" t="s">
        <v>182</v>
      </c>
      <c r="C95" s="55"/>
      <c r="D95" s="170" t="s">
        <v>728</v>
      </c>
      <c r="E95" s="171"/>
      <c r="F95" s="110"/>
      <c r="G95" s="110"/>
      <c r="H95" s="110"/>
      <c r="I95" s="119"/>
      <c r="J95" s="110"/>
      <c r="K95" s="130">
        <f>SUM(K96:K100)</f>
        <v>0</v>
      </c>
      <c r="L95" s="137"/>
      <c r="M95" s="88"/>
    </row>
    <row r="96" spans="2:13" customFormat="1" ht="47.25" x14ac:dyDescent="0.25">
      <c r="B96" s="58" t="s">
        <v>184</v>
      </c>
      <c r="C96" s="59" t="s">
        <v>7</v>
      </c>
      <c r="D96" s="52" t="s">
        <v>730</v>
      </c>
      <c r="E96" s="53" t="s">
        <v>731</v>
      </c>
      <c r="F96" s="52" t="s">
        <v>47</v>
      </c>
      <c r="G96" s="89">
        <v>22</v>
      </c>
      <c r="H96" s="127"/>
      <c r="I96" s="126">
        <f t="shared" si="23"/>
        <v>0</v>
      </c>
      <c r="J96" s="90">
        <f t="shared" ref="J96" si="27">ROUND(H96*(1+I96),2)</f>
        <v>0</v>
      </c>
      <c r="K96" s="129">
        <f t="shared" ref="K96:K100" si="28">ROUND(G96*J96,2)</f>
        <v>0</v>
      </c>
      <c r="L96" s="137"/>
      <c r="M96" s="88"/>
    </row>
    <row r="97" spans="2:13" customFormat="1" ht="49.5" customHeight="1" x14ac:dyDescent="0.25">
      <c r="B97" s="58" t="s">
        <v>187</v>
      </c>
      <c r="C97" s="59" t="s">
        <v>7</v>
      </c>
      <c r="D97" s="52" t="s">
        <v>789</v>
      </c>
      <c r="E97" s="53" t="s">
        <v>790</v>
      </c>
      <c r="F97" s="52" t="s">
        <v>47</v>
      </c>
      <c r="G97" s="89">
        <v>5</v>
      </c>
      <c r="H97" s="127"/>
      <c r="I97" s="126">
        <f t="shared" si="23"/>
        <v>0</v>
      </c>
      <c r="J97" s="90">
        <f t="shared" ref="J97:J100" si="29">ROUND(H97*(1+I97),2)</f>
        <v>0</v>
      </c>
      <c r="K97" s="129">
        <f t="shared" si="28"/>
        <v>0</v>
      </c>
      <c r="L97" s="137"/>
      <c r="M97" s="88"/>
    </row>
    <row r="98" spans="2:13" s="3" customFormat="1" ht="15.75" x14ac:dyDescent="0.25">
      <c r="B98" s="58" t="s">
        <v>190</v>
      </c>
      <c r="C98" s="59" t="s">
        <v>981</v>
      </c>
      <c r="D98" s="52" t="s">
        <v>1796</v>
      </c>
      <c r="E98" s="53" t="s">
        <v>1797</v>
      </c>
      <c r="F98" s="52" t="s">
        <v>47</v>
      </c>
      <c r="G98" s="89">
        <v>5</v>
      </c>
      <c r="H98" s="127"/>
      <c r="I98" s="126">
        <f t="shared" si="23"/>
        <v>0</v>
      </c>
      <c r="J98" s="90">
        <f t="shared" si="29"/>
        <v>0</v>
      </c>
      <c r="K98" s="129">
        <f t="shared" si="28"/>
        <v>0</v>
      </c>
      <c r="L98" s="136"/>
      <c r="M98" s="88"/>
    </row>
    <row r="99" spans="2:13" s="3" customFormat="1" ht="15.75" x14ac:dyDescent="0.25">
      <c r="B99" s="58" t="s">
        <v>193</v>
      </c>
      <c r="C99" s="59" t="s">
        <v>8</v>
      </c>
      <c r="D99" s="52" t="s">
        <v>1798</v>
      </c>
      <c r="E99" s="53" t="s">
        <v>1799</v>
      </c>
      <c r="F99" s="52" t="s">
        <v>47</v>
      </c>
      <c r="G99" s="89">
        <v>6</v>
      </c>
      <c r="H99" s="127"/>
      <c r="I99" s="126">
        <f t="shared" si="23"/>
        <v>0</v>
      </c>
      <c r="J99" s="90">
        <f t="shared" si="29"/>
        <v>0</v>
      </c>
      <c r="K99" s="129">
        <f t="shared" si="28"/>
        <v>0</v>
      </c>
      <c r="L99" s="136"/>
      <c r="M99" s="88"/>
    </row>
    <row r="100" spans="2:13" s="3" customFormat="1" ht="47.25" x14ac:dyDescent="0.25">
      <c r="B100" s="58" t="s">
        <v>196</v>
      </c>
      <c r="C100" s="59" t="s">
        <v>49</v>
      </c>
      <c r="D100" s="91" t="s">
        <v>1800</v>
      </c>
      <c r="E100" s="53" t="s">
        <v>1801</v>
      </c>
      <c r="F100" s="52" t="s">
        <v>47</v>
      </c>
      <c r="G100" s="89">
        <v>1</v>
      </c>
      <c r="H100" s="127"/>
      <c r="I100" s="126">
        <f t="shared" si="23"/>
        <v>0</v>
      </c>
      <c r="J100" s="90">
        <f t="shared" si="29"/>
        <v>0</v>
      </c>
      <c r="K100" s="129">
        <f t="shared" si="28"/>
        <v>0</v>
      </c>
      <c r="L100" s="136"/>
      <c r="M100" s="88"/>
    </row>
    <row r="101" spans="2:13" s="3" customFormat="1" ht="15.75" x14ac:dyDescent="0.25">
      <c r="B101" s="54" t="s">
        <v>199</v>
      </c>
      <c r="C101" s="55"/>
      <c r="D101" s="170" t="s">
        <v>792</v>
      </c>
      <c r="E101" s="171"/>
      <c r="F101" s="110"/>
      <c r="G101" s="110"/>
      <c r="H101" s="110"/>
      <c r="I101" s="119"/>
      <c r="J101" s="110"/>
      <c r="K101" s="130">
        <f>SUM(K102:K108,0)</f>
        <v>0</v>
      </c>
      <c r="L101" s="136"/>
      <c r="M101" s="88"/>
    </row>
    <row r="102" spans="2:13" s="3" customFormat="1" ht="47.25" x14ac:dyDescent="0.25">
      <c r="B102" s="45" t="s">
        <v>201</v>
      </c>
      <c r="C102" s="46" t="s">
        <v>7</v>
      </c>
      <c r="D102" s="52" t="s">
        <v>798</v>
      </c>
      <c r="E102" s="53" t="s">
        <v>799</v>
      </c>
      <c r="F102" s="52" t="s">
        <v>47</v>
      </c>
      <c r="G102" s="89">
        <v>1</v>
      </c>
      <c r="H102" s="127"/>
      <c r="I102" s="126">
        <f t="shared" si="23"/>
        <v>0</v>
      </c>
      <c r="J102" s="90">
        <f t="shared" ref="J102" si="30">ROUND(H102*(1+I102),2)</f>
        <v>0</v>
      </c>
      <c r="K102" s="129">
        <f t="shared" ref="K102:K108" si="31">ROUND(G102*J102,2)</f>
        <v>0</v>
      </c>
      <c r="L102" s="136"/>
      <c r="M102" s="88"/>
    </row>
    <row r="103" spans="2:13" customFormat="1" ht="47.25" x14ac:dyDescent="0.25">
      <c r="B103" s="45" t="s">
        <v>204</v>
      </c>
      <c r="C103" s="46" t="s">
        <v>7</v>
      </c>
      <c r="D103" s="52" t="s">
        <v>801</v>
      </c>
      <c r="E103" s="53" t="s">
        <v>802</v>
      </c>
      <c r="F103" s="52" t="s">
        <v>47</v>
      </c>
      <c r="G103" s="89">
        <v>6</v>
      </c>
      <c r="H103" s="127"/>
      <c r="I103" s="126">
        <f t="shared" si="23"/>
        <v>0</v>
      </c>
      <c r="J103" s="90">
        <f t="shared" ref="J103:J108" si="32">ROUND(H103*(1+I103),2)</f>
        <v>0</v>
      </c>
      <c r="K103" s="129">
        <f t="shared" si="31"/>
        <v>0</v>
      </c>
      <c r="L103" s="137"/>
      <c r="M103" s="88"/>
    </row>
    <row r="104" spans="2:13" customFormat="1" ht="32.25" customHeight="1" x14ac:dyDescent="0.25">
      <c r="B104" s="45" t="s">
        <v>207</v>
      </c>
      <c r="C104" s="46" t="s">
        <v>7</v>
      </c>
      <c r="D104" s="52">
        <v>104351</v>
      </c>
      <c r="E104" s="53" t="s">
        <v>1802</v>
      </c>
      <c r="F104" s="52" t="s">
        <v>47</v>
      </c>
      <c r="G104" s="89">
        <v>13</v>
      </c>
      <c r="H104" s="127"/>
      <c r="I104" s="126">
        <f t="shared" si="23"/>
        <v>0</v>
      </c>
      <c r="J104" s="90">
        <f t="shared" si="32"/>
        <v>0</v>
      </c>
      <c r="K104" s="129">
        <f t="shared" si="31"/>
        <v>0</v>
      </c>
      <c r="L104" s="137"/>
      <c r="M104" s="88"/>
    </row>
    <row r="105" spans="2:13" customFormat="1" ht="31.5" x14ac:dyDescent="0.25">
      <c r="B105" s="45" t="s">
        <v>210</v>
      </c>
      <c r="C105" s="46" t="s">
        <v>7</v>
      </c>
      <c r="D105" s="52">
        <v>89713</v>
      </c>
      <c r="E105" s="53" t="s">
        <v>743</v>
      </c>
      <c r="F105" s="52" t="s">
        <v>12</v>
      </c>
      <c r="G105" s="89">
        <v>62</v>
      </c>
      <c r="H105" s="127"/>
      <c r="I105" s="126">
        <f t="shared" si="23"/>
        <v>0</v>
      </c>
      <c r="J105" s="90">
        <f t="shared" si="32"/>
        <v>0</v>
      </c>
      <c r="K105" s="129">
        <f t="shared" si="31"/>
        <v>0</v>
      </c>
      <c r="L105" s="137"/>
      <c r="M105" s="88"/>
    </row>
    <row r="106" spans="2:13" s="3" customFormat="1" ht="47.25" x14ac:dyDescent="0.25">
      <c r="B106" s="45" t="s">
        <v>1803</v>
      </c>
      <c r="C106" s="46" t="s">
        <v>7</v>
      </c>
      <c r="D106" s="52">
        <v>89786</v>
      </c>
      <c r="E106" s="53" t="s">
        <v>1804</v>
      </c>
      <c r="F106" s="52" t="s">
        <v>47</v>
      </c>
      <c r="G106" s="89">
        <v>7</v>
      </c>
      <c r="H106" s="127"/>
      <c r="I106" s="126">
        <f t="shared" si="23"/>
        <v>0</v>
      </c>
      <c r="J106" s="90">
        <f t="shared" si="32"/>
        <v>0</v>
      </c>
      <c r="K106" s="129">
        <f t="shared" si="31"/>
        <v>0</v>
      </c>
      <c r="L106" s="136"/>
      <c r="M106" s="88"/>
    </row>
    <row r="107" spans="2:13" s="3" customFormat="1" ht="31.5" x14ac:dyDescent="0.25">
      <c r="B107" s="45" t="s">
        <v>1805</v>
      </c>
      <c r="C107" s="46" t="s">
        <v>7</v>
      </c>
      <c r="D107" s="52" t="s">
        <v>814</v>
      </c>
      <c r="E107" s="53" t="s">
        <v>815</v>
      </c>
      <c r="F107" s="52" t="s">
        <v>47</v>
      </c>
      <c r="G107" s="89">
        <v>12</v>
      </c>
      <c r="H107" s="127"/>
      <c r="I107" s="126">
        <f t="shared" si="23"/>
        <v>0</v>
      </c>
      <c r="J107" s="90">
        <f t="shared" si="32"/>
        <v>0</v>
      </c>
      <c r="K107" s="129">
        <f t="shared" si="31"/>
        <v>0</v>
      </c>
      <c r="L107" s="136"/>
      <c r="M107" s="88"/>
    </row>
    <row r="108" spans="2:13" s="3" customFormat="1" ht="24" customHeight="1" x14ac:dyDescent="0.25">
      <c r="B108" s="45" t="s">
        <v>1806</v>
      </c>
      <c r="C108" s="46" t="s">
        <v>7</v>
      </c>
      <c r="D108" s="52">
        <v>89549</v>
      </c>
      <c r="E108" s="53" t="s">
        <v>782</v>
      </c>
      <c r="F108" s="52" t="s">
        <v>47</v>
      </c>
      <c r="G108" s="89">
        <v>19</v>
      </c>
      <c r="H108" s="127"/>
      <c r="I108" s="126">
        <f t="shared" si="23"/>
        <v>0</v>
      </c>
      <c r="J108" s="90">
        <f t="shared" si="32"/>
        <v>0</v>
      </c>
      <c r="K108" s="129">
        <f t="shared" si="31"/>
        <v>0</v>
      </c>
      <c r="L108" s="136"/>
      <c r="M108" s="88"/>
    </row>
    <row r="109" spans="2:13" s="3" customFormat="1" ht="15.75" x14ac:dyDescent="0.25">
      <c r="B109" s="41">
        <v>6</v>
      </c>
      <c r="C109" s="42"/>
      <c r="D109" s="174" t="s">
        <v>816</v>
      </c>
      <c r="E109" s="175"/>
      <c r="F109" s="109"/>
      <c r="G109" s="109"/>
      <c r="H109" s="109"/>
      <c r="I109" s="118"/>
      <c r="J109" s="109"/>
      <c r="K109" s="128">
        <f>SUM(K110:K112,0)</f>
        <v>0</v>
      </c>
      <c r="L109" s="136"/>
      <c r="M109" s="88"/>
    </row>
    <row r="110" spans="2:13" s="3" customFormat="1" ht="15.75" x14ac:dyDescent="0.25">
      <c r="B110" s="45" t="s">
        <v>225</v>
      </c>
      <c r="C110" s="46" t="s">
        <v>981</v>
      </c>
      <c r="D110" s="52" t="s">
        <v>1807</v>
      </c>
      <c r="E110" s="48" t="s">
        <v>1808</v>
      </c>
      <c r="F110" s="47" t="s">
        <v>47</v>
      </c>
      <c r="G110" s="89">
        <v>2</v>
      </c>
      <c r="H110" s="127"/>
      <c r="I110" s="126">
        <f t="shared" si="23"/>
        <v>0</v>
      </c>
      <c r="J110" s="90">
        <f t="shared" ref="J110:J112" si="33">ROUND(H110*(1+I110),2)</f>
        <v>0</v>
      </c>
      <c r="K110" s="129">
        <f t="shared" ref="K110:K112" si="34">ROUND(G110*J110,2)</f>
        <v>0</v>
      </c>
      <c r="L110" s="136"/>
      <c r="M110" s="88"/>
    </row>
    <row r="111" spans="2:13" s="3" customFormat="1" ht="15.75" x14ac:dyDescent="0.25">
      <c r="B111" s="45" t="s">
        <v>245</v>
      </c>
      <c r="C111" s="46" t="s">
        <v>981</v>
      </c>
      <c r="D111" s="52" t="s">
        <v>1809</v>
      </c>
      <c r="E111" s="48" t="s">
        <v>1810</v>
      </c>
      <c r="F111" s="47" t="s">
        <v>47</v>
      </c>
      <c r="G111" s="89">
        <v>2</v>
      </c>
      <c r="H111" s="127"/>
      <c r="I111" s="126">
        <f t="shared" si="23"/>
        <v>0</v>
      </c>
      <c r="J111" s="90">
        <f t="shared" si="33"/>
        <v>0</v>
      </c>
      <c r="K111" s="129">
        <f t="shared" si="34"/>
        <v>0</v>
      </c>
      <c r="L111" s="136"/>
      <c r="M111" s="88"/>
    </row>
    <row r="112" spans="2:13" s="3" customFormat="1" ht="15.75" x14ac:dyDescent="0.25">
      <c r="B112" s="45" t="s">
        <v>259</v>
      </c>
      <c r="C112" s="46" t="s">
        <v>1811</v>
      </c>
      <c r="D112" s="52" t="s">
        <v>1812</v>
      </c>
      <c r="E112" s="48" t="s">
        <v>1813</v>
      </c>
      <c r="F112" s="47" t="s">
        <v>47</v>
      </c>
      <c r="G112" s="89">
        <v>9</v>
      </c>
      <c r="H112" s="127"/>
      <c r="I112" s="126">
        <f t="shared" si="23"/>
        <v>0</v>
      </c>
      <c r="J112" s="90">
        <f t="shared" si="33"/>
        <v>0</v>
      </c>
      <c r="K112" s="129">
        <f t="shared" si="34"/>
        <v>0</v>
      </c>
      <c r="L112" s="136"/>
      <c r="M112" s="88"/>
    </row>
    <row r="113" spans="2:13" s="3" customFormat="1" ht="15.75" x14ac:dyDescent="0.25">
      <c r="B113" s="41">
        <v>7</v>
      </c>
      <c r="C113" s="42"/>
      <c r="D113" s="174" t="s">
        <v>1095</v>
      </c>
      <c r="E113" s="175"/>
      <c r="F113" s="109"/>
      <c r="G113" s="109"/>
      <c r="H113" s="109"/>
      <c r="I113" s="118"/>
      <c r="J113" s="109"/>
      <c r="K113" s="128">
        <f>K114+K117+K124+K126+K130+K132+K138+K147</f>
        <v>0</v>
      </c>
      <c r="L113" s="136"/>
      <c r="M113" s="88"/>
    </row>
    <row r="114" spans="2:13" s="3" customFormat="1" ht="15.75" x14ac:dyDescent="0.25">
      <c r="B114" s="54" t="s">
        <v>385</v>
      </c>
      <c r="C114" s="55"/>
      <c r="D114" s="170" t="s">
        <v>1105</v>
      </c>
      <c r="E114" s="171"/>
      <c r="F114" s="110"/>
      <c r="G114" s="110"/>
      <c r="H114" s="110"/>
      <c r="I114" s="119"/>
      <c r="J114" s="110"/>
      <c r="K114" s="130">
        <f>SUM(K115:K116,0)</f>
        <v>0</v>
      </c>
      <c r="L114" s="136"/>
      <c r="M114" s="88"/>
    </row>
    <row r="115" spans="2:13" s="3" customFormat="1" ht="31.5" x14ac:dyDescent="0.25">
      <c r="B115" s="45" t="s">
        <v>1814</v>
      </c>
      <c r="C115" s="46" t="s">
        <v>7</v>
      </c>
      <c r="D115" s="47">
        <v>91874</v>
      </c>
      <c r="E115" s="48" t="s">
        <v>1815</v>
      </c>
      <c r="F115" s="47" t="s">
        <v>47</v>
      </c>
      <c r="G115" s="89">
        <v>4</v>
      </c>
      <c r="H115" s="127"/>
      <c r="I115" s="126">
        <f t="shared" ref="I115:I116" si="35">$I$8</f>
        <v>0</v>
      </c>
      <c r="J115" s="90">
        <f t="shared" ref="J115:J116" si="36">ROUND(H115*(1+I115),2)</f>
        <v>0</v>
      </c>
      <c r="K115" s="129">
        <f t="shared" ref="K115:K116" si="37">ROUND(G115*J115,2)</f>
        <v>0</v>
      </c>
      <c r="L115" s="136"/>
      <c r="M115" s="88"/>
    </row>
    <row r="116" spans="2:13" customFormat="1" ht="47.25" x14ac:dyDescent="0.25">
      <c r="B116" s="45" t="s">
        <v>1816</v>
      </c>
      <c r="C116" s="46" t="s">
        <v>7</v>
      </c>
      <c r="D116" s="47">
        <v>93013</v>
      </c>
      <c r="E116" s="48" t="s">
        <v>1817</v>
      </c>
      <c r="F116" s="47" t="s">
        <v>47</v>
      </c>
      <c r="G116" s="89">
        <v>4</v>
      </c>
      <c r="H116" s="127"/>
      <c r="I116" s="126">
        <f t="shared" si="35"/>
        <v>0</v>
      </c>
      <c r="J116" s="90">
        <f t="shared" si="36"/>
        <v>0</v>
      </c>
      <c r="K116" s="129">
        <f t="shared" si="37"/>
        <v>0</v>
      </c>
      <c r="L116" s="137"/>
      <c r="M116" s="88"/>
    </row>
    <row r="117" spans="2:13" customFormat="1" ht="32.25" customHeight="1" x14ac:dyDescent="0.25">
      <c r="B117" s="54" t="s">
        <v>388</v>
      </c>
      <c r="C117" s="55"/>
      <c r="D117" s="170" t="s">
        <v>1179</v>
      </c>
      <c r="E117" s="171"/>
      <c r="F117" s="110"/>
      <c r="G117" s="110"/>
      <c r="H117" s="110"/>
      <c r="I117" s="119"/>
      <c r="J117" s="110"/>
      <c r="K117" s="130">
        <f>SUM(K118:K123,0)</f>
        <v>0</v>
      </c>
      <c r="L117" s="137"/>
      <c r="M117" s="88"/>
    </row>
    <row r="118" spans="2:13" customFormat="1" ht="47.25" x14ac:dyDescent="0.25">
      <c r="B118" s="45" t="s">
        <v>1818</v>
      </c>
      <c r="C118" s="46" t="s">
        <v>7</v>
      </c>
      <c r="D118" s="52" t="s">
        <v>1181</v>
      </c>
      <c r="E118" s="53" t="s">
        <v>1182</v>
      </c>
      <c r="F118" s="52" t="s">
        <v>12</v>
      </c>
      <c r="G118" s="89">
        <v>55</v>
      </c>
      <c r="H118" s="127"/>
      <c r="I118" s="126">
        <f t="shared" ref="I118:I149" si="38">$I$8</f>
        <v>0</v>
      </c>
      <c r="J118" s="90">
        <f t="shared" ref="J118:J119" si="39">ROUND(H118*(1+I118),2)</f>
        <v>0</v>
      </c>
      <c r="K118" s="129">
        <f t="shared" ref="K118:K123" si="40">ROUND(G118*J118,2)</f>
        <v>0</v>
      </c>
      <c r="L118" s="137"/>
      <c r="M118" s="88"/>
    </row>
    <row r="119" spans="2:13" customFormat="1" ht="31.5" x14ac:dyDescent="0.25">
      <c r="B119" s="45" t="s">
        <v>1819</v>
      </c>
      <c r="C119" s="46" t="s">
        <v>981</v>
      </c>
      <c r="D119" s="52" t="s">
        <v>1820</v>
      </c>
      <c r="E119" s="53" t="s">
        <v>1821</v>
      </c>
      <c r="F119" s="52" t="s">
        <v>12</v>
      </c>
      <c r="G119" s="89">
        <v>75.8</v>
      </c>
      <c r="H119" s="127"/>
      <c r="I119" s="126">
        <f t="shared" si="38"/>
        <v>0</v>
      </c>
      <c r="J119" s="90">
        <f t="shared" si="39"/>
        <v>0</v>
      </c>
      <c r="K119" s="129">
        <f t="shared" si="40"/>
        <v>0</v>
      </c>
      <c r="L119" s="137"/>
      <c r="M119" s="88"/>
    </row>
    <row r="120" spans="2:13" customFormat="1" ht="49.5" customHeight="1" x14ac:dyDescent="0.25">
      <c r="B120" s="45" t="s">
        <v>1822</v>
      </c>
      <c r="C120" s="46" t="s">
        <v>7</v>
      </c>
      <c r="D120" s="52">
        <v>91930</v>
      </c>
      <c r="E120" s="48" t="s">
        <v>1204</v>
      </c>
      <c r="F120" s="52" t="s">
        <v>12</v>
      </c>
      <c r="G120" s="89">
        <v>384.3</v>
      </c>
      <c r="H120" s="127"/>
      <c r="I120" s="126">
        <f t="shared" si="38"/>
        <v>0</v>
      </c>
      <c r="J120" s="90">
        <f t="shared" ref="J120:J123" si="41">ROUND(H120*(1+I120),2)</f>
        <v>0</v>
      </c>
      <c r="K120" s="129">
        <f>ROUND(G120*J120,4)</f>
        <v>0</v>
      </c>
      <c r="L120" s="137"/>
      <c r="M120" s="88"/>
    </row>
    <row r="121" spans="2:13" s="3" customFormat="1" ht="31.5" x14ac:dyDescent="0.25">
      <c r="B121" s="45" t="s">
        <v>1823</v>
      </c>
      <c r="C121" s="46" t="s">
        <v>7</v>
      </c>
      <c r="D121" s="52" t="s">
        <v>1209</v>
      </c>
      <c r="E121" s="53" t="s">
        <v>1210</v>
      </c>
      <c r="F121" s="52" t="s">
        <v>12</v>
      </c>
      <c r="G121" s="89">
        <v>390.2</v>
      </c>
      <c r="H121" s="127"/>
      <c r="I121" s="126">
        <f t="shared" si="38"/>
        <v>0</v>
      </c>
      <c r="J121" s="90">
        <f t="shared" si="41"/>
        <v>0</v>
      </c>
      <c r="K121" s="129">
        <f t="shared" si="40"/>
        <v>0</v>
      </c>
      <c r="L121" s="136"/>
      <c r="M121" s="88"/>
    </row>
    <row r="122" spans="2:13" s="3" customFormat="1" ht="31.5" x14ac:dyDescent="0.25">
      <c r="B122" s="45" t="s">
        <v>1824</v>
      </c>
      <c r="C122" s="46" t="s">
        <v>7</v>
      </c>
      <c r="D122" s="52" t="s">
        <v>1215</v>
      </c>
      <c r="E122" s="53" t="s">
        <v>1216</v>
      </c>
      <c r="F122" s="52" t="s">
        <v>12</v>
      </c>
      <c r="G122" s="89">
        <v>141.96</v>
      </c>
      <c r="H122" s="127"/>
      <c r="I122" s="126">
        <f t="shared" si="38"/>
        <v>0</v>
      </c>
      <c r="J122" s="90">
        <f t="shared" si="41"/>
        <v>0</v>
      </c>
      <c r="K122" s="129">
        <f t="shared" si="40"/>
        <v>0</v>
      </c>
      <c r="L122" s="136"/>
      <c r="M122" s="88"/>
    </row>
    <row r="123" spans="2:13" s="3" customFormat="1" ht="47.25" x14ac:dyDescent="0.25">
      <c r="B123" s="45" t="s">
        <v>1825</v>
      </c>
      <c r="C123" s="46" t="s">
        <v>7</v>
      </c>
      <c r="D123" s="52">
        <v>101564</v>
      </c>
      <c r="E123" s="53" t="s">
        <v>1826</v>
      </c>
      <c r="F123" s="52" t="s">
        <v>12</v>
      </c>
      <c r="G123" s="89">
        <v>74.7</v>
      </c>
      <c r="H123" s="127"/>
      <c r="I123" s="126">
        <f t="shared" si="38"/>
        <v>0</v>
      </c>
      <c r="J123" s="90">
        <f t="shared" si="41"/>
        <v>0</v>
      </c>
      <c r="K123" s="129">
        <f t="shared" si="40"/>
        <v>0</v>
      </c>
      <c r="L123" s="136"/>
      <c r="M123" s="88"/>
    </row>
    <row r="124" spans="2:13" s="3" customFormat="1" ht="15.75" x14ac:dyDescent="0.25">
      <c r="B124" s="54" t="s">
        <v>391</v>
      </c>
      <c r="C124" s="55"/>
      <c r="D124" s="170" t="s">
        <v>1231</v>
      </c>
      <c r="E124" s="171"/>
      <c r="F124" s="110"/>
      <c r="G124" s="110"/>
      <c r="H124" s="110"/>
      <c r="I124" s="119"/>
      <c r="J124" s="110"/>
      <c r="K124" s="130">
        <f>SUM(K125:K125,0)</f>
        <v>0</v>
      </c>
      <c r="L124" s="136"/>
      <c r="M124" s="88"/>
    </row>
    <row r="125" spans="2:13" s="3" customFormat="1" ht="31.5" x14ac:dyDescent="0.25">
      <c r="B125" s="45" t="s">
        <v>1827</v>
      </c>
      <c r="C125" s="46" t="s">
        <v>7</v>
      </c>
      <c r="D125" s="47" t="s">
        <v>1828</v>
      </c>
      <c r="E125" s="48" t="s">
        <v>1829</v>
      </c>
      <c r="F125" s="47" t="s">
        <v>47</v>
      </c>
      <c r="G125" s="89">
        <v>189</v>
      </c>
      <c r="H125" s="127"/>
      <c r="I125" s="126">
        <f t="shared" si="38"/>
        <v>0</v>
      </c>
      <c r="J125" s="90">
        <f t="shared" ref="J125" si="42">ROUND(H125*(1+I125),2)</f>
        <v>0</v>
      </c>
      <c r="K125" s="129">
        <f t="shared" ref="K125" si="43">ROUND(G125*J125,2)</f>
        <v>0</v>
      </c>
      <c r="L125" s="136"/>
      <c r="M125" s="88"/>
    </row>
    <row r="126" spans="2:13" customFormat="1" ht="15.75" x14ac:dyDescent="0.25">
      <c r="B126" s="54" t="s">
        <v>394</v>
      </c>
      <c r="C126" s="55"/>
      <c r="D126" s="170" t="s">
        <v>1266</v>
      </c>
      <c r="E126" s="171"/>
      <c r="F126" s="110"/>
      <c r="G126" s="110"/>
      <c r="H126" s="110"/>
      <c r="I126" s="119"/>
      <c r="J126" s="110"/>
      <c r="K126" s="130">
        <f>SUM(K127:K129,0)</f>
        <v>0</v>
      </c>
      <c r="L126" s="137"/>
      <c r="M126" s="88"/>
    </row>
    <row r="127" spans="2:13" customFormat="1" ht="32.25" customHeight="1" x14ac:dyDescent="0.25">
      <c r="B127" s="45" t="s">
        <v>1830</v>
      </c>
      <c r="C127" s="46" t="s">
        <v>7</v>
      </c>
      <c r="D127" s="52" t="s">
        <v>1283</v>
      </c>
      <c r="E127" s="53" t="s">
        <v>1284</v>
      </c>
      <c r="F127" s="52" t="s">
        <v>47</v>
      </c>
      <c r="G127" s="89">
        <v>9</v>
      </c>
      <c r="H127" s="127"/>
      <c r="I127" s="126">
        <f t="shared" si="38"/>
        <v>0</v>
      </c>
      <c r="J127" s="90">
        <f t="shared" ref="J127" si="44">ROUND(H127*(1+I127),2)</f>
        <v>0</v>
      </c>
      <c r="K127" s="129">
        <f t="shared" ref="K127:K129" si="45">ROUND(G127*J127,2)</f>
        <v>0</v>
      </c>
      <c r="L127" s="137"/>
      <c r="M127" s="88"/>
    </row>
    <row r="128" spans="2:13" customFormat="1" ht="31.5" x14ac:dyDescent="0.25">
      <c r="B128" s="45" t="s">
        <v>1831</v>
      </c>
      <c r="C128" s="46" t="s">
        <v>7</v>
      </c>
      <c r="D128" s="52">
        <v>93676</v>
      </c>
      <c r="E128" s="53" t="s">
        <v>1832</v>
      </c>
      <c r="F128" s="52" t="s">
        <v>47</v>
      </c>
      <c r="G128" s="89">
        <v>2</v>
      </c>
      <c r="H128" s="127"/>
      <c r="I128" s="126">
        <f t="shared" si="38"/>
        <v>0</v>
      </c>
      <c r="J128" s="90">
        <f t="shared" ref="J128:J129" si="46">ROUND(H128*(1+I128),2)</f>
        <v>0</v>
      </c>
      <c r="K128" s="129">
        <f t="shared" si="45"/>
        <v>0</v>
      </c>
      <c r="L128" s="137"/>
      <c r="M128" s="88"/>
    </row>
    <row r="129" spans="2:13" s="3" customFormat="1" ht="31.5" x14ac:dyDescent="0.25">
      <c r="B129" s="45" t="s">
        <v>1833</v>
      </c>
      <c r="C129" s="46" t="s">
        <v>7</v>
      </c>
      <c r="D129" s="52">
        <v>93669</v>
      </c>
      <c r="E129" s="53" t="s">
        <v>1834</v>
      </c>
      <c r="F129" s="52" t="s">
        <v>47</v>
      </c>
      <c r="G129" s="89">
        <v>1</v>
      </c>
      <c r="H129" s="127"/>
      <c r="I129" s="126">
        <f t="shared" si="38"/>
        <v>0</v>
      </c>
      <c r="J129" s="90">
        <f t="shared" si="46"/>
        <v>0</v>
      </c>
      <c r="K129" s="129">
        <f t="shared" si="45"/>
        <v>0</v>
      </c>
      <c r="L129" s="136"/>
      <c r="M129" s="88"/>
    </row>
    <row r="130" spans="2:13" s="3" customFormat="1" ht="15.75" x14ac:dyDescent="0.25">
      <c r="B130" s="54" t="s">
        <v>397</v>
      </c>
      <c r="C130" s="55"/>
      <c r="D130" s="170" t="s">
        <v>1330</v>
      </c>
      <c r="E130" s="171"/>
      <c r="F130" s="110"/>
      <c r="G130" s="110"/>
      <c r="H130" s="110"/>
      <c r="I130" s="119"/>
      <c r="J130" s="110"/>
      <c r="K130" s="130">
        <f>SUM(K131:K131,0)</f>
        <v>0</v>
      </c>
      <c r="L130" s="136"/>
      <c r="M130" s="88"/>
    </row>
    <row r="131" spans="2:13" s="3" customFormat="1" ht="24" customHeight="1" x14ac:dyDescent="0.25">
      <c r="B131" s="45" t="s">
        <v>1835</v>
      </c>
      <c r="C131" s="46" t="s">
        <v>21</v>
      </c>
      <c r="D131" s="52" t="s">
        <v>1836</v>
      </c>
      <c r="E131" s="53" t="s">
        <v>1837</v>
      </c>
      <c r="F131" s="52" t="s">
        <v>12</v>
      </c>
      <c r="G131" s="89">
        <v>67.8</v>
      </c>
      <c r="H131" s="127"/>
      <c r="I131" s="126">
        <f t="shared" si="38"/>
        <v>0</v>
      </c>
      <c r="J131" s="90">
        <f t="shared" ref="J131" si="47">ROUND(H131*(1+I131),2)</f>
        <v>0</v>
      </c>
      <c r="K131" s="129">
        <f t="shared" ref="K131" si="48">ROUND(G131*J131,2)</f>
        <v>0</v>
      </c>
      <c r="L131" s="136"/>
      <c r="M131" s="88"/>
    </row>
    <row r="132" spans="2:13" s="3" customFormat="1" ht="15.75" x14ac:dyDescent="0.25">
      <c r="B132" s="54" t="s">
        <v>400</v>
      </c>
      <c r="C132" s="55"/>
      <c r="D132" s="170" t="s">
        <v>1357</v>
      </c>
      <c r="E132" s="171"/>
      <c r="F132" s="110"/>
      <c r="G132" s="110"/>
      <c r="H132" s="110"/>
      <c r="I132" s="119"/>
      <c r="J132" s="110"/>
      <c r="K132" s="130">
        <f>SUM(K133:K137,0)</f>
        <v>0</v>
      </c>
      <c r="L132" s="136"/>
      <c r="M132" s="88"/>
    </row>
    <row r="133" spans="2:13" s="3" customFormat="1" ht="31.5" x14ac:dyDescent="0.25">
      <c r="B133" s="45" t="s">
        <v>1838</v>
      </c>
      <c r="C133" s="46" t="s">
        <v>7</v>
      </c>
      <c r="D133" s="52" t="s">
        <v>1377</v>
      </c>
      <c r="E133" s="53" t="s">
        <v>1378</v>
      </c>
      <c r="F133" s="52" t="s">
        <v>12</v>
      </c>
      <c r="G133" s="89">
        <v>4</v>
      </c>
      <c r="H133" s="127"/>
      <c r="I133" s="126">
        <f t="shared" si="38"/>
        <v>0</v>
      </c>
      <c r="J133" s="90">
        <f t="shared" ref="J133" si="49">ROUND(H133*(1+I133),2)</f>
        <v>0</v>
      </c>
      <c r="K133" s="129">
        <f t="shared" ref="K133:K137" si="50">ROUND(G133*J133,2)</f>
        <v>0</v>
      </c>
      <c r="L133" s="136"/>
      <c r="M133" s="88"/>
    </row>
    <row r="134" spans="2:13" s="3" customFormat="1" ht="47.25" x14ac:dyDescent="0.25">
      <c r="B134" s="45" t="s">
        <v>1839</v>
      </c>
      <c r="C134" s="46" t="s">
        <v>7</v>
      </c>
      <c r="D134" s="52">
        <v>93008</v>
      </c>
      <c r="E134" s="53" t="s">
        <v>1840</v>
      </c>
      <c r="F134" s="52" t="s">
        <v>12</v>
      </c>
      <c r="G134" s="89">
        <v>4</v>
      </c>
      <c r="H134" s="127"/>
      <c r="I134" s="126">
        <f t="shared" si="38"/>
        <v>0</v>
      </c>
      <c r="J134" s="90">
        <f t="shared" ref="J134:J137" si="51">ROUND(H134*(1+I134),2)</f>
        <v>0</v>
      </c>
      <c r="K134" s="129">
        <f t="shared" si="50"/>
        <v>0</v>
      </c>
      <c r="L134" s="136"/>
      <c r="M134" s="88"/>
    </row>
    <row r="135" spans="2:13" s="3" customFormat="1" ht="31.5" x14ac:dyDescent="0.25">
      <c r="B135" s="45" t="s">
        <v>1841</v>
      </c>
      <c r="C135" s="46" t="s">
        <v>7</v>
      </c>
      <c r="D135" s="52">
        <v>101663</v>
      </c>
      <c r="E135" s="53" t="s">
        <v>1842</v>
      </c>
      <c r="F135" s="52" t="s">
        <v>47</v>
      </c>
      <c r="G135" s="89">
        <v>3</v>
      </c>
      <c r="H135" s="127"/>
      <c r="I135" s="126">
        <f t="shared" si="38"/>
        <v>0</v>
      </c>
      <c r="J135" s="90">
        <f t="shared" si="51"/>
        <v>0</v>
      </c>
      <c r="K135" s="129">
        <f t="shared" si="50"/>
        <v>0</v>
      </c>
      <c r="L135" s="136"/>
      <c r="M135" s="88"/>
    </row>
    <row r="136" spans="2:13" s="3" customFormat="1" ht="15.75" x14ac:dyDescent="0.25">
      <c r="B136" s="45" t="s">
        <v>1843</v>
      </c>
      <c r="C136" s="46" t="s">
        <v>981</v>
      </c>
      <c r="D136" s="52" t="s">
        <v>1844</v>
      </c>
      <c r="E136" s="53" t="s">
        <v>1845</v>
      </c>
      <c r="F136" s="52" t="s">
        <v>12</v>
      </c>
      <c r="G136" s="89">
        <v>2.2999999999999998</v>
      </c>
      <c r="H136" s="127"/>
      <c r="I136" s="126">
        <f t="shared" si="38"/>
        <v>0</v>
      </c>
      <c r="J136" s="90">
        <f t="shared" si="51"/>
        <v>0</v>
      </c>
      <c r="K136" s="129">
        <f t="shared" si="50"/>
        <v>0</v>
      </c>
      <c r="L136" s="136"/>
      <c r="M136" s="88"/>
    </row>
    <row r="137" spans="2:13" s="3" customFormat="1" ht="31.5" x14ac:dyDescent="0.25">
      <c r="B137" s="45" t="s">
        <v>1846</v>
      </c>
      <c r="C137" s="46" t="s">
        <v>7</v>
      </c>
      <c r="D137" s="52">
        <v>97668</v>
      </c>
      <c r="E137" s="53" t="s">
        <v>1847</v>
      </c>
      <c r="F137" s="52" t="s">
        <v>12</v>
      </c>
      <c r="G137" s="89">
        <v>95</v>
      </c>
      <c r="H137" s="127"/>
      <c r="I137" s="126">
        <f t="shared" si="38"/>
        <v>0</v>
      </c>
      <c r="J137" s="90">
        <f t="shared" si="51"/>
        <v>0</v>
      </c>
      <c r="K137" s="129">
        <f t="shared" si="50"/>
        <v>0</v>
      </c>
      <c r="L137" s="136"/>
      <c r="M137" s="88"/>
    </row>
    <row r="138" spans="2:13" s="3" customFormat="1" ht="15.75" x14ac:dyDescent="0.25">
      <c r="B138" s="54" t="s">
        <v>1848</v>
      </c>
      <c r="C138" s="55"/>
      <c r="D138" s="170" t="s">
        <v>1849</v>
      </c>
      <c r="E138" s="171"/>
      <c r="F138" s="110"/>
      <c r="G138" s="110"/>
      <c r="H138" s="110"/>
      <c r="I138" s="119"/>
      <c r="J138" s="110"/>
      <c r="K138" s="130">
        <f>SUM(K139:K146,0)</f>
        <v>0</v>
      </c>
      <c r="L138" s="136"/>
      <c r="M138" s="88"/>
    </row>
    <row r="139" spans="2:13" customFormat="1" ht="31.5" x14ac:dyDescent="0.25">
      <c r="B139" s="45" t="s">
        <v>1850</v>
      </c>
      <c r="C139" s="46" t="s">
        <v>7</v>
      </c>
      <c r="D139" s="52">
        <v>97607</v>
      </c>
      <c r="E139" s="53" t="s">
        <v>1851</v>
      </c>
      <c r="F139" s="52" t="s">
        <v>47</v>
      </c>
      <c r="G139" s="89">
        <v>16</v>
      </c>
      <c r="H139" s="127"/>
      <c r="I139" s="126">
        <f t="shared" si="38"/>
        <v>0</v>
      </c>
      <c r="J139" s="90">
        <f t="shared" ref="J139" si="52">ROUND(H139*(1+I139),2)</f>
        <v>0</v>
      </c>
      <c r="K139" s="129">
        <f t="shared" ref="K139:K146" si="53">ROUND(G139*J139,2)</f>
        <v>0</v>
      </c>
      <c r="L139" s="137"/>
      <c r="M139" s="88"/>
    </row>
    <row r="140" spans="2:13" customFormat="1" ht="32.25" customHeight="1" x14ac:dyDescent="0.25">
      <c r="B140" s="45" t="s">
        <v>1852</v>
      </c>
      <c r="C140" s="46" t="s">
        <v>21</v>
      </c>
      <c r="D140" s="52" t="s">
        <v>1853</v>
      </c>
      <c r="E140" s="53" t="s">
        <v>1854</v>
      </c>
      <c r="F140" s="52" t="s">
        <v>47</v>
      </c>
      <c r="G140" s="89">
        <v>105</v>
      </c>
      <c r="H140" s="127"/>
      <c r="I140" s="126">
        <f t="shared" si="38"/>
        <v>0</v>
      </c>
      <c r="J140" s="90">
        <f t="shared" ref="J140:J146" si="54">ROUND(H140*(1+I140),2)</f>
        <v>0</v>
      </c>
      <c r="K140" s="129">
        <f t="shared" si="53"/>
        <v>0</v>
      </c>
      <c r="L140" s="137"/>
      <c r="M140" s="88"/>
    </row>
    <row r="141" spans="2:13" customFormat="1" ht="31.5" x14ac:dyDescent="0.25">
      <c r="B141" s="45" t="s">
        <v>1855</v>
      </c>
      <c r="C141" s="46" t="s">
        <v>981</v>
      </c>
      <c r="D141" s="52" t="s">
        <v>1856</v>
      </c>
      <c r="E141" s="53" t="s">
        <v>1857</v>
      </c>
      <c r="F141" s="52" t="s">
        <v>47</v>
      </c>
      <c r="G141" s="89">
        <v>14</v>
      </c>
      <c r="H141" s="127"/>
      <c r="I141" s="126">
        <f t="shared" si="38"/>
        <v>0</v>
      </c>
      <c r="J141" s="90">
        <f t="shared" si="54"/>
        <v>0</v>
      </c>
      <c r="K141" s="129">
        <f t="shared" si="53"/>
        <v>0</v>
      </c>
      <c r="L141" s="137"/>
      <c r="M141" s="88"/>
    </row>
    <row r="142" spans="2:13" customFormat="1" ht="31.5" x14ac:dyDescent="0.25">
      <c r="B142" s="45" t="s">
        <v>1858</v>
      </c>
      <c r="C142" s="46" t="s">
        <v>21</v>
      </c>
      <c r="D142" s="52" t="s">
        <v>1859</v>
      </c>
      <c r="E142" s="53" t="s">
        <v>1860</v>
      </c>
      <c r="F142" s="52" t="s">
        <v>47</v>
      </c>
      <c r="G142" s="89">
        <v>40</v>
      </c>
      <c r="H142" s="127"/>
      <c r="I142" s="126">
        <f t="shared" si="38"/>
        <v>0</v>
      </c>
      <c r="J142" s="90">
        <f t="shared" si="54"/>
        <v>0</v>
      </c>
      <c r="K142" s="129">
        <f t="shared" si="53"/>
        <v>0</v>
      </c>
      <c r="L142" s="137"/>
      <c r="M142" s="88"/>
    </row>
    <row r="143" spans="2:13" customFormat="1" ht="49.5" customHeight="1" x14ac:dyDescent="0.25">
      <c r="B143" s="45" t="s">
        <v>1861</v>
      </c>
      <c r="C143" s="46" t="s">
        <v>1811</v>
      </c>
      <c r="D143" s="52" t="s">
        <v>1862</v>
      </c>
      <c r="E143" s="53" t="s">
        <v>1863</v>
      </c>
      <c r="F143" s="52" t="s">
        <v>47</v>
      </c>
      <c r="G143" s="89">
        <v>105</v>
      </c>
      <c r="H143" s="127"/>
      <c r="I143" s="126">
        <f t="shared" si="38"/>
        <v>0</v>
      </c>
      <c r="J143" s="90">
        <f t="shared" si="54"/>
        <v>0</v>
      </c>
      <c r="K143" s="129">
        <f t="shared" si="53"/>
        <v>0</v>
      </c>
      <c r="L143" s="137"/>
      <c r="M143" s="88"/>
    </row>
    <row r="144" spans="2:13" s="3" customFormat="1" ht="15.75" x14ac:dyDescent="0.25">
      <c r="B144" s="45" t="s">
        <v>1864</v>
      </c>
      <c r="C144" s="46" t="s">
        <v>1811</v>
      </c>
      <c r="D144" s="52" t="s">
        <v>1865</v>
      </c>
      <c r="E144" s="53" t="s">
        <v>1866</v>
      </c>
      <c r="F144" s="52" t="s">
        <v>47</v>
      </c>
      <c r="G144" s="89">
        <v>9</v>
      </c>
      <c r="H144" s="127"/>
      <c r="I144" s="126">
        <f t="shared" si="38"/>
        <v>0</v>
      </c>
      <c r="J144" s="90">
        <f t="shared" si="54"/>
        <v>0</v>
      </c>
      <c r="K144" s="129">
        <f t="shared" si="53"/>
        <v>0</v>
      </c>
      <c r="L144" s="136"/>
      <c r="M144" s="88"/>
    </row>
    <row r="145" spans="2:13" s="3" customFormat="1" ht="15.75" x14ac:dyDescent="0.25">
      <c r="B145" s="45" t="s">
        <v>1867</v>
      </c>
      <c r="C145" s="46" t="s">
        <v>981</v>
      </c>
      <c r="D145" s="52" t="s">
        <v>1868</v>
      </c>
      <c r="E145" s="53" t="s">
        <v>1869</v>
      </c>
      <c r="F145" s="52" t="s">
        <v>47</v>
      </c>
      <c r="G145" s="89">
        <v>4</v>
      </c>
      <c r="H145" s="127"/>
      <c r="I145" s="126">
        <f t="shared" si="38"/>
        <v>0</v>
      </c>
      <c r="J145" s="90">
        <f t="shared" si="54"/>
        <v>0</v>
      </c>
      <c r="K145" s="129">
        <f t="shared" si="53"/>
        <v>0</v>
      </c>
      <c r="L145" s="136"/>
      <c r="M145" s="88"/>
    </row>
    <row r="146" spans="2:13" s="3" customFormat="1" ht="15.75" x14ac:dyDescent="0.25">
      <c r="B146" s="45" t="s">
        <v>1870</v>
      </c>
      <c r="C146" s="46" t="s">
        <v>981</v>
      </c>
      <c r="D146" s="52" t="s">
        <v>1871</v>
      </c>
      <c r="E146" s="53" t="s">
        <v>1872</v>
      </c>
      <c r="F146" s="52" t="s">
        <v>47</v>
      </c>
      <c r="G146" s="89">
        <v>1</v>
      </c>
      <c r="H146" s="127"/>
      <c r="I146" s="126">
        <f t="shared" si="38"/>
        <v>0</v>
      </c>
      <c r="J146" s="90">
        <f t="shared" si="54"/>
        <v>0</v>
      </c>
      <c r="K146" s="129">
        <f t="shared" si="53"/>
        <v>0</v>
      </c>
      <c r="L146" s="136"/>
      <c r="M146" s="88"/>
    </row>
    <row r="147" spans="2:13" s="3" customFormat="1" ht="15.75" x14ac:dyDescent="0.25">
      <c r="B147" s="54" t="s">
        <v>1873</v>
      </c>
      <c r="C147" s="55"/>
      <c r="D147" s="170" t="s">
        <v>1756</v>
      </c>
      <c r="E147" s="171"/>
      <c r="F147" s="110"/>
      <c r="G147" s="110"/>
      <c r="H147" s="110"/>
      <c r="I147" s="119"/>
      <c r="J147" s="110"/>
      <c r="K147" s="130">
        <f>SUM(K148:K149,0)</f>
        <v>0</v>
      </c>
      <c r="L147" s="136"/>
      <c r="M147" s="88"/>
    </row>
    <row r="148" spans="2:13" s="3" customFormat="1" ht="15.75" x14ac:dyDescent="0.25">
      <c r="B148" s="45" t="s">
        <v>1874</v>
      </c>
      <c r="C148" s="46" t="s">
        <v>1811</v>
      </c>
      <c r="D148" s="47" t="s">
        <v>1875</v>
      </c>
      <c r="E148" s="53" t="s">
        <v>1876</v>
      </c>
      <c r="F148" s="52" t="s">
        <v>47</v>
      </c>
      <c r="G148" s="89">
        <v>3</v>
      </c>
      <c r="H148" s="127"/>
      <c r="I148" s="126">
        <f t="shared" si="38"/>
        <v>0</v>
      </c>
      <c r="J148" s="90">
        <f t="shared" ref="J148:J149" si="55">ROUND(H148*(1+I148),2)</f>
        <v>0</v>
      </c>
      <c r="K148" s="129">
        <f>ROUND(G148*J148,2)</f>
        <v>0</v>
      </c>
      <c r="L148" s="136"/>
      <c r="M148" s="88"/>
    </row>
    <row r="149" spans="2:13" customFormat="1" ht="15.75" x14ac:dyDescent="0.25">
      <c r="B149" s="45" t="s">
        <v>1877</v>
      </c>
      <c r="C149" s="46" t="s">
        <v>981</v>
      </c>
      <c r="D149" s="47" t="s">
        <v>1878</v>
      </c>
      <c r="E149" s="53" t="s">
        <v>1879</v>
      </c>
      <c r="F149" s="52" t="s">
        <v>47</v>
      </c>
      <c r="G149" s="89">
        <v>1</v>
      </c>
      <c r="H149" s="127"/>
      <c r="I149" s="126">
        <f t="shared" si="38"/>
        <v>0</v>
      </c>
      <c r="J149" s="90">
        <f t="shared" si="55"/>
        <v>0</v>
      </c>
      <c r="K149" s="129">
        <f>ROUND(G149*J149,2)</f>
        <v>0</v>
      </c>
      <c r="L149" s="137"/>
      <c r="M149" s="88"/>
    </row>
    <row r="150" spans="2:13" customFormat="1" ht="32.25" customHeight="1" x14ac:dyDescent="0.25">
      <c r="B150" s="41">
        <v>8</v>
      </c>
      <c r="C150" s="42"/>
      <c r="D150" s="174" t="s">
        <v>1398</v>
      </c>
      <c r="E150" s="175"/>
      <c r="F150" s="109"/>
      <c r="G150" s="109"/>
      <c r="H150" s="109"/>
      <c r="I150" s="118"/>
      <c r="J150" s="109"/>
      <c r="K150" s="128">
        <f>SUM(K151,K154,K158,0)</f>
        <v>0</v>
      </c>
      <c r="L150" s="137"/>
      <c r="M150" s="88"/>
    </row>
    <row r="151" spans="2:13" customFormat="1" ht="15.75" x14ac:dyDescent="0.25">
      <c r="B151" s="54" t="s">
        <v>404</v>
      </c>
      <c r="C151" s="55"/>
      <c r="D151" s="170" t="s">
        <v>1400</v>
      </c>
      <c r="E151" s="171"/>
      <c r="F151" s="110"/>
      <c r="G151" s="110"/>
      <c r="H151" s="110"/>
      <c r="I151" s="119"/>
      <c r="J151" s="110"/>
      <c r="K151" s="130">
        <f>SUM(K152:K153,0)</f>
        <v>0</v>
      </c>
      <c r="L151" s="137"/>
      <c r="M151" s="88"/>
    </row>
    <row r="152" spans="2:13" s="3" customFormat="1" ht="15.75" x14ac:dyDescent="0.25">
      <c r="B152" s="58" t="s">
        <v>1880</v>
      </c>
      <c r="C152" s="59" t="s">
        <v>7</v>
      </c>
      <c r="D152" s="52">
        <v>98307</v>
      </c>
      <c r="E152" s="53" t="s">
        <v>1453</v>
      </c>
      <c r="F152" s="52" t="s">
        <v>47</v>
      </c>
      <c r="G152" s="89">
        <v>28</v>
      </c>
      <c r="H152" s="127"/>
      <c r="I152" s="126">
        <f t="shared" ref="I152" si="56">$I$8</f>
        <v>0</v>
      </c>
      <c r="J152" s="90">
        <f t="shared" ref="J152" si="57">ROUND(H152*(1+I152),2)</f>
        <v>0</v>
      </c>
      <c r="K152" s="129">
        <f t="shared" ref="K152:K153" si="58">ROUND(G152*J152,2)</f>
        <v>0</v>
      </c>
      <c r="L152" s="136"/>
      <c r="M152" s="88"/>
    </row>
    <row r="153" spans="2:13" s="3" customFormat="1" ht="15.75" x14ac:dyDescent="0.25">
      <c r="B153" s="58" t="s">
        <v>1881</v>
      </c>
      <c r="C153" s="59" t="s">
        <v>21</v>
      </c>
      <c r="D153" s="52" t="s">
        <v>1882</v>
      </c>
      <c r="E153" s="53" t="s">
        <v>1883</v>
      </c>
      <c r="F153" s="52" t="s">
        <v>47</v>
      </c>
      <c r="G153" s="89">
        <v>15</v>
      </c>
      <c r="H153" s="127"/>
      <c r="I153" s="126">
        <f t="shared" ref="I153" si="59">$I$8</f>
        <v>0</v>
      </c>
      <c r="J153" s="90">
        <f t="shared" ref="J153" si="60">ROUND(H153*(1+I153),2)</f>
        <v>0</v>
      </c>
      <c r="K153" s="129">
        <f t="shared" si="58"/>
        <v>0</v>
      </c>
      <c r="L153" s="136"/>
      <c r="M153" s="88"/>
    </row>
    <row r="154" spans="2:13" s="3" customFormat="1" ht="24" customHeight="1" x14ac:dyDescent="0.25">
      <c r="B154" s="54" t="s">
        <v>407</v>
      </c>
      <c r="C154" s="55"/>
      <c r="D154" s="170" t="s">
        <v>1458</v>
      </c>
      <c r="E154" s="171"/>
      <c r="F154" s="110"/>
      <c r="G154" s="110"/>
      <c r="H154" s="110"/>
      <c r="I154" s="119"/>
      <c r="J154" s="110"/>
      <c r="K154" s="130">
        <f>SUM(K155:K157,0)</f>
        <v>0</v>
      </c>
      <c r="L154" s="136"/>
      <c r="M154" s="88"/>
    </row>
    <row r="155" spans="2:13" s="3" customFormat="1" ht="31.5" x14ac:dyDescent="0.25">
      <c r="B155" s="45" t="s">
        <v>1884</v>
      </c>
      <c r="C155" s="46" t="s">
        <v>49</v>
      </c>
      <c r="D155" s="47" t="s">
        <v>1460</v>
      </c>
      <c r="E155" s="53" t="s">
        <v>1461</v>
      </c>
      <c r="F155" s="47" t="s">
        <v>12</v>
      </c>
      <c r="G155" s="89">
        <v>17.399999999999999</v>
      </c>
      <c r="H155" s="127"/>
      <c r="I155" s="126">
        <f t="shared" ref="I155:I157" si="61">$I$8</f>
        <v>0</v>
      </c>
      <c r="J155" s="90">
        <f t="shared" ref="J155:J157" si="62">ROUND(H155*(1+I155),2)</f>
        <v>0</v>
      </c>
      <c r="K155" s="129">
        <f t="shared" ref="K155:K157" si="63">ROUND(G155*J155,2)</f>
        <v>0</v>
      </c>
      <c r="L155" s="136"/>
      <c r="M155" s="88"/>
    </row>
    <row r="156" spans="2:13" s="3" customFormat="1" ht="47.25" x14ac:dyDescent="0.25">
      <c r="B156" s="45" t="s">
        <v>1885</v>
      </c>
      <c r="C156" s="46" t="s">
        <v>7</v>
      </c>
      <c r="D156" s="47" t="s">
        <v>1359</v>
      </c>
      <c r="E156" s="53" t="s">
        <v>1360</v>
      </c>
      <c r="F156" s="47" t="s">
        <v>12</v>
      </c>
      <c r="G156" s="89">
        <v>545.79999999999995</v>
      </c>
      <c r="H156" s="127"/>
      <c r="I156" s="126">
        <f t="shared" si="61"/>
        <v>0</v>
      </c>
      <c r="J156" s="90">
        <f t="shared" si="62"/>
        <v>0</v>
      </c>
      <c r="K156" s="129">
        <f t="shared" si="63"/>
        <v>0</v>
      </c>
      <c r="L156" s="136"/>
      <c r="M156" s="88"/>
    </row>
    <row r="157" spans="2:13" s="3" customFormat="1" ht="31.5" x14ac:dyDescent="0.25">
      <c r="B157" s="45" t="s">
        <v>1886</v>
      </c>
      <c r="C157" s="46" t="s">
        <v>7</v>
      </c>
      <c r="D157" s="47" t="s">
        <v>1467</v>
      </c>
      <c r="E157" s="48" t="s">
        <v>1468</v>
      </c>
      <c r="F157" s="47" t="s">
        <v>12</v>
      </c>
      <c r="G157" s="89">
        <v>51.8</v>
      </c>
      <c r="H157" s="127"/>
      <c r="I157" s="126">
        <f t="shared" si="61"/>
        <v>0</v>
      </c>
      <c r="J157" s="90">
        <f t="shared" si="62"/>
        <v>0</v>
      </c>
      <c r="K157" s="129">
        <f t="shared" si="63"/>
        <v>0</v>
      </c>
      <c r="L157" s="136"/>
      <c r="M157" s="88"/>
    </row>
    <row r="158" spans="2:13" s="3" customFormat="1" ht="15.75" x14ac:dyDescent="0.25">
      <c r="B158" s="54" t="s">
        <v>410</v>
      </c>
      <c r="C158" s="55"/>
      <c r="D158" s="170" t="s">
        <v>1484</v>
      </c>
      <c r="E158" s="171"/>
      <c r="F158" s="110"/>
      <c r="G158" s="110"/>
      <c r="H158" s="110"/>
      <c r="I158" s="119"/>
      <c r="J158" s="110"/>
      <c r="K158" s="130">
        <f>SUM(K159:K160)</f>
        <v>0</v>
      </c>
      <c r="L158" s="136"/>
      <c r="M158" s="88"/>
    </row>
    <row r="159" spans="2:13" s="3" customFormat="1" ht="31.5" x14ac:dyDescent="0.25">
      <c r="B159" s="45" t="s">
        <v>1887</v>
      </c>
      <c r="C159" s="46" t="s">
        <v>7</v>
      </c>
      <c r="D159" s="47" t="s">
        <v>1486</v>
      </c>
      <c r="E159" s="48" t="s">
        <v>1487</v>
      </c>
      <c r="F159" s="47" t="s">
        <v>12</v>
      </c>
      <c r="G159" s="89">
        <v>740.5</v>
      </c>
      <c r="H159" s="127"/>
      <c r="I159" s="126">
        <f t="shared" ref="I159:I160" si="64">$I$8</f>
        <v>0</v>
      </c>
      <c r="J159" s="90">
        <f t="shared" ref="J159:J160" si="65">ROUND(H159*(1+I159),2)</f>
        <v>0</v>
      </c>
      <c r="K159" s="129">
        <f>ROUND(G159*J159,2)</f>
        <v>0</v>
      </c>
      <c r="L159" s="136"/>
      <c r="M159" s="88"/>
    </row>
    <row r="160" spans="2:13" s="3" customFormat="1" ht="15.75" x14ac:dyDescent="0.25">
      <c r="B160" s="45" t="s">
        <v>1888</v>
      </c>
      <c r="C160" s="46" t="s">
        <v>7</v>
      </c>
      <c r="D160" s="47">
        <v>98300</v>
      </c>
      <c r="E160" s="48" t="s">
        <v>1889</v>
      </c>
      <c r="F160" s="47" t="s">
        <v>12</v>
      </c>
      <c r="G160" s="89">
        <v>910</v>
      </c>
      <c r="H160" s="127"/>
      <c r="I160" s="126">
        <f t="shared" si="64"/>
        <v>0</v>
      </c>
      <c r="J160" s="90">
        <f t="shared" si="65"/>
        <v>0</v>
      </c>
      <c r="K160" s="129">
        <f>ROUND(G160*J160,2)</f>
        <v>0</v>
      </c>
      <c r="L160" s="136"/>
      <c r="M160" s="88"/>
    </row>
    <row r="161" spans="2:13" s="3" customFormat="1" ht="15.75" x14ac:dyDescent="0.25">
      <c r="B161" s="41">
        <v>9</v>
      </c>
      <c r="C161" s="42"/>
      <c r="D161" s="174" t="s">
        <v>1488</v>
      </c>
      <c r="E161" s="175"/>
      <c r="F161" s="109"/>
      <c r="G161" s="109"/>
      <c r="H161" s="109"/>
      <c r="I161" s="118"/>
      <c r="J161" s="109"/>
      <c r="K161" s="128">
        <f>SUM(K162:K166,0)</f>
        <v>0</v>
      </c>
      <c r="L161" s="136"/>
      <c r="M161" s="88"/>
    </row>
    <row r="162" spans="2:13" customFormat="1" ht="31.5" x14ac:dyDescent="0.25">
      <c r="B162" s="45" t="s">
        <v>420</v>
      </c>
      <c r="C162" s="46" t="s">
        <v>7</v>
      </c>
      <c r="D162" s="52">
        <v>104753</v>
      </c>
      <c r="E162" s="53" t="s">
        <v>1495</v>
      </c>
      <c r="F162" s="52" t="s">
        <v>47</v>
      </c>
      <c r="G162" s="89">
        <v>8</v>
      </c>
      <c r="H162" s="127"/>
      <c r="I162" s="126">
        <f t="shared" ref="I162:I172" si="66">$I$8</f>
        <v>0</v>
      </c>
      <c r="J162" s="90">
        <f t="shared" ref="J162" si="67">ROUND(H162*(1+I162),2)</f>
        <v>0</v>
      </c>
      <c r="K162" s="129">
        <f t="shared" ref="K162:K166" si="68">ROUND(G162*J162,2)</f>
        <v>0</v>
      </c>
      <c r="L162" s="137"/>
      <c r="M162" s="88"/>
    </row>
    <row r="163" spans="2:13" customFormat="1" ht="32.25" customHeight="1" x14ac:dyDescent="0.25">
      <c r="B163" s="45" t="s">
        <v>1890</v>
      </c>
      <c r="C163" s="46" t="s">
        <v>7</v>
      </c>
      <c r="D163" s="52" t="s">
        <v>1500</v>
      </c>
      <c r="E163" s="53" t="s">
        <v>1501</v>
      </c>
      <c r="F163" s="52" t="s">
        <v>12</v>
      </c>
      <c r="G163" s="89">
        <v>45</v>
      </c>
      <c r="H163" s="127"/>
      <c r="I163" s="126">
        <f t="shared" si="66"/>
        <v>0</v>
      </c>
      <c r="J163" s="90">
        <f t="shared" ref="J163:J166" si="69">ROUND(H163*(1+I163),2)</f>
        <v>0</v>
      </c>
      <c r="K163" s="129">
        <f t="shared" si="68"/>
        <v>0</v>
      </c>
      <c r="L163" s="137"/>
      <c r="M163" s="88"/>
    </row>
    <row r="164" spans="2:13" customFormat="1" ht="15.75" x14ac:dyDescent="0.25">
      <c r="B164" s="45" t="s">
        <v>1891</v>
      </c>
      <c r="C164" s="65" t="s">
        <v>981</v>
      </c>
      <c r="D164" s="52" t="s">
        <v>1892</v>
      </c>
      <c r="E164" s="48" t="s">
        <v>1893</v>
      </c>
      <c r="F164" s="52" t="s">
        <v>12</v>
      </c>
      <c r="G164" s="89">
        <v>120</v>
      </c>
      <c r="H164" s="127"/>
      <c r="I164" s="126">
        <f t="shared" si="66"/>
        <v>0</v>
      </c>
      <c r="J164" s="90">
        <f t="shared" si="69"/>
        <v>0</v>
      </c>
      <c r="K164" s="129">
        <f t="shared" si="68"/>
        <v>0</v>
      </c>
      <c r="L164" s="137"/>
      <c r="M164" s="88"/>
    </row>
    <row r="165" spans="2:13" customFormat="1" ht="31.5" x14ac:dyDescent="0.25">
      <c r="B165" s="45" t="s">
        <v>1894</v>
      </c>
      <c r="C165" s="46" t="s">
        <v>21</v>
      </c>
      <c r="D165" s="52" t="s">
        <v>1895</v>
      </c>
      <c r="E165" s="48" t="s">
        <v>1896</v>
      </c>
      <c r="F165" s="52" t="s">
        <v>47</v>
      </c>
      <c r="G165" s="89">
        <v>24</v>
      </c>
      <c r="H165" s="127"/>
      <c r="I165" s="126">
        <f t="shared" si="66"/>
        <v>0</v>
      </c>
      <c r="J165" s="90">
        <f t="shared" si="69"/>
        <v>0</v>
      </c>
      <c r="K165" s="129">
        <f t="shared" si="68"/>
        <v>0</v>
      </c>
      <c r="L165" s="137"/>
      <c r="M165" s="88"/>
    </row>
    <row r="166" spans="2:13" customFormat="1" ht="49.5" customHeight="1" x14ac:dyDescent="0.25">
      <c r="B166" s="45" t="s">
        <v>1897</v>
      </c>
      <c r="C166" s="46" t="s">
        <v>21</v>
      </c>
      <c r="D166" s="52" t="s">
        <v>1898</v>
      </c>
      <c r="E166" s="48" t="s">
        <v>1899</v>
      </c>
      <c r="F166" s="52" t="s">
        <v>47</v>
      </c>
      <c r="G166" s="89">
        <v>1</v>
      </c>
      <c r="H166" s="127"/>
      <c r="I166" s="126">
        <f t="shared" si="66"/>
        <v>0</v>
      </c>
      <c r="J166" s="90">
        <f t="shared" si="69"/>
        <v>0</v>
      </c>
      <c r="K166" s="129">
        <f t="shared" si="68"/>
        <v>0</v>
      </c>
      <c r="L166" s="137"/>
      <c r="M166" s="88"/>
    </row>
    <row r="167" spans="2:13" s="3" customFormat="1" ht="15.75" x14ac:dyDescent="0.25">
      <c r="B167" s="41">
        <v>10</v>
      </c>
      <c r="C167" s="42"/>
      <c r="D167" s="174" t="s">
        <v>1524</v>
      </c>
      <c r="E167" s="175"/>
      <c r="F167" s="109"/>
      <c r="G167" s="109"/>
      <c r="H167" s="109"/>
      <c r="I167" s="118"/>
      <c r="J167" s="109"/>
      <c r="K167" s="128">
        <f>SUM(K168:K172)</f>
        <v>0</v>
      </c>
      <c r="L167" s="136"/>
      <c r="M167" s="88"/>
    </row>
    <row r="168" spans="2:13" s="3" customFormat="1" ht="31.5" x14ac:dyDescent="0.25">
      <c r="B168" s="45" t="s">
        <v>463</v>
      </c>
      <c r="C168" s="46" t="s">
        <v>7</v>
      </c>
      <c r="D168" s="47">
        <v>95250</v>
      </c>
      <c r="E168" s="48" t="s">
        <v>1900</v>
      </c>
      <c r="F168" s="47" t="s">
        <v>47</v>
      </c>
      <c r="G168" s="89">
        <v>5</v>
      </c>
      <c r="H168" s="127"/>
      <c r="I168" s="126">
        <f t="shared" si="66"/>
        <v>0</v>
      </c>
      <c r="J168" s="90">
        <f t="shared" ref="J168" si="70">ROUND(H168*(1+I168),2)</f>
        <v>0</v>
      </c>
      <c r="K168" s="129">
        <f t="shared" ref="K168:K172" si="71">ROUND(G168*J168,2)</f>
        <v>0</v>
      </c>
      <c r="L168" s="136"/>
      <c r="M168" s="88"/>
    </row>
    <row r="169" spans="2:13" s="3" customFormat="1" ht="47.25" x14ac:dyDescent="0.25">
      <c r="B169" s="45" t="s">
        <v>480</v>
      </c>
      <c r="C169" s="46" t="s">
        <v>7</v>
      </c>
      <c r="D169" s="47">
        <v>97536</v>
      </c>
      <c r="E169" s="48" t="s">
        <v>1901</v>
      </c>
      <c r="F169" s="47" t="s">
        <v>12</v>
      </c>
      <c r="G169" s="89">
        <v>62</v>
      </c>
      <c r="H169" s="127"/>
      <c r="I169" s="126">
        <f t="shared" si="66"/>
        <v>0</v>
      </c>
      <c r="J169" s="90">
        <f t="shared" ref="J169:J172" si="72">ROUND(H169*(1+I169),2)</f>
        <v>0</v>
      </c>
      <c r="K169" s="129">
        <f t="shared" si="71"/>
        <v>0</v>
      </c>
      <c r="L169" s="136"/>
      <c r="M169" s="88"/>
    </row>
    <row r="170" spans="2:13" s="3" customFormat="1" ht="31.5" x14ac:dyDescent="0.25">
      <c r="B170" s="45" t="s">
        <v>521</v>
      </c>
      <c r="C170" s="46" t="s">
        <v>7</v>
      </c>
      <c r="D170" s="47">
        <v>92706</v>
      </c>
      <c r="E170" s="48" t="s">
        <v>1902</v>
      </c>
      <c r="F170" s="47" t="s">
        <v>47</v>
      </c>
      <c r="G170" s="89">
        <v>1</v>
      </c>
      <c r="H170" s="127"/>
      <c r="I170" s="126">
        <f t="shared" si="66"/>
        <v>0</v>
      </c>
      <c r="J170" s="90">
        <f t="shared" si="72"/>
        <v>0</v>
      </c>
      <c r="K170" s="129">
        <f t="shared" si="71"/>
        <v>0</v>
      </c>
      <c r="L170" s="136"/>
      <c r="M170" s="88"/>
    </row>
    <row r="171" spans="2:13" s="3" customFormat="1" ht="31.5" x14ac:dyDescent="0.25">
      <c r="B171" s="45" t="s">
        <v>1903</v>
      </c>
      <c r="C171" s="46" t="s">
        <v>7</v>
      </c>
      <c r="D171" s="47">
        <v>92697</v>
      </c>
      <c r="E171" s="48" t="s">
        <v>1904</v>
      </c>
      <c r="F171" s="47" t="s">
        <v>47</v>
      </c>
      <c r="G171" s="89">
        <v>10</v>
      </c>
      <c r="H171" s="127"/>
      <c r="I171" s="126">
        <f t="shared" si="66"/>
        <v>0</v>
      </c>
      <c r="J171" s="90">
        <f t="shared" si="72"/>
        <v>0</v>
      </c>
      <c r="K171" s="129">
        <f t="shared" si="71"/>
        <v>0</v>
      </c>
      <c r="L171" s="136"/>
      <c r="M171" s="88"/>
    </row>
    <row r="172" spans="2:13" customFormat="1" ht="31.5" x14ac:dyDescent="0.25">
      <c r="B172" s="45" t="s">
        <v>1905</v>
      </c>
      <c r="C172" s="46" t="s">
        <v>7</v>
      </c>
      <c r="D172" s="47">
        <v>97551</v>
      </c>
      <c r="E172" s="48" t="s">
        <v>1906</v>
      </c>
      <c r="F172" s="47" t="s">
        <v>47</v>
      </c>
      <c r="G172" s="89">
        <v>10</v>
      </c>
      <c r="H172" s="127"/>
      <c r="I172" s="126">
        <f t="shared" si="66"/>
        <v>0</v>
      </c>
      <c r="J172" s="90">
        <f t="shared" si="72"/>
        <v>0</v>
      </c>
      <c r="K172" s="129">
        <f t="shared" si="71"/>
        <v>0</v>
      </c>
      <c r="L172" s="137"/>
      <c r="M172" s="88"/>
    </row>
    <row r="173" spans="2:13" customFormat="1" ht="32.25" customHeight="1" x14ac:dyDescent="0.25">
      <c r="B173" s="41">
        <v>11</v>
      </c>
      <c r="C173" s="42"/>
      <c r="D173" s="174" t="s">
        <v>1575</v>
      </c>
      <c r="E173" s="175"/>
      <c r="F173" s="109"/>
      <c r="G173" s="109"/>
      <c r="H173" s="109"/>
      <c r="I173" s="118"/>
      <c r="J173" s="109"/>
      <c r="K173" s="128">
        <f>SUM(K174,K181,K186,K196,0)</f>
        <v>0</v>
      </c>
      <c r="L173" s="137"/>
      <c r="M173" s="88"/>
    </row>
    <row r="174" spans="2:13" customFormat="1" ht="15.75" x14ac:dyDescent="0.25">
      <c r="B174" s="54" t="s">
        <v>552</v>
      </c>
      <c r="C174" s="55"/>
      <c r="D174" s="170" t="s">
        <v>1577</v>
      </c>
      <c r="E174" s="171"/>
      <c r="F174" s="110"/>
      <c r="G174" s="110"/>
      <c r="H174" s="110"/>
      <c r="I174" s="119"/>
      <c r="J174" s="110"/>
      <c r="K174" s="130">
        <f>SUM(K175:K180,0)</f>
        <v>0</v>
      </c>
      <c r="L174" s="137"/>
      <c r="M174" s="88"/>
    </row>
    <row r="175" spans="2:13" s="3" customFormat="1" ht="47.25" x14ac:dyDescent="0.25">
      <c r="B175" s="58" t="s">
        <v>554</v>
      </c>
      <c r="C175" s="59" t="s">
        <v>7</v>
      </c>
      <c r="D175" s="52" t="s">
        <v>1579</v>
      </c>
      <c r="E175" s="53" t="s">
        <v>68</v>
      </c>
      <c r="F175" s="52" t="s">
        <v>10</v>
      </c>
      <c r="G175" s="89">
        <v>69.260000000000005</v>
      </c>
      <c r="H175" s="127"/>
      <c r="I175" s="126">
        <f t="shared" ref="I175:I185" si="73">$I$8</f>
        <v>0</v>
      </c>
      <c r="J175" s="90">
        <f t="shared" ref="J175" si="74">ROUND(H175*(1+I175),2)</f>
        <v>0</v>
      </c>
      <c r="K175" s="129">
        <f t="shared" ref="K175:K180" si="75">ROUND(G175*J175,2)</f>
        <v>0</v>
      </c>
      <c r="L175" s="136"/>
      <c r="M175" s="88"/>
    </row>
    <row r="176" spans="2:13" s="3" customFormat="1" ht="31.5" x14ac:dyDescent="0.25">
      <c r="B176" s="58" t="s">
        <v>557</v>
      </c>
      <c r="C176" s="59" t="s">
        <v>7</v>
      </c>
      <c r="D176" s="52" t="s">
        <v>1907</v>
      </c>
      <c r="E176" s="53" t="s">
        <v>69</v>
      </c>
      <c r="F176" s="52" t="s">
        <v>10</v>
      </c>
      <c r="G176" s="89">
        <v>38.119999999999997</v>
      </c>
      <c r="H176" s="127"/>
      <c r="I176" s="126">
        <f t="shared" si="73"/>
        <v>0</v>
      </c>
      <c r="J176" s="90">
        <f t="shared" ref="J176:J180" si="76">ROUND(H176*(1+I176),2)</f>
        <v>0</v>
      </c>
      <c r="K176" s="129">
        <f t="shared" si="75"/>
        <v>0</v>
      </c>
      <c r="L176" s="136"/>
      <c r="M176" s="88"/>
    </row>
    <row r="177" spans="2:13" s="3" customFormat="1" ht="24" customHeight="1" x14ac:dyDescent="0.25">
      <c r="B177" s="58" t="s">
        <v>560</v>
      </c>
      <c r="C177" s="59" t="s">
        <v>7</v>
      </c>
      <c r="D177" s="52" t="s">
        <v>1908</v>
      </c>
      <c r="E177" s="53" t="s">
        <v>72</v>
      </c>
      <c r="F177" s="52" t="s">
        <v>10</v>
      </c>
      <c r="G177" s="89">
        <v>201.6</v>
      </c>
      <c r="H177" s="127"/>
      <c r="I177" s="126">
        <f t="shared" si="73"/>
        <v>0</v>
      </c>
      <c r="J177" s="90">
        <f t="shared" si="76"/>
        <v>0</v>
      </c>
      <c r="K177" s="129">
        <f t="shared" si="75"/>
        <v>0</v>
      </c>
      <c r="L177" s="136"/>
      <c r="M177" s="88"/>
    </row>
    <row r="178" spans="2:13" s="3" customFormat="1" ht="47.25" x14ac:dyDescent="0.25">
      <c r="B178" s="58" t="s">
        <v>563</v>
      </c>
      <c r="C178" s="59" t="s">
        <v>7</v>
      </c>
      <c r="D178" s="47">
        <v>100975</v>
      </c>
      <c r="E178" s="48" t="s">
        <v>74</v>
      </c>
      <c r="F178" s="52" t="s">
        <v>10</v>
      </c>
      <c r="G178" s="89">
        <v>71.010000000000005</v>
      </c>
      <c r="H178" s="127"/>
      <c r="I178" s="126">
        <f t="shared" si="73"/>
        <v>0</v>
      </c>
      <c r="J178" s="90">
        <f t="shared" si="76"/>
        <v>0</v>
      </c>
      <c r="K178" s="129">
        <f t="shared" si="75"/>
        <v>0</v>
      </c>
      <c r="L178" s="136"/>
      <c r="M178" s="88"/>
    </row>
    <row r="179" spans="2:13" s="3" customFormat="1" ht="31.5" x14ac:dyDescent="0.25">
      <c r="B179" s="58" t="s">
        <v>566</v>
      </c>
      <c r="C179" s="59" t="s">
        <v>7</v>
      </c>
      <c r="D179" s="47">
        <v>95876</v>
      </c>
      <c r="E179" s="48" t="s">
        <v>76</v>
      </c>
      <c r="F179" s="52" t="s">
        <v>11</v>
      </c>
      <c r="G179" s="89">
        <v>2737.44</v>
      </c>
      <c r="H179" s="127"/>
      <c r="I179" s="126">
        <f t="shared" si="73"/>
        <v>0</v>
      </c>
      <c r="J179" s="90">
        <f t="shared" si="76"/>
        <v>0</v>
      </c>
      <c r="K179" s="129">
        <f t="shared" si="75"/>
        <v>0</v>
      </c>
      <c r="L179" s="136"/>
      <c r="M179" s="88"/>
    </row>
    <row r="180" spans="2:13" s="3" customFormat="1" ht="31.5" x14ac:dyDescent="0.25">
      <c r="B180" s="58" t="s">
        <v>569</v>
      </c>
      <c r="C180" s="59" t="s">
        <v>8</v>
      </c>
      <c r="D180" s="47" t="s">
        <v>80</v>
      </c>
      <c r="E180" s="48" t="s">
        <v>81</v>
      </c>
      <c r="F180" s="52" t="s">
        <v>82</v>
      </c>
      <c r="G180" s="89">
        <v>166.16</v>
      </c>
      <c r="H180" s="127"/>
      <c r="I180" s="126">
        <f t="shared" si="73"/>
        <v>0</v>
      </c>
      <c r="J180" s="90">
        <f t="shared" si="76"/>
        <v>0</v>
      </c>
      <c r="K180" s="129">
        <f t="shared" si="75"/>
        <v>0</v>
      </c>
      <c r="L180" s="136"/>
      <c r="M180" s="88"/>
    </row>
    <row r="181" spans="2:13" s="3" customFormat="1" ht="15.75" x14ac:dyDescent="0.25">
      <c r="B181" s="54" t="s">
        <v>581</v>
      </c>
      <c r="C181" s="55"/>
      <c r="D181" s="170" t="s">
        <v>1583</v>
      </c>
      <c r="E181" s="171"/>
      <c r="F181" s="110"/>
      <c r="G181" s="110"/>
      <c r="H181" s="110"/>
      <c r="I181" s="119"/>
      <c r="J181" s="110"/>
      <c r="K181" s="130">
        <f>SUM(K182:K185,0)</f>
        <v>0</v>
      </c>
      <c r="L181" s="136"/>
      <c r="M181" s="88"/>
    </row>
    <row r="182" spans="2:13" s="3" customFormat="1" ht="31.5" x14ac:dyDescent="0.25">
      <c r="B182" s="45" t="s">
        <v>583</v>
      </c>
      <c r="C182" s="46" t="s">
        <v>7</v>
      </c>
      <c r="D182" s="52" t="s">
        <v>1586</v>
      </c>
      <c r="E182" s="53" t="s">
        <v>1587</v>
      </c>
      <c r="F182" s="52" t="s">
        <v>9</v>
      </c>
      <c r="G182" s="89">
        <v>2.02</v>
      </c>
      <c r="H182" s="127"/>
      <c r="I182" s="126">
        <f t="shared" si="73"/>
        <v>0</v>
      </c>
      <c r="J182" s="90">
        <f t="shared" ref="J182:J185" si="77">ROUND(H182*(1+I182),2)</f>
        <v>0</v>
      </c>
      <c r="K182" s="129">
        <f t="shared" ref="K182:K185" si="78">ROUND(G182*J182,2)</f>
        <v>0</v>
      </c>
      <c r="L182" s="136"/>
      <c r="M182" s="88"/>
    </row>
    <row r="183" spans="2:13" s="3" customFormat="1" ht="31.5" x14ac:dyDescent="0.25">
      <c r="B183" s="45" t="s">
        <v>586</v>
      </c>
      <c r="C183" s="46" t="s">
        <v>7</v>
      </c>
      <c r="D183" s="52" t="s">
        <v>124</v>
      </c>
      <c r="E183" s="53" t="s">
        <v>125</v>
      </c>
      <c r="F183" s="52" t="s">
        <v>95</v>
      </c>
      <c r="G183" s="89">
        <v>31.24</v>
      </c>
      <c r="H183" s="127"/>
      <c r="I183" s="126">
        <f t="shared" si="73"/>
        <v>0</v>
      </c>
      <c r="J183" s="90">
        <f t="shared" si="77"/>
        <v>0</v>
      </c>
      <c r="K183" s="129">
        <f t="shared" si="78"/>
        <v>0</v>
      </c>
      <c r="L183" s="136"/>
      <c r="M183" s="88"/>
    </row>
    <row r="184" spans="2:13" s="3" customFormat="1" ht="31.5" x14ac:dyDescent="0.25">
      <c r="B184" s="45" t="s">
        <v>1909</v>
      </c>
      <c r="C184" s="46" t="s">
        <v>7</v>
      </c>
      <c r="D184" s="52">
        <v>104920</v>
      </c>
      <c r="E184" s="53" t="s">
        <v>104</v>
      </c>
      <c r="F184" s="52" t="s">
        <v>95</v>
      </c>
      <c r="G184" s="89">
        <v>5353.45</v>
      </c>
      <c r="H184" s="127"/>
      <c r="I184" s="126">
        <f t="shared" si="73"/>
        <v>0</v>
      </c>
      <c r="J184" s="90">
        <f t="shared" si="77"/>
        <v>0</v>
      </c>
      <c r="K184" s="129">
        <f t="shared" si="78"/>
        <v>0</v>
      </c>
      <c r="L184" s="136"/>
      <c r="M184" s="88"/>
    </row>
    <row r="185" spans="2:13" customFormat="1" ht="31.5" x14ac:dyDescent="0.25">
      <c r="B185" s="45" t="s">
        <v>1910</v>
      </c>
      <c r="C185" s="46" t="s">
        <v>7</v>
      </c>
      <c r="D185" s="52" t="s">
        <v>1590</v>
      </c>
      <c r="E185" s="53" t="s">
        <v>1591</v>
      </c>
      <c r="F185" s="52" t="s">
        <v>10</v>
      </c>
      <c r="G185" s="89">
        <v>19.14</v>
      </c>
      <c r="H185" s="127"/>
      <c r="I185" s="126">
        <f t="shared" si="73"/>
        <v>0</v>
      </c>
      <c r="J185" s="90">
        <f t="shared" si="77"/>
        <v>0</v>
      </c>
      <c r="K185" s="129">
        <f t="shared" si="78"/>
        <v>0</v>
      </c>
      <c r="L185" s="137"/>
      <c r="M185" s="88"/>
    </row>
    <row r="186" spans="2:13" customFormat="1" ht="32.25" customHeight="1" x14ac:dyDescent="0.25">
      <c r="B186" s="54">
        <v>12</v>
      </c>
      <c r="C186" s="55"/>
      <c r="D186" s="170" t="s">
        <v>1593</v>
      </c>
      <c r="E186" s="171"/>
      <c r="F186" s="110"/>
      <c r="G186" s="110"/>
      <c r="H186" s="110"/>
      <c r="I186" s="119"/>
      <c r="J186" s="110"/>
      <c r="K186" s="130">
        <f>SUM(K187,K190,K194,0)</f>
        <v>0</v>
      </c>
      <c r="L186" s="137"/>
      <c r="M186" s="88"/>
    </row>
    <row r="187" spans="2:13" customFormat="1" ht="15.75" x14ac:dyDescent="0.25">
      <c r="B187" s="66" t="s">
        <v>616</v>
      </c>
      <c r="C187" s="67"/>
      <c r="D187" s="172" t="s">
        <v>1911</v>
      </c>
      <c r="E187" s="173"/>
      <c r="F187" s="111"/>
      <c r="G187" s="111"/>
      <c r="H187" s="111"/>
      <c r="I187" s="120"/>
      <c r="J187" s="111"/>
      <c r="K187" s="131">
        <f>SUM(K188:K189,0)</f>
        <v>0</v>
      </c>
      <c r="L187" s="137"/>
      <c r="M187" s="88"/>
    </row>
    <row r="188" spans="2:13" customFormat="1" ht="31.5" x14ac:dyDescent="0.25">
      <c r="B188" s="45" t="s">
        <v>618</v>
      </c>
      <c r="C188" s="46" t="s">
        <v>7</v>
      </c>
      <c r="D188" s="52" t="s">
        <v>116</v>
      </c>
      <c r="E188" s="53" t="s">
        <v>117</v>
      </c>
      <c r="F188" s="52" t="s">
        <v>9</v>
      </c>
      <c r="G188" s="89">
        <v>16.59</v>
      </c>
      <c r="H188" s="127"/>
      <c r="I188" s="126">
        <f t="shared" ref="I188:I189" si="79">$I$8</f>
        <v>0</v>
      </c>
      <c r="J188" s="90">
        <f t="shared" ref="J188:J189" si="80">ROUND(H188*(1+I188),2)</f>
        <v>0</v>
      </c>
      <c r="K188" s="129">
        <f t="shared" ref="K188:K189" si="81">ROUND(G188*J188,2)</f>
        <v>0</v>
      </c>
      <c r="L188" s="137"/>
      <c r="M188" s="88"/>
    </row>
    <row r="189" spans="2:13" customFormat="1" ht="49.5" customHeight="1" x14ac:dyDescent="0.25">
      <c r="B189" s="45" t="s">
        <v>621</v>
      </c>
      <c r="C189" s="46" t="s">
        <v>7</v>
      </c>
      <c r="D189" s="52" t="s">
        <v>121</v>
      </c>
      <c r="E189" s="53" t="s">
        <v>122</v>
      </c>
      <c r="F189" s="52" t="s">
        <v>95</v>
      </c>
      <c r="G189" s="89">
        <v>75.959999999999994</v>
      </c>
      <c r="H189" s="127"/>
      <c r="I189" s="126">
        <f t="shared" si="79"/>
        <v>0</v>
      </c>
      <c r="J189" s="90">
        <f t="shared" si="80"/>
        <v>0</v>
      </c>
      <c r="K189" s="129">
        <f t="shared" si="81"/>
        <v>0</v>
      </c>
      <c r="L189" s="137"/>
      <c r="M189" s="88"/>
    </row>
    <row r="190" spans="2:13" s="3" customFormat="1" ht="15.75" x14ac:dyDescent="0.25">
      <c r="B190" s="66" t="s">
        <v>695</v>
      </c>
      <c r="C190" s="67"/>
      <c r="D190" s="172" t="s">
        <v>1912</v>
      </c>
      <c r="E190" s="173"/>
      <c r="F190" s="111"/>
      <c r="G190" s="111"/>
      <c r="H190" s="111"/>
      <c r="I190" s="120"/>
      <c r="J190" s="111"/>
      <c r="K190" s="131">
        <f>SUM(K191:K193,0)</f>
        <v>0</v>
      </c>
      <c r="L190" s="136"/>
      <c r="M190" s="88"/>
    </row>
    <row r="191" spans="2:13" s="3" customFormat="1" ht="47.25" x14ac:dyDescent="0.25">
      <c r="B191" s="45" t="s">
        <v>697</v>
      </c>
      <c r="C191" s="46" t="s">
        <v>7</v>
      </c>
      <c r="D191" s="52" t="s">
        <v>132</v>
      </c>
      <c r="E191" s="53" t="s">
        <v>133</v>
      </c>
      <c r="F191" s="52" t="s">
        <v>9</v>
      </c>
      <c r="G191" s="89">
        <v>17.170000000000002</v>
      </c>
      <c r="H191" s="127"/>
      <c r="I191" s="126">
        <f t="shared" ref="I191:I193" si="82">$I$8</f>
        <v>0</v>
      </c>
      <c r="J191" s="90">
        <f t="shared" ref="J191:J193" si="83">ROUND(H191*(1+I191),2)</f>
        <v>0</v>
      </c>
      <c r="K191" s="129">
        <f t="shared" ref="K191:K193" si="84">ROUND(G191*J191,2)</f>
        <v>0</v>
      </c>
      <c r="L191" s="136"/>
      <c r="M191" s="88"/>
    </row>
    <row r="192" spans="2:13" s="3" customFormat="1" ht="31.5" x14ac:dyDescent="0.25">
      <c r="B192" s="45" t="s">
        <v>700</v>
      </c>
      <c r="C192" s="46" t="s">
        <v>7</v>
      </c>
      <c r="D192" s="52">
        <v>92769</v>
      </c>
      <c r="E192" s="48" t="s">
        <v>1605</v>
      </c>
      <c r="F192" s="52" t="s">
        <v>95</v>
      </c>
      <c r="G192" s="89">
        <v>68.47</v>
      </c>
      <c r="H192" s="127"/>
      <c r="I192" s="126">
        <f t="shared" si="82"/>
        <v>0</v>
      </c>
      <c r="J192" s="90">
        <f t="shared" si="83"/>
        <v>0</v>
      </c>
      <c r="K192" s="129">
        <f t="shared" si="84"/>
        <v>0</v>
      </c>
      <c r="L192" s="136"/>
      <c r="M192" s="88"/>
    </row>
    <row r="193" spans="2:13" s="3" customFormat="1" ht="31.5" x14ac:dyDescent="0.25">
      <c r="B193" s="45" t="s">
        <v>702</v>
      </c>
      <c r="C193" s="46" t="s">
        <v>7</v>
      </c>
      <c r="D193" s="52" t="s">
        <v>137</v>
      </c>
      <c r="E193" s="53" t="s">
        <v>138</v>
      </c>
      <c r="F193" s="52" t="s">
        <v>95</v>
      </c>
      <c r="G193" s="89">
        <v>166.58</v>
      </c>
      <c r="H193" s="127"/>
      <c r="I193" s="126">
        <f t="shared" si="82"/>
        <v>0</v>
      </c>
      <c r="J193" s="90">
        <f t="shared" si="83"/>
        <v>0</v>
      </c>
      <c r="K193" s="129">
        <f t="shared" si="84"/>
        <v>0</v>
      </c>
      <c r="L193" s="136"/>
      <c r="M193" s="88"/>
    </row>
    <row r="194" spans="2:13" s="3" customFormat="1" ht="15.75" x14ac:dyDescent="0.25">
      <c r="B194" s="66" t="s">
        <v>711</v>
      </c>
      <c r="C194" s="67"/>
      <c r="D194" s="172" t="s">
        <v>1913</v>
      </c>
      <c r="E194" s="173"/>
      <c r="F194" s="111"/>
      <c r="G194" s="111"/>
      <c r="H194" s="111"/>
      <c r="I194" s="120"/>
      <c r="J194" s="111"/>
      <c r="K194" s="131">
        <f>SUM(K195:K195,0)</f>
        <v>0</v>
      </c>
      <c r="L194" s="136"/>
      <c r="M194" s="88"/>
    </row>
    <row r="195" spans="2:13" customFormat="1" ht="47.25" x14ac:dyDescent="0.25">
      <c r="B195" s="58" t="s">
        <v>713</v>
      </c>
      <c r="C195" s="59" t="s">
        <v>7</v>
      </c>
      <c r="D195" s="52" t="s">
        <v>151</v>
      </c>
      <c r="E195" s="53" t="s">
        <v>152</v>
      </c>
      <c r="F195" s="52" t="s">
        <v>9</v>
      </c>
      <c r="G195" s="89">
        <v>12.11</v>
      </c>
      <c r="H195" s="127"/>
      <c r="I195" s="126">
        <f t="shared" ref="I195" si="85">$I$8</f>
        <v>0</v>
      </c>
      <c r="J195" s="90">
        <f t="shared" ref="J195" si="86">ROUND(H195*(1+I195),2)</f>
        <v>0</v>
      </c>
      <c r="K195" s="129">
        <f t="shared" ref="K195" si="87">ROUND(G195*J195,2)</f>
        <v>0</v>
      </c>
      <c r="L195" s="137"/>
      <c r="M195" s="88"/>
    </row>
    <row r="196" spans="2:13" customFormat="1" ht="32.25" customHeight="1" x14ac:dyDescent="0.25">
      <c r="B196" s="54">
        <v>13</v>
      </c>
      <c r="C196" s="55"/>
      <c r="D196" s="170" t="s">
        <v>1615</v>
      </c>
      <c r="E196" s="171"/>
      <c r="F196" s="110"/>
      <c r="G196" s="110"/>
      <c r="H196" s="110"/>
      <c r="I196" s="119"/>
      <c r="J196" s="110"/>
      <c r="K196" s="130">
        <f>SUM(K197,0)</f>
        <v>0</v>
      </c>
      <c r="L196" s="137"/>
      <c r="M196" s="88"/>
    </row>
    <row r="197" spans="2:13" customFormat="1" ht="31.5" x14ac:dyDescent="0.25">
      <c r="B197" s="45" t="s">
        <v>717</v>
      </c>
      <c r="C197" s="46" t="s">
        <v>49</v>
      </c>
      <c r="D197" s="52" t="s">
        <v>405</v>
      </c>
      <c r="E197" s="53" t="s">
        <v>406</v>
      </c>
      <c r="F197" s="52" t="s">
        <v>9</v>
      </c>
      <c r="G197" s="89">
        <v>20.73</v>
      </c>
      <c r="H197" s="127"/>
      <c r="I197" s="126">
        <f t="shared" ref="I197" si="88">$I$8</f>
        <v>0</v>
      </c>
      <c r="J197" s="90">
        <f t="shared" ref="J197" si="89">ROUND(H197*(1+I197),2)</f>
        <v>0</v>
      </c>
      <c r="K197" s="129">
        <f>ROUND(G197*J197,2)</f>
        <v>0</v>
      </c>
      <c r="L197" s="137"/>
      <c r="M197" s="88"/>
    </row>
    <row r="198" spans="2:13" s="3" customFormat="1" ht="15.75" x14ac:dyDescent="0.25">
      <c r="B198" s="41">
        <v>14</v>
      </c>
      <c r="C198" s="42"/>
      <c r="D198" s="174" t="s">
        <v>1654</v>
      </c>
      <c r="E198" s="175"/>
      <c r="F198" s="109"/>
      <c r="G198" s="109"/>
      <c r="H198" s="109"/>
      <c r="I198" s="118"/>
      <c r="J198" s="109"/>
      <c r="K198" s="128">
        <f>K200+K201+K209</f>
        <v>0</v>
      </c>
      <c r="L198" s="136"/>
      <c r="M198" s="88"/>
    </row>
    <row r="199" spans="2:13" s="3" customFormat="1" ht="15.75" x14ac:dyDescent="0.25">
      <c r="B199" s="54" t="s">
        <v>733</v>
      </c>
      <c r="C199" s="55"/>
      <c r="D199" s="170" t="s">
        <v>1914</v>
      </c>
      <c r="E199" s="171"/>
      <c r="F199" s="110"/>
      <c r="G199" s="110"/>
      <c r="H199" s="110"/>
      <c r="I199" s="119"/>
      <c r="J199" s="110"/>
      <c r="K199" s="130">
        <f>K200</f>
        <v>0</v>
      </c>
      <c r="L199" s="136"/>
      <c r="M199" s="88"/>
    </row>
    <row r="200" spans="2:13" s="3" customFormat="1" ht="24" customHeight="1" x14ac:dyDescent="0.25">
      <c r="B200" s="45" t="s">
        <v>735</v>
      </c>
      <c r="C200" s="46" t="s">
        <v>7</v>
      </c>
      <c r="D200" s="47">
        <v>104920</v>
      </c>
      <c r="E200" s="48" t="s">
        <v>104</v>
      </c>
      <c r="F200" s="47" t="s">
        <v>95</v>
      </c>
      <c r="G200" s="89">
        <v>391.46</v>
      </c>
      <c r="H200" s="127"/>
      <c r="I200" s="126">
        <f t="shared" ref="I200" si="90">$I$8</f>
        <v>0</v>
      </c>
      <c r="J200" s="90">
        <f t="shared" ref="J200" si="91">ROUND(H200*(1+I200),2)</f>
        <v>0</v>
      </c>
      <c r="K200" s="129">
        <f t="shared" ref="K200" si="92">ROUND(G200*J200,2)</f>
        <v>0</v>
      </c>
      <c r="L200" s="136"/>
      <c r="M200" s="88"/>
    </row>
    <row r="201" spans="2:13" s="3" customFormat="1" ht="15.75" x14ac:dyDescent="0.25">
      <c r="B201" s="54" t="s">
        <v>783</v>
      </c>
      <c r="C201" s="55"/>
      <c r="D201" s="170" t="s">
        <v>111</v>
      </c>
      <c r="E201" s="171"/>
      <c r="F201" s="110"/>
      <c r="G201" s="110"/>
      <c r="H201" s="110"/>
      <c r="I201" s="119"/>
      <c r="J201" s="110"/>
      <c r="K201" s="130">
        <f>K202+K204</f>
        <v>0</v>
      </c>
      <c r="L201" s="136"/>
      <c r="M201" s="88"/>
    </row>
    <row r="202" spans="2:13" s="3" customFormat="1" ht="15.75" x14ac:dyDescent="0.25">
      <c r="B202" s="66" t="s">
        <v>784</v>
      </c>
      <c r="C202" s="67"/>
      <c r="D202" s="172" t="s">
        <v>1915</v>
      </c>
      <c r="E202" s="173"/>
      <c r="F202" s="111"/>
      <c r="G202" s="111"/>
      <c r="H202" s="111"/>
      <c r="I202" s="120"/>
      <c r="J202" s="111"/>
      <c r="K202" s="131">
        <f>SUM(K203:K203,0)</f>
        <v>0</v>
      </c>
      <c r="L202" s="136"/>
      <c r="M202" s="88"/>
    </row>
    <row r="203" spans="2:13" s="3" customFormat="1" ht="31.5" x14ac:dyDescent="0.25">
      <c r="B203" s="45" t="s">
        <v>1916</v>
      </c>
      <c r="C203" s="46" t="s">
        <v>7</v>
      </c>
      <c r="D203" s="52">
        <v>92760</v>
      </c>
      <c r="E203" s="48" t="s">
        <v>135</v>
      </c>
      <c r="F203" s="52" t="s">
        <v>95</v>
      </c>
      <c r="G203" s="89">
        <v>8.56</v>
      </c>
      <c r="H203" s="127"/>
      <c r="I203" s="126">
        <f t="shared" ref="I203" si="93">$I$8</f>
        <v>0</v>
      </c>
      <c r="J203" s="90">
        <f t="shared" ref="J203" si="94">ROUND(H203*(1+I203),2)</f>
        <v>0</v>
      </c>
      <c r="K203" s="129">
        <f t="shared" ref="K203" si="95">ROUND(G203*J203,2)</f>
        <v>0</v>
      </c>
      <c r="L203" s="136"/>
      <c r="M203" s="88"/>
    </row>
    <row r="204" spans="2:13" s="3" customFormat="1" ht="15.75" x14ac:dyDescent="0.25">
      <c r="B204" s="66" t="s">
        <v>793</v>
      </c>
      <c r="C204" s="67"/>
      <c r="D204" s="172" t="s">
        <v>1917</v>
      </c>
      <c r="E204" s="173"/>
      <c r="F204" s="111"/>
      <c r="G204" s="111"/>
      <c r="H204" s="111"/>
      <c r="I204" s="120"/>
      <c r="J204" s="111"/>
      <c r="K204" s="131">
        <f>SUM(K205:K208,0)</f>
        <v>0</v>
      </c>
      <c r="L204" s="136"/>
      <c r="M204" s="88"/>
    </row>
    <row r="205" spans="2:13" s="3" customFormat="1" ht="47.25" x14ac:dyDescent="0.25">
      <c r="B205" s="45" t="s">
        <v>1918</v>
      </c>
      <c r="C205" s="46" t="s">
        <v>7</v>
      </c>
      <c r="D205" s="52">
        <v>97086</v>
      </c>
      <c r="E205" s="48" t="s">
        <v>1685</v>
      </c>
      <c r="F205" s="52" t="s">
        <v>9</v>
      </c>
      <c r="G205" s="89">
        <v>7.85</v>
      </c>
      <c r="H205" s="127"/>
      <c r="I205" s="126">
        <f t="shared" ref="I205:I208" si="96">$I$8</f>
        <v>0</v>
      </c>
      <c r="J205" s="90">
        <f t="shared" ref="J205:J208" si="97">ROUND(H205*(1+I205),2)</f>
        <v>0</v>
      </c>
      <c r="K205" s="129">
        <f t="shared" ref="K205:K208" si="98">ROUND(G205*J205,2)</f>
        <v>0</v>
      </c>
      <c r="L205" s="136"/>
      <c r="M205" s="88"/>
    </row>
    <row r="206" spans="2:13" s="3" customFormat="1" ht="31.5" x14ac:dyDescent="0.25">
      <c r="B206" s="45" t="s">
        <v>1919</v>
      </c>
      <c r="C206" s="46" t="s">
        <v>7</v>
      </c>
      <c r="D206" s="52">
        <v>92770</v>
      </c>
      <c r="E206" s="48" t="s">
        <v>1687</v>
      </c>
      <c r="F206" s="52" t="s">
        <v>95</v>
      </c>
      <c r="G206" s="89">
        <v>22.86</v>
      </c>
      <c r="H206" s="127"/>
      <c r="I206" s="126">
        <f t="shared" si="96"/>
        <v>0</v>
      </c>
      <c r="J206" s="90">
        <f t="shared" si="97"/>
        <v>0</v>
      </c>
      <c r="K206" s="129">
        <f t="shared" si="98"/>
        <v>0</v>
      </c>
      <c r="L206" s="136"/>
      <c r="M206" s="88"/>
    </row>
    <row r="207" spans="2:13" s="3" customFormat="1" ht="31.5" x14ac:dyDescent="0.25">
      <c r="B207" s="45" t="s">
        <v>1920</v>
      </c>
      <c r="C207" s="46" t="s">
        <v>7</v>
      </c>
      <c r="D207" s="47">
        <v>92772</v>
      </c>
      <c r="E207" s="48" t="s">
        <v>1921</v>
      </c>
      <c r="F207" s="52" t="s">
        <v>95</v>
      </c>
      <c r="G207" s="89">
        <v>1248.3900000000001</v>
      </c>
      <c r="H207" s="127"/>
      <c r="I207" s="126">
        <f t="shared" si="96"/>
        <v>0</v>
      </c>
      <c r="J207" s="90">
        <f t="shared" si="97"/>
        <v>0</v>
      </c>
      <c r="K207" s="129">
        <f t="shared" si="98"/>
        <v>0</v>
      </c>
      <c r="L207" s="136"/>
      <c r="M207" s="88"/>
    </row>
    <row r="208" spans="2:13" customFormat="1" ht="31.5" x14ac:dyDescent="0.25">
      <c r="B208" s="45" t="s">
        <v>1922</v>
      </c>
      <c r="C208" s="46" t="s">
        <v>7</v>
      </c>
      <c r="D208" s="47">
        <v>97097</v>
      </c>
      <c r="E208" s="48" t="s">
        <v>548</v>
      </c>
      <c r="F208" s="52" t="s">
        <v>9</v>
      </c>
      <c r="G208" s="89">
        <v>41.32</v>
      </c>
      <c r="H208" s="127"/>
      <c r="I208" s="126">
        <f t="shared" si="96"/>
        <v>0</v>
      </c>
      <c r="J208" s="90">
        <f t="shared" si="97"/>
        <v>0</v>
      </c>
      <c r="K208" s="129">
        <f t="shared" si="98"/>
        <v>0</v>
      </c>
      <c r="L208" s="137"/>
      <c r="M208" s="88"/>
    </row>
    <row r="209" spans="2:15" customFormat="1" ht="32.25" customHeight="1" x14ac:dyDescent="0.25">
      <c r="B209" s="54" t="s">
        <v>1923</v>
      </c>
      <c r="C209" s="55"/>
      <c r="D209" s="170" t="s">
        <v>403</v>
      </c>
      <c r="E209" s="171"/>
      <c r="F209" s="110"/>
      <c r="G209" s="110"/>
      <c r="H209" s="110"/>
      <c r="I209" s="119"/>
      <c r="J209" s="110"/>
      <c r="K209" s="130">
        <f>SUM(K210,0)</f>
        <v>0</v>
      </c>
      <c r="L209" s="137"/>
      <c r="M209" s="88"/>
    </row>
    <row r="210" spans="2:15" customFormat="1" ht="31.5" x14ac:dyDescent="0.25">
      <c r="B210" s="45" t="s">
        <v>1924</v>
      </c>
      <c r="C210" s="46" t="s">
        <v>49</v>
      </c>
      <c r="D210" s="52" t="s">
        <v>405</v>
      </c>
      <c r="E210" s="53" t="s">
        <v>406</v>
      </c>
      <c r="F210" s="52" t="s">
        <v>9</v>
      </c>
      <c r="G210" s="89">
        <v>44.64</v>
      </c>
      <c r="H210" s="127"/>
      <c r="I210" s="126">
        <f t="shared" ref="I210" si="99">$I$8</f>
        <v>0</v>
      </c>
      <c r="J210" s="90">
        <f t="shared" ref="J210" si="100">ROUND(H210*(1+I210),2)</f>
        <v>0</v>
      </c>
      <c r="K210" s="129">
        <f>ROUND(G210*J210,2)</f>
        <v>0</v>
      </c>
      <c r="L210" s="137"/>
      <c r="M210" s="88"/>
    </row>
    <row r="211" spans="2:15" customFormat="1" ht="15.75" x14ac:dyDescent="0.25">
      <c r="B211" s="93">
        <v>15</v>
      </c>
      <c r="C211" s="94"/>
      <c r="D211" s="174" t="s">
        <v>1925</v>
      </c>
      <c r="E211" s="175"/>
      <c r="F211" s="112"/>
      <c r="G211" s="112"/>
      <c r="H211" s="112"/>
      <c r="I211" s="121"/>
      <c r="J211" s="112"/>
      <c r="K211" s="132">
        <f>K212</f>
        <v>0</v>
      </c>
      <c r="L211" s="137"/>
      <c r="M211" s="88"/>
    </row>
    <row r="212" spans="2:15" customFormat="1" ht="49.5" customHeight="1" x14ac:dyDescent="0.25">
      <c r="B212" s="95" t="s">
        <v>817</v>
      </c>
      <c r="C212" s="96"/>
      <c r="D212" s="170" t="s">
        <v>1926</v>
      </c>
      <c r="E212" s="171"/>
      <c r="F212" s="113"/>
      <c r="G212" s="114"/>
      <c r="H212" s="97"/>
      <c r="I212" s="122"/>
      <c r="J212" s="97"/>
      <c r="K212" s="133">
        <f>ROUND(SUM(K213:K222,0),2)</f>
        <v>0</v>
      </c>
      <c r="L212" s="137"/>
      <c r="M212" s="88"/>
    </row>
    <row r="213" spans="2:15" s="3" customFormat="1" ht="15.75" x14ac:dyDescent="0.25">
      <c r="B213" s="98" t="s">
        <v>1927</v>
      </c>
      <c r="C213" s="46" t="s">
        <v>981</v>
      </c>
      <c r="D213" s="52" t="s">
        <v>1666</v>
      </c>
      <c r="E213" s="53" t="s">
        <v>1667</v>
      </c>
      <c r="F213" s="52" t="s">
        <v>12</v>
      </c>
      <c r="G213" s="89">
        <v>1896</v>
      </c>
      <c r="H213" s="127"/>
      <c r="I213" s="126">
        <f t="shared" ref="I213:I233" si="101">$I$8</f>
        <v>0</v>
      </c>
      <c r="J213" s="90">
        <f t="shared" ref="J213" si="102">ROUND(H213*(1+I213),2)</f>
        <v>0</v>
      </c>
      <c r="K213" s="129">
        <f t="shared" ref="K213:K222" si="103">ROUND(G213*J213,2)</f>
        <v>0</v>
      </c>
      <c r="L213" s="136"/>
      <c r="M213" s="88"/>
    </row>
    <row r="214" spans="2:15" s="3" customFormat="1" ht="31.5" x14ac:dyDescent="0.25">
      <c r="B214" s="98" t="s">
        <v>1928</v>
      </c>
      <c r="C214" s="46" t="s">
        <v>7</v>
      </c>
      <c r="D214" s="52">
        <v>95584</v>
      </c>
      <c r="E214" s="53" t="s">
        <v>1929</v>
      </c>
      <c r="F214" s="52" t="s">
        <v>95</v>
      </c>
      <c r="G214" s="89">
        <v>3257.75</v>
      </c>
      <c r="H214" s="127"/>
      <c r="I214" s="126">
        <f t="shared" si="101"/>
        <v>0</v>
      </c>
      <c r="J214" s="90">
        <f t="shared" ref="J214:J222" si="104">ROUND(H214*(1+I214),2)</f>
        <v>0</v>
      </c>
      <c r="K214" s="129">
        <f t="shared" si="103"/>
        <v>0</v>
      </c>
      <c r="L214" s="136"/>
      <c r="M214" s="88"/>
    </row>
    <row r="215" spans="2:15" s="3" customFormat="1" ht="15.75" x14ac:dyDescent="0.25">
      <c r="B215" s="98" t="s">
        <v>1930</v>
      </c>
      <c r="C215" s="46" t="s">
        <v>7</v>
      </c>
      <c r="D215" s="52">
        <v>95576</v>
      </c>
      <c r="E215" s="53" t="s">
        <v>1931</v>
      </c>
      <c r="F215" s="52" t="s">
        <v>95</v>
      </c>
      <c r="G215" s="89">
        <v>587.75</v>
      </c>
      <c r="H215" s="127"/>
      <c r="I215" s="126">
        <f t="shared" si="101"/>
        <v>0</v>
      </c>
      <c r="J215" s="90">
        <f t="shared" si="104"/>
        <v>0</v>
      </c>
      <c r="K215" s="129">
        <f t="shared" si="103"/>
        <v>0</v>
      </c>
      <c r="L215" s="136"/>
      <c r="M215" s="88"/>
    </row>
    <row r="216" spans="2:15" s="3" customFormat="1" ht="15.75" x14ac:dyDescent="0.25">
      <c r="B216" s="98" t="s">
        <v>1932</v>
      </c>
      <c r="C216" s="46" t="s">
        <v>7</v>
      </c>
      <c r="D216" s="52">
        <v>95578</v>
      </c>
      <c r="E216" s="53" t="s">
        <v>1933</v>
      </c>
      <c r="F216" s="52" t="s">
        <v>95</v>
      </c>
      <c r="G216" s="89">
        <v>13714.14</v>
      </c>
      <c r="H216" s="127"/>
      <c r="I216" s="126">
        <f t="shared" si="101"/>
        <v>0</v>
      </c>
      <c r="J216" s="90">
        <f t="shared" si="104"/>
        <v>0</v>
      </c>
      <c r="K216" s="129">
        <f t="shared" si="103"/>
        <v>0</v>
      </c>
      <c r="L216" s="136"/>
      <c r="M216" s="88"/>
    </row>
    <row r="217" spans="2:15" s="3" customFormat="1" ht="15.75" x14ac:dyDescent="0.25">
      <c r="B217" s="98" t="s">
        <v>1934</v>
      </c>
      <c r="C217" s="46" t="s">
        <v>21</v>
      </c>
      <c r="D217" s="52" t="s">
        <v>1670</v>
      </c>
      <c r="E217" s="53" t="s">
        <v>1671</v>
      </c>
      <c r="F217" s="52" t="s">
        <v>10</v>
      </c>
      <c r="G217" s="89">
        <v>238.9</v>
      </c>
      <c r="H217" s="127"/>
      <c r="I217" s="126">
        <f t="shared" si="101"/>
        <v>0</v>
      </c>
      <c r="J217" s="90">
        <f t="shared" si="104"/>
        <v>0</v>
      </c>
      <c r="K217" s="129">
        <f t="shared" si="103"/>
        <v>0</v>
      </c>
      <c r="L217" s="136"/>
      <c r="M217" s="88"/>
    </row>
    <row r="218" spans="2:15" customFormat="1" ht="31.5" x14ac:dyDescent="0.25">
      <c r="B218" s="98" t="s">
        <v>1935</v>
      </c>
      <c r="C218" s="46" t="s">
        <v>7</v>
      </c>
      <c r="D218" s="52">
        <v>95601</v>
      </c>
      <c r="E218" s="53" t="s">
        <v>1673</v>
      </c>
      <c r="F218" s="52" t="s">
        <v>47</v>
      </c>
      <c r="G218" s="89">
        <v>158</v>
      </c>
      <c r="H218" s="127"/>
      <c r="I218" s="126">
        <f t="shared" si="101"/>
        <v>0</v>
      </c>
      <c r="J218" s="90">
        <f t="shared" si="104"/>
        <v>0</v>
      </c>
      <c r="K218" s="129">
        <f t="shared" si="103"/>
        <v>0</v>
      </c>
      <c r="L218" s="137"/>
      <c r="M218" s="88"/>
    </row>
    <row r="219" spans="2:15" customFormat="1" ht="32.25" customHeight="1" x14ac:dyDescent="0.25">
      <c r="B219" s="98" t="s">
        <v>1936</v>
      </c>
      <c r="C219" s="46" t="s">
        <v>7</v>
      </c>
      <c r="D219" s="52">
        <v>100975</v>
      </c>
      <c r="E219" s="53" t="s">
        <v>74</v>
      </c>
      <c r="F219" s="52" t="s">
        <v>10</v>
      </c>
      <c r="G219" s="89">
        <v>238.9</v>
      </c>
      <c r="H219" s="127"/>
      <c r="I219" s="126">
        <f t="shared" si="101"/>
        <v>0</v>
      </c>
      <c r="J219" s="90">
        <f t="shared" si="104"/>
        <v>0</v>
      </c>
      <c r="K219" s="129">
        <f t="shared" si="103"/>
        <v>0</v>
      </c>
      <c r="L219" s="137"/>
      <c r="M219" s="88"/>
    </row>
    <row r="220" spans="2:15" customFormat="1" ht="31.5" x14ac:dyDescent="0.25">
      <c r="B220" s="98" t="s">
        <v>1937</v>
      </c>
      <c r="C220" s="46" t="s">
        <v>7</v>
      </c>
      <c r="D220" s="52">
        <v>95876</v>
      </c>
      <c r="E220" s="53" t="s">
        <v>76</v>
      </c>
      <c r="F220" s="52" t="s">
        <v>11</v>
      </c>
      <c r="G220" s="89">
        <v>8958.6</v>
      </c>
      <c r="H220" s="127"/>
      <c r="I220" s="126">
        <f t="shared" si="101"/>
        <v>0</v>
      </c>
      <c r="J220" s="90">
        <f t="shared" si="104"/>
        <v>0</v>
      </c>
      <c r="K220" s="129">
        <f t="shared" si="103"/>
        <v>0</v>
      </c>
      <c r="L220" s="137"/>
      <c r="M220" s="88"/>
    </row>
    <row r="221" spans="2:15" s="3" customFormat="1" ht="47.25" x14ac:dyDescent="0.25">
      <c r="B221" s="98" t="s">
        <v>1938</v>
      </c>
      <c r="C221" s="46" t="s">
        <v>7</v>
      </c>
      <c r="D221" s="52">
        <v>93593</v>
      </c>
      <c r="E221" s="53" t="s">
        <v>78</v>
      </c>
      <c r="F221" s="52" t="s">
        <v>11</v>
      </c>
      <c r="G221" s="89">
        <v>2956.34</v>
      </c>
      <c r="H221" s="127"/>
      <c r="I221" s="126">
        <f t="shared" si="101"/>
        <v>0</v>
      </c>
      <c r="J221" s="90">
        <f t="shared" si="104"/>
        <v>0</v>
      </c>
      <c r="K221" s="129">
        <f t="shared" si="103"/>
        <v>0</v>
      </c>
      <c r="L221" s="136"/>
      <c r="M221" s="88"/>
    </row>
    <row r="222" spans="2:15" s="3" customFormat="1" ht="31.5" x14ac:dyDescent="0.25">
      <c r="B222" s="98" t="s">
        <v>1939</v>
      </c>
      <c r="C222" s="46" t="s">
        <v>8</v>
      </c>
      <c r="D222" s="52" t="s">
        <v>80</v>
      </c>
      <c r="E222" s="53" t="s">
        <v>81</v>
      </c>
      <c r="F222" s="52" t="s">
        <v>82</v>
      </c>
      <c r="G222" s="89">
        <v>358.34</v>
      </c>
      <c r="H222" s="127"/>
      <c r="I222" s="126">
        <f t="shared" si="101"/>
        <v>0</v>
      </c>
      <c r="J222" s="90">
        <f t="shared" si="104"/>
        <v>0</v>
      </c>
      <c r="K222" s="129">
        <f t="shared" si="103"/>
        <v>0</v>
      </c>
      <c r="L222" s="136"/>
      <c r="M222" s="88"/>
    </row>
    <row r="223" spans="2:15" s="3" customFormat="1" ht="24" customHeight="1" x14ac:dyDescent="0.25">
      <c r="B223" s="93">
        <v>16</v>
      </c>
      <c r="C223" s="94"/>
      <c r="D223" s="174" t="s">
        <v>1940</v>
      </c>
      <c r="E223" s="175"/>
      <c r="F223" s="112"/>
      <c r="G223" s="112"/>
      <c r="H223" s="112"/>
      <c r="I223" s="121"/>
      <c r="J223" s="112"/>
      <c r="K223" s="132">
        <f>K224</f>
        <v>0</v>
      </c>
      <c r="L223" s="136"/>
      <c r="M223" s="88"/>
    </row>
    <row r="224" spans="2:15" s="3" customFormat="1" ht="15.75" x14ac:dyDescent="0.25">
      <c r="B224" s="98" t="s">
        <v>920</v>
      </c>
      <c r="C224" s="46" t="s">
        <v>981</v>
      </c>
      <c r="D224" s="52" t="s">
        <v>1941</v>
      </c>
      <c r="E224" s="53" t="s">
        <v>1942</v>
      </c>
      <c r="F224" s="52" t="s">
        <v>47</v>
      </c>
      <c r="G224" s="89">
        <v>77</v>
      </c>
      <c r="H224" s="127"/>
      <c r="I224" s="126">
        <f t="shared" si="101"/>
        <v>0</v>
      </c>
      <c r="J224" s="90">
        <f t="shared" ref="J224" si="105">ROUND(H224*(1+I224),2)</f>
        <v>0</v>
      </c>
      <c r="K224" s="129">
        <f>ROUND(G224*J224,2)</f>
        <v>0</v>
      </c>
      <c r="L224" s="136"/>
      <c r="M224" s="88"/>
      <c r="N224" s="88"/>
      <c r="O224" s="3" t="e">
        <f>N224/J224</f>
        <v>#DIV/0!</v>
      </c>
    </row>
    <row r="225" spans="2:13" s="3" customFormat="1" ht="15.75" x14ac:dyDescent="0.25">
      <c r="B225" s="93">
        <v>17</v>
      </c>
      <c r="C225" s="94"/>
      <c r="D225" s="174" t="s">
        <v>1943</v>
      </c>
      <c r="E225" s="175"/>
      <c r="F225" s="112"/>
      <c r="G225" s="112"/>
      <c r="H225" s="112"/>
      <c r="I225" s="121"/>
      <c r="J225" s="112"/>
      <c r="K225" s="132">
        <f>SUM(K226:K233)</f>
        <v>0</v>
      </c>
      <c r="L225" s="136"/>
      <c r="M225" s="88"/>
    </row>
    <row r="226" spans="2:13" s="3" customFormat="1" ht="47.25" x14ac:dyDescent="0.25">
      <c r="B226" s="98" t="s">
        <v>1096</v>
      </c>
      <c r="C226" s="46" t="s">
        <v>7</v>
      </c>
      <c r="D226" s="52">
        <v>98525</v>
      </c>
      <c r="E226" s="53" t="s">
        <v>1944</v>
      </c>
      <c r="F226" s="52" t="s">
        <v>9</v>
      </c>
      <c r="G226" s="89">
        <v>2870.54</v>
      </c>
      <c r="H226" s="127"/>
      <c r="I226" s="126">
        <f t="shared" si="101"/>
        <v>0</v>
      </c>
      <c r="J226" s="90">
        <f t="shared" ref="J226" si="106">ROUND(H226*(1+I226),2)</f>
        <v>0</v>
      </c>
      <c r="K226" s="129">
        <f t="shared" ref="K226:K233" si="107">ROUND(G226*J226,2)</f>
        <v>0</v>
      </c>
      <c r="L226" s="136"/>
      <c r="M226" s="88"/>
    </row>
    <row r="227" spans="2:13" s="3" customFormat="1" ht="63" x14ac:dyDescent="0.25">
      <c r="B227" s="98" t="s">
        <v>1104</v>
      </c>
      <c r="C227" s="46" t="s">
        <v>7</v>
      </c>
      <c r="D227" s="52">
        <v>101206</v>
      </c>
      <c r="E227" s="53" t="s">
        <v>1945</v>
      </c>
      <c r="F227" s="52" t="s">
        <v>10</v>
      </c>
      <c r="G227" s="89">
        <v>1090.04</v>
      </c>
      <c r="H227" s="127"/>
      <c r="I227" s="126">
        <f t="shared" si="101"/>
        <v>0</v>
      </c>
      <c r="J227" s="90">
        <f t="shared" ref="J227:J233" si="108">ROUND(H227*(1+I227),2)</f>
        <v>0</v>
      </c>
      <c r="K227" s="129">
        <f t="shared" si="107"/>
        <v>0</v>
      </c>
      <c r="L227" s="136"/>
      <c r="M227" s="88"/>
    </row>
    <row r="228" spans="2:13" s="3" customFormat="1" ht="15.75" x14ac:dyDescent="0.25">
      <c r="B228" s="98" t="s">
        <v>1127</v>
      </c>
      <c r="C228" s="46" t="s">
        <v>934</v>
      </c>
      <c r="D228" s="52">
        <v>6081</v>
      </c>
      <c r="E228" s="53" t="s">
        <v>1946</v>
      </c>
      <c r="F228" s="52" t="s">
        <v>10</v>
      </c>
      <c r="G228" s="89">
        <v>953.31</v>
      </c>
      <c r="H228" s="127"/>
      <c r="I228" s="126">
        <f t="shared" si="101"/>
        <v>0</v>
      </c>
      <c r="J228" s="90">
        <f t="shared" si="108"/>
        <v>0</v>
      </c>
      <c r="K228" s="129">
        <f t="shared" si="107"/>
        <v>0</v>
      </c>
      <c r="L228" s="136"/>
      <c r="M228" s="88"/>
    </row>
    <row r="229" spans="2:13" s="3" customFormat="1" ht="47.25" x14ac:dyDescent="0.25">
      <c r="B229" s="98" t="s">
        <v>1178</v>
      </c>
      <c r="C229" s="46" t="s">
        <v>7</v>
      </c>
      <c r="D229" s="52">
        <v>96385</v>
      </c>
      <c r="E229" s="53" t="s">
        <v>1947</v>
      </c>
      <c r="F229" s="52" t="s">
        <v>10</v>
      </c>
      <c r="G229" s="89">
        <v>953.31</v>
      </c>
      <c r="H229" s="127"/>
      <c r="I229" s="126">
        <f t="shared" si="101"/>
        <v>0</v>
      </c>
      <c r="J229" s="90">
        <f t="shared" si="108"/>
        <v>0</v>
      </c>
      <c r="K229" s="129">
        <f t="shared" si="107"/>
        <v>0</v>
      </c>
      <c r="L229" s="136"/>
      <c r="M229" s="88"/>
    </row>
    <row r="230" spans="2:13" s="3" customFormat="1" ht="47.25" x14ac:dyDescent="0.25">
      <c r="B230" s="98" t="s">
        <v>1220</v>
      </c>
      <c r="C230" s="46" t="s">
        <v>7</v>
      </c>
      <c r="D230" s="52">
        <v>100975</v>
      </c>
      <c r="E230" s="53" t="s">
        <v>74</v>
      </c>
      <c r="F230" s="52" t="s">
        <v>10</v>
      </c>
      <c r="G230" s="89">
        <v>1383.89</v>
      </c>
      <c r="H230" s="127"/>
      <c r="I230" s="126">
        <f t="shared" si="101"/>
        <v>0</v>
      </c>
      <c r="J230" s="90">
        <f t="shared" si="108"/>
        <v>0</v>
      </c>
      <c r="K230" s="129">
        <f t="shared" si="107"/>
        <v>0</v>
      </c>
      <c r="L230" s="136"/>
      <c r="M230" s="88"/>
    </row>
    <row r="231" spans="2:13" customFormat="1" ht="31.5" x14ac:dyDescent="0.25">
      <c r="B231" s="98" t="s">
        <v>1230</v>
      </c>
      <c r="C231" s="46" t="s">
        <v>7</v>
      </c>
      <c r="D231" s="52">
        <v>95876</v>
      </c>
      <c r="E231" s="53" t="s">
        <v>76</v>
      </c>
      <c r="F231" s="52" t="s">
        <v>11</v>
      </c>
      <c r="G231" s="89">
        <v>51895.91</v>
      </c>
      <c r="H231" s="127"/>
      <c r="I231" s="126">
        <f t="shared" si="101"/>
        <v>0</v>
      </c>
      <c r="J231" s="90">
        <f t="shared" si="108"/>
        <v>0</v>
      </c>
      <c r="K231" s="129">
        <f t="shared" si="107"/>
        <v>0</v>
      </c>
      <c r="L231" s="137"/>
      <c r="M231" s="88"/>
    </row>
    <row r="232" spans="2:13" customFormat="1" ht="32.25" customHeight="1" x14ac:dyDescent="0.25">
      <c r="B232" s="98" t="s">
        <v>1265</v>
      </c>
      <c r="C232" s="46" t="s">
        <v>7</v>
      </c>
      <c r="D232" s="52">
        <v>93593</v>
      </c>
      <c r="E232" s="53" t="s">
        <v>78</v>
      </c>
      <c r="F232" s="52" t="s">
        <v>11</v>
      </c>
      <c r="G232" s="89">
        <v>33713.15</v>
      </c>
      <c r="H232" s="127"/>
      <c r="I232" s="126">
        <f t="shared" si="101"/>
        <v>0</v>
      </c>
      <c r="J232" s="90">
        <f t="shared" si="108"/>
        <v>0</v>
      </c>
      <c r="K232" s="129">
        <f t="shared" si="107"/>
        <v>0</v>
      </c>
      <c r="L232" s="137"/>
      <c r="M232" s="88"/>
    </row>
    <row r="233" spans="2:13" customFormat="1" ht="31.5" x14ac:dyDescent="0.25">
      <c r="B233" s="98" t="s">
        <v>1329</v>
      </c>
      <c r="C233" s="46" t="s">
        <v>8</v>
      </c>
      <c r="D233" s="52" t="s">
        <v>80</v>
      </c>
      <c r="E233" s="53" t="s">
        <v>81</v>
      </c>
      <c r="F233" s="52" t="s">
        <v>82</v>
      </c>
      <c r="G233" s="89">
        <v>645.87</v>
      </c>
      <c r="H233" s="127"/>
      <c r="I233" s="126">
        <f t="shared" si="101"/>
        <v>0</v>
      </c>
      <c r="J233" s="90">
        <f t="shared" si="108"/>
        <v>0</v>
      </c>
      <c r="K233" s="129">
        <f t="shared" si="107"/>
        <v>0</v>
      </c>
      <c r="L233" s="137"/>
      <c r="M233" s="88"/>
    </row>
    <row r="234" spans="2:13" customFormat="1" ht="15.75" x14ac:dyDescent="0.25">
      <c r="B234" s="93">
        <v>18</v>
      </c>
      <c r="C234" s="94"/>
      <c r="D234" s="174" t="s">
        <v>1948</v>
      </c>
      <c r="E234" s="175"/>
      <c r="F234" s="112"/>
      <c r="G234" s="112"/>
      <c r="H234" s="112"/>
      <c r="I234" s="121"/>
      <c r="J234" s="112"/>
      <c r="K234" s="132">
        <f>SUM(K235,K243,K248,K251)</f>
        <v>0</v>
      </c>
      <c r="L234" s="137"/>
      <c r="M234" s="88"/>
    </row>
    <row r="235" spans="2:13" customFormat="1" ht="49.5" customHeight="1" x14ac:dyDescent="0.25">
      <c r="B235" s="95" t="s">
        <v>1399</v>
      </c>
      <c r="C235" s="96"/>
      <c r="D235" s="170" t="s">
        <v>1949</v>
      </c>
      <c r="E235" s="171"/>
      <c r="F235" s="115"/>
      <c r="G235" s="116"/>
      <c r="H235" s="99"/>
      <c r="I235" s="123"/>
      <c r="J235" s="99"/>
      <c r="K235" s="134">
        <f>SUM(K236:K242)</f>
        <v>0</v>
      </c>
      <c r="L235" s="137"/>
      <c r="M235" s="88"/>
    </row>
    <row r="236" spans="2:13" s="3" customFormat="1" ht="47.25" x14ac:dyDescent="0.25">
      <c r="B236" s="98" t="s">
        <v>1401</v>
      </c>
      <c r="C236" s="46" t="s">
        <v>7</v>
      </c>
      <c r="D236" s="52" t="s">
        <v>1579</v>
      </c>
      <c r="E236" s="53" t="s">
        <v>68</v>
      </c>
      <c r="F236" s="52" t="s">
        <v>10</v>
      </c>
      <c r="G236" s="89">
        <v>223.47</v>
      </c>
      <c r="H236" s="127"/>
      <c r="I236" s="126">
        <f t="shared" ref="I236:I253" si="109">$I$8</f>
        <v>0</v>
      </c>
      <c r="J236" s="90">
        <f t="shared" ref="J236" si="110">ROUND(H236*(1+I236),2)</f>
        <v>0</v>
      </c>
      <c r="K236" s="129">
        <f t="shared" ref="K236:K242" si="111">ROUND(G236*J236,2)</f>
        <v>0</v>
      </c>
      <c r="L236" s="136"/>
      <c r="M236" s="88"/>
    </row>
    <row r="237" spans="2:13" s="3" customFormat="1" ht="31.5" x14ac:dyDescent="0.25">
      <c r="B237" s="98" t="s">
        <v>1404</v>
      </c>
      <c r="C237" s="46" t="s">
        <v>7</v>
      </c>
      <c r="D237" s="52" t="s">
        <v>1581</v>
      </c>
      <c r="E237" s="53" t="s">
        <v>70</v>
      </c>
      <c r="F237" s="52" t="s">
        <v>9</v>
      </c>
      <c r="G237" s="89">
        <v>36.130000000000003</v>
      </c>
      <c r="H237" s="127"/>
      <c r="I237" s="126">
        <f t="shared" si="109"/>
        <v>0</v>
      </c>
      <c r="J237" s="90">
        <f t="shared" ref="J237:J242" si="112">ROUND(H237*(1+I237),2)</f>
        <v>0</v>
      </c>
      <c r="K237" s="129">
        <f t="shared" si="111"/>
        <v>0</v>
      </c>
      <c r="L237" s="136"/>
      <c r="M237" s="88"/>
    </row>
    <row r="238" spans="2:13" s="3" customFormat="1" ht="31.5" x14ac:dyDescent="0.25">
      <c r="B238" s="98" t="s">
        <v>1407</v>
      </c>
      <c r="C238" s="46" t="s">
        <v>7</v>
      </c>
      <c r="D238" s="52" t="s">
        <v>1908</v>
      </c>
      <c r="E238" s="53" t="s">
        <v>72</v>
      </c>
      <c r="F238" s="52" t="s">
        <v>10</v>
      </c>
      <c r="G238" s="89">
        <v>213.68</v>
      </c>
      <c r="H238" s="127"/>
      <c r="I238" s="126">
        <f t="shared" si="109"/>
        <v>0</v>
      </c>
      <c r="J238" s="90">
        <f t="shared" si="112"/>
        <v>0</v>
      </c>
      <c r="K238" s="129">
        <f t="shared" si="111"/>
        <v>0</v>
      </c>
      <c r="L238" s="136"/>
      <c r="M238" s="88"/>
    </row>
    <row r="239" spans="2:13" s="3" customFormat="1" ht="47.25" x14ac:dyDescent="0.25">
      <c r="B239" s="98" t="s">
        <v>1410</v>
      </c>
      <c r="C239" s="46" t="s">
        <v>7</v>
      </c>
      <c r="D239" s="52">
        <v>100975</v>
      </c>
      <c r="E239" s="53" t="s">
        <v>74</v>
      </c>
      <c r="F239" s="52" t="s">
        <v>10</v>
      </c>
      <c r="G239" s="89">
        <v>9.8000000000000007</v>
      </c>
      <c r="H239" s="127"/>
      <c r="I239" s="126">
        <f t="shared" si="109"/>
        <v>0</v>
      </c>
      <c r="J239" s="90">
        <f t="shared" si="112"/>
        <v>0</v>
      </c>
      <c r="K239" s="129">
        <f t="shared" si="111"/>
        <v>0</v>
      </c>
      <c r="L239" s="136"/>
      <c r="M239" s="88"/>
    </row>
    <row r="240" spans="2:13" s="3" customFormat="1" ht="31.5" x14ac:dyDescent="0.25">
      <c r="B240" s="98" t="s">
        <v>1413</v>
      </c>
      <c r="C240" s="46" t="s">
        <v>7</v>
      </c>
      <c r="D240" s="52">
        <v>95876</v>
      </c>
      <c r="E240" s="53" t="s">
        <v>76</v>
      </c>
      <c r="F240" s="52" t="s">
        <v>11</v>
      </c>
      <c r="G240" s="89">
        <v>367.39</v>
      </c>
      <c r="H240" s="127"/>
      <c r="I240" s="126">
        <f t="shared" si="109"/>
        <v>0</v>
      </c>
      <c r="J240" s="90">
        <f t="shared" si="112"/>
        <v>0</v>
      </c>
      <c r="K240" s="129">
        <f t="shared" si="111"/>
        <v>0</v>
      </c>
      <c r="L240" s="136"/>
      <c r="M240" s="88"/>
    </row>
    <row r="241" spans="2:13" customFormat="1" ht="47.25" x14ac:dyDescent="0.25">
      <c r="B241" s="98" t="s">
        <v>1416</v>
      </c>
      <c r="C241" s="46" t="s">
        <v>7</v>
      </c>
      <c r="D241" s="52">
        <v>93593</v>
      </c>
      <c r="E241" s="53" t="s">
        <v>78</v>
      </c>
      <c r="F241" s="52" t="s">
        <v>11</v>
      </c>
      <c r="G241" s="89">
        <v>121.24</v>
      </c>
      <c r="H241" s="127"/>
      <c r="I241" s="126">
        <f t="shared" si="109"/>
        <v>0</v>
      </c>
      <c r="J241" s="90">
        <f t="shared" si="112"/>
        <v>0</v>
      </c>
      <c r="K241" s="129">
        <f t="shared" si="111"/>
        <v>0</v>
      </c>
      <c r="L241" s="137"/>
      <c r="M241" s="88"/>
    </row>
    <row r="242" spans="2:13" customFormat="1" ht="32.25" customHeight="1" x14ac:dyDescent="0.25">
      <c r="B242" s="98" t="s">
        <v>1419</v>
      </c>
      <c r="C242" s="46" t="s">
        <v>8</v>
      </c>
      <c r="D242" s="52" t="s">
        <v>80</v>
      </c>
      <c r="E242" s="53" t="s">
        <v>81</v>
      </c>
      <c r="F242" s="52" t="s">
        <v>82</v>
      </c>
      <c r="G242" s="89">
        <v>14.7</v>
      </c>
      <c r="H242" s="127"/>
      <c r="I242" s="126">
        <f t="shared" si="109"/>
        <v>0</v>
      </c>
      <c r="J242" s="90">
        <f t="shared" si="112"/>
        <v>0</v>
      </c>
      <c r="K242" s="129">
        <f t="shared" si="111"/>
        <v>0</v>
      </c>
      <c r="L242" s="137"/>
      <c r="M242" s="88"/>
    </row>
    <row r="243" spans="2:13" customFormat="1" ht="15.75" x14ac:dyDescent="0.25">
      <c r="B243" s="95" t="s">
        <v>1425</v>
      </c>
      <c r="C243" s="96"/>
      <c r="D243" s="170" t="s">
        <v>1950</v>
      </c>
      <c r="E243" s="171"/>
      <c r="F243" s="115"/>
      <c r="G243" s="116"/>
      <c r="H243" s="99"/>
      <c r="I243" s="123"/>
      <c r="J243" s="99"/>
      <c r="K243" s="134">
        <f>SUM(K244:K247)</f>
        <v>0</v>
      </c>
      <c r="L243" s="137"/>
      <c r="M243" s="88"/>
    </row>
    <row r="244" spans="2:13" s="3" customFormat="1" ht="31.5" x14ac:dyDescent="0.25">
      <c r="B244" s="98" t="s">
        <v>1426</v>
      </c>
      <c r="C244" s="46" t="s">
        <v>7</v>
      </c>
      <c r="D244" s="52" t="s">
        <v>87</v>
      </c>
      <c r="E244" s="53" t="s">
        <v>88</v>
      </c>
      <c r="F244" s="52" t="s">
        <v>9</v>
      </c>
      <c r="G244" s="89">
        <v>1.81</v>
      </c>
      <c r="H244" s="127"/>
      <c r="I244" s="126">
        <f t="shared" si="109"/>
        <v>0</v>
      </c>
      <c r="J244" s="90">
        <f t="shared" ref="J244:J247" si="113">ROUND(H244*(1+I244),2)</f>
        <v>0</v>
      </c>
      <c r="K244" s="129">
        <f>ROUND(G244*J244,2)</f>
        <v>0</v>
      </c>
      <c r="L244" s="136"/>
      <c r="M244" s="88"/>
    </row>
    <row r="245" spans="2:13" s="3" customFormat="1" ht="47.25" x14ac:dyDescent="0.25">
      <c r="B245" s="98" t="s">
        <v>1428</v>
      </c>
      <c r="C245" s="46" t="s">
        <v>7</v>
      </c>
      <c r="D245" s="52">
        <v>97086</v>
      </c>
      <c r="E245" s="53" t="s">
        <v>1685</v>
      </c>
      <c r="F245" s="52" t="s">
        <v>9</v>
      </c>
      <c r="G245" s="89">
        <v>13.14</v>
      </c>
      <c r="H245" s="127"/>
      <c r="I245" s="126">
        <f t="shared" si="109"/>
        <v>0</v>
      </c>
      <c r="J245" s="90">
        <f t="shared" si="113"/>
        <v>0</v>
      </c>
      <c r="K245" s="129">
        <f>ROUND(G245*J245,2)</f>
        <v>0</v>
      </c>
      <c r="L245" s="136"/>
      <c r="M245" s="88"/>
    </row>
    <row r="246" spans="2:13" s="3" customFormat="1" ht="24" customHeight="1" x14ac:dyDescent="0.25">
      <c r="B246" s="98" t="s">
        <v>1429</v>
      </c>
      <c r="C246" s="46" t="s">
        <v>7</v>
      </c>
      <c r="D246" s="52">
        <v>92771</v>
      </c>
      <c r="E246" s="53" t="s">
        <v>1951</v>
      </c>
      <c r="F246" s="52" t="s">
        <v>95</v>
      </c>
      <c r="G246" s="89">
        <v>1754.31</v>
      </c>
      <c r="H246" s="127"/>
      <c r="I246" s="126">
        <f t="shared" si="109"/>
        <v>0</v>
      </c>
      <c r="J246" s="90">
        <f t="shared" si="113"/>
        <v>0</v>
      </c>
      <c r="K246" s="129">
        <f>ROUND(G246*J246,2)</f>
        <v>0</v>
      </c>
      <c r="L246" s="136"/>
      <c r="M246" s="88"/>
    </row>
    <row r="247" spans="2:13" s="3" customFormat="1" ht="47.25" x14ac:dyDescent="0.25">
      <c r="B247" s="98" t="s">
        <v>1430</v>
      </c>
      <c r="C247" s="46" t="s">
        <v>7</v>
      </c>
      <c r="D247" s="52">
        <v>103675</v>
      </c>
      <c r="E247" s="53" t="s">
        <v>1689</v>
      </c>
      <c r="F247" s="52" t="s">
        <v>10</v>
      </c>
      <c r="G247" s="89">
        <v>15.3</v>
      </c>
      <c r="H247" s="127"/>
      <c r="I247" s="126">
        <f t="shared" si="109"/>
        <v>0</v>
      </c>
      <c r="J247" s="90">
        <f t="shared" si="113"/>
        <v>0</v>
      </c>
      <c r="K247" s="129">
        <f>ROUND(G247*J247,2)</f>
        <v>0</v>
      </c>
      <c r="L247" s="136"/>
      <c r="M247" s="88"/>
    </row>
    <row r="248" spans="2:13" s="3" customFormat="1" ht="15.75" x14ac:dyDescent="0.25">
      <c r="B248" s="95" t="s">
        <v>1440</v>
      </c>
      <c r="C248" s="96"/>
      <c r="D248" s="170" t="s">
        <v>1952</v>
      </c>
      <c r="E248" s="171"/>
      <c r="F248" s="115"/>
      <c r="G248" s="116"/>
      <c r="H248" s="99"/>
      <c r="I248" s="123"/>
      <c r="J248" s="99"/>
      <c r="K248" s="134">
        <f>SUM(K249:K250)</f>
        <v>0</v>
      </c>
      <c r="L248" s="136"/>
      <c r="M248" s="88"/>
    </row>
    <row r="249" spans="2:13" s="3" customFormat="1" ht="47.25" x14ac:dyDescent="0.25">
      <c r="B249" s="98" t="s">
        <v>1442</v>
      </c>
      <c r="C249" s="46" t="s">
        <v>7</v>
      </c>
      <c r="D249" s="52">
        <v>97086</v>
      </c>
      <c r="E249" s="53" t="s">
        <v>1685</v>
      </c>
      <c r="F249" s="52" t="s">
        <v>9</v>
      </c>
      <c r="G249" s="89">
        <v>16.78</v>
      </c>
      <c r="H249" s="127"/>
      <c r="I249" s="126">
        <f t="shared" si="109"/>
        <v>0</v>
      </c>
      <c r="J249" s="90">
        <f t="shared" ref="J249:J250" si="114">ROUND(H249*(1+I249),2)</f>
        <v>0</v>
      </c>
      <c r="K249" s="129">
        <f>ROUND(G249*J249,2)</f>
        <v>0</v>
      </c>
      <c r="L249" s="136"/>
      <c r="M249" s="88"/>
    </row>
    <row r="250" spans="2:13" s="3" customFormat="1" ht="47.25" x14ac:dyDescent="0.25">
      <c r="B250" s="98" t="s">
        <v>1445</v>
      </c>
      <c r="C250" s="46" t="s">
        <v>7</v>
      </c>
      <c r="D250" s="52">
        <v>103675</v>
      </c>
      <c r="E250" s="53" t="s">
        <v>1689</v>
      </c>
      <c r="F250" s="52" t="s">
        <v>10</v>
      </c>
      <c r="G250" s="89">
        <v>11.12</v>
      </c>
      <c r="H250" s="127"/>
      <c r="I250" s="126">
        <f t="shared" si="109"/>
        <v>0</v>
      </c>
      <c r="J250" s="90">
        <f t="shared" si="114"/>
        <v>0</v>
      </c>
      <c r="K250" s="129">
        <f>ROUND(G250*J250,2)</f>
        <v>0</v>
      </c>
      <c r="L250" s="136"/>
      <c r="M250" s="88"/>
    </row>
    <row r="251" spans="2:13" s="3" customFormat="1" ht="15.75" x14ac:dyDescent="0.25">
      <c r="B251" s="95" t="s">
        <v>1449</v>
      </c>
      <c r="C251" s="96"/>
      <c r="D251" s="170" t="s">
        <v>1953</v>
      </c>
      <c r="E251" s="171"/>
      <c r="F251" s="115"/>
      <c r="G251" s="116"/>
      <c r="H251" s="99"/>
      <c r="I251" s="123"/>
      <c r="J251" s="99"/>
      <c r="K251" s="134">
        <f>SUM(K252:K253)</f>
        <v>0</v>
      </c>
      <c r="L251" s="136"/>
      <c r="M251" s="88"/>
    </row>
    <row r="252" spans="2:13" s="3" customFormat="1" ht="31.5" x14ac:dyDescent="0.25">
      <c r="B252" s="98" t="s">
        <v>1451</v>
      </c>
      <c r="C252" s="46" t="s">
        <v>49</v>
      </c>
      <c r="D252" s="52" t="s">
        <v>408</v>
      </c>
      <c r="E252" s="53" t="s">
        <v>409</v>
      </c>
      <c r="F252" s="52" t="s">
        <v>9</v>
      </c>
      <c r="G252" s="89">
        <v>68.28</v>
      </c>
      <c r="H252" s="127"/>
      <c r="I252" s="126">
        <f t="shared" si="109"/>
        <v>0</v>
      </c>
      <c r="J252" s="90">
        <f t="shared" ref="J252:J253" si="115">ROUND(H252*(1+I252),2)</f>
        <v>0</v>
      </c>
      <c r="K252" s="129">
        <f>ROUND(G252*J252,2)</f>
        <v>0</v>
      </c>
      <c r="L252" s="136"/>
      <c r="M252" s="88"/>
    </row>
    <row r="253" spans="2:13" s="3" customFormat="1" ht="31.5" x14ac:dyDescent="0.25">
      <c r="B253" s="98" t="s">
        <v>1454</v>
      </c>
      <c r="C253" s="46" t="s">
        <v>49</v>
      </c>
      <c r="D253" s="52" t="s">
        <v>414</v>
      </c>
      <c r="E253" s="53" t="s">
        <v>415</v>
      </c>
      <c r="F253" s="52" t="s">
        <v>9</v>
      </c>
      <c r="G253" s="89">
        <v>44.48</v>
      </c>
      <c r="H253" s="127"/>
      <c r="I253" s="126">
        <f t="shared" si="109"/>
        <v>0</v>
      </c>
      <c r="J253" s="90">
        <f t="shared" si="115"/>
        <v>0</v>
      </c>
      <c r="K253" s="129">
        <f>ROUND(G253*J253,2)</f>
        <v>0</v>
      </c>
      <c r="L253" s="136"/>
      <c r="M253" s="88"/>
    </row>
    <row r="254" spans="2:13" customFormat="1" ht="15.75" x14ac:dyDescent="0.25">
      <c r="B254" s="93">
        <v>19</v>
      </c>
      <c r="C254" s="94"/>
      <c r="D254" s="174" t="s">
        <v>1954</v>
      </c>
      <c r="E254" s="175"/>
      <c r="F254" s="112"/>
      <c r="G254" s="112"/>
      <c r="H254" s="112"/>
      <c r="I254" s="121"/>
      <c r="J254" s="112"/>
      <c r="K254" s="132">
        <f>SUM(K255,K263,K269,K272)</f>
        <v>0</v>
      </c>
      <c r="L254" s="137"/>
      <c r="M254" s="88"/>
    </row>
    <row r="255" spans="2:13" customFormat="1" ht="32.25" customHeight="1" x14ac:dyDescent="0.25">
      <c r="B255" s="95" t="s">
        <v>1489</v>
      </c>
      <c r="C255" s="96"/>
      <c r="D255" s="170" t="s">
        <v>1955</v>
      </c>
      <c r="E255" s="171"/>
      <c r="F255" s="115"/>
      <c r="G255" s="116"/>
      <c r="H255" s="99"/>
      <c r="I255" s="123"/>
      <c r="J255" s="99"/>
      <c r="K255" s="134">
        <f>SUM(K256:K262)</f>
        <v>0</v>
      </c>
      <c r="L255" s="137"/>
      <c r="M255" s="88"/>
    </row>
    <row r="256" spans="2:13" customFormat="1" ht="15.75" customHeight="1" x14ac:dyDescent="0.25">
      <c r="B256" s="98" t="s">
        <v>1956</v>
      </c>
      <c r="C256" s="46" t="s">
        <v>7</v>
      </c>
      <c r="D256" s="52" t="s">
        <v>1579</v>
      </c>
      <c r="E256" s="53" t="s">
        <v>68</v>
      </c>
      <c r="F256" s="52" t="s">
        <v>10</v>
      </c>
      <c r="G256" s="89">
        <v>465.58</v>
      </c>
      <c r="H256" s="127"/>
      <c r="I256" s="126">
        <f t="shared" ref="I256:I274" si="116">$I$8</f>
        <v>0</v>
      </c>
      <c r="J256" s="90">
        <f t="shared" ref="J256" si="117">ROUND(H256*(1+I256),2)</f>
        <v>0</v>
      </c>
      <c r="K256" s="129">
        <f t="shared" ref="K256:K262" si="118">ROUND(G256*J256,2)</f>
        <v>0</v>
      </c>
      <c r="L256" s="137"/>
      <c r="M256" s="88"/>
    </row>
    <row r="257" spans="2:13" customFormat="1" ht="31.5" x14ac:dyDescent="0.25">
      <c r="B257" s="98" t="s">
        <v>1957</v>
      </c>
      <c r="C257" s="46" t="s">
        <v>7</v>
      </c>
      <c r="D257" s="52" t="s">
        <v>1581</v>
      </c>
      <c r="E257" s="53" t="s">
        <v>70</v>
      </c>
      <c r="F257" s="52" t="s">
        <v>9</v>
      </c>
      <c r="G257" s="89">
        <v>35.74</v>
      </c>
      <c r="H257" s="127"/>
      <c r="I257" s="126">
        <f t="shared" si="116"/>
        <v>0</v>
      </c>
      <c r="J257" s="90">
        <f t="shared" ref="J257:J262" si="119">ROUND(H257*(1+I257),2)</f>
        <v>0</v>
      </c>
      <c r="K257" s="129">
        <f t="shared" si="118"/>
        <v>0</v>
      </c>
      <c r="L257" s="137"/>
      <c r="M257" s="88"/>
    </row>
    <row r="258" spans="2:13" customFormat="1" ht="49.5" customHeight="1" x14ac:dyDescent="0.25">
      <c r="B258" s="98" t="s">
        <v>1958</v>
      </c>
      <c r="C258" s="46" t="s">
        <v>7</v>
      </c>
      <c r="D258" s="52" t="s">
        <v>1908</v>
      </c>
      <c r="E258" s="53" t="s">
        <v>72</v>
      </c>
      <c r="F258" s="52" t="s">
        <v>10</v>
      </c>
      <c r="G258" s="89">
        <v>456.76</v>
      </c>
      <c r="H258" s="127"/>
      <c r="I258" s="126">
        <f t="shared" si="116"/>
        <v>0</v>
      </c>
      <c r="J258" s="90">
        <f t="shared" si="119"/>
        <v>0</v>
      </c>
      <c r="K258" s="129">
        <f t="shared" si="118"/>
        <v>0</v>
      </c>
      <c r="L258" s="137"/>
      <c r="M258" s="88"/>
    </row>
    <row r="259" spans="2:13" s="3" customFormat="1" ht="47.25" x14ac:dyDescent="0.25">
      <c r="B259" s="98" t="s">
        <v>1959</v>
      </c>
      <c r="C259" s="46" t="s">
        <v>7</v>
      </c>
      <c r="D259" s="52">
        <v>100975</v>
      </c>
      <c r="E259" s="53" t="s">
        <v>74</v>
      </c>
      <c r="F259" s="52" t="s">
        <v>10</v>
      </c>
      <c r="G259" s="89">
        <v>8.82</v>
      </c>
      <c r="H259" s="127"/>
      <c r="I259" s="126">
        <f t="shared" si="116"/>
        <v>0</v>
      </c>
      <c r="J259" s="90">
        <f t="shared" si="119"/>
        <v>0</v>
      </c>
      <c r="K259" s="129">
        <f t="shared" si="118"/>
        <v>0</v>
      </c>
      <c r="L259" s="136"/>
      <c r="M259" s="88"/>
    </row>
    <row r="260" spans="2:13" s="3" customFormat="1" ht="31.5" x14ac:dyDescent="0.25">
      <c r="B260" s="98" t="s">
        <v>1960</v>
      </c>
      <c r="C260" s="46" t="s">
        <v>7</v>
      </c>
      <c r="D260" s="52">
        <v>95876</v>
      </c>
      <c r="E260" s="53" t="s">
        <v>76</v>
      </c>
      <c r="F260" s="52" t="s">
        <v>11</v>
      </c>
      <c r="G260" s="89">
        <v>330.72</v>
      </c>
      <c r="H260" s="127"/>
      <c r="I260" s="126">
        <f t="shared" si="116"/>
        <v>0</v>
      </c>
      <c r="J260" s="90">
        <f t="shared" si="119"/>
        <v>0</v>
      </c>
      <c r="K260" s="129">
        <f t="shared" si="118"/>
        <v>0</v>
      </c>
      <c r="L260" s="136"/>
      <c r="M260" s="88"/>
    </row>
    <row r="261" spans="2:13" s="3" customFormat="1" ht="47.25" x14ac:dyDescent="0.25">
      <c r="B261" s="98" t="s">
        <v>1961</v>
      </c>
      <c r="C261" s="46" t="s">
        <v>7</v>
      </c>
      <c r="D261" s="52">
        <v>93593</v>
      </c>
      <c r="E261" s="53" t="s">
        <v>78</v>
      </c>
      <c r="F261" s="52" t="s">
        <v>11</v>
      </c>
      <c r="G261" s="89">
        <v>109.14</v>
      </c>
      <c r="H261" s="127"/>
      <c r="I261" s="126">
        <f t="shared" si="116"/>
        <v>0</v>
      </c>
      <c r="J261" s="90">
        <f t="shared" si="119"/>
        <v>0</v>
      </c>
      <c r="K261" s="129">
        <f t="shared" si="118"/>
        <v>0</v>
      </c>
      <c r="L261" s="136"/>
      <c r="M261" s="88"/>
    </row>
    <row r="262" spans="2:13" s="3" customFormat="1" ht="31.5" x14ac:dyDescent="0.25">
      <c r="B262" s="98" t="s">
        <v>1962</v>
      </c>
      <c r="C262" s="46" t="s">
        <v>8</v>
      </c>
      <c r="D262" s="52" t="s">
        <v>80</v>
      </c>
      <c r="E262" s="53" t="s">
        <v>81</v>
      </c>
      <c r="F262" s="52" t="s">
        <v>82</v>
      </c>
      <c r="G262" s="89">
        <v>13.23</v>
      </c>
      <c r="H262" s="127"/>
      <c r="I262" s="126">
        <f>$I$9</f>
        <v>0</v>
      </c>
      <c r="J262" s="90">
        <f t="shared" si="119"/>
        <v>0</v>
      </c>
      <c r="K262" s="129">
        <f t="shared" si="118"/>
        <v>0</v>
      </c>
      <c r="L262" s="136"/>
      <c r="M262" s="88"/>
    </row>
    <row r="263" spans="2:13" s="3" customFormat="1" ht="15.75" x14ac:dyDescent="0.25">
      <c r="B263" s="95" t="s">
        <v>1491</v>
      </c>
      <c r="C263" s="96"/>
      <c r="D263" s="170" t="s">
        <v>1963</v>
      </c>
      <c r="E263" s="171"/>
      <c r="F263" s="115"/>
      <c r="G263" s="116"/>
      <c r="H263" s="99"/>
      <c r="I263" s="123"/>
      <c r="J263" s="99"/>
      <c r="K263" s="134">
        <f>SUM(K264:K268)</f>
        <v>0</v>
      </c>
      <c r="L263" s="136"/>
      <c r="M263" s="88"/>
    </row>
    <row r="264" spans="2:13" customFormat="1" ht="31.5" x14ac:dyDescent="0.25">
      <c r="B264" s="98" t="s">
        <v>1964</v>
      </c>
      <c r="C264" s="46" t="s">
        <v>7</v>
      </c>
      <c r="D264" s="52" t="s">
        <v>87</v>
      </c>
      <c r="E264" s="53" t="s">
        <v>88</v>
      </c>
      <c r="F264" s="52" t="s">
        <v>9</v>
      </c>
      <c r="G264" s="89">
        <v>1.79</v>
      </c>
      <c r="H264" s="127"/>
      <c r="I264" s="126">
        <f t="shared" si="116"/>
        <v>0</v>
      </c>
      <c r="J264" s="90">
        <f t="shared" ref="J264" si="120">ROUND(H264*(1+I264),2)</f>
        <v>0</v>
      </c>
      <c r="K264" s="129">
        <f>ROUND(G264*J264,2)</f>
        <v>0</v>
      </c>
      <c r="L264" s="137"/>
      <c r="M264" s="88"/>
    </row>
    <row r="265" spans="2:13" customFormat="1" ht="32.25" customHeight="1" x14ac:dyDescent="0.25">
      <c r="B265" s="98" t="s">
        <v>1965</v>
      </c>
      <c r="C265" s="46" t="s">
        <v>7</v>
      </c>
      <c r="D265" s="52">
        <v>97086</v>
      </c>
      <c r="E265" s="53" t="s">
        <v>1685</v>
      </c>
      <c r="F265" s="52" t="s">
        <v>9</v>
      </c>
      <c r="G265" s="89">
        <v>34.270000000000003</v>
      </c>
      <c r="H265" s="127"/>
      <c r="I265" s="126">
        <f t="shared" si="116"/>
        <v>0</v>
      </c>
      <c r="J265" s="90">
        <f t="shared" ref="J265:J268" si="121">ROUND(H265*(1+I265),2)</f>
        <v>0</v>
      </c>
      <c r="K265" s="129">
        <f>ROUND(G265*J265,2)</f>
        <v>0</v>
      </c>
      <c r="L265" s="137"/>
      <c r="M265" s="88"/>
    </row>
    <row r="266" spans="2:13" customFormat="1" ht="31.5" x14ac:dyDescent="0.25">
      <c r="B266" s="98" t="s">
        <v>1966</v>
      </c>
      <c r="C266" s="46" t="s">
        <v>7</v>
      </c>
      <c r="D266" s="52">
        <v>92770</v>
      </c>
      <c r="E266" s="53" t="s">
        <v>1687</v>
      </c>
      <c r="F266" s="52" t="s">
        <v>95</v>
      </c>
      <c r="G266" s="89">
        <v>15.17</v>
      </c>
      <c r="H266" s="127"/>
      <c r="I266" s="126">
        <f t="shared" si="116"/>
        <v>0</v>
      </c>
      <c r="J266" s="90">
        <f t="shared" si="121"/>
        <v>0</v>
      </c>
      <c r="K266" s="129">
        <f>ROUND(G266*J266,2)</f>
        <v>0</v>
      </c>
      <c r="L266" s="137"/>
      <c r="M266" s="88"/>
    </row>
    <row r="267" spans="2:13" s="3" customFormat="1" ht="31.5" x14ac:dyDescent="0.25">
      <c r="B267" s="98" t="s">
        <v>1967</v>
      </c>
      <c r="C267" s="46" t="s">
        <v>7</v>
      </c>
      <c r="D267" s="52">
        <v>92771</v>
      </c>
      <c r="E267" s="53" t="s">
        <v>1951</v>
      </c>
      <c r="F267" s="52" t="s">
        <v>95</v>
      </c>
      <c r="G267" s="89">
        <v>1674.76</v>
      </c>
      <c r="H267" s="127"/>
      <c r="I267" s="126">
        <f t="shared" si="116"/>
        <v>0</v>
      </c>
      <c r="J267" s="90">
        <f t="shared" si="121"/>
        <v>0</v>
      </c>
      <c r="K267" s="129">
        <f>ROUND(G267*J267,2)</f>
        <v>0</v>
      </c>
      <c r="L267" s="136"/>
      <c r="M267" s="88"/>
    </row>
    <row r="268" spans="2:13" s="3" customFormat="1" ht="47.25" x14ac:dyDescent="0.25">
      <c r="B268" s="98" t="s">
        <v>1968</v>
      </c>
      <c r="C268" s="46" t="s">
        <v>7</v>
      </c>
      <c r="D268" s="52">
        <v>103675</v>
      </c>
      <c r="E268" s="53" t="s">
        <v>1689</v>
      </c>
      <c r="F268" s="52" t="s">
        <v>10</v>
      </c>
      <c r="G268" s="89">
        <v>26.3</v>
      </c>
      <c r="H268" s="127"/>
      <c r="I268" s="126">
        <f t="shared" si="116"/>
        <v>0</v>
      </c>
      <c r="J268" s="90">
        <f t="shared" si="121"/>
        <v>0</v>
      </c>
      <c r="K268" s="129">
        <f>ROUND(G268*J268,2)</f>
        <v>0</v>
      </c>
      <c r="L268" s="136"/>
      <c r="M268" s="88"/>
    </row>
    <row r="269" spans="2:13" s="3" customFormat="1" ht="24" customHeight="1" x14ac:dyDescent="0.25">
      <c r="B269" s="95" t="s">
        <v>1494</v>
      </c>
      <c r="C269" s="96"/>
      <c r="D269" s="170" t="s">
        <v>1969</v>
      </c>
      <c r="E269" s="171"/>
      <c r="F269" s="115"/>
      <c r="G269" s="116"/>
      <c r="H269" s="99"/>
      <c r="I269" s="123"/>
      <c r="J269" s="99"/>
      <c r="K269" s="134">
        <f>SUM(K270:K271)</f>
        <v>0</v>
      </c>
      <c r="L269" s="136"/>
      <c r="M269" s="88"/>
    </row>
    <row r="270" spans="2:13" s="3" customFormat="1" ht="47.25" x14ac:dyDescent="0.25">
      <c r="B270" s="98" t="s">
        <v>1970</v>
      </c>
      <c r="C270" s="46" t="s">
        <v>7</v>
      </c>
      <c r="D270" s="52">
        <v>97086</v>
      </c>
      <c r="E270" s="53" t="s">
        <v>1685</v>
      </c>
      <c r="F270" s="52" t="s">
        <v>9</v>
      </c>
      <c r="G270" s="89">
        <v>17.53</v>
      </c>
      <c r="H270" s="127"/>
      <c r="I270" s="126">
        <f t="shared" si="116"/>
        <v>0</v>
      </c>
      <c r="J270" s="90">
        <f t="shared" ref="J270:J271" si="122">ROUND(H270*(1+I270),2)</f>
        <v>0</v>
      </c>
      <c r="K270" s="129">
        <f>ROUND(G270*J270,2)</f>
        <v>0</v>
      </c>
      <c r="L270" s="136"/>
      <c r="M270" s="88"/>
    </row>
    <row r="271" spans="2:13" s="3" customFormat="1" ht="47.25" x14ac:dyDescent="0.25">
      <c r="B271" s="98" t="s">
        <v>1971</v>
      </c>
      <c r="C271" s="46" t="s">
        <v>7</v>
      </c>
      <c r="D271" s="52">
        <v>103675</v>
      </c>
      <c r="E271" s="53" t="s">
        <v>1689</v>
      </c>
      <c r="F271" s="52" t="s">
        <v>10</v>
      </c>
      <c r="G271" s="89">
        <v>13.69</v>
      </c>
      <c r="H271" s="127"/>
      <c r="I271" s="126">
        <f t="shared" si="116"/>
        <v>0</v>
      </c>
      <c r="J271" s="90">
        <f t="shared" si="122"/>
        <v>0</v>
      </c>
      <c r="K271" s="129">
        <f>ROUND(G271*J271,2)</f>
        <v>0</v>
      </c>
      <c r="L271" s="136"/>
      <c r="M271" s="88"/>
    </row>
    <row r="272" spans="2:13" s="3" customFormat="1" ht="15.75" x14ac:dyDescent="0.25">
      <c r="B272" s="95" t="s">
        <v>1496</v>
      </c>
      <c r="C272" s="96"/>
      <c r="D272" s="170" t="s">
        <v>1972</v>
      </c>
      <c r="E272" s="171"/>
      <c r="F272" s="115"/>
      <c r="G272" s="116"/>
      <c r="H272" s="99"/>
      <c r="I272" s="123"/>
      <c r="J272" s="99"/>
      <c r="K272" s="134">
        <f>SUM(K273:K274)</f>
        <v>0</v>
      </c>
      <c r="L272" s="136"/>
      <c r="M272" s="88"/>
    </row>
    <row r="273" spans="2:13" s="3" customFormat="1" ht="31.5" x14ac:dyDescent="0.25">
      <c r="B273" s="98" t="s">
        <v>1973</v>
      </c>
      <c r="C273" s="46" t="s">
        <v>49</v>
      </c>
      <c r="D273" s="52" t="s">
        <v>408</v>
      </c>
      <c r="E273" s="53" t="s">
        <v>409</v>
      </c>
      <c r="F273" s="52" t="s">
        <v>9</v>
      </c>
      <c r="G273" s="89">
        <v>133.52000000000001</v>
      </c>
      <c r="H273" s="127"/>
      <c r="I273" s="126">
        <f t="shared" si="116"/>
        <v>0</v>
      </c>
      <c r="J273" s="90">
        <f t="shared" ref="J273:J274" si="123">ROUND(H273*(1+I273),2)</f>
        <v>0</v>
      </c>
      <c r="K273" s="129">
        <f>ROUND(G273*J273,2)</f>
        <v>0</v>
      </c>
      <c r="L273" s="136"/>
      <c r="M273" s="88"/>
    </row>
    <row r="274" spans="2:13" s="3" customFormat="1" ht="31.5" x14ac:dyDescent="0.25">
      <c r="B274" s="98" t="s">
        <v>1974</v>
      </c>
      <c r="C274" s="46" t="s">
        <v>49</v>
      </c>
      <c r="D274" s="52" t="s">
        <v>414</v>
      </c>
      <c r="E274" s="53" t="s">
        <v>415</v>
      </c>
      <c r="F274" s="52" t="s">
        <v>9</v>
      </c>
      <c r="G274" s="89">
        <v>54.76</v>
      </c>
      <c r="H274" s="127"/>
      <c r="I274" s="126">
        <f t="shared" si="116"/>
        <v>0</v>
      </c>
      <c r="J274" s="90">
        <f t="shared" si="123"/>
        <v>0</v>
      </c>
      <c r="K274" s="129">
        <f>ROUND(G274*J274,2)</f>
        <v>0</v>
      </c>
      <c r="L274" s="136"/>
      <c r="M274" s="88"/>
    </row>
    <row r="275" spans="2:13" s="3" customFormat="1" ht="15.75" x14ac:dyDescent="0.25">
      <c r="B275" s="100">
        <v>20</v>
      </c>
      <c r="C275" s="101"/>
      <c r="D275" s="102" t="s">
        <v>1975</v>
      </c>
      <c r="E275" s="103"/>
      <c r="F275" s="104"/>
      <c r="G275" s="105"/>
      <c r="H275" s="105"/>
      <c r="I275" s="124"/>
      <c r="J275" s="105"/>
      <c r="K275" s="135">
        <f>K276+K295</f>
        <v>0</v>
      </c>
      <c r="L275" s="136"/>
      <c r="M275" s="88"/>
    </row>
    <row r="276" spans="2:13" s="3" customFormat="1" ht="15.75" x14ac:dyDescent="0.25">
      <c r="B276" s="106" t="s">
        <v>1503</v>
      </c>
      <c r="C276" s="117"/>
      <c r="D276" s="170" t="s">
        <v>1976</v>
      </c>
      <c r="E276" s="171"/>
      <c r="F276" s="115"/>
      <c r="G276" s="107"/>
      <c r="H276" s="108"/>
      <c r="I276" s="125"/>
      <c r="J276" s="108"/>
      <c r="K276" s="134">
        <f>SUM(K277:K294)</f>
        <v>0</v>
      </c>
      <c r="L276" s="136"/>
      <c r="M276" s="88"/>
    </row>
    <row r="277" spans="2:13" customFormat="1" ht="63" x14ac:dyDescent="0.25">
      <c r="B277" s="98" t="s">
        <v>1505</v>
      </c>
      <c r="C277" s="46" t="s">
        <v>7</v>
      </c>
      <c r="D277" s="52">
        <v>101230</v>
      </c>
      <c r="E277" s="53" t="s">
        <v>1977</v>
      </c>
      <c r="F277" s="52" t="s">
        <v>10</v>
      </c>
      <c r="G277" s="89">
        <v>694.82</v>
      </c>
      <c r="H277" s="127"/>
      <c r="I277" s="126">
        <f t="shared" ref="I277:I300" si="124">$I$8</f>
        <v>0</v>
      </c>
      <c r="J277" s="90">
        <f t="shared" ref="J277" si="125">ROUND(H277*(1+I277),2)</f>
        <v>0</v>
      </c>
      <c r="K277" s="129">
        <f t="shared" ref="K277:K294" si="126">ROUND(G277*J277,2)</f>
        <v>0</v>
      </c>
      <c r="L277" s="137"/>
      <c r="M277" s="88"/>
    </row>
    <row r="278" spans="2:13" customFormat="1" ht="32.25" customHeight="1" x14ac:dyDescent="0.25">
      <c r="B278" s="98" t="s">
        <v>1508</v>
      </c>
      <c r="C278" s="46" t="s">
        <v>7</v>
      </c>
      <c r="D278" s="52">
        <v>105597</v>
      </c>
      <c r="E278" s="53" t="s">
        <v>1978</v>
      </c>
      <c r="F278" s="52" t="s">
        <v>9</v>
      </c>
      <c r="G278" s="89">
        <v>1049.3</v>
      </c>
      <c r="H278" s="127"/>
      <c r="I278" s="126">
        <f t="shared" si="124"/>
        <v>0</v>
      </c>
      <c r="J278" s="90">
        <f t="shared" ref="J278:J294" si="127">ROUND(H278*(1+I278),2)</f>
        <v>0</v>
      </c>
      <c r="K278" s="129">
        <f t="shared" si="126"/>
        <v>0</v>
      </c>
      <c r="L278" s="137"/>
      <c r="M278" s="88"/>
    </row>
    <row r="279" spans="2:13" customFormat="1" ht="47.25" x14ac:dyDescent="0.25">
      <c r="B279" s="98" t="s">
        <v>1511</v>
      </c>
      <c r="C279" s="46" t="s">
        <v>7</v>
      </c>
      <c r="D279" s="52">
        <v>100975</v>
      </c>
      <c r="E279" s="53" t="s">
        <v>74</v>
      </c>
      <c r="F279" s="52" t="s">
        <v>10</v>
      </c>
      <c r="G279" s="89">
        <v>521.92999999999995</v>
      </c>
      <c r="H279" s="127"/>
      <c r="I279" s="126">
        <f t="shared" si="124"/>
        <v>0</v>
      </c>
      <c r="J279" s="90">
        <f t="shared" si="127"/>
        <v>0</v>
      </c>
      <c r="K279" s="129">
        <f t="shared" si="126"/>
        <v>0</v>
      </c>
      <c r="L279" s="137"/>
      <c r="M279" s="88"/>
    </row>
    <row r="280" spans="2:13" customFormat="1" ht="31.5" x14ac:dyDescent="0.25">
      <c r="B280" s="98" t="s">
        <v>1979</v>
      </c>
      <c r="C280" s="46" t="s">
        <v>7</v>
      </c>
      <c r="D280" s="52">
        <v>95876</v>
      </c>
      <c r="E280" s="53" t="s">
        <v>76</v>
      </c>
      <c r="F280" s="52" t="s">
        <v>11</v>
      </c>
      <c r="G280" s="89">
        <v>45367.31</v>
      </c>
      <c r="H280" s="127"/>
      <c r="I280" s="126">
        <f t="shared" si="124"/>
        <v>0</v>
      </c>
      <c r="J280" s="90">
        <f t="shared" si="127"/>
        <v>0</v>
      </c>
      <c r="K280" s="129">
        <f t="shared" si="126"/>
        <v>0</v>
      </c>
      <c r="L280" s="137"/>
      <c r="M280" s="88"/>
    </row>
    <row r="281" spans="2:13" customFormat="1" ht="49.5" customHeight="1" x14ac:dyDescent="0.25">
      <c r="B281" s="98" t="s">
        <v>1980</v>
      </c>
      <c r="C281" s="46" t="s">
        <v>7</v>
      </c>
      <c r="D281" s="52">
        <v>93593</v>
      </c>
      <c r="E281" s="53" t="s">
        <v>78</v>
      </c>
      <c r="F281" s="52" t="s">
        <v>11</v>
      </c>
      <c r="G281" s="89">
        <v>25950.959999999999</v>
      </c>
      <c r="H281" s="127"/>
      <c r="I281" s="126">
        <f t="shared" si="124"/>
        <v>0</v>
      </c>
      <c r="J281" s="90">
        <f t="shared" si="127"/>
        <v>0</v>
      </c>
      <c r="K281" s="129">
        <f t="shared" si="126"/>
        <v>0</v>
      </c>
      <c r="L281" s="137"/>
      <c r="M281" s="88"/>
    </row>
    <row r="282" spans="2:13" s="3" customFormat="1" ht="31.5" x14ac:dyDescent="0.25">
      <c r="B282" s="98" t="s">
        <v>1981</v>
      </c>
      <c r="C282" s="46" t="s">
        <v>8</v>
      </c>
      <c r="D282" s="52" t="s">
        <v>80</v>
      </c>
      <c r="E282" s="53" t="s">
        <v>81</v>
      </c>
      <c r="F282" s="52" t="s">
        <v>82</v>
      </c>
      <c r="G282" s="89">
        <v>1042.23</v>
      </c>
      <c r="H282" s="127"/>
      <c r="I282" s="126">
        <f>$I$9</f>
        <v>0</v>
      </c>
      <c r="J282" s="90">
        <f t="shared" si="127"/>
        <v>0</v>
      </c>
      <c r="K282" s="129">
        <f t="shared" si="126"/>
        <v>0</v>
      </c>
      <c r="L282" s="136"/>
      <c r="M282" s="88"/>
    </row>
    <row r="283" spans="2:13" s="3" customFormat="1" ht="31.5" x14ac:dyDescent="0.25">
      <c r="B283" s="98" t="s">
        <v>1982</v>
      </c>
      <c r="C283" s="46" t="s">
        <v>7</v>
      </c>
      <c r="D283" s="52">
        <v>95995</v>
      </c>
      <c r="E283" s="53" t="s">
        <v>1983</v>
      </c>
      <c r="F283" s="52" t="s">
        <v>10</v>
      </c>
      <c r="G283" s="89">
        <v>52.19</v>
      </c>
      <c r="H283" s="127"/>
      <c r="I283" s="126">
        <f t="shared" si="124"/>
        <v>0</v>
      </c>
      <c r="J283" s="90">
        <f t="shared" si="127"/>
        <v>0</v>
      </c>
      <c r="K283" s="129">
        <f t="shared" si="126"/>
        <v>0</v>
      </c>
      <c r="L283" s="136"/>
      <c r="M283" s="88"/>
    </row>
    <row r="284" spans="2:13" s="3" customFormat="1" ht="31.5" x14ac:dyDescent="0.25">
      <c r="B284" s="98" t="s">
        <v>1984</v>
      </c>
      <c r="C284" s="46" t="s">
        <v>7</v>
      </c>
      <c r="D284" s="52">
        <v>95996</v>
      </c>
      <c r="E284" s="53" t="s">
        <v>1985</v>
      </c>
      <c r="F284" s="52" t="s">
        <v>10</v>
      </c>
      <c r="G284" s="89">
        <v>69.59</v>
      </c>
      <c r="H284" s="127"/>
      <c r="I284" s="126">
        <f t="shared" si="124"/>
        <v>0</v>
      </c>
      <c r="J284" s="90">
        <f t="shared" si="127"/>
        <v>0</v>
      </c>
      <c r="K284" s="129">
        <f t="shared" si="126"/>
        <v>0</v>
      </c>
      <c r="L284" s="136"/>
      <c r="M284" s="88"/>
    </row>
    <row r="285" spans="2:13" s="3" customFormat="1" ht="15.75" x14ac:dyDescent="0.25">
      <c r="B285" s="98" t="s">
        <v>1986</v>
      </c>
      <c r="C285" s="46" t="s">
        <v>8</v>
      </c>
      <c r="D285" s="52" t="s">
        <v>1987</v>
      </c>
      <c r="E285" s="53" t="s">
        <v>32</v>
      </c>
      <c r="F285" s="52" t="s">
        <v>9</v>
      </c>
      <c r="G285" s="89">
        <v>1739.78</v>
      </c>
      <c r="H285" s="127"/>
      <c r="I285" s="126">
        <f t="shared" si="124"/>
        <v>0</v>
      </c>
      <c r="J285" s="90">
        <f t="shared" si="127"/>
        <v>0</v>
      </c>
      <c r="K285" s="129">
        <f t="shared" si="126"/>
        <v>0</v>
      </c>
      <c r="L285" s="136"/>
      <c r="M285" s="88"/>
    </row>
    <row r="286" spans="2:13" s="3" customFormat="1" ht="15.75" x14ac:dyDescent="0.25">
      <c r="B286" s="98" t="s">
        <v>1988</v>
      </c>
      <c r="C286" s="46" t="s">
        <v>8</v>
      </c>
      <c r="D286" s="52" t="s">
        <v>1989</v>
      </c>
      <c r="E286" s="53" t="s">
        <v>22</v>
      </c>
      <c r="F286" s="52" t="s">
        <v>9</v>
      </c>
      <c r="G286" s="89">
        <v>869.89</v>
      </c>
      <c r="H286" s="127"/>
      <c r="I286" s="126">
        <f t="shared" si="124"/>
        <v>0</v>
      </c>
      <c r="J286" s="90">
        <f t="shared" si="127"/>
        <v>0</v>
      </c>
      <c r="K286" s="129">
        <f t="shared" si="126"/>
        <v>0</v>
      </c>
      <c r="L286" s="136"/>
      <c r="M286" s="88"/>
    </row>
    <row r="287" spans="2:13" customFormat="1" ht="47.25" x14ac:dyDescent="0.25">
      <c r="B287" s="98" t="s">
        <v>1990</v>
      </c>
      <c r="C287" s="46" t="s">
        <v>7</v>
      </c>
      <c r="D287" s="52">
        <v>105730</v>
      </c>
      <c r="E287" s="53" t="s">
        <v>1991</v>
      </c>
      <c r="F287" s="52" t="s">
        <v>10</v>
      </c>
      <c r="G287" s="89">
        <v>173.98</v>
      </c>
      <c r="H287" s="127"/>
      <c r="I287" s="126">
        <f t="shared" si="124"/>
        <v>0</v>
      </c>
      <c r="J287" s="90">
        <f t="shared" si="127"/>
        <v>0</v>
      </c>
      <c r="K287" s="129">
        <f t="shared" si="126"/>
        <v>0</v>
      </c>
      <c r="L287" s="137"/>
      <c r="M287" s="88"/>
    </row>
    <row r="288" spans="2:13" customFormat="1" ht="32.25" customHeight="1" x14ac:dyDescent="0.25">
      <c r="B288" s="98" t="s">
        <v>1992</v>
      </c>
      <c r="C288" s="46" t="s">
        <v>7</v>
      </c>
      <c r="D288" s="52">
        <v>96399</v>
      </c>
      <c r="E288" s="53" t="s">
        <v>1993</v>
      </c>
      <c r="F288" s="52" t="s">
        <v>10</v>
      </c>
      <c r="G288" s="89">
        <v>347.96</v>
      </c>
      <c r="H288" s="127"/>
      <c r="I288" s="126">
        <f t="shared" si="124"/>
        <v>0</v>
      </c>
      <c r="J288" s="90">
        <f t="shared" si="127"/>
        <v>0</v>
      </c>
      <c r="K288" s="129">
        <f t="shared" si="126"/>
        <v>0</v>
      </c>
      <c r="L288" s="137"/>
      <c r="M288" s="88"/>
    </row>
    <row r="289" spans="2:13" customFormat="1" ht="31.5" x14ac:dyDescent="0.25">
      <c r="B289" s="98" t="s">
        <v>1994</v>
      </c>
      <c r="C289" s="46" t="s">
        <v>7</v>
      </c>
      <c r="D289" s="52">
        <v>100986</v>
      </c>
      <c r="E289" s="53" t="s">
        <v>1995</v>
      </c>
      <c r="F289" s="52" t="s">
        <v>10</v>
      </c>
      <c r="G289" s="89">
        <v>121.78</v>
      </c>
      <c r="H289" s="127"/>
      <c r="I289" s="126">
        <f t="shared" si="124"/>
        <v>0</v>
      </c>
      <c r="J289" s="90">
        <f t="shared" si="127"/>
        <v>0</v>
      </c>
      <c r="K289" s="129">
        <f t="shared" si="126"/>
        <v>0</v>
      </c>
      <c r="L289" s="137"/>
      <c r="M289" s="88"/>
    </row>
    <row r="290" spans="2:13" s="3" customFormat="1" ht="31.5" x14ac:dyDescent="0.25">
      <c r="B290" s="98" t="s">
        <v>1996</v>
      </c>
      <c r="C290" s="46" t="s">
        <v>7</v>
      </c>
      <c r="D290" s="52">
        <v>94284</v>
      </c>
      <c r="E290" s="53" t="s">
        <v>1997</v>
      </c>
      <c r="F290" s="52" t="s">
        <v>12</v>
      </c>
      <c r="G290" s="89">
        <v>306.12</v>
      </c>
      <c r="H290" s="127"/>
      <c r="I290" s="126">
        <f t="shared" si="124"/>
        <v>0</v>
      </c>
      <c r="J290" s="90">
        <f t="shared" si="127"/>
        <v>0</v>
      </c>
      <c r="K290" s="129">
        <f t="shared" si="126"/>
        <v>0</v>
      </c>
      <c r="L290" s="136"/>
      <c r="M290" s="88"/>
    </row>
    <row r="291" spans="2:13" s="3" customFormat="1" ht="47.25" x14ac:dyDescent="0.25">
      <c r="B291" s="98" t="s">
        <v>1998</v>
      </c>
      <c r="C291" s="46" t="s">
        <v>7</v>
      </c>
      <c r="D291" s="52">
        <v>94277</v>
      </c>
      <c r="E291" s="53" t="s">
        <v>1999</v>
      </c>
      <c r="F291" s="52" t="s">
        <v>12</v>
      </c>
      <c r="G291" s="89">
        <v>277.77999999999997</v>
      </c>
      <c r="H291" s="127"/>
      <c r="I291" s="126">
        <f t="shared" si="124"/>
        <v>0</v>
      </c>
      <c r="J291" s="90">
        <f t="shared" si="127"/>
        <v>0</v>
      </c>
      <c r="K291" s="129">
        <f t="shared" si="126"/>
        <v>0</v>
      </c>
      <c r="L291" s="136"/>
      <c r="M291" s="88"/>
    </row>
    <row r="292" spans="2:13" s="3" customFormat="1" ht="24" customHeight="1" x14ac:dyDescent="0.25">
      <c r="B292" s="98" t="s">
        <v>2000</v>
      </c>
      <c r="C292" s="46" t="s">
        <v>8</v>
      </c>
      <c r="D292" s="52" t="s">
        <v>2001</v>
      </c>
      <c r="E292" s="53" t="s">
        <v>2002</v>
      </c>
      <c r="F292" s="52" t="s">
        <v>10</v>
      </c>
      <c r="G292" s="89">
        <v>130.47999999999999</v>
      </c>
      <c r="H292" s="127"/>
      <c r="I292" s="126">
        <f t="shared" si="124"/>
        <v>0</v>
      </c>
      <c r="J292" s="90">
        <f t="shared" si="127"/>
        <v>0</v>
      </c>
      <c r="K292" s="129">
        <f t="shared" si="126"/>
        <v>0</v>
      </c>
      <c r="L292" s="136"/>
      <c r="M292" s="88"/>
    </row>
    <row r="293" spans="2:13" s="3" customFormat="1" ht="31.5" x14ac:dyDescent="0.25">
      <c r="B293" s="98" t="s">
        <v>2003</v>
      </c>
      <c r="C293" s="46" t="s">
        <v>7</v>
      </c>
      <c r="D293" s="52">
        <v>96620</v>
      </c>
      <c r="E293" s="53" t="s">
        <v>2004</v>
      </c>
      <c r="F293" s="52" t="s">
        <v>10</v>
      </c>
      <c r="G293" s="89">
        <v>17.940000000000001</v>
      </c>
      <c r="H293" s="127"/>
      <c r="I293" s="126">
        <f t="shared" si="124"/>
        <v>0</v>
      </c>
      <c r="J293" s="90">
        <f t="shared" si="127"/>
        <v>0</v>
      </c>
      <c r="K293" s="129">
        <f t="shared" si="126"/>
        <v>0</v>
      </c>
      <c r="L293" s="136"/>
      <c r="M293" s="88"/>
    </row>
    <row r="294" spans="2:13" s="3" customFormat="1" ht="31.5" x14ac:dyDescent="0.25">
      <c r="B294" s="98" t="s">
        <v>2005</v>
      </c>
      <c r="C294" s="46" t="s">
        <v>7</v>
      </c>
      <c r="D294" s="52">
        <v>94294</v>
      </c>
      <c r="E294" s="53" t="s">
        <v>2006</v>
      </c>
      <c r="F294" s="52" t="s">
        <v>12</v>
      </c>
      <c r="G294" s="89">
        <v>277.77999999999997</v>
      </c>
      <c r="H294" s="127"/>
      <c r="I294" s="126">
        <f t="shared" si="124"/>
        <v>0</v>
      </c>
      <c r="J294" s="90">
        <f t="shared" si="127"/>
        <v>0</v>
      </c>
      <c r="K294" s="129">
        <f t="shared" si="126"/>
        <v>0</v>
      </c>
      <c r="L294" s="136"/>
      <c r="M294" s="88"/>
    </row>
    <row r="295" spans="2:13" s="3" customFormat="1" ht="15.75" x14ac:dyDescent="0.25">
      <c r="B295" s="106" t="s">
        <v>2007</v>
      </c>
      <c r="C295" s="117"/>
      <c r="D295" s="170" t="s">
        <v>2008</v>
      </c>
      <c r="E295" s="171"/>
      <c r="F295" s="115"/>
      <c r="G295" s="107"/>
      <c r="H295" s="108"/>
      <c r="I295" s="125"/>
      <c r="J295" s="108"/>
      <c r="K295" s="134">
        <f>SUM(K296:K300)</f>
        <v>0</v>
      </c>
      <c r="L295" s="136"/>
      <c r="M295" s="88"/>
    </row>
    <row r="296" spans="2:13" s="3" customFormat="1" ht="47.25" x14ac:dyDescent="0.25">
      <c r="B296" s="98" t="s">
        <v>2009</v>
      </c>
      <c r="C296" s="46" t="s">
        <v>7</v>
      </c>
      <c r="D296" s="52" t="s">
        <v>2010</v>
      </c>
      <c r="E296" s="53" t="s">
        <v>2011</v>
      </c>
      <c r="F296" s="52" t="s">
        <v>9</v>
      </c>
      <c r="G296" s="89">
        <v>463.17</v>
      </c>
      <c r="H296" s="127"/>
      <c r="I296" s="126">
        <f t="shared" si="124"/>
        <v>0</v>
      </c>
      <c r="J296" s="90">
        <f t="shared" ref="J296" si="128">ROUND(H296*(1+I296),2)</f>
        <v>0</v>
      </c>
      <c r="K296" s="129">
        <f>ROUND(G296*J296,2)</f>
        <v>0</v>
      </c>
      <c r="L296" s="136"/>
      <c r="M296" s="88"/>
    </row>
    <row r="297" spans="2:13" s="3" customFormat="1" ht="31.5" x14ac:dyDescent="0.25">
      <c r="B297" s="98" t="s">
        <v>2012</v>
      </c>
      <c r="C297" s="46" t="s">
        <v>8</v>
      </c>
      <c r="D297" s="52" t="s">
        <v>2013</v>
      </c>
      <c r="E297" s="53" t="s">
        <v>2014</v>
      </c>
      <c r="F297" s="52" t="s">
        <v>12</v>
      </c>
      <c r="G297" s="89">
        <v>49.5</v>
      </c>
      <c r="H297" s="127"/>
      <c r="I297" s="126">
        <f t="shared" si="124"/>
        <v>0</v>
      </c>
      <c r="J297" s="90">
        <f t="shared" ref="J297:J300" si="129">ROUND(H297*(1+I297),2)</f>
        <v>0</v>
      </c>
      <c r="K297" s="129">
        <f>ROUND(G297*J297,2)</f>
        <v>0</v>
      </c>
      <c r="L297" s="136"/>
      <c r="M297" s="88"/>
    </row>
    <row r="298" spans="2:13" s="3" customFormat="1" ht="31.5" x14ac:dyDescent="0.25">
      <c r="B298" s="98" t="s">
        <v>2015</v>
      </c>
      <c r="C298" s="52" t="s">
        <v>7</v>
      </c>
      <c r="D298" s="52" t="s">
        <v>2016</v>
      </c>
      <c r="E298" s="53" t="s">
        <v>2017</v>
      </c>
      <c r="F298" s="52" t="s">
        <v>47</v>
      </c>
      <c r="G298" s="89">
        <v>4</v>
      </c>
      <c r="H298" s="127"/>
      <c r="I298" s="126">
        <f t="shared" si="124"/>
        <v>0</v>
      </c>
      <c r="J298" s="90">
        <f t="shared" si="129"/>
        <v>0</v>
      </c>
      <c r="K298" s="129">
        <f>ROUND(G298*J298,2)</f>
        <v>0</v>
      </c>
      <c r="L298" s="136"/>
      <c r="M298" s="88"/>
    </row>
    <row r="299" spans="2:13" s="3" customFormat="1" ht="31.5" x14ac:dyDescent="0.25">
      <c r="B299" s="98" t="s">
        <v>2018</v>
      </c>
      <c r="C299" s="52" t="s">
        <v>7</v>
      </c>
      <c r="D299" s="52" t="s">
        <v>2019</v>
      </c>
      <c r="E299" s="53" t="s">
        <v>2020</v>
      </c>
      <c r="F299" s="52" t="s">
        <v>47</v>
      </c>
      <c r="G299" s="89">
        <v>4</v>
      </c>
      <c r="H299" s="127"/>
      <c r="I299" s="126">
        <f t="shared" si="124"/>
        <v>0</v>
      </c>
      <c r="J299" s="90">
        <f t="shared" si="129"/>
        <v>0</v>
      </c>
      <c r="K299" s="129">
        <f>ROUND(G299*J299,2)</f>
        <v>0</v>
      </c>
      <c r="L299" s="136"/>
      <c r="M299" s="88"/>
    </row>
    <row r="300" spans="2:13" customFormat="1" ht="31.5" x14ac:dyDescent="0.25">
      <c r="B300" s="98" t="s">
        <v>2021</v>
      </c>
      <c r="C300" s="52" t="s">
        <v>7</v>
      </c>
      <c r="D300" s="52" t="s">
        <v>2022</v>
      </c>
      <c r="E300" s="53" t="s">
        <v>2023</v>
      </c>
      <c r="F300" s="52" t="s">
        <v>9</v>
      </c>
      <c r="G300" s="89">
        <v>275</v>
      </c>
      <c r="H300" s="127"/>
      <c r="I300" s="126">
        <f t="shared" si="124"/>
        <v>0</v>
      </c>
      <c r="J300" s="90">
        <f t="shared" si="129"/>
        <v>0</v>
      </c>
      <c r="K300" s="129">
        <f>ROUND(G300*J300,2)</f>
        <v>0</v>
      </c>
      <c r="L300" s="137"/>
      <c r="M300" s="88"/>
    </row>
    <row r="301" spans="2:13" customFormat="1" ht="32.25" customHeight="1" x14ac:dyDescent="0.25">
      <c r="B301" s="100">
        <v>21</v>
      </c>
      <c r="C301" s="101"/>
      <c r="D301" s="174" t="s">
        <v>2024</v>
      </c>
      <c r="E301" s="175"/>
      <c r="F301" s="104"/>
      <c r="G301" s="105"/>
      <c r="H301" s="105"/>
      <c r="I301" s="124"/>
      <c r="J301" s="105"/>
      <c r="K301" s="135">
        <f>K302+K311</f>
        <v>0</v>
      </c>
      <c r="L301" s="137"/>
      <c r="M301" s="88"/>
    </row>
    <row r="302" spans="2:13" customFormat="1" ht="15.75" x14ac:dyDescent="0.25">
      <c r="B302" s="106" t="s">
        <v>1515</v>
      </c>
      <c r="C302" s="117"/>
      <c r="D302" s="170" t="s">
        <v>2025</v>
      </c>
      <c r="E302" s="171"/>
      <c r="F302" s="115"/>
      <c r="G302" s="107"/>
      <c r="H302" s="108"/>
      <c r="I302" s="125"/>
      <c r="J302" s="108"/>
      <c r="K302" s="134">
        <f>SUM(K303:K310)</f>
        <v>0</v>
      </c>
      <c r="L302" s="137"/>
      <c r="M302" s="88"/>
    </row>
    <row r="303" spans="2:13" customFormat="1" ht="63" x14ac:dyDescent="0.25">
      <c r="B303" s="98" t="s">
        <v>2026</v>
      </c>
      <c r="C303" s="46" t="s">
        <v>7</v>
      </c>
      <c r="D303" s="52">
        <v>101230</v>
      </c>
      <c r="E303" s="53" t="s">
        <v>1977</v>
      </c>
      <c r="F303" s="52" t="s">
        <v>10</v>
      </c>
      <c r="G303" s="89">
        <v>294.75</v>
      </c>
      <c r="H303" s="127"/>
      <c r="I303" s="126">
        <f t="shared" ref="I303:I323" si="130">$I$8</f>
        <v>0</v>
      </c>
      <c r="J303" s="90">
        <f t="shared" ref="J303" si="131">ROUND(H303*(1+I303),2)</f>
        <v>0</v>
      </c>
      <c r="K303" s="129">
        <f t="shared" ref="K303:K310" si="132">ROUND(G303*J303,2)</f>
        <v>0</v>
      </c>
      <c r="L303" s="137"/>
      <c r="M303" s="88"/>
    </row>
    <row r="304" spans="2:13" customFormat="1" ht="49.5" customHeight="1" x14ac:dyDescent="0.25">
      <c r="B304" s="98" t="s">
        <v>2027</v>
      </c>
      <c r="C304" s="46" t="s">
        <v>8</v>
      </c>
      <c r="D304" s="52" t="s">
        <v>2028</v>
      </c>
      <c r="E304" s="53" t="s">
        <v>2029</v>
      </c>
      <c r="F304" s="52" t="s">
        <v>10</v>
      </c>
      <c r="G304" s="89">
        <v>1.83</v>
      </c>
      <c r="H304" s="127"/>
      <c r="I304" s="126">
        <f t="shared" si="130"/>
        <v>0</v>
      </c>
      <c r="J304" s="90">
        <f t="shared" ref="J304:J310" si="133">ROUND(H304*(1+I304),2)</f>
        <v>0</v>
      </c>
      <c r="K304" s="129">
        <f t="shared" si="132"/>
        <v>0</v>
      </c>
      <c r="L304" s="137"/>
      <c r="M304" s="88"/>
    </row>
    <row r="305" spans="2:13" s="3" customFormat="1" ht="31.5" x14ac:dyDescent="0.25">
      <c r="B305" s="98" t="s">
        <v>2030</v>
      </c>
      <c r="C305" s="46" t="s">
        <v>7</v>
      </c>
      <c r="D305" s="52" t="s">
        <v>1908</v>
      </c>
      <c r="E305" s="53" t="s">
        <v>72</v>
      </c>
      <c r="F305" s="52" t="s">
        <v>10</v>
      </c>
      <c r="G305" s="89">
        <v>205.26</v>
      </c>
      <c r="H305" s="127"/>
      <c r="I305" s="126">
        <f t="shared" si="130"/>
        <v>0</v>
      </c>
      <c r="J305" s="90">
        <f t="shared" si="133"/>
        <v>0</v>
      </c>
      <c r="K305" s="129">
        <f t="shared" si="132"/>
        <v>0</v>
      </c>
      <c r="L305" s="136"/>
      <c r="M305" s="88"/>
    </row>
    <row r="306" spans="2:13" s="3" customFormat="1" ht="47.25" x14ac:dyDescent="0.25">
      <c r="B306" s="98" t="s">
        <v>2031</v>
      </c>
      <c r="C306" s="46" t="s">
        <v>7</v>
      </c>
      <c r="D306" s="52">
        <v>100975</v>
      </c>
      <c r="E306" s="53" t="s">
        <v>74</v>
      </c>
      <c r="F306" s="52" t="s">
        <v>10</v>
      </c>
      <c r="G306" s="89">
        <v>1.83</v>
      </c>
      <c r="H306" s="127"/>
      <c r="I306" s="126">
        <f t="shared" si="130"/>
        <v>0</v>
      </c>
      <c r="J306" s="90">
        <f t="shared" si="133"/>
        <v>0</v>
      </c>
      <c r="K306" s="129">
        <f t="shared" si="132"/>
        <v>0</v>
      </c>
      <c r="L306" s="136"/>
      <c r="M306" s="88"/>
    </row>
    <row r="307" spans="2:13" s="3" customFormat="1" ht="31.5" x14ac:dyDescent="0.25">
      <c r="B307" s="98" t="s">
        <v>2032</v>
      </c>
      <c r="C307" s="46" t="s">
        <v>7</v>
      </c>
      <c r="D307" s="52">
        <v>95876</v>
      </c>
      <c r="E307" s="53" t="s">
        <v>76</v>
      </c>
      <c r="F307" s="52" t="s">
        <v>11</v>
      </c>
      <c r="G307" s="89">
        <v>3424.33</v>
      </c>
      <c r="H307" s="127"/>
      <c r="I307" s="126">
        <f t="shared" si="130"/>
        <v>0</v>
      </c>
      <c r="J307" s="90">
        <f t="shared" si="133"/>
        <v>0</v>
      </c>
      <c r="K307" s="129">
        <f t="shared" si="132"/>
        <v>0</v>
      </c>
      <c r="L307" s="136"/>
      <c r="M307" s="88"/>
    </row>
    <row r="308" spans="2:13" s="3" customFormat="1" ht="47.25" x14ac:dyDescent="0.25">
      <c r="B308" s="98" t="s">
        <v>2033</v>
      </c>
      <c r="C308" s="46" t="s">
        <v>7</v>
      </c>
      <c r="D308" s="52">
        <v>93593</v>
      </c>
      <c r="E308" s="53" t="s">
        <v>78</v>
      </c>
      <c r="F308" s="52" t="s">
        <v>11</v>
      </c>
      <c r="G308" s="89">
        <v>2940.62</v>
      </c>
      <c r="H308" s="127"/>
      <c r="I308" s="126">
        <f t="shared" si="130"/>
        <v>0</v>
      </c>
      <c r="J308" s="90">
        <f t="shared" si="133"/>
        <v>0</v>
      </c>
      <c r="K308" s="129">
        <f t="shared" si="132"/>
        <v>0</v>
      </c>
      <c r="L308" s="136"/>
      <c r="M308" s="88"/>
    </row>
    <row r="309" spans="2:13" s="3" customFormat="1" ht="31.5" x14ac:dyDescent="0.25">
      <c r="B309" s="98" t="s">
        <v>2034</v>
      </c>
      <c r="C309" s="46" t="s">
        <v>8</v>
      </c>
      <c r="D309" s="52" t="s">
        <v>80</v>
      </c>
      <c r="E309" s="53" t="s">
        <v>81</v>
      </c>
      <c r="F309" s="52" t="s">
        <v>82</v>
      </c>
      <c r="G309" s="89">
        <v>136.97</v>
      </c>
      <c r="H309" s="127"/>
      <c r="I309" s="126">
        <f>$I$9</f>
        <v>0</v>
      </c>
      <c r="J309" s="90">
        <f t="shared" si="133"/>
        <v>0</v>
      </c>
      <c r="K309" s="129">
        <f t="shared" si="132"/>
        <v>0</v>
      </c>
      <c r="L309" s="136"/>
      <c r="M309" s="88"/>
    </row>
    <row r="310" spans="2:13" customFormat="1" ht="31.5" x14ac:dyDescent="0.25">
      <c r="B310" s="98" t="s">
        <v>2035</v>
      </c>
      <c r="C310" s="46" t="s">
        <v>7</v>
      </c>
      <c r="D310" s="46" t="s">
        <v>2036</v>
      </c>
      <c r="E310" s="53" t="s">
        <v>2037</v>
      </c>
      <c r="F310" s="52" t="s">
        <v>9</v>
      </c>
      <c r="G310" s="89">
        <v>502.77</v>
      </c>
      <c r="H310" s="127"/>
      <c r="I310" s="126">
        <f t="shared" si="130"/>
        <v>0</v>
      </c>
      <c r="J310" s="90">
        <f t="shared" si="133"/>
        <v>0</v>
      </c>
      <c r="K310" s="129">
        <f t="shared" si="132"/>
        <v>0</v>
      </c>
      <c r="L310" s="137"/>
      <c r="M310" s="88"/>
    </row>
    <row r="311" spans="2:13" customFormat="1" ht="32.25" customHeight="1" x14ac:dyDescent="0.25">
      <c r="B311" s="106" t="s">
        <v>1518</v>
      </c>
      <c r="C311" s="117"/>
      <c r="D311" s="170" t="s">
        <v>2038</v>
      </c>
      <c r="E311" s="171"/>
      <c r="F311" s="115"/>
      <c r="G311" s="107"/>
      <c r="H311" s="108"/>
      <c r="I311" s="125"/>
      <c r="J311" s="108"/>
      <c r="K311" s="134">
        <f>SUM(K312:K321)</f>
        <v>0</v>
      </c>
      <c r="L311" s="137"/>
      <c r="M311" s="88"/>
    </row>
    <row r="312" spans="2:13" customFormat="1" ht="31.5" x14ac:dyDescent="0.25">
      <c r="B312" s="98" t="s">
        <v>2039</v>
      </c>
      <c r="C312" s="52" t="s">
        <v>934</v>
      </c>
      <c r="D312" s="52" t="s">
        <v>2040</v>
      </c>
      <c r="E312" s="53" t="s">
        <v>2041</v>
      </c>
      <c r="F312" s="52" t="s">
        <v>12</v>
      </c>
      <c r="G312" s="89">
        <v>99.75</v>
      </c>
      <c r="H312" s="127"/>
      <c r="I312" s="126">
        <f t="shared" si="130"/>
        <v>0</v>
      </c>
      <c r="J312" s="90">
        <f t="shared" ref="J312" si="134">ROUND(H312*(1+I312),2)</f>
        <v>0</v>
      </c>
      <c r="K312" s="129">
        <f t="shared" ref="K312:K321" si="135">ROUND(G312*J312,2)</f>
        <v>0</v>
      </c>
      <c r="L312" s="137"/>
      <c r="M312" s="88"/>
    </row>
    <row r="313" spans="2:13" s="3" customFormat="1" ht="47.25" x14ac:dyDescent="0.25">
      <c r="B313" s="98" t="s">
        <v>2042</v>
      </c>
      <c r="C313" s="52" t="s">
        <v>7</v>
      </c>
      <c r="D313" s="52" t="s">
        <v>2043</v>
      </c>
      <c r="E313" s="53" t="s">
        <v>2044</v>
      </c>
      <c r="F313" s="52" t="s">
        <v>12</v>
      </c>
      <c r="G313" s="89">
        <v>99.75</v>
      </c>
      <c r="H313" s="127"/>
      <c r="I313" s="126">
        <f t="shared" si="130"/>
        <v>0</v>
      </c>
      <c r="J313" s="90">
        <f t="shared" ref="J313:J321" si="136">ROUND(H313*(1+I313),2)</f>
        <v>0</v>
      </c>
      <c r="K313" s="129">
        <f t="shared" si="135"/>
        <v>0</v>
      </c>
      <c r="L313" s="136"/>
      <c r="M313" s="88"/>
    </row>
    <row r="314" spans="2:13" s="3" customFormat="1" ht="31.5" x14ac:dyDescent="0.25">
      <c r="B314" s="98" t="s">
        <v>2045</v>
      </c>
      <c r="C314" s="46" t="s">
        <v>7</v>
      </c>
      <c r="D314" s="52">
        <v>97956</v>
      </c>
      <c r="E314" s="53" t="s">
        <v>2046</v>
      </c>
      <c r="F314" s="52" t="s">
        <v>47</v>
      </c>
      <c r="G314" s="89">
        <v>1</v>
      </c>
      <c r="H314" s="127"/>
      <c r="I314" s="126">
        <f t="shared" si="130"/>
        <v>0</v>
      </c>
      <c r="J314" s="90">
        <f t="shared" si="136"/>
        <v>0</v>
      </c>
      <c r="K314" s="129">
        <f t="shared" si="135"/>
        <v>0</v>
      </c>
      <c r="L314" s="136"/>
      <c r="M314" s="88"/>
    </row>
    <row r="315" spans="2:13" s="3" customFormat="1" ht="24" customHeight="1" x14ac:dyDescent="0.25">
      <c r="B315" s="98" t="s">
        <v>2047</v>
      </c>
      <c r="C315" s="46" t="s">
        <v>7</v>
      </c>
      <c r="D315" s="52">
        <v>97957</v>
      </c>
      <c r="E315" s="53" t="s">
        <v>2048</v>
      </c>
      <c r="F315" s="52" t="s">
        <v>47</v>
      </c>
      <c r="G315" s="89">
        <v>4</v>
      </c>
      <c r="H315" s="127"/>
      <c r="I315" s="126">
        <f t="shared" si="130"/>
        <v>0</v>
      </c>
      <c r="J315" s="90">
        <f t="shared" si="136"/>
        <v>0</v>
      </c>
      <c r="K315" s="129">
        <f t="shared" si="135"/>
        <v>0</v>
      </c>
      <c r="L315" s="136"/>
      <c r="M315" s="88"/>
    </row>
    <row r="316" spans="2:13" s="3" customFormat="1" ht="15.75" x14ac:dyDescent="0.25">
      <c r="B316" s="98" t="s">
        <v>2049</v>
      </c>
      <c r="C316" s="46" t="s">
        <v>8</v>
      </c>
      <c r="D316" s="52" t="s">
        <v>2050</v>
      </c>
      <c r="E316" s="53" t="s">
        <v>2051</v>
      </c>
      <c r="F316" s="52" t="s">
        <v>47</v>
      </c>
      <c r="G316" s="89">
        <v>2</v>
      </c>
      <c r="H316" s="127"/>
      <c r="I316" s="126">
        <f t="shared" si="130"/>
        <v>0</v>
      </c>
      <c r="J316" s="90">
        <f t="shared" si="136"/>
        <v>0</v>
      </c>
      <c r="K316" s="129">
        <f t="shared" si="135"/>
        <v>0</v>
      </c>
      <c r="L316" s="136"/>
      <c r="M316" s="88"/>
    </row>
    <row r="317" spans="2:13" s="3" customFormat="1" ht="47.25" x14ac:dyDescent="0.25">
      <c r="B317" s="98" t="s">
        <v>2052</v>
      </c>
      <c r="C317" s="46" t="s">
        <v>7</v>
      </c>
      <c r="D317" s="52" t="s">
        <v>2053</v>
      </c>
      <c r="E317" s="53" t="s">
        <v>2054</v>
      </c>
      <c r="F317" s="52" t="s">
        <v>47</v>
      </c>
      <c r="G317" s="89">
        <v>4</v>
      </c>
      <c r="H317" s="127"/>
      <c r="I317" s="126">
        <f t="shared" si="130"/>
        <v>0</v>
      </c>
      <c r="J317" s="90">
        <f t="shared" si="136"/>
        <v>0</v>
      </c>
      <c r="K317" s="129">
        <f t="shared" si="135"/>
        <v>0</v>
      </c>
      <c r="L317" s="136"/>
      <c r="M317" s="88"/>
    </row>
    <row r="318" spans="2:13" s="3" customFormat="1" ht="31.5" x14ac:dyDescent="0.25">
      <c r="B318" s="98" t="s">
        <v>2055</v>
      </c>
      <c r="C318" s="46" t="s">
        <v>7</v>
      </c>
      <c r="D318" s="52" t="s">
        <v>2056</v>
      </c>
      <c r="E318" s="53" t="s">
        <v>2057</v>
      </c>
      <c r="F318" s="52" t="s">
        <v>12</v>
      </c>
      <c r="G318" s="89">
        <v>4</v>
      </c>
      <c r="H318" s="127"/>
      <c r="I318" s="126">
        <f>$I$8</f>
        <v>0</v>
      </c>
      <c r="J318" s="90">
        <f t="shared" si="136"/>
        <v>0</v>
      </c>
      <c r="K318" s="129">
        <f t="shared" si="135"/>
        <v>0</v>
      </c>
      <c r="L318" s="136"/>
      <c r="M318" s="88"/>
    </row>
    <row r="319" spans="2:13" s="3" customFormat="1" ht="31.5" x14ac:dyDescent="0.25">
      <c r="B319" s="98" t="s">
        <v>2058</v>
      </c>
      <c r="C319" s="46" t="s">
        <v>7</v>
      </c>
      <c r="D319" s="52" t="s">
        <v>2059</v>
      </c>
      <c r="E319" s="53" t="s">
        <v>2060</v>
      </c>
      <c r="F319" s="52" t="s">
        <v>12</v>
      </c>
      <c r="G319" s="89">
        <v>4</v>
      </c>
      <c r="H319" s="127"/>
      <c r="I319" s="126">
        <f t="shared" si="130"/>
        <v>0</v>
      </c>
      <c r="J319" s="90">
        <f t="shared" si="136"/>
        <v>0</v>
      </c>
      <c r="K319" s="129">
        <f t="shared" si="135"/>
        <v>0</v>
      </c>
      <c r="L319" s="136"/>
      <c r="M319" s="88"/>
    </row>
    <row r="320" spans="2:13" s="3" customFormat="1" ht="31.5" x14ac:dyDescent="0.25">
      <c r="B320" s="98" t="s">
        <v>2061</v>
      </c>
      <c r="C320" s="46" t="s">
        <v>8</v>
      </c>
      <c r="D320" s="52" t="s">
        <v>2062</v>
      </c>
      <c r="E320" s="53" t="s">
        <v>2063</v>
      </c>
      <c r="F320" s="52" t="s">
        <v>47</v>
      </c>
      <c r="G320" s="89">
        <v>4</v>
      </c>
      <c r="H320" s="127"/>
      <c r="I320" s="126">
        <f t="shared" si="130"/>
        <v>0</v>
      </c>
      <c r="J320" s="90">
        <f t="shared" si="136"/>
        <v>0</v>
      </c>
      <c r="K320" s="129">
        <f t="shared" si="135"/>
        <v>0</v>
      </c>
      <c r="L320" s="136"/>
      <c r="M320" s="88"/>
    </row>
    <row r="321" spans="2:13" s="3" customFormat="1" ht="31.5" x14ac:dyDescent="0.25">
      <c r="B321" s="98" t="s">
        <v>2064</v>
      </c>
      <c r="C321" s="46" t="s">
        <v>8</v>
      </c>
      <c r="D321" s="52" t="s">
        <v>2065</v>
      </c>
      <c r="E321" s="53" t="s">
        <v>2066</v>
      </c>
      <c r="F321" s="52" t="s">
        <v>47</v>
      </c>
      <c r="G321" s="89">
        <v>4</v>
      </c>
      <c r="H321" s="127"/>
      <c r="I321" s="126">
        <f t="shared" si="130"/>
        <v>0</v>
      </c>
      <c r="J321" s="90">
        <f t="shared" si="136"/>
        <v>0</v>
      </c>
      <c r="K321" s="129">
        <f t="shared" si="135"/>
        <v>0</v>
      </c>
      <c r="L321" s="136"/>
      <c r="M321" s="88"/>
    </row>
    <row r="322" spans="2:13" s="3" customFormat="1" ht="15.75" x14ac:dyDescent="0.25">
      <c r="B322" s="100">
        <v>22</v>
      </c>
      <c r="C322" s="101"/>
      <c r="D322" s="174" t="s">
        <v>1695</v>
      </c>
      <c r="E322" s="175"/>
      <c r="F322" s="104"/>
      <c r="G322" s="105"/>
      <c r="H322" s="105"/>
      <c r="I322" s="124"/>
      <c r="J322" s="105"/>
      <c r="K322" s="135">
        <f>K323</f>
        <v>0</v>
      </c>
      <c r="L322" s="136"/>
      <c r="M322" s="88"/>
    </row>
    <row r="323" spans="2:13" customFormat="1" ht="31.5" x14ac:dyDescent="0.25">
      <c r="B323" s="98" t="s">
        <v>1525</v>
      </c>
      <c r="C323" s="46" t="s">
        <v>49</v>
      </c>
      <c r="D323" s="47" t="s">
        <v>1697</v>
      </c>
      <c r="E323" s="53" t="s">
        <v>1698</v>
      </c>
      <c r="F323" s="52" t="s">
        <v>47</v>
      </c>
      <c r="G323" s="89">
        <v>7</v>
      </c>
      <c r="H323" s="127"/>
      <c r="I323" s="126">
        <f t="shared" si="130"/>
        <v>0</v>
      </c>
      <c r="J323" s="90">
        <f t="shared" ref="J323" si="137">ROUND(H323*(1+I323),2)</f>
        <v>0</v>
      </c>
      <c r="K323" s="129">
        <f t="shared" ref="K323" si="138">ROUND(G323*J323,2)</f>
        <v>0</v>
      </c>
      <c r="L323" s="137"/>
      <c r="M323" s="88"/>
    </row>
    <row r="324" spans="2:13" s="4" customFormat="1" x14ac:dyDescent="0.25">
      <c r="B324" s="26"/>
      <c r="C324" s="1"/>
      <c r="D324" s="1"/>
      <c r="E324" s="1"/>
      <c r="F324" s="1"/>
      <c r="G324" s="39"/>
      <c r="H324" s="1"/>
      <c r="I324" s="14"/>
      <c r="J324" s="72"/>
      <c r="K324" s="84"/>
    </row>
    <row r="325" spans="2:13" s="4" customFormat="1" ht="18.75" x14ac:dyDescent="0.25">
      <c r="B325" s="26"/>
      <c r="C325" s="1"/>
      <c r="D325" s="1"/>
      <c r="E325" s="1"/>
      <c r="F325" s="1"/>
      <c r="G325" s="39"/>
      <c r="H325" s="1"/>
      <c r="I325" s="14"/>
      <c r="J325" s="73" t="s">
        <v>23</v>
      </c>
      <c r="K325" s="85">
        <f>K14+K19+K24+K64+K87+K109+K113+K150+K161+K167+K173+K186+K196+K198+K211+K223+K225+K234+K254+K275+K301+K322</f>
        <v>0</v>
      </c>
      <c r="L325" s="139"/>
    </row>
    <row r="326" spans="2:13" x14ac:dyDescent="0.25">
      <c r="B326" s="27"/>
      <c r="C326" s="28"/>
      <c r="D326" s="28"/>
      <c r="E326" s="28"/>
      <c r="K326" s="77"/>
    </row>
    <row r="327" spans="2:13" ht="39" customHeight="1" thickBot="1" x14ac:dyDescent="0.3">
      <c r="B327" s="29"/>
      <c r="C327" s="152" t="s">
        <v>16</v>
      </c>
      <c r="D327" s="153"/>
      <c r="E327" s="2"/>
      <c r="K327" s="77"/>
    </row>
    <row r="328" spans="2:13" ht="15.75" thickTop="1" x14ac:dyDescent="0.25">
      <c r="B328" s="30"/>
      <c r="C328" s="154" t="s">
        <v>17</v>
      </c>
      <c r="D328" s="155"/>
      <c r="E328" s="5"/>
      <c r="K328" s="77"/>
    </row>
    <row r="329" spans="2:13" x14ac:dyDescent="0.25">
      <c r="B329" s="30"/>
      <c r="C329" s="31"/>
      <c r="D329" s="31"/>
      <c r="E329" s="32"/>
      <c r="K329" s="77"/>
    </row>
    <row r="330" spans="2:13" ht="41.25" customHeight="1" thickBot="1" x14ac:dyDescent="0.3">
      <c r="B330" s="30"/>
      <c r="C330" s="152" t="s">
        <v>16</v>
      </c>
      <c r="D330" s="153"/>
      <c r="E330" s="2"/>
      <c r="K330" s="77"/>
      <c r="M330" s="138"/>
    </row>
    <row r="331" spans="2:13" ht="15.75" thickTop="1" x14ac:dyDescent="0.25">
      <c r="B331" s="30"/>
      <c r="C331" s="154" t="s">
        <v>18</v>
      </c>
      <c r="D331" s="155"/>
      <c r="E331" s="5"/>
      <c r="K331" s="77"/>
      <c r="M331" s="138"/>
    </row>
    <row r="332" spans="2:13" x14ac:dyDescent="0.25">
      <c r="B332" s="30"/>
      <c r="C332" s="156" t="s">
        <v>19</v>
      </c>
      <c r="D332" s="157"/>
      <c r="E332" s="5"/>
      <c r="K332" s="77"/>
    </row>
    <row r="333" spans="2:13" x14ac:dyDescent="0.25">
      <c r="B333" s="26"/>
      <c r="K333" s="77"/>
    </row>
    <row r="334" spans="2:13" x14ac:dyDescent="0.25">
      <c r="B334" s="26"/>
      <c r="K334" s="77"/>
    </row>
    <row r="335" spans="2:13" x14ac:dyDescent="0.25">
      <c r="B335" s="33" t="s">
        <v>26</v>
      </c>
      <c r="K335" s="77"/>
    </row>
    <row r="336" spans="2:13" x14ac:dyDescent="0.25">
      <c r="B336" s="33" t="s">
        <v>27</v>
      </c>
      <c r="K336" s="77"/>
    </row>
    <row r="337" spans="2:11" ht="15.75" thickBot="1" x14ac:dyDescent="0.3">
      <c r="B337" s="34"/>
      <c r="C337" s="35"/>
      <c r="D337" s="35"/>
      <c r="E337" s="35"/>
      <c r="F337" s="35"/>
      <c r="G337" s="40"/>
      <c r="H337" s="35"/>
      <c r="I337" s="36"/>
      <c r="J337" s="35"/>
      <c r="K337" s="86"/>
    </row>
  </sheetData>
  <autoFilter ref="B13:K36" xr:uid="{00000000-0009-0000-0000-000000000000}"/>
  <mergeCells count="83">
    <mergeCell ref="B10:E12"/>
    <mergeCell ref="F12:K12"/>
    <mergeCell ref="B1:K1"/>
    <mergeCell ref="B2:K2"/>
    <mergeCell ref="B3:C3"/>
    <mergeCell ref="D3:J3"/>
    <mergeCell ref="B4:C4"/>
    <mergeCell ref="D4:J4"/>
    <mergeCell ref="B5:C5"/>
    <mergeCell ref="D5:J5"/>
    <mergeCell ref="E6:J6"/>
    <mergeCell ref="E7:H7"/>
    <mergeCell ref="J8:K9"/>
    <mergeCell ref="C327:D327"/>
    <mergeCell ref="C328:D328"/>
    <mergeCell ref="C330:D330"/>
    <mergeCell ref="C331:D331"/>
    <mergeCell ref="C332:D332"/>
    <mergeCell ref="D209:E209"/>
    <mergeCell ref="D212:E212"/>
    <mergeCell ref="D322:E322"/>
    <mergeCell ref="D14:E14"/>
    <mergeCell ref="D19:E19"/>
    <mergeCell ref="D24:E24"/>
    <mergeCell ref="D64:E64"/>
    <mergeCell ref="D87:E87"/>
    <mergeCell ref="D109:E109"/>
    <mergeCell ref="D113:E113"/>
    <mergeCell ref="D150:E150"/>
    <mergeCell ref="D161:E161"/>
    <mergeCell ref="D301:E301"/>
    <mergeCell ref="D302:E302"/>
    <mergeCell ref="D311:E311"/>
    <mergeCell ref="D234:E234"/>
    <mergeCell ref="D254:E254"/>
    <mergeCell ref="D20:E20"/>
    <mergeCell ref="D22:E22"/>
    <mergeCell ref="D25:E25"/>
    <mergeCell ref="D51:E51"/>
    <mergeCell ref="D62:E62"/>
    <mergeCell ref="D65:E65"/>
    <mergeCell ref="D83:E83"/>
    <mergeCell ref="D88:E88"/>
    <mergeCell ref="D167:E167"/>
    <mergeCell ref="D173:E173"/>
    <mergeCell ref="D198:E198"/>
    <mergeCell ref="D211:E211"/>
    <mergeCell ref="D223:E223"/>
    <mergeCell ref="D225:E225"/>
    <mergeCell ref="D154:E154"/>
    <mergeCell ref="D95:E95"/>
    <mergeCell ref="D101:E101"/>
    <mergeCell ref="D114:E114"/>
    <mergeCell ref="D117:E117"/>
    <mergeCell ref="D124:E124"/>
    <mergeCell ref="D126:E126"/>
    <mergeCell ref="D130:E130"/>
    <mergeCell ref="D132:E132"/>
    <mergeCell ref="D138:E138"/>
    <mergeCell ref="D147:E147"/>
    <mergeCell ref="D151:E151"/>
    <mergeCell ref="D158:E158"/>
    <mergeCell ref="D174:E174"/>
    <mergeCell ref="D181:E181"/>
    <mergeCell ref="D186:E186"/>
    <mergeCell ref="D196:E196"/>
    <mergeCell ref="D235:E235"/>
    <mergeCell ref="D243:E243"/>
    <mergeCell ref="D248:E248"/>
    <mergeCell ref="D251:E251"/>
    <mergeCell ref="D255:E255"/>
    <mergeCell ref="D187:E187"/>
    <mergeCell ref="D190:E190"/>
    <mergeCell ref="D194:E194"/>
    <mergeCell ref="D202:E202"/>
    <mergeCell ref="D204:E204"/>
    <mergeCell ref="D199:E199"/>
    <mergeCell ref="D201:E201"/>
    <mergeCell ref="D263:E263"/>
    <mergeCell ref="D269:E269"/>
    <mergeCell ref="D272:E272"/>
    <mergeCell ref="D276:E276"/>
    <mergeCell ref="D295:E295"/>
  </mergeCells>
  <dataValidations disablePrompts="1" count="1">
    <dataValidation type="list" allowBlank="1" showInputMessage="1" showErrorMessage="1" sqref="J8" xr:uid="{BB4CAFBA-0777-40CF-882B-536EE06F966A}">
      <mc:AlternateContent xmlns:x12ac="http://schemas.microsoft.com/office/spreadsheetml/2011/1/ac" xmlns:mc="http://schemas.openxmlformats.org/markup-compatibility/2006">
        <mc:Choice Requires="x12ac">
          <x12ac:list>"""Sem Desoneração"""," ""Com Desoneração"""</x12ac:list>
        </mc:Choice>
        <mc:Fallback>
          <formula1>"""Sem Desoneração"", ""Com Desoneração"""</formula1>
        </mc:Fallback>
      </mc:AlternateContent>
    </dataValidation>
  </dataValidations>
  <pageMargins left="0.62992125984251968" right="0.51181102362204722" top="0.51181102362204722" bottom="0.51181102362204722" header="0" footer="0.31496062992125984"/>
  <pageSetup paperSize="9" scale="41" fitToHeight="0" orientation="portrait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0DF2-9B97-46D2-B3F6-6FFB1C4B868C}">
  <sheetPr>
    <tabColor theme="3" tint="-0.499984740745262"/>
    <pageSetUpPr fitToPage="1"/>
  </sheetPr>
  <dimension ref="B1:S1005"/>
  <sheetViews>
    <sheetView showGridLines="0" view="pageBreakPreview" zoomScale="85" zoomScaleNormal="85" zoomScaleSheetLayoutView="85" workbookViewId="0">
      <selection activeCell="K11" sqref="K11"/>
    </sheetView>
  </sheetViews>
  <sheetFormatPr defaultColWidth="16.42578125" defaultRowHeight="15" customHeight="1" x14ac:dyDescent="0.25"/>
  <cols>
    <col min="1" max="1" width="2.7109375" style="179" customWidth="1"/>
    <col min="2" max="2" width="3.5703125" style="179" customWidth="1"/>
    <col min="3" max="3" width="4.28515625" style="207" customWidth="1"/>
    <col min="4" max="4" width="53.140625" style="179" customWidth="1"/>
    <col min="5" max="7" width="34.5703125" style="179" customWidth="1"/>
    <col min="8" max="8" width="31.28515625" style="179" customWidth="1"/>
    <col min="9" max="9" width="25.140625" style="179" customWidth="1"/>
    <col min="10" max="10" width="3.5703125" style="179" customWidth="1"/>
    <col min="11" max="11" width="52.28515625" style="179" bestFit="1" customWidth="1"/>
    <col min="12" max="12" width="18.42578125" style="179" bestFit="1" customWidth="1"/>
    <col min="13" max="13" width="17.5703125" style="179" bestFit="1" customWidth="1"/>
    <col min="14" max="16384" width="16.42578125" style="179"/>
  </cols>
  <sheetData>
    <row r="1" spans="3:19" ht="18" x14ac:dyDescent="0.25">
      <c r="C1" s="176"/>
      <c r="D1" s="226"/>
      <c r="E1" s="227"/>
      <c r="F1" s="227"/>
      <c r="G1" s="227"/>
      <c r="H1" s="228"/>
      <c r="I1" s="177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3:19" ht="18.75" customHeight="1" x14ac:dyDescent="0.25">
      <c r="C2" s="176"/>
      <c r="D2" s="229" t="s">
        <v>20</v>
      </c>
      <c r="E2" s="217"/>
      <c r="F2" s="217"/>
      <c r="G2" s="217"/>
      <c r="H2" s="230"/>
      <c r="I2" s="180"/>
      <c r="J2" s="180"/>
      <c r="K2" s="178"/>
      <c r="L2" s="178"/>
      <c r="M2" s="178"/>
      <c r="N2" s="178"/>
      <c r="O2" s="181"/>
    </row>
    <row r="3" spans="3:19" ht="18.75" customHeight="1" x14ac:dyDescent="0.25">
      <c r="C3" s="176"/>
      <c r="D3" s="229" t="s">
        <v>2073</v>
      </c>
      <c r="E3" s="217"/>
      <c r="F3" s="217"/>
      <c r="G3" s="217"/>
      <c r="H3" s="230"/>
      <c r="I3" s="180"/>
      <c r="J3" s="180"/>
      <c r="K3" s="178"/>
      <c r="L3" s="178"/>
      <c r="M3" s="178"/>
      <c r="N3" s="178"/>
      <c r="O3" s="181"/>
    </row>
    <row r="4" spans="3:19" ht="18.75" customHeight="1" x14ac:dyDescent="0.25">
      <c r="C4" s="176"/>
      <c r="D4" s="231"/>
      <c r="E4" s="209"/>
      <c r="F4" s="209"/>
      <c r="G4" s="209"/>
      <c r="H4" s="232"/>
      <c r="I4" s="180"/>
      <c r="J4" s="180"/>
      <c r="K4" s="178"/>
      <c r="L4" s="178"/>
      <c r="M4" s="178"/>
      <c r="N4" s="178"/>
      <c r="O4" s="181"/>
    </row>
    <row r="5" spans="3:19" ht="18.75" customHeight="1" x14ac:dyDescent="0.25">
      <c r="C5" s="176"/>
      <c r="D5" s="231"/>
      <c r="E5" s="218" t="s">
        <v>2078</v>
      </c>
      <c r="F5" s="219"/>
      <c r="G5" s="219"/>
      <c r="H5" s="232"/>
      <c r="I5" s="180"/>
      <c r="J5" s="180"/>
      <c r="K5" s="178"/>
      <c r="L5" s="178"/>
      <c r="M5" s="178"/>
      <c r="N5" s="178"/>
      <c r="O5" s="181"/>
    </row>
    <row r="6" spans="3:19" ht="18.75" customHeight="1" x14ac:dyDescent="0.25">
      <c r="C6" s="176"/>
      <c r="D6" s="231"/>
      <c r="E6" s="218"/>
      <c r="F6" s="219"/>
      <c r="G6" s="219"/>
      <c r="H6" s="232"/>
      <c r="I6" s="180"/>
      <c r="J6" s="180"/>
      <c r="K6" s="178"/>
      <c r="L6" s="178"/>
      <c r="M6" s="178"/>
      <c r="N6" s="178"/>
      <c r="O6" s="181"/>
    </row>
    <row r="7" spans="3:19" ht="18.75" customHeight="1" x14ac:dyDescent="0.25">
      <c r="C7" s="176"/>
      <c r="D7" s="231"/>
      <c r="E7" s="218" t="s">
        <v>14</v>
      </c>
      <c r="F7" s="219"/>
      <c r="G7" s="219"/>
      <c r="H7" s="232"/>
      <c r="I7" s="180"/>
      <c r="J7" s="180"/>
      <c r="K7" s="178"/>
      <c r="L7" s="178"/>
      <c r="M7" s="178"/>
      <c r="N7" s="178"/>
      <c r="O7" s="181"/>
    </row>
    <row r="8" spans="3:19" ht="15" customHeight="1" x14ac:dyDescent="0.25">
      <c r="C8" s="176"/>
      <c r="D8" s="233"/>
      <c r="E8" s="210"/>
      <c r="F8" s="219"/>
      <c r="G8" s="219"/>
      <c r="H8" s="234"/>
      <c r="I8" s="182"/>
      <c r="J8" s="183"/>
      <c r="K8" s="183"/>
      <c r="L8" s="183"/>
      <c r="M8" s="183"/>
      <c r="N8" s="183"/>
      <c r="O8" s="183"/>
      <c r="P8" s="183"/>
      <c r="Q8" s="183"/>
      <c r="R8" s="183"/>
      <c r="S8" s="181"/>
    </row>
    <row r="9" spans="3:19" ht="15" customHeight="1" x14ac:dyDescent="0.25">
      <c r="C9" s="176"/>
      <c r="D9" s="235"/>
      <c r="E9" s="212"/>
      <c r="F9" s="212"/>
      <c r="G9" s="212"/>
      <c r="H9" s="236"/>
      <c r="I9" s="183"/>
      <c r="J9" s="183"/>
      <c r="K9" s="183"/>
      <c r="L9" s="183"/>
      <c r="M9" s="183"/>
      <c r="N9" s="183"/>
      <c r="O9" s="181"/>
    </row>
    <row r="10" spans="3:19" ht="15" customHeight="1" x14ac:dyDescent="0.25">
      <c r="C10" s="176"/>
      <c r="D10" s="237"/>
      <c r="E10" s="212" t="s">
        <v>2079</v>
      </c>
      <c r="F10" s="213"/>
      <c r="G10" s="213"/>
      <c r="H10" s="238"/>
      <c r="I10" s="183"/>
      <c r="J10" s="183"/>
      <c r="K10" s="183"/>
      <c r="L10" s="183"/>
      <c r="M10" s="183"/>
      <c r="N10" s="183"/>
      <c r="O10" s="181"/>
    </row>
    <row r="11" spans="3:19" ht="15" customHeight="1" x14ac:dyDescent="0.25">
      <c r="C11" s="176"/>
      <c r="D11" s="237"/>
      <c r="E11" s="211"/>
      <c r="F11" s="214"/>
      <c r="G11" s="214"/>
      <c r="H11" s="239"/>
      <c r="I11" s="183"/>
      <c r="J11" s="183"/>
      <c r="K11" s="183"/>
      <c r="L11" s="183"/>
      <c r="M11" s="183"/>
      <c r="N11" s="183"/>
      <c r="O11" s="181"/>
    </row>
    <row r="12" spans="3:19" ht="15" customHeight="1" x14ac:dyDescent="0.25">
      <c r="C12" s="176"/>
      <c r="D12" s="237"/>
      <c r="E12" s="212" t="s">
        <v>2077</v>
      </c>
      <c r="F12" s="212"/>
      <c r="G12" s="212"/>
      <c r="H12" s="240"/>
      <c r="I12" s="183"/>
      <c r="J12" s="183"/>
      <c r="K12" s="183"/>
      <c r="L12" s="183"/>
      <c r="M12" s="183"/>
      <c r="N12" s="183"/>
      <c r="O12" s="181"/>
    </row>
    <row r="13" spans="3:19" ht="15" customHeight="1" x14ac:dyDescent="0.25">
      <c r="C13" s="176"/>
      <c r="D13" s="241"/>
      <c r="E13" s="211"/>
      <c r="F13" s="213"/>
      <c r="G13" s="213"/>
      <c r="H13" s="242"/>
      <c r="I13" s="183"/>
      <c r="J13" s="183"/>
      <c r="K13" s="183"/>
      <c r="L13" s="183"/>
      <c r="M13" s="183"/>
      <c r="N13" s="183"/>
      <c r="O13" s="181"/>
    </row>
    <row r="14" spans="3:19" ht="26.25" customHeight="1" x14ac:dyDescent="0.25">
      <c r="C14" s="176"/>
      <c r="D14" s="241"/>
      <c r="E14" s="214"/>
      <c r="F14" s="216"/>
      <c r="G14" s="214"/>
      <c r="H14" s="243"/>
      <c r="I14" s="183"/>
      <c r="J14" s="183"/>
      <c r="K14" s="183"/>
      <c r="L14" s="183"/>
      <c r="M14" s="183"/>
      <c r="N14" s="183"/>
      <c r="O14" s="181"/>
    </row>
    <row r="15" spans="3:19" ht="15" customHeight="1" x14ac:dyDescent="0.25">
      <c r="C15" s="176"/>
      <c r="D15" s="244" t="s">
        <v>0</v>
      </c>
      <c r="E15" s="208" t="s">
        <v>2067</v>
      </c>
      <c r="F15" s="208" t="s">
        <v>2067</v>
      </c>
      <c r="G15" s="208" t="s">
        <v>2067</v>
      </c>
      <c r="H15" s="245" t="s">
        <v>2068</v>
      </c>
      <c r="I15" s="183"/>
      <c r="J15" s="183"/>
      <c r="K15" s="183"/>
      <c r="L15" s="183"/>
      <c r="M15" s="183"/>
      <c r="N15" s="183"/>
      <c r="O15" s="181"/>
    </row>
    <row r="16" spans="3:19" ht="28.5" customHeight="1" x14ac:dyDescent="0.25">
      <c r="C16" s="184"/>
      <c r="D16" s="246"/>
      <c r="E16" s="185" t="s">
        <v>2069</v>
      </c>
      <c r="F16" s="185" t="s">
        <v>2070</v>
      </c>
      <c r="G16" s="186" t="s">
        <v>2071</v>
      </c>
      <c r="H16" s="247"/>
      <c r="I16" s="178"/>
      <c r="J16" s="183"/>
      <c r="K16" s="183"/>
      <c r="L16" s="183"/>
      <c r="M16" s="183"/>
      <c r="N16" s="183"/>
      <c r="O16" s="183"/>
    </row>
    <row r="17" spans="2:15" ht="15" customHeight="1" x14ac:dyDescent="0.25">
      <c r="C17" s="184"/>
      <c r="D17" s="248"/>
      <c r="E17" s="187"/>
      <c r="F17" s="187"/>
      <c r="G17" s="187"/>
      <c r="H17" s="249"/>
      <c r="I17" s="178"/>
      <c r="J17" s="183"/>
      <c r="L17" s="183"/>
      <c r="M17" s="183"/>
      <c r="N17" s="183"/>
      <c r="O17" s="183"/>
    </row>
    <row r="18" spans="2:15" ht="15" customHeight="1" x14ac:dyDescent="0.25">
      <c r="B18" s="176"/>
      <c r="C18" s="176"/>
      <c r="D18" s="250" t="s">
        <v>24</v>
      </c>
      <c r="E18" s="188">
        <f>'ITENS FINANCIAVEIS - CEF'!K14</f>
        <v>0</v>
      </c>
      <c r="F18" s="188">
        <f>'ITENS NÃO FINANCIAVEIS - PMM'!K14</f>
        <v>0</v>
      </c>
      <c r="G18" s="189">
        <f>SUM(E18:F18)</f>
        <v>0</v>
      </c>
      <c r="H18" s="251" t="e">
        <f t="shared" ref="H18:H53" si="0">G18/$G$54</f>
        <v>#DIV/0!</v>
      </c>
      <c r="I18" s="190"/>
      <c r="J18" s="183"/>
      <c r="K18" s="183"/>
      <c r="L18" s="191"/>
      <c r="M18" s="190"/>
      <c r="N18" s="178"/>
      <c r="O18" s="178"/>
    </row>
    <row r="19" spans="2:15" ht="15" customHeight="1" x14ac:dyDescent="0.25">
      <c r="B19" s="176"/>
      <c r="C19" s="176"/>
      <c r="D19" s="250" t="s">
        <v>67</v>
      </c>
      <c r="E19" s="188">
        <f>'ITENS FINANCIAVEIS - CEF'!K24</f>
        <v>0</v>
      </c>
      <c r="F19" s="188"/>
      <c r="G19" s="189">
        <f t="shared" ref="G19:G53" si="1">SUM(E19:F19)</f>
        <v>0</v>
      </c>
      <c r="H19" s="251" t="e">
        <f t="shared" si="0"/>
        <v>#DIV/0!</v>
      </c>
      <c r="I19" s="190"/>
      <c r="J19" s="183"/>
      <c r="K19" s="183"/>
      <c r="L19" s="191"/>
      <c r="M19" s="190"/>
      <c r="N19" s="178"/>
      <c r="O19" s="178"/>
    </row>
    <row r="20" spans="2:15" ht="15" customHeight="1" x14ac:dyDescent="0.25">
      <c r="B20" s="176"/>
      <c r="C20" s="176"/>
      <c r="D20" s="250" t="s">
        <v>83</v>
      </c>
      <c r="E20" s="188">
        <f>'ITENS FINANCIAVEIS - CEF'!K33</f>
        <v>0</v>
      </c>
      <c r="F20" s="188"/>
      <c r="G20" s="189">
        <f t="shared" ref="G20" si="2">SUM(E20:F20)</f>
        <v>0</v>
      </c>
      <c r="H20" s="251" t="e">
        <f t="shared" si="0"/>
        <v>#DIV/0!</v>
      </c>
      <c r="I20" s="190"/>
      <c r="J20" s="183"/>
      <c r="K20" s="183"/>
      <c r="L20" s="191"/>
      <c r="M20" s="190"/>
      <c r="N20" s="178"/>
      <c r="O20" s="178"/>
    </row>
    <row r="21" spans="2:15" ht="15" customHeight="1" x14ac:dyDescent="0.25">
      <c r="B21" s="176"/>
      <c r="C21" s="176"/>
      <c r="D21" s="250" t="s">
        <v>111</v>
      </c>
      <c r="E21" s="188">
        <f>'ITENS FINANCIAVEIS - CEF'!K43</f>
        <v>0</v>
      </c>
      <c r="F21" s="188"/>
      <c r="G21" s="189">
        <f t="shared" si="1"/>
        <v>0</v>
      </c>
      <c r="H21" s="251" t="e">
        <f t="shared" si="0"/>
        <v>#DIV/0!</v>
      </c>
      <c r="I21" s="190"/>
      <c r="J21" s="183"/>
      <c r="K21" s="183"/>
      <c r="L21" s="191"/>
      <c r="M21" s="190"/>
      <c r="N21" s="178"/>
      <c r="O21" s="178"/>
    </row>
    <row r="22" spans="2:15" ht="15" customHeight="1" x14ac:dyDescent="0.25">
      <c r="B22" s="176"/>
      <c r="C22" s="176"/>
      <c r="D22" s="250" t="s">
        <v>176</v>
      </c>
      <c r="E22" s="188">
        <f>'ITENS FINANCIAVEIS - CEF'!K72</f>
        <v>0</v>
      </c>
      <c r="F22" s="188"/>
      <c r="G22" s="189">
        <f t="shared" si="1"/>
        <v>0</v>
      </c>
      <c r="H22" s="251" t="e">
        <f t="shared" si="0"/>
        <v>#DIV/0!</v>
      </c>
      <c r="I22" s="190"/>
      <c r="J22" s="183"/>
      <c r="K22" s="183"/>
      <c r="L22" s="191"/>
      <c r="M22" s="190"/>
      <c r="N22" s="178"/>
      <c r="O22" s="178"/>
    </row>
    <row r="23" spans="2:15" ht="15" customHeight="1" x14ac:dyDescent="0.25">
      <c r="B23" s="176"/>
      <c r="C23" s="176"/>
      <c r="D23" s="250" t="s">
        <v>224</v>
      </c>
      <c r="E23" s="188">
        <f>'ITENS FINANCIAVEIS - CEF'!K90</f>
        <v>0</v>
      </c>
      <c r="F23" s="188">
        <f>'ITENS NÃO FINANCIAVEIS - PMM'!K19</f>
        <v>0</v>
      </c>
      <c r="G23" s="189">
        <f t="shared" si="1"/>
        <v>0</v>
      </c>
      <c r="H23" s="251" t="e">
        <f t="shared" si="0"/>
        <v>#DIV/0!</v>
      </c>
      <c r="I23" s="190"/>
      <c r="J23" s="183"/>
      <c r="K23" s="183"/>
      <c r="L23" s="191"/>
      <c r="M23" s="190"/>
      <c r="N23" s="178"/>
      <c r="O23" s="178"/>
    </row>
    <row r="24" spans="2:15" ht="15" customHeight="1" x14ac:dyDescent="0.25">
      <c r="B24" s="176"/>
      <c r="C24" s="176"/>
      <c r="D24" s="250" t="s">
        <v>384</v>
      </c>
      <c r="E24" s="188">
        <f>'ITENS FINANCIAVEIS - CEF'!K146</f>
        <v>0</v>
      </c>
      <c r="F24" s="188"/>
      <c r="G24" s="189">
        <f t="shared" si="1"/>
        <v>0</v>
      </c>
      <c r="H24" s="251" t="e">
        <f t="shared" si="0"/>
        <v>#DIV/0!</v>
      </c>
      <c r="I24" s="190"/>
      <c r="K24" s="183"/>
      <c r="L24" s="191"/>
      <c r="M24" s="190"/>
      <c r="N24" s="178"/>
      <c r="O24" s="178"/>
    </row>
    <row r="25" spans="2:15" ht="15" customHeight="1" x14ac:dyDescent="0.25">
      <c r="B25" s="176"/>
      <c r="C25" s="176"/>
      <c r="D25" s="250" t="s">
        <v>403</v>
      </c>
      <c r="E25" s="188">
        <f>'ITENS FINANCIAVEIS - CEF'!K153</f>
        <v>0</v>
      </c>
      <c r="F25" s="188"/>
      <c r="G25" s="189">
        <f t="shared" si="1"/>
        <v>0</v>
      </c>
      <c r="H25" s="251" t="e">
        <f t="shared" si="0"/>
        <v>#DIV/0!</v>
      </c>
      <c r="I25" s="190"/>
      <c r="J25" s="183"/>
      <c r="K25" s="183"/>
      <c r="L25" s="191"/>
      <c r="M25" s="190"/>
      <c r="N25" s="178"/>
      <c r="O25" s="178"/>
    </row>
    <row r="26" spans="2:15" ht="15" customHeight="1" x14ac:dyDescent="0.25">
      <c r="B26" s="176"/>
      <c r="C26" s="176"/>
      <c r="D26" s="250" t="s">
        <v>419</v>
      </c>
      <c r="E26" s="188">
        <f>'ITENS FINANCIAVEIS - CEF'!K159</f>
        <v>0</v>
      </c>
      <c r="F26" s="188"/>
      <c r="G26" s="189">
        <f t="shared" si="1"/>
        <v>0</v>
      </c>
      <c r="H26" s="251" t="e">
        <f t="shared" si="0"/>
        <v>#DIV/0!</v>
      </c>
      <c r="I26" s="190"/>
      <c r="J26" s="183"/>
      <c r="K26" s="183"/>
      <c r="L26" s="191"/>
      <c r="M26" s="190"/>
      <c r="N26" s="178"/>
      <c r="O26" s="178"/>
    </row>
    <row r="27" spans="2:15" ht="15" customHeight="1" x14ac:dyDescent="0.25">
      <c r="B27" s="176"/>
      <c r="C27" s="176"/>
      <c r="D27" s="250" t="s">
        <v>462</v>
      </c>
      <c r="E27" s="188">
        <f>'ITENS FINANCIAVEIS - CEF'!K175</f>
        <v>0</v>
      </c>
      <c r="F27" s="188"/>
      <c r="G27" s="189">
        <f t="shared" si="1"/>
        <v>0</v>
      </c>
      <c r="H27" s="251" t="e">
        <f t="shared" si="0"/>
        <v>#DIV/0!</v>
      </c>
      <c r="I27" s="190"/>
      <c r="J27" s="183"/>
      <c r="K27" s="183"/>
      <c r="L27" s="191"/>
      <c r="M27" s="190"/>
      <c r="N27" s="178"/>
      <c r="O27" s="178"/>
    </row>
    <row r="28" spans="2:15" ht="15" customHeight="1" x14ac:dyDescent="0.25">
      <c r="B28" s="176"/>
      <c r="C28" s="176"/>
      <c r="D28" s="250" t="s">
        <v>551</v>
      </c>
      <c r="E28" s="188">
        <f>'ITENS FINANCIAVEIS - CEF'!K207</f>
        <v>0</v>
      </c>
      <c r="F28" s="188"/>
      <c r="G28" s="189">
        <f t="shared" si="1"/>
        <v>0</v>
      </c>
      <c r="H28" s="251" t="e">
        <f t="shared" si="0"/>
        <v>#DIV/0!</v>
      </c>
      <c r="I28" s="190"/>
      <c r="J28" s="183"/>
      <c r="K28" s="183"/>
      <c r="L28" s="191"/>
      <c r="M28" s="190"/>
      <c r="N28" s="178"/>
      <c r="O28" s="178"/>
    </row>
    <row r="29" spans="2:15" ht="15" customHeight="1" x14ac:dyDescent="0.25">
      <c r="B29" s="176"/>
      <c r="C29" s="176"/>
      <c r="D29" s="250" t="s">
        <v>615</v>
      </c>
      <c r="E29" s="188">
        <f>'ITENS FINANCIAVEIS - CEF'!K233</f>
        <v>0</v>
      </c>
      <c r="F29" s="188">
        <f>'ITENS NÃO FINANCIAVEIS - PMM'!K24</f>
        <v>0</v>
      </c>
      <c r="G29" s="189">
        <f t="shared" si="1"/>
        <v>0</v>
      </c>
      <c r="H29" s="251" t="e">
        <f t="shared" si="0"/>
        <v>#DIV/0!</v>
      </c>
      <c r="I29" s="190"/>
      <c r="J29" s="183"/>
      <c r="K29" s="183"/>
      <c r="L29" s="191"/>
      <c r="M29" s="190"/>
      <c r="N29" s="178"/>
      <c r="O29" s="178"/>
    </row>
    <row r="30" spans="2:15" ht="15" customHeight="1" x14ac:dyDescent="0.25">
      <c r="B30" s="176"/>
      <c r="C30" s="176"/>
      <c r="D30" s="250" t="s">
        <v>716</v>
      </c>
      <c r="E30" s="188">
        <f>'ITENS FINANCIAVEIS - CEF'!K269</f>
        <v>0</v>
      </c>
      <c r="F30" s="188">
        <f>'ITENS NÃO FINANCIAVEIS - PMM'!K64</f>
        <v>0</v>
      </c>
      <c r="G30" s="189">
        <f t="shared" si="1"/>
        <v>0</v>
      </c>
      <c r="H30" s="251" t="e">
        <f t="shared" si="0"/>
        <v>#DIV/0!</v>
      </c>
      <c r="I30" s="190"/>
      <c r="J30" s="183"/>
      <c r="K30" s="183"/>
      <c r="L30" s="191"/>
      <c r="M30" s="190"/>
      <c r="N30" s="178"/>
      <c r="O30" s="178"/>
    </row>
    <row r="31" spans="2:15" ht="15" customHeight="1" x14ac:dyDescent="0.25">
      <c r="B31" s="176"/>
      <c r="C31" s="176"/>
      <c r="D31" s="250" t="s">
        <v>732</v>
      </c>
      <c r="E31" s="188">
        <f>'ITENS FINANCIAVEIS - CEF'!K276</f>
        <v>0</v>
      </c>
      <c r="F31" s="188">
        <f>'ITENS NÃO FINANCIAVEIS - PMM'!K87</f>
        <v>0</v>
      </c>
      <c r="G31" s="189">
        <f t="shared" si="1"/>
        <v>0</v>
      </c>
      <c r="H31" s="251" t="e">
        <f t="shared" si="0"/>
        <v>#DIV/0!</v>
      </c>
      <c r="I31" s="190"/>
      <c r="J31" s="183"/>
      <c r="K31" s="183"/>
      <c r="L31" s="191"/>
      <c r="M31" s="190"/>
      <c r="N31" s="178"/>
      <c r="O31" s="178"/>
    </row>
    <row r="32" spans="2:15" ht="15" customHeight="1" x14ac:dyDescent="0.25">
      <c r="B32" s="176"/>
      <c r="C32" s="176"/>
      <c r="D32" s="250" t="s">
        <v>816</v>
      </c>
      <c r="E32" s="188">
        <f>'ITENS FINANCIAVEIS - CEF'!K308</f>
        <v>0</v>
      </c>
      <c r="F32" s="188">
        <f>'ITENS NÃO FINANCIAVEIS - PMM'!K109</f>
        <v>0</v>
      </c>
      <c r="G32" s="189">
        <f t="shared" si="1"/>
        <v>0</v>
      </c>
      <c r="H32" s="251" t="e">
        <f t="shared" si="0"/>
        <v>#DIV/0!</v>
      </c>
      <c r="I32" s="190"/>
      <c r="J32" s="183"/>
      <c r="K32" s="183"/>
      <c r="L32" s="191"/>
      <c r="M32" s="190"/>
      <c r="N32" s="178"/>
      <c r="O32" s="178"/>
    </row>
    <row r="33" spans="2:15" ht="15" customHeight="1" x14ac:dyDescent="0.25">
      <c r="B33" s="176"/>
      <c r="C33" s="176"/>
      <c r="D33" s="250" t="s">
        <v>919</v>
      </c>
      <c r="E33" s="188">
        <f>'ITENS FINANCIAVEIS - CEF'!K343</f>
        <v>0</v>
      </c>
      <c r="F33" s="222"/>
      <c r="G33" s="189">
        <f t="shared" si="1"/>
        <v>0</v>
      </c>
      <c r="H33" s="251" t="e">
        <f t="shared" si="0"/>
        <v>#DIV/0!</v>
      </c>
      <c r="I33" s="190"/>
      <c r="J33" s="183"/>
      <c r="K33" s="183"/>
      <c r="L33" s="191"/>
      <c r="M33" s="190"/>
      <c r="N33" s="178"/>
      <c r="O33" s="178"/>
    </row>
    <row r="34" spans="2:15" ht="15" customHeight="1" x14ac:dyDescent="0.25">
      <c r="B34" s="176"/>
      <c r="C34" s="176"/>
      <c r="D34" s="250" t="s">
        <v>1095</v>
      </c>
      <c r="E34" s="188">
        <f>'ITENS FINANCIAVEIS - CEF'!K405</f>
        <v>0</v>
      </c>
      <c r="F34" s="188">
        <f>'ITENS NÃO FINANCIAVEIS - PMM'!K113</f>
        <v>0</v>
      </c>
      <c r="G34" s="189">
        <f>SUM(E34:F34)</f>
        <v>0</v>
      </c>
      <c r="H34" s="251" t="e">
        <f t="shared" si="0"/>
        <v>#DIV/0!</v>
      </c>
      <c r="I34" s="190"/>
      <c r="J34" s="183"/>
      <c r="K34" s="183"/>
      <c r="L34" s="191"/>
      <c r="M34" s="190"/>
      <c r="N34" s="178"/>
      <c r="O34" s="178"/>
    </row>
    <row r="35" spans="2:15" ht="15" customHeight="1" x14ac:dyDescent="0.25">
      <c r="B35" s="176"/>
      <c r="C35" s="176"/>
      <c r="D35" s="250" t="s">
        <v>1398</v>
      </c>
      <c r="E35" s="188">
        <f>'ITENS FINANCIAVEIS - CEF'!K515</f>
        <v>0</v>
      </c>
      <c r="F35" s="188">
        <f>'ITENS NÃO FINANCIAVEIS - PMM'!K150</f>
        <v>0</v>
      </c>
      <c r="G35" s="189">
        <f t="shared" si="1"/>
        <v>0</v>
      </c>
      <c r="H35" s="251" t="e">
        <f t="shared" si="0"/>
        <v>#DIV/0!</v>
      </c>
      <c r="I35" s="190"/>
      <c r="J35" s="183"/>
      <c r="K35" s="183"/>
      <c r="L35" s="191"/>
      <c r="M35" s="190"/>
      <c r="N35" s="178"/>
      <c r="O35" s="178"/>
    </row>
    <row r="36" spans="2:15" ht="30" x14ac:dyDescent="0.25">
      <c r="B36" s="176"/>
      <c r="C36" s="176"/>
      <c r="D36" s="250" t="s">
        <v>1488</v>
      </c>
      <c r="E36" s="188">
        <f>'ITENS FINANCIAVEIS - CEF'!K553</f>
        <v>0</v>
      </c>
      <c r="F36" s="188">
        <f>'ITENS NÃO FINANCIAVEIS - PMM'!K161</f>
        <v>0</v>
      </c>
      <c r="G36" s="189">
        <f t="shared" si="1"/>
        <v>0</v>
      </c>
      <c r="H36" s="251" t="e">
        <f t="shared" si="0"/>
        <v>#DIV/0!</v>
      </c>
      <c r="I36" s="190"/>
      <c r="J36" s="183"/>
      <c r="K36" s="183"/>
      <c r="L36" s="191"/>
      <c r="M36" s="190"/>
      <c r="N36" s="178"/>
      <c r="O36" s="178"/>
    </row>
    <row r="37" spans="2:15" ht="15" customHeight="1" x14ac:dyDescent="0.25">
      <c r="B37" s="176"/>
      <c r="C37" s="176"/>
      <c r="D37" s="250" t="s">
        <v>1502</v>
      </c>
      <c r="E37" s="188">
        <f>'ITENS FINANCIAVEIS - CEF'!K559</f>
        <v>0</v>
      </c>
      <c r="F37" s="188"/>
      <c r="G37" s="189">
        <f t="shared" si="1"/>
        <v>0</v>
      </c>
      <c r="H37" s="251" t="e">
        <f t="shared" si="0"/>
        <v>#DIV/0!</v>
      </c>
      <c r="I37" s="190"/>
      <c r="J37" s="183"/>
      <c r="K37" s="183"/>
      <c r="L37" s="191"/>
      <c r="M37" s="190"/>
      <c r="N37" s="178"/>
      <c r="O37" s="178"/>
    </row>
    <row r="38" spans="2:15" ht="15" customHeight="1" x14ac:dyDescent="0.25">
      <c r="B38" s="176"/>
      <c r="C38" s="176"/>
      <c r="D38" s="250" t="s">
        <v>1514</v>
      </c>
      <c r="E38" s="188">
        <f>'ITENS FINANCIAVEIS - CEF'!K564</f>
        <v>0</v>
      </c>
      <c r="F38" s="188"/>
      <c r="G38" s="189">
        <f t="shared" si="1"/>
        <v>0</v>
      </c>
      <c r="H38" s="251" t="e">
        <f t="shared" si="0"/>
        <v>#DIV/0!</v>
      </c>
      <c r="I38" s="190"/>
      <c r="J38" s="183"/>
      <c r="K38" s="183"/>
      <c r="L38" s="191"/>
      <c r="M38" s="190"/>
      <c r="N38" s="178"/>
      <c r="O38" s="178"/>
    </row>
    <row r="39" spans="2:15" ht="15" customHeight="1" x14ac:dyDescent="0.25">
      <c r="B39" s="176"/>
      <c r="C39" s="176"/>
      <c r="D39" s="250" t="s">
        <v>1524</v>
      </c>
      <c r="E39" s="188">
        <f>'ITENS FINANCIAVEIS - CEF'!K568</f>
        <v>0</v>
      </c>
      <c r="F39" s="188">
        <f>'ITENS NÃO FINANCIAVEIS - PMM'!K167</f>
        <v>0</v>
      </c>
      <c r="G39" s="189">
        <f t="shared" si="1"/>
        <v>0</v>
      </c>
      <c r="H39" s="251" t="e">
        <f t="shared" si="0"/>
        <v>#DIV/0!</v>
      </c>
      <c r="I39" s="190"/>
      <c r="J39" s="183"/>
      <c r="K39" s="183"/>
      <c r="L39" s="191"/>
      <c r="M39" s="190"/>
      <c r="N39" s="178"/>
      <c r="O39" s="178"/>
    </row>
    <row r="40" spans="2:15" ht="15" customHeight="1" x14ac:dyDescent="0.25">
      <c r="B40" s="176"/>
      <c r="C40" s="176"/>
      <c r="D40" s="250" t="s">
        <v>1541</v>
      </c>
      <c r="E40" s="188">
        <f>'ITENS FINANCIAVEIS - CEF'!K575</f>
        <v>0</v>
      </c>
      <c r="F40" s="188"/>
      <c r="G40" s="189">
        <f t="shared" si="1"/>
        <v>0</v>
      </c>
      <c r="H40" s="251" t="e">
        <f t="shared" si="0"/>
        <v>#DIV/0!</v>
      </c>
      <c r="I40" s="190"/>
      <c r="J40" s="183"/>
      <c r="K40" s="183"/>
      <c r="L40" s="191"/>
      <c r="M40" s="190"/>
      <c r="N40" s="178"/>
      <c r="O40" s="178"/>
    </row>
    <row r="41" spans="2:15" ht="15" customHeight="1" x14ac:dyDescent="0.25">
      <c r="B41" s="176"/>
      <c r="C41" s="176"/>
      <c r="D41" s="250" t="s">
        <v>1575</v>
      </c>
      <c r="E41" s="188">
        <f>'ITENS FINANCIAVEIS - CEF'!K587</f>
        <v>0</v>
      </c>
      <c r="F41" s="188">
        <f>'ITENS NÃO FINANCIAVEIS - PMM'!K173</f>
        <v>0</v>
      </c>
      <c r="G41" s="189">
        <f t="shared" si="1"/>
        <v>0</v>
      </c>
      <c r="H41" s="251" t="e">
        <f t="shared" si="0"/>
        <v>#DIV/0!</v>
      </c>
      <c r="I41" s="190"/>
      <c r="J41" s="183"/>
      <c r="K41" s="183"/>
      <c r="L41" s="191"/>
      <c r="M41" s="190"/>
      <c r="N41" s="178"/>
      <c r="O41" s="178"/>
    </row>
    <row r="42" spans="2:15" ht="15" customHeight="1" x14ac:dyDescent="0.25">
      <c r="B42" s="176"/>
      <c r="C42" s="176"/>
      <c r="D42" s="250" t="s">
        <v>1593</v>
      </c>
      <c r="E42" s="188"/>
      <c r="F42" s="188">
        <f>'ITENS NÃO FINANCIAVEIS - PMM'!K186</f>
        <v>0</v>
      </c>
      <c r="G42" s="189">
        <f t="shared" si="1"/>
        <v>0</v>
      </c>
      <c r="H42" s="251" t="e">
        <f t="shared" si="0"/>
        <v>#DIV/0!</v>
      </c>
      <c r="I42" s="190"/>
      <c r="J42" s="183"/>
      <c r="K42" s="183"/>
      <c r="L42" s="191"/>
      <c r="M42" s="190"/>
      <c r="N42" s="178"/>
      <c r="O42" s="178"/>
    </row>
    <row r="43" spans="2:15" ht="15" customHeight="1" x14ac:dyDescent="0.25">
      <c r="B43" s="176"/>
      <c r="C43" s="176"/>
      <c r="D43" s="250" t="s">
        <v>1615</v>
      </c>
      <c r="E43" s="188"/>
      <c r="F43" s="188">
        <f>'ITENS NÃO FINANCIAVEIS - PMM'!K196</f>
        <v>0</v>
      </c>
      <c r="G43" s="189">
        <f t="shared" si="1"/>
        <v>0</v>
      </c>
      <c r="H43" s="251" t="e">
        <f t="shared" si="0"/>
        <v>#DIV/0!</v>
      </c>
      <c r="I43" s="190"/>
      <c r="J43" s="183"/>
      <c r="K43" s="183"/>
      <c r="L43" s="191"/>
      <c r="M43" s="190"/>
      <c r="N43" s="178"/>
      <c r="O43" s="178"/>
    </row>
    <row r="44" spans="2:15" ht="15" customHeight="1" x14ac:dyDescent="0.25">
      <c r="B44" s="176"/>
      <c r="C44" s="176"/>
      <c r="D44" s="250" t="s">
        <v>1644</v>
      </c>
      <c r="E44" s="188">
        <f>'ITENS FINANCIAVEIS - CEF'!K627</f>
        <v>0</v>
      </c>
      <c r="F44" s="188"/>
      <c r="G44" s="189">
        <f t="shared" si="1"/>
        <v>0</v>
      </c>
      <c r="H44" s="251" t="e">
        <f t="shared" si="0"/>
        <v>#DIV/0!</v>
      </c>
      <c r="I44" s="190"/>
      <c r="J44" s="183"/>
      <c r="K44" s="183"/>
      <c r="L44" s="191"/>
      <c r="M44" s="190"/>
      <c r="N44" s="178"/>
      <c r="O44" s="178"/>
    </row>
    <row r="45" spans="2:15" ht="26.25" customHeight="1" x14ac:dyDescent="0.25">
      <c r="B45" s="176"/>
      <c r="C45" s="176"/>
      <c r="D45" s="250" t="s">
        <v>1654</v>
      </c>
      <c r="E45" s="188">
        <f>'ITENS FINANCIAVEIS - CEF'!K631</f>
        <v>0</v>
      </c>
      <c r="F45" s="188">
        <f>'ITENS NÃO FINANCIAVEIS - PMM'!K198</f>
        <v>0</v>
      </c>
      <c r="G45" s="189">
        <f>SUM(E45:F45)</f>
        <v>0</v>
      </c>
      <c r="H45" s="251" t="e">
        <f t="shared" si="0"/>
        <v>#DIV/0!</v>
      </c>
      <c r="I45" s="190"/>
      <c r="J45" s="183"/>
      <c r="K45" s="183"/>
      <c r="L45" s="191"/>
      <c r="M45" s="190"/>
      <c r="N45" s="178"/>
      <c r="O45" s="178"/>
    </row>
    <row r="46" spans="2:15" ht="15" customHeight="1" x14ac:dyDescent="0.25">
      <c r="B46" s="176"/>
      <c r="C46" s="176"/>
      <c r="D46" s="250" t="s">
        <v>1695</v>
      </c>
      <c r="E46" s="192">
        <f>'ITENS FINANCIAVEIS - CEF'!K661</f>
        <v>0</v>
      </c>
      <c r="F46" s="192">
        <f>'ITENS NÃO FINANCIAVEIS - PMM'!K322</f>
        <v>0</v>
      </c>
      <c r="G46" s="193">
        <f t="shared" si="1"/>
        <v>0</v>
      </c>
      <c r="H46" s="251" t="e">
        <f t="shared" si="0"/>
        <v>#DIV/0!</v>
      </c>
      <c r="I46" s="190"/>
      <c r="J46" s="183"/>
      <c r="K46" s="183"/>
      <c r="L46" s="191"/>
      <c r="M46" s="190"/>
      <c r="N46" s="178"/>
      <c r="O46" s="178"/>
    </row>
    <row r="47" spans="2:15" ht="15" customHeight="1" x14ac:dyDescent="0.25">
      <c r="B47" s="176"/>
      <c r="C47" s="176"/>
      <c r="D47" s="250" t="s">
        <v>1925</v>
      </c>
      <c r="E47" s="188"/>
      <c r="F47" s="188">
        <f>'ITENS NÃO FINANCIAVEIS - PMM'!K211</f>
        <v>0</v>
      </c>
      <c r="G47" s="189">
        <f t="shared" si="1"/>
        <v>0</v>
      </c>
      <c r="H47" s="251" t="e">
        <f t="shared" si="0"/>
        <v>#DIV/0!</v>
      </c>
      <c r="I47" s="190"/>
      <c r="J47" s="183"/>
      <c r="K47" s="183"/>
      <c r="L47" s="191"/>
      <c r="M47" s="190"/>
      <c r="N47" s="178"/>
      <c r="O47" s="178"/>
    </row>
    <row r="48" spans="2:15" ht="15" customHeight="1" x14ac:dyDescent="0.25">
      <c r="B48" s="176"/>
      <c r="C48" s="176"/>
      <c r="D48" s="250" t="s">
        <v>1940</v>
      </c>
      <c r="E48" s="188"/>
      <c r="F48" s="188">
        <f>'ITENS NÃO FINANCIAVEIS - PMM'!K223</f>
        <v>0</v>
      </c>
      <c r="G48" s="189">
        <f t="shared" si="1"/>
        <v>0</v>
      </c>
      <c r="H48" s="251" t="e">
        <f t="shared" si="0"/>
        <v>#DIV/0!</v>
      </c>
      <c r="I48" s="190"/>
      <c r="J48" s="183"/>
      <c r="K48" s="183"/>
      <c r="L48" s="191"/>
      <c r="M48" s="190"/>
      <c r="N48" s="178"/>
      <c r="O48" s="178"/>
    </row>
    <row r="49" spans="2:19" ht="15" customHeight="1" x14ac:dyDescent="0.25">
      <c r="B49" s="176"/>
      <c r="C49" s="176"/>
      <c r="D49" s="250" t="s">
        <v>1943</v>
      </c>
      <c r="E49" s="188"/>
      <c r="F49" s="188">
        <f>'ITENS NÃO FINANCIAVEIS - PMM'!K225</f>
        <v>0</v>
      </c>
      <c r="G49" s="189">
        <f t="shared" si="1"/>
        <v>0</v>
      </c>
      <c r="H49" s="251" t="e">
        <f t="shared" si="0"/>
        <v>#DIV/0!</v>
      </c>
      <c r="I49" s="190"/>
      <c r="J49" s="183"/>
      <c r="K49" s="183"/>
      <c r="L49" s="191"/>
      <c r="M49" s="190"/>
      <c r="N49" s="178"/>
      <c r="O49" s="178"/>
    </row>
    <row r="50" spans="2:19" ht="15" customHeight="1" x14ac:dyDescent="0.25">
      <c r="B50" s="176"/>
      <c r="C50" s="176"/>
      <c r="D50" s="250" t="s">
        <v>1948</v>
      </c>
      <c r="E50" s="188"/>
      <c r="F50" s="188">
        <f>'ITENS NÃO FINANCIAVEIS - PMM'!K234</f>
        <v>0</v>
      </c>
      <c r="G50" s="189">
        <f t="shared" si="1"/>
        <v>0</v>
      </c>
      <c r="H50" s="251" t="e">
        <f t="shared" si="0"/>
        <v>#DIV/0!</v>
      </c>
      <c r="I50" s="190"/>
      <c r="J50" s="183"/>
      <c r="K50" s="183"/>
      <c r="L50" s="191"/>
      <c r="M50" s="190"/>
      <c r="N50" s="178"/>
      <c r="O50" s="178"/>
    </row>
    <row r="51" spans="2:19" ht="15" customHeight="1" x14ac:dyDescent="0.25">
      <c r="B51" s="176"/>
      <c r="C51" s="176"/>
      <c r="D51" s="250" t="s">
        <v>1954</v>
      </c>
      <c r="E51" s="188"/>
      <c r="F51" s="188">
        <f>'ITENS NÃO FINANCIAVEIS - PMM'!K254</f>
        <v>0</v>
      </c>
      <c r="G51" s="189">
        <f t="shared" si="1"/>
        <v>0</v>
      </c>
      <c r="H51" s="251" t="e">
        <f t="shared" si="0"/>
        <v>#DIV/0!</v>
      </c>
      <c r="I51" s="190"/>
      <c r="J51" s="183"/>
      <c r="K51" s="183"/>
      <c r="L51" s="191"/>
      <c r="M51" s="190"/>
      <c r="N51" s="178"/>
      <c r="O51" s="178"/>
    </row>
    <row r="52" spans="2:19" ht="15" customHeight="1" x14ac:dyDescent="0.25">
      <c r="B52" s="176"/>
      <c r="C52" s="176"/>
      <c r="D52" s="250" t="s">
        <v>1975</v>
      </c>
      <c r="E52" s="188"/>
      <c r="F52" s="188">
        <f>'ITENS NÃO FINANCIAVEIS - PMM'!K275</f>
        <v>0</v>
      </c>
      <c r="G52" s="189">
        <f t="shared" si="1"/>
        <v>0</v>
      </c>
      <c r="H52" s="251" t="e">
        <f t="shared" si="0"/>
        <v>#DIV/0!</v>
      </c>
      <c r="I52" s="190"/>
      <c r="J52" s="183"/>
      <c r="K52" s="183"/>
      <c r="L52" s="191"/>
      <c r="M52" s="190"/>
      <c r="N52" s="178"/>
      <c r="O52" s="178"/>
    </row>
    <row r="53" spans="2:19" ht="15" customHeight="1" x14ac:dyDescent="0.25">
      <c r="B53" s="176"/>
      <c r="C53" s="176"/>
      <c r="D53" s="250" t="s">
        <v>2024</v>
      </c>
      <c r="E53" s="188"/>
      <c r="F53" s="188">
        <f>'ITENS NÃO FINANCIAVEIS - PMM'!K301</f>
        <v>0</v>
      </c>
      <c r="G53" s="189">
        <f t="shared" si="1"/>
        <v>0</v>
      </c>
      <c r="H53" s="251" t="e">
        <f t="shared" si="0"/>
        <v>#DIV/0!</v>
      </c>
      <c r="I53" s="190"/>
      <c r="J53" s="183"/>
      <c r="K53" s="183"/>
      <c r="L53" s="191"/>
      <c r="M53" s="190"/>
      <c r="N53" s="178"/>
      <c r="O53" s="178"/>
    </row>
    <row r="54" spans="2:19" ht="15.2" customHeight="1" x14ac:dyDescent="0.25">
      <c r="C54" s="184"/>
      <c r="D54" s="252" t="s">
        <v>2072</v>
      </c>
      <c r="E54" s="194">
        <f>SUM(E18:E53)</f>
        <v>0</v>
      </c>
      <c r="F54" s="194">
        <f>SUM(F18:F53)</f>
        <v>0</v>
      </c>
      <c r="G54" s="194">
        <f>SUM(G18:G53)</f>
        <v>0</v>
      </c>
      <c r="H54" s="253" t="e">
        <f>SUM(H18:H53)</f>
        <v>#DIV/0!</v>
      </c>
      <c r="I54" s="195"/>
      <c r="J54" s="183"/>
      <c r="K54" s="196"/>
      <c r="L54" s="183"/>
      <c r="M54" s="183"/>
      <c r="N54" s="183"/>
      <c r="O54" s="183"/>
    </row>
    <row r="55" spans="2:19" ht="15" customHeight="1" x14ac:dyDescent="0.25">
      <c r="C55" s="184"/>
      <c r="D55" s="254"/>
      <c r="E55" s="197"/>
      <c r="F55" s="197"/>
      <c r="G55" s="197"/>
      <c r="H55" s="255"/>
      <c r="I55" s="198"/>
      <c r="J55" s="183"/>
      <c r="K55" s="183"/>
      <c r="L55" s="183"/>
      <c r="M55" s="183"/>
      <c r="N55" s="183"/>
      <c r="O55" s="183"/>
    </row>
    <row r="56" spans="2:19" ht="15" customHeight="1" x14ac:dyDescent="0.25">
      <c r="C56" s="184"/>
      <c r="D56" s="256"/>
      <c r="E56" s="257"/>
      <c r="F56" s="257"/>
      <c r="G56" s="257"/>
      <c r="H56" s="258"/>
      <c r="I56" s="199"/>
      <c r="J56" s="183"/>
      <c r="K56" s="196"/>
      <c r="L56" s="183"/>
      <c r="M56" s="183"/>
      <c r="N56" s="183"/>
      <c r="O56" s="183"/>
      <c r="P56" s="183"/>
      <c r="Q56" s="183"/>
      <c r="R56" s="183"/>
      <c r="S56" s="183"/>
    </row>
    <row r="57" spans="2:19" ht="33" customHeight="1" x14ac:dyDescent="0.25">
      <c r="C57" s="176"/>
      <c r="D57" s="259" t="s">
        <v>16</v>
      </c>
      <c r="E57" s="220"/>
      <c r="F57" s="220"/>
      <c r="G57" s="222"/>
      <c r="H57" s="260"/>
      <c r="I57" s="178"/>
      <c r="J57" s="183"/>
      <c r="K57" s="183"/>
      <c r="L57" s="183"/>
      <c r="M57" s="183"/>
      <c r="N57" s="183"/>
      <c r="O57" s="183"/>
    </row>
    <row r="58" spans="2:19" ht="15" customHeight="1" x14ac:dyDescent="0.25">
      <c r="C58" s="176"/>
      <c r="D58" s="259" t="s">
        <v>17</v>
      </c>
      <c r="E58" s="223"/>
      <c r="F58" s="223"/>
      <c r="G58" s="200"/>
      <c r="H58" s="261"/>
      <c r="I58" s="178"/>
      <c r="J58" s="183"/>
      <c r="K58" s="183"/>
      <c r="L58" s="183"/>
      <c r="M58" s="183"/>
      <c r="N58" s="183"/>
      <c r="O58" s="183"/>
    </row>
    <row r="59" spans="2:19" ht="15" customHeight="1" x14ac:dyDescent="0.25">
      <c r="C59" s="176"/>
      <c r="D59" s="262"/>
      <c r="E59" s="221"/>
      <c r="F59" s="222"/>
      <c r="G59" s="210"/>
      <c r="H59" s="234"/>
      <c r="I59" s="198"/>
      <c r="J59" s="183"/>
      <c r="K59" s="183"/>
      <c r="L59" s="183"/>
      <c r="M59" s="183"/>
      <c r="N59" s="183"/>
      <c r="O59" s="183"/>
    </row>
    <row r="60" spans="2:19" ht="37.5" customHeight="1" x14ac:dyDescent="0.25">
      <c r="C60" s="176"/>
      <c r="D60" s="259" t="s">
        <v>16</v>
      </c>
      <c r="E60" s="221"/>
      <c r="F60" s="221"/>
      <c r="G60" s="210"/>
      <c r="H60" s="234"/>
      <c r="I60" s="182"/>
      <c r="J60" s="178"/>
      <c r="K60" s="178"/>
      <c r="L60" s="178"/>
      <c r="M60" s="178"/>
      <c r="N60" s="178"/>
      <c r="O60" s="178"/>
      <c r="P60" s="178"/>
      <c r="Q60" s="178"/>
      <c r="R60" s="178"/>
      <c r="S60" s="178"/>
    </row>
    <row r="61" spans="2:19" ht="15.75" customHeight="1" x14ac:dyDescent="0.25">
      <c r="C61" s="176"/>
      <c r="D61" s="263" t="s">
        <v>2081</v>
      </c>
      <c r="E61" s="223"/>
      <c r="F61" s="223"/>
      <c r="G61" s="215"/>
      <c r="H61" s="243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</row>
    <row r="62" spans="2:19" ht="4.5" customHeight="1" x14ac:dyDescent="0.25">
      <c r="C62" s="176"/>
      <c r="D62" s="263"/>
      <c r="E62" s="264"/>
      <c r="F62" s="264"/>
      <c r="G62" s="215"/>
      <c r="H62" s="243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</row>
    <row r="63" spans="2:19" ht="15.75" customHeight="1" x14ac:dyDescent="0.25">
      <c r="C63" s="176"/>
      <c r="D63" s="263" t="s">
        <v>2080</v>
      </c>
      <c r="E63" s="223"/>
      <c r="F63" s="223"/>
      <c r="G63" s="215"/>
      <c r="H63" s="243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</row>
    <row r="64" spans="2:19" ht="15.75" customHeight="1" x14ac:dyDescent="0.25">
      <c r="C64" s="176"/>
      <c r="D64" s="265"/>
      <c r="E64" s="215"/>
      <c r="F64" s="215"/>
      <c r="G64" s="215"/>
      <c r="H64" s="243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</row>
    <row r="65" spans="3:19" ht="15.75" customHeight="1" x14ac:dyDescent="0.25">
      <c r="C65" s="176"/>
      <c r="D65" s="266"/>
      <c r="E65" s="215"/>
      <c r="F65" s="215"/>
      <c r="G65" s="215"/>
      <c r="H65" s="243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</row>
    <row r="66" spans="3:19" s="201" customFormat="1" ht="15.75" customHeight="1" x14ac:dyDescent="0.25">
      <c r="C66" s="176"/>
      <c r="D66" s="267" t="s">
        <v>26</v>
      </c>
      <c r="E66" s="224"/>
      <c r="F66" s="224"/>
      <c r="G66" s="224"/>
      <c r="H66" s="268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</row>
    <row r="67" spans="3:19" ht="15.75" customHeight="1" x14ac:dyDescent="0.25">
      <c r="C67" s="176"/>
      <c r="D67" s="267" t="s">
        <v>27</v>
      </c>
      <c r="E67" s="225"/>
      <c r="F67" s="225"/>
      <c r="G67" s="203"/>
      <c r="H67" s="243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</row>
    <row r="68" spans="3:19" ht="15.75" customHeight="1" x14ac:dyDescent="0.25">
      <c r="C68" s="176"/>
      <c r="D68" s="241"/>
      <c r="E68" s="225"/>
      <c r="F68" s="225"/>
      <c r="G68" s="225"/>
      <c r="H68" s="243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</row>
    <row r="69" spans="3:19" ht="15.75" customHeight="1" x14ac:dyDescent="0.25">
      <c r="C69" s="176"/>
      <c r="D69" s="269"/>
      <c r="E69" s="270"/>
      <c r="F69" s="270"/>
      <c r="G69" s="271"/>
      <c r="H69" s="272"/>
      <c r="I69" s="204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3:19" ht="15.75" customHeight="1" x14ac:dyDescent="0.25">
      <c r="C70" s="176"/>
      <c r="D70" s="178"/>
      <c r="E70" s="205"/>
      <c r="F70" s="205"/>
      <c r="G70" s="178"/>
      <c r="H70" s="205"/>
      <c r="I70" s="205"/>
      <c r="J70" s="178"/>
      <c r="K70" s="178"/>
      <c r="L70" s="178"/>
      <c r="M70" s="178"/>
      <c r="N70" s="178"/>
      <c r="O70" s="178"/>
      <c r="P70" s="178"/>
      <c r="Q70" s="178"/>
      <c r="R70" s="178"/>
      <c r="S70" s="178"/>
    </row>
    <row r="71" spans="3:19" ht="15.75" customHeight="1" x14ac:dyDescent="0.25">
      <c r="C71" s="176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3:19" ht="15.75" customHeight="1" x14ac:dyDescent="0.25">
      <c r="C72" s="176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3:19" ht="15.75" customHeight="1" x14ac:dyDescent="0.25">
      <c r="C73" s="176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3:19" ht="15.75" customHeight="1" x14ac:dyDescent="0.25">
      <c r="C74" s="176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</row>
    <row r="75" spans="3:19" ht="15.75" customHeight="1" x14ac:dyDescent="0.25">
      <c r="C75" s="176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</row>
    <row r="76" spans="3:19" ht="15.75" customHeight="1" x14ac:dyDescent="0.25">
      <c r="C76" s="176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</row>
    <row r="77" spans="3:19" ht="15.75" customHeight="1" x14ac:dyDescent="0.25">
      <c r="C77" s="176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</row>
    <row r="78" spans="3:19" ht="15.75" customHeight="1" x14ac:dyDescent="0.25">
      <c r="C78" s="176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</row>
    <row r="79" spans="3:19" ht="15.75" customHeight="1" x14ac:dyDescent="0.25">
      <c r="C79" s="176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0" spans="3:19" ht="15.75" customHeight="1" x14ac:dyDescent="0.25">
      <c r="C80" s="176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</row>
    <row r="81" spans="3:19" ht="15.75" customHeight="1" x14ac:dyDescent="0.25">
      <c r="C81" s="176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</row>
    <row r="82" spans="3:19" ht="15.75" customHeight="1" x14ac:dyDescent="0.25">
      <c r="C82" s="176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</row>
    <row r="83" spans="3:19" ht="15.75" customHeight="1" x14ac:dyDescent="0.25">
      <c r="C83" s="176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</row>
    <row r="84" spans="3:19" ht="15.75" customHeight="1" x14ac:dyDescent="0.25">
      <c r="C84" s="176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</row>
    <row r="85" spans="3:19" ht="15.75" customHeight="1" x14ac:dyDescent="0.25">
      <c r="C85" s="176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</row>
    <row r="86" spans="3:19" ht="15.75" customHeight="1" x14ac:dyDescent="0.25">
      <c r="C86" s="176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</row>
    <row r="87" spans="3:19" ht="15.75" customHeight="1" x14ac:dyDescent="0.25">
      <c r="C87" s="176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</row>
    <row r="88" spans="3:19" ht="15.75" customHeight="1" x14ac:dyDescent="0.25">
      <c r="C88" s="176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</row>
    <row r="89" spans="3:19" ht="15.75" customHeight="1" x14ac:dyDescent="0.25">
      <c r="C89" s="176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</row>
    <row r="90" spans="3:19" ht="15.75" customHeight="1" x14ac:dyDescent="0.25">
      <c r="C90" s="176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</row>
    <row r="91" spans="3:19" ht="15.75" customHeight="1" x14ac:dyDescent="0.25">
      <c r="C91" s="176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</row>
    <row r="92" spans="3:19" ht="15.75" customHeight="1" x14ac:dyDescent="0.25">
      <c r="C92" s="176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</row>
    <row r="93" spans="3:19" ht="15.75" customHeight="1" x14ac:dyDescent="0.25">
      <c r="C93" s="176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</row>
    <row r="94" spans="3:19" ht="15.75" customHeight="1" x14ac:dyDescent="0.25">
      <c r="C94" s="176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</row>
    <row r="95" spans="3:19" ht="15.75" customHeight="1" x14ac:dyDescent="0.25">
      <c r="C95" s="176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</row>
    <row r="96" spans="3:19" ht="15.75" customHeight="1" x14ac:dyDescent="0.25">
      <c r="C96" s="176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</row>
    <row r="97" spans="3:19" ht="15.75" customHeight="1" x14ac:dyDescent="0.25">
      <c r="C97" s="176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</row>
    <row r="98" spans="3:19" ht="15.75" customHeight="1" x14ac:dyDescent="0.25">
      <c r="C98" s="176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</row>
    <row r="99" spans="3:19" ht="15.75" customHeight="1" x14ac:dyDescent="0.25">
      <c r="C99" s="176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</row>
    <row r="100" spans="3:19" ht="15.75" customHeight="1" x14ac:dyDescent="0.25">
      <c r="C100" s="176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</row>
    <row r="101" spans="3:19" ht="15.75" customHeight="1" x14ac:dyDescent="0.25">
      <c r="C101" s="176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</row>
    <row r="102" spans="3:19" ht="15.75" customHeight="1" x14ac:dyDescent="0.25">
      <c r="C102" s="176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</row>
    <row r="103" spans="3:19" ht="15.75" customHeight="1" x14ac:dyDescent="0.25">
      <c r="C103" s="176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</row>
    <row r="104" spans="3:19" ht="15.75" customHeight="1" x14ac:dyDescent="0.25">
      <c r="C104" s="176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</row>
    <row r="105" spans="3:19" ht="15.75" customHeight="1" x14ac:dyDescent="0.25">
      <c r="C105" s="176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</row>
    <row r="106" spans="3:19" ht="15.75" customHeight="1" x14ac:dyDescent="0.25">
      <c r="C106" s="176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</row>
    <row r="107" spans="3:19" ht="15.75" customHeight="1" x14ac:dyDescent="0.25">
      <c r="C107" s="176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</row>
    <row r="108" spans="3:19" ht="15.75" customHeight="1" x14ac:dyDescent="0.25">
      <c r="C108" s="176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</row>
    <row r="109" spans="3:19" ht="15.75" customHeight="1" x14ac:dyDescent="0.25">
      <c r="C109" s="176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</row>
    <row r="110" spans="3:19" ht="15.75" customHeight="1" x14ac:dyDescent="0.25">
      <c r="C110" s="176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</row>
    <row r="111" spans="3:19" ht="15.75" customHeight="1" x14ac:dyDescent="0.25">
      <c r="C111" s="176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</row>
    <row r="112" spans="3:19" ht="15.75" customHeight="1" x14ac:dyDescent="0.25">
      <c r="C112" s="176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</row>
    <row r="113" spans="3:19" ht="15.75" customHeight="1" x14ac:dyDescent="0.25">
      <c r="C113" s="176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</row>
    <row r="114" spans="3:19" ht="15.75" customHeight="1" x14ac:dyDescent="0.25">
      <c r="C114" s="176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</row>
    <row r="115" spans="3:19" ht="15.75" customHeight="1" x14ac:dyDescent="0.25">
      <c r="C115" s="176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</row>
    <row r="116" spans="3:19" ht="15.75" customHeight="1" x14ac:dyDescent="0.25">
      <c r="C116" s="176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</row>
    <row r="117" spans="3:19" ht="15.75" customHeight="1" x14ac:dyDescent="0.25">
      <c r="C117" s="176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</row>
    <row r="118" spans="3:19" ht="15.75" customHeight="1" x14ac:dyDescent="0.25">
      <c r="C118" s="176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</row>
    <row r="119" spans="3:19" ht="15.75" customHeight="1" x14ac:dyDescent="0.25">
      <c r="C119" s="176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</row>
    <row r="120" spans="3:19" ht="15.75" customHeight="1" x14ac:dyDescent="0.25">
      <c r="C120" s="176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</row>
    <row r="121" spans="3:19" ht="15.75" customHeight="1" x14ac:dyDescent="0.25">
      <c r="C121" s="176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</row>
    <row r="122" spans="3:19" ht="15.75" customHeight="1" x14ac:dyDescent="0.25">
      <c r="C122" s="176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</row>
    <row r="123" spans="3:19" ht="15.75" customHeight="1" x14ac:dyDescent="0.25">
      <c r="C123" s="176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</row>
    <row r="124" spans="3:19" ht="15.75" customHeight="1" x14ac:dyDescent="0.25">
      <c r="C124" s="176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</row>
    <row r="125" spans="3:19" ht="15.75" customHeight="1" x14ac:dyDescent="0.25">
      <c r="C125" s="176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</row>
    <row r="126" spans="3:19" ht="15.75" customHeight="1" x14ac:dyDescent="0.25">
      <c r="C126" s="176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</row>
    <row r="127" spans="3:19" ht="15.75" customHeight="1" x14ac:dyDescent="0.25">
      <c r="C127" s="176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</row>
    <row r="128" spans="3:19" ht="15.75" customHeight="1" x14ac:dyDescent="0.25">
      <c r="C128" s="176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</row>
    <row r="129" spans="3:19" ht="15.75" customHeight="1" x14ac:dyDescent="0.25">
      <c r="C129" s="176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</row>
    <row r="130" spans="3:19" ht="15.75" customHeight="1" x14ac:dyDescent="0.25">
      <c r="C130" s="176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</row>
    <row r="131" spans="3:19" ht="15.75" customHeight="1" x14ac:dyDescent="0.25">
      <c r="C131" s="176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</row>
    <row r="132" spans="3:19" ht="15.75" customHeight="1" x14ac:dyDescent="0.25">
      <c r="C132" s="176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</row>
    <row r="133" spans="3:19" ht="15.75" customHeight="1" x14ac:dyDescent="0.25">
      <c r="C133" s="176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</row>
    <row r="134" spans="3:19" ht="15.75" customHeight="1" x14ac:dyDescent="0.25">
      <c r="C134" s="176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</row>
    <row r="135" spans="3:19" ht="15.75" customHeight="1" x14ac:dyDescent="0.25">
      <c r="C135" s="176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</row>
    <row r="136" spans="3:19" ht="15.75" customHeight="1" x14ac:dyDescent="0.25">
      <c r="C136" s="176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</row>
    <row r="137" spans="3:19" ht="15.75" customHeight="1" x14ac:dyDescent="0.25">
      <c r="C137" s="176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</row>
    <row r="138" spans="3:19" ht="15.75" customHeight="1" x14ac:dyDescent="0.25">
      <c r="C138" s="176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</row>
    <row r="139" spans="3:19" ht="15.75" customHeight="1" x14ac:dyDescent="0.25">
      <c r="C139" s="176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</row>
    <row r="140" spans="3:19" ht="15.75" customHeight="1" x14ac:dyDescent="0.25">
      <c r="C140" s="176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</row>
    <row r="141" spans="3:19" ht="15.75" customHeight="1" x14ac:dyDescent="0.25">
      <c r="C141" s="176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</row>
    <row r="142" spans="3:19" ht="15.75" customHeight="1" x14ac:dyDescent="0.25">
      <c r="C142" s="176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</row>
    <row r="143" spans="3:19" ht="15.75" customHeight="1" x14ac:dyDescent="0.25">
      <c r="C143" s="176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</row>
    <row r="144" spans="3:19" ht="15.75" customHeight="1" x14ac:dyDescent="0.25">
      <c r="C144" s="176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</row>
    <row r="145" spans="3:19" ht="15.75" customHeight="1" x14ac:dyDescent="0.25">
      <c r="C145" s="176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</row>
    <row r="146" spans="3:19" ht="15.75" customHeight="1" x14ac:dyDescent="0.25">
      <c r="C146" s="176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</row>
    <row r="147" spans="3:19" ht="15.75" customHeight="1" x14ac:dyDescent="0.25">
      <c r="C147" s="176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</row>
    <row r="148" spans="3:19" ht="15.75" customHeight="1" x14ac:dyDescent="0.25">
      <c r="C148" s="176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</row>
    <row r="149" spans="3:19" ht="15.75" customHeight="1" x14ac:dyDescent="0.25">
      <c r="C149" s="176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</row>
    <row r="150" spans="3:19" ht="15.75" customHeight="1" x14ac:dyDescent="0.25">
      <c r="C150" s="176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</row>
    <row r="151" spans="3:19" ht="15.75" customHeight="1" x14ac:dyDescent="0.25">
      <c r="C151" s="176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</row>
    <row r="152" spans="3:19" ht="15.75" customHeight="1" x14ac:dyDescent="0.25">
      <c r="C152" s="176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</row>
    <row r="153" spans="3:19" ht="15.75" customHeight="1" x14ac:dyDescent="0.25">
      <c r="C153" s="176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</row>
    <row r="154" spans="3:19" ht="15.75" customHeight="1" x14ac:dyDescent="0.25">
      <c r="C154" s="176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</row>
    <row r="155" spans="3:19" ht="15.75" customHeight="1" x14ac:dyDescent="0.25">
      <c r="C155" s="176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</row>
    <row r="156" spans="3:19" ht="15.75" customHeight="1" x14ac:dyDescent="0.25">
      <c r="C156" s="176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</row>
    <row r="157" spans="3:19" ht="15.75" customHeight="1" x14ac:dyDescent="0.25">
      <c r="C157" s="176"/>
      <c r="D157" s="178"/>
      <c r="E157" s="178"/>
      <c r="F157" s="178"/>
      <c r="G157" s="178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</row>
    <row r="158" spans="3:19" ht="15.75" customHeight="1" x14ac:dyDescent="0.25">
      <c r="C158" s="176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</row>
    <row r="159" spans="3:19" ht="15.75" customHeight="1" x14ac:dyDescent="0.25">
      <c r="C159" s="176"/>
      <c r="D159" s="178"/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</row>
    <row r="160" spans="3:19" ht="15.75" customHeight="1" x14ac:dyDescent="0.25">
      <c r="C160" s="176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</row>
    <row r="161" spans="3:19" ht="15.75" customHeight="1" x14ac:dyDescent="0.25">
      <c r="C161" s="176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</row>
    <row r="162" spans="3:19" ht="15.75" customHeight="1" x14ac:dyDescent="0.25">
      <c r="C162" s="176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</row>
    <row r="163" spans="3:19" ht="15.75" customHeight="1" x14ac:dyDescent="0.25">
      <c r="C163" s="176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</row>
    <row r="164" spans="3:19" ht="15.75" customHeight="1" x14ac:dyDescent="0.25">
      <c r="C164" s="176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</row>
    <row r="165" spans="3:19" ht="15.75" customHeight="1" x14ac:dyDescent="0.25">
      <c r="C165" s="176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</row>
    <row r="166" spans="3:19" ht="15.75" customHeight="1" x14ac:dyDescent="0.25">
      <c r="C166" s="176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</row>
    <row r="167" spans="3:19" ht="15.75" customHeight="1" x14ac:dyDescent="0.25">
      <c r="C167" s="176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</row>
    <row r="168" spans="3:19" ht="15.75" customHeight="1" x14ac:dyDescent="0.25">
      <c r="C168" s="176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</row>
    <row r="169" spans="3:19" ht="15.75" customHeight="1" x14ac:dyDescent="0.25">
      <c r="C169" s="176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</row>
    <row r="170" spans="3:19" ht="15.75" customHeight="1" x14ac:dyDescent="0.25">
      <c r="C170" s="176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</row>
    <row r="171" spans="3:19" ht="15.75" customHeight="1" x14ac:dyDescent="0.25">
      <c r="C171" s="176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</row>
    <row r="172" spans="3:19" ht="15.75" customHeight="1" x14ac:dyDescent="0.25">
      <c r="C172" s="176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</row>
    <row r="173" spans="3:19" ht="15.75" customHeight="1" x14ac:dyDescent="0.25">
      <c r="C173" s="176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</row>
    <row r="174" spans="3:19" ht="15.75" customHeight="1" x14ac:dyDescent="0.25">
      <c r="C174" s="176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</row>
    <row r="175" spans="3:19" ht="15.75" customHeight="1" x14ac:dyDescent="0.25">
      <c r="C175" s="176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</row>
    <row r="176" spans="3:19" ht="15.75" customHeight="1" x14ac:dyDescent="0.25">
      <c r="C176" s="176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</row>
    <row r="177" spans="3:19" ht="15.75" customHeight="1" x14ac:dyDescent="0.25">
      <c r="C177" s="176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</row>
    <row r="178" spans="3:19" ht="15.75" customHeight="1" x14ac:dyDescent="0.25">
      <c r="C178" s="176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</row>
    <row r="179" spans="3:19" ht="15.75" customHeight="1" x14ac:dyDescent="0.25">
      <c r="C179" s="176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</row>
    <row r="180" spans="3:19" ht="15.75" customHeight="1" x14ac:dyDescent="0.25">
      <c r="C180" s="176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</row>
    <row r="181" spans="3:19" ht="15.75" customHeight="1" x14ac:dyDescent="0.25">
      <c r="C181" s="176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</row>
    <row r="182" spans="3:19" ht="15.75" customHeight="1" x14ac:dyDescent="0.25">
      <c r="C182" s="176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</row>
    <row r="183" spans="3:19" ht="15.75" customHeight="1" x14ac:dyDescent="0.25">
      <c r="C183" s="176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</row>
    <row r="184" spans="3:19" ht="15.75" customHeight="1" x14ac:dyDescent="0.25">
      <c r="C184" s="176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</row>
    <row r="185" spans="3:19" ht="15.75" customHeight="1" x14ac:dyDescent="0.25">
      <c r="C185" s="176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</row>
    <row r="186" spans="3:19" ht="15.75" customHeight="1" x14ac:dyDescent="0.25">
      <c r="C186" s="176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</row>
    <row r="187" spans="3:19" ht="15.75" customHeight="1" x14ac:dyDescent="0.25">
      <c r="C187" s="176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</row>
    <row r="188" spans="3:19" ht="15.75" customHeight="1" x14ac:dyDescent="0.25">
      <c r="C188" s="176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</row>
    <row r="189" spans="3:19" ht="15.75" customHeight="1" x14ac:dyDescent="0.25">
      <c r="C189" s="176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</row>
    <row r="190" spans="3:19" ht="15.75" customHeight="1" x14ac:dyDescent="0.25">
      <c r="C190" s="176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</row>
    <row r="191" spans="3:19" ht="15.75" customHeight="1" x14ac:dyDescent="0.25">
      <c r="C191" s="176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</row>
    <row r="192" spans="3:19" ht="15.75" customHeight="1" x14ac:dyDescent="0.25">
      <c r="C192" s="176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</row>
    <row r="193" spans="3:19" ht="15.75" customHeight="1" x14ac:dyDescent="0.25">
      <c r="C193" s="176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</row>
    <row r="194" spans="3:19" ht="15.75" customHeight="1" x14ac:dyDescent="0.25">
      <c r="C194" s="176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</row>
    <row r="195" spans="3:19" ht="15.75" customHeight="1" x14ac:dyDescent="0.25">
      <c r="C195" s="176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</row>
    <row r="196" spans="3:19" ht="15.75" customHeight="1" x14ac:dyDescent="0.25">
      <c r="C196" s="176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</row>
    <row r="197" spans="3:19" ht="15.75" customHeight="1" x14ac:dyDescent="0.25">
      <c r="C197" s="176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</row>
    <row r="198" spans="3:19" ht="15.75" customHeight="1" x14ac:dyDescent="0.25">
      <c r="C198" s="176"/>
      <c r="D198" s="178"/>
      <c r="E198" s="178"/>
      <c r="F198" s="178"/>
      <c r="G198" s="178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</row>
    <row r="199" spans="3:19" ht="15.75" customHeight="1" x14ac:dyDescent="0.25">
      <c r="C199" s="176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178"/>
      <c r="R199" s="178"/>
      <c r="S199" s="178"/>
    </row>
    <row r="200" spans="3:19" ht="15.75" customHeight="1" x14ac:dyDescent="0.25">
      <c r="C200" s="176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</row>
    <row r="201" spans="3:19" ht="15.75" customHeight="1" x14ac:dyDescent="0.25">
      <c r="C201" s="176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</row>
    <row r="202" spans="3:19" ht="15.75" customHeight="1" x14ac:dyDescent="0.25">
      <c r="C202" s="176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</row>
    <row r="203" spans="3:19" ht="15.75" customHeight="1" x14ac:dyDescent="0.25">
      <c r="C203" s="176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</row>
    <row r="204" spans="3:19" ht="15.75" customHeight="1" x14ac:dyDescent="0.25">
      <c r="C204" s="176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</row>
    <row r="205" spans="3:19" ht="15.75" customHeight="1" x14ac:dyDescent="0.25">
      <c r="C205" s="176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</row>
    <row r="206" spans="3:19" ht="15.75" customHeight="1" x14ac:dyDescent="0.25">
      <c r="C206" s="176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</row>
    <row r="207" spans="3:19" ht="15.75" customHeight="1" x14ac:dyDescent="0.25">
      <c r="C207" s="176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</row>
    <row r="208" spans="3:19" ht="15.75" customHeight="1" x14ac:dyDescent="0.25">
      <c r="C208" s="176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</row>
    <row r="209" spans="3:19" ht="15.75" customHeight="1" x14ac:dyDescent="0.25">
      <c r="C209" s="176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</row>
    <row r="210" spans="3:19" ht="15.75" customHeight="1" x14ac:dyDescent="0.25">
      <c r="C210" s="176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</row>
    <row r="211" spans="3:19" ht="15.75" customHeight="1" x14ac:dyDescent="0.25">
      <c r="C211" s="176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</row>
    <row r="212" spans="3:19" ht="15.75" customHeight="1" x14ac:dyDescent="0.25">
      <c r="C212" s="176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</row>
    <row r="213" spans="3:19" ht="15.75" customHeight="1" x14ac:dyDescent="0.25">
      <c r="C213" s="176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</row>
    <row r="214" spans="3:19" ht="15.75" customHeight="1" x14ac:dyDescent="0.25">
      <c r="C214" s="176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</row>
    <row r="215" spans="3:19" ht="15.75" customHeight="1" x14ac:dyDescent="0.25">
      <c r="C215" s="176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</row>
    <row r="216" spans="3:19" ht="15.75" customHeight="1" x14ac:dyDescent="0.25">
      <c r="C216" s="176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</row>
    <row r="217" spans="3:19" ht="15.75" customHeight="1" x14ac:dyDescent="0.25">
      <c r="C217" s="176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</row>
    <row r="218" spans="3:19" ht="15.75" customHeight="1" x14ac:dyDescent="0.25">
      <c r="C218" s="176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</row>
    <row r="219" spans="3:19" ht="15.75" customHeight="1" x14ac:dyDescent="0.25">
      <c r="C219" s="176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</row>
    <row r="220" spans="3:19" ht="15.75" customHeight="1" x14ac:dyDescent="0.25">
      <c r="C220" s="176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</row>
    <row r="221" spans="3:19" ht="15.75" customHeight="1" x14ac:dyDescent="0.25">
      <c r="C221" s="176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</row>
    <row r="222" spans="3:19" ht="15.75" customHeight="1" x14ac:dyDescent="0.25">
      <c r="C222" s="176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</row>
    <row r="223" spans="3:19" ht="15.75" customHeight="1" x14ac:dyDescent="0.25">
      <c r="C223" s="176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</row>
    <row r="224" spans="3:19" ht="15.75" customHeight="1" x14ac:dyDescent="0.25">
      <c r="C224" s="176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</row>
    <row r="225" spans="3:19" ht="15.75" customHeight="1" x14ac:dyDescent="0.25">
      <c r="C225" s="176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</row>
    <row r="226" spans="3:19" ht="15.75" customHeight="1" x14ac:dyDescent="0.25">
      <c r="C226" s="176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</row>
    <row r="227" spans="3:19" ht="15.75" customHeight="1" x14ac:dyDescent="0.25">
      <c r="C227" s="176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</row>
    <row r="228" spans="3:19" ht="15.75" customHeight="1" x14ac:dyDescent="0.25">
      <c r="C228" s="176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</row>
    <row r="229" spans="3:19" ht="15.75" customHeight="1" x14ac:dyDescent="0.25">
      <c r="C229" s="176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</row>
    <row r="230" spans="3:19" ht="15.75" customHeight="1" x14ac:dyDescent="0.25">
      <c r="C230" s="176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</row>
    <row r="231" spans="3:19" ht="15.75" customHeight="1" x14ac:dyDescent="0.25">
      <c r="C231" s="176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</row>
    <row r="232" spans="3:19" ht="15.75" customHeight="1" x14ac:dyDescent="0.25">
      <c r="C232" s="176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</row>
    <row r="233" spans="3:19" ht="15.75" customHeight="1" x14ac:dyDescent="0.25">
      <c r="C233" s="176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</row>
    <row r="234" spans="3:19" ht="15.75" customHeight="1" x14ac:dyDescent="0.25">
      <c r="C234" s="176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</row>
    <row r="235" spans="3:19" ht="15.75" customHeight="1" x14ac:dyDescent="0.25">
      <c r="C235" s="176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</row>
    <row r="236" spans="3:19" ht="15.75" customHeight="1" x14ac:dyDescent="0.25">
      <c r="C236" s="176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</row>
    <row r="237" spans="3:19" ht="15.75" customHeight="1" x14ac:dyDescent="0.25">
      <c r="C237" s="176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</row>
    <row r="238" spans="3:19" ht="15.75" customHeight="1" x14ac:dyDescent="0.25">
      <c r="C238" s="176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</row>
    <row r="239" spans="3:19" ht="15.75" customHeight="1" x14ac:dyDescent="0.25">
      <c r="C239" s="176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</row>
    <row r="240" spans="3:19" ht="15.75" customHeight="1" x14ac:dyDescent="0.25">
      <c r="C240" s="176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</row>
    <row r="241" spans="3:19" ht="15.75" customHeight="1" x14ac:dyDescent="0.25">
      <c r="C241" s="176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</row>
    <row r="242" spans="3:19" ht="15.75" customHeight="1" x14ac:dyDescent="0.25">
      <c r="C242" s="176"/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</row>
    <row r="243" spans="3:19" ht="15.75" customHeight="1" x14ac:dyDescent="0.25">
      <c r="C243" s="176"/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</row>
    <row r="244" spans="3:19" ht="15.75" customHeight="1" x14ac:dyDescent="0.25">
      <c r="C244" s="176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</row>
    <row r="245" spans="3:19" ht="15.75" customHeight="1" x14ac:dyDescent="0.25">
      <c r="C245" s="176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</row>
    <row r="246" spans="3:19" ht="15.75" customHeight="1" x14ac:dyDescent="0.25">
      <c r="C246" s="176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</row>
    <row r="247" spans="3:19" ht="15.75" customHeight="1" x14ac:dyDescent="0.25">
      <c r="C247" s="176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</row>
    <row r="248" spans="3:19" ht="15.75" customHeight="1" x14ac:dyDescent="0.25">
      <c r="C248" s="176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</row>
    <row r="249" spans="3:19" ht="15.75" customHeight="1" x14ac:dyDescent="0.25">
      <c r="C249" s="176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</row>
    <row r="250" spans="3:19" ht="15.75" customHeight="1" x14ac:dyDescent="0.25">
      <c r="C250" s="176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178"/>
      <c r="P250" s="178"/>
      <c r="Q250" s="178"/>
      <c r="R250" s="178"/>
      <c r="S250" s="178"/>
    </row>
    <row r="251" spans="3:19" ht="15.75" customHeight="1" x14ac:dyDescent="0.25">
      <c r="C251" s="176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/>
      <c r="O251" s="178"/>
      <c r="P251" s="178"/>
      <c r="Q251" s="178"/>
      <c r="R251" s="178"/>
      <c r="S251" s="178"/>
    </row>
    <row r="252" spans="3:19" ht="15.75" customHeight="1" x14ac:dyDescent="0.25">
      <c r="C252" s="176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</row>
    <row r="253" spans="3:19" ht="15.75" customHeight="1" x14ac:dyDescent="0.25">
      <c r="C253" s="176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</row>
    <row r="254" spans="3:19" ht="15.75" customHeight="1" x14ac:dyDescent="0.25">
      <c r="C254" s="176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  <c r="Q254" s="178"/>
      <c r="R254" s="178"/>
      <c r="S254" s="178"/>
    </row>
    <row r="255" spans="3:19" ht="15.75" customHeight="1" x14ac:dyDescent="0.25">
      <c r="C255" s="176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178"/>
      <c r="O255" s="178"/>
      <c r="P255" s="178"/>
      <c r="Q255" s="178"/>
      <c r="R255" s="178"/>
      <c r="S255" s="178"/>
    </row>
    <row r="256" spans="3:19" ht="15.75" customHeight="1" x14ac:dyDescent="0.25">
      <c r="C256" s="176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178"/>
      <c r="O256" s="178"/>
      <c r="P256" s="178"/>
      <c r="Q256" s="178"/>
      <c r="R256" s="178"/>
      <c r="S256" s="178"/>
    </row>
    <row r="257" spans="3:19" ht="15.75" customHeight="1" x14ac:dyDescent="0.25">
      <c r="C257" s="176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178"/>
      <c r="O257" s="178"/>
      <c r="P257" s="178"/>
      <c r="Q257" s="178"/>
      <c r="R257" s="178"/>
      <c r="S257" s="178"/>
    </row>
    <row r="258" spans="3:19" ht="15.75" customHeight="1" x14ac:dyDescent="0.25">
      <c r="C258" s="176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178"/>
      <c r="O258" s="178"/>
      <c r="P258" s="178"/>
      <c r="Q258" s="178"/>
      <c r="R258" s="178"/>
      <c r="S258" s="178"/>
    </row>
    <row r="259" spans="3:19" ht="15.75" customHeight="1" x14ac:dyDescent="0.25">
      <c r="C259" s="176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</row>
    <row r="260" spans="3:19" ht="15.75" customHeight="1" x14ac:dyDescent="0.25">
      <c r="C260" s="176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</row>
    <row r="261" spans="3:19" ht="15.75" customHeight="1" x14ac:dyDescent="0.25">
      <c r="C261" s="176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</row>
    <row r="262" spans="3:19" ht="15.75" customHeight="1" x14ac:dyDescent="0.25">
      <c r="C262" s="206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</row>
    <row r="263" spans="3:19" ht="15.75" customHeight="1" x14ac:dyDescent="0.25">
      <c r="C263" s="206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</row>
    <row r="264" spans="3:19" ht="15.75" customHeight="1" x14ac:dyDescent="0.25">
      <c r="C264" s="206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</row>
    <row r="265" spans="3:19" ht="15.75" customHeight="1" x14ac:dyDescent="0.25">
      <c r="C265" s="206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</row>
    <row r="266" spans="3:19" ht="15.75" customHeight="1" x14ac:dyDescent="0.25">
      <c r="C266" s="206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</row>
    <row r="267" spans="3:19" ht="15.75" customHeight="1" x14ac:dyDescent="0.25">
      <c r="C267" s="206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</row>
    <row r="268" spans="3:19" ht="15.75" customHeight="1" x14ac:dyDescent="0.25">
      <c r="C268" s="206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</row>
    <row r="269" spans="3:19" ht="15.75" customHeight="1" x14ac:dyDescent="0.25">
      <c r="C269" s="206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</row>
    <row r="270" spans="3:19" ht="15.75" customHeight="1" x14ac:dyDescent="0.25">
      <c r="C270" s="206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</row>
    <row r="271" spans="3:19" ht="15.75" customHeight="1" x14ac:dyDescent="0.25">
      <c r="C271" s="206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</row>
    <row r="272" spans="3:19" ht="15.75" customHeight="1" x14ac:dyDescent="0.25">
      <c r="C272" s="206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</row>
    <row r="273" spans="3:19" ht="15.75" customHeight="1" x14ac:dyDescent="0.25">
      <c r="C273" s="206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</row>
    <row r="274" spans="3:19" ht="15.75" customHeight="1" x14ac:dyDescent="0.25">
      <c r="C274" s="206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</row>
    <row r="275" spans="3:19" ht="15.75" customHeight="1" x14ac:dyDescent="0.25">
      <c r="C275" s="206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</row>
    <row r="276" spans="3:19" ht="15.75" customHeight="1" x14ac:dyDescent="0.25">
      <c r="C276" s="206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</row>
    <row r="277" spans="3:19" ht="15.75" customHeight="1" x14ac:dyDescent="0.25">
      <c r="C277" s="206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</row>
    <row r="278" spans="3:19" ht="15.75" customHeight="1" x14ac:dyDescent="0.25">
      <c r="C278" s="206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</row>
    <row r="279" spans="3:19" ht="15.75" customHeight="1" x14ac:dyDescent="0.25">
      <c r="C279" s="206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</row>
    <row r="280" spans="3:19" ht="15.75" customHeight="1" x14ac:dyDescent="0.25">
      <c r="C280" s="206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</row>
    <row r="281" spans="3:19" ht="15.75" customHeight="1" x14ac:dyDescent="0.25">
      <c r="C281" s="206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</row>
    <row r="282" spans="3:19" ht="15.75" customHeight="1" x14ac:dyDescent="0.25">
      <c r="C282" s="206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</row>
    <row r="283" spans="3:19" ht="15.75" customHeight="1" x14ac:dyDescent="0.25">
      <c r="C283" s="206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</row>
    <row r="284" spans="3:19" ht="15.75" customHeight="1" x14ac:dyDescent="0.25">
      <c r="C284" s="206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</row>
    <row r="285" spans="3:19" ht="15.75" customHeight="1" x14ac:dyDescent="0.25">
      <c r="C285" s="206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</row>
    <row r="286" spans="3:19" ht="15.75" customHeight="1" x14ac:dyDescent="0.25">
      <c r="C286" s="206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</row>
    <row r="287" spans="3:19" ht="15.75" customHeight="1" x14ac:dyDescent="0.25">
      <c r="C287" s="206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</row>
    <row r="288" spans="3:19" ht="15.75" customHeight="1" x14ac:dyDescent="0.25">
      <c r="C288" s="206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</row>
    <row r="289" spans="3:19" ht="15.75" customHeight="1" x14ac:dyDescent="0.25">
      <c r="C289" s="206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</row>
    <row r="290" spans="3:19" ht="15.75" customHeight="1" x14ac:dyDescent="0.25">
      <c r="C290" s="206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</row>
    <row r="291" spans="3:19" ht="15.75" customHeight="1" x14ac:dyDescent="0.25">
      <c r="C291" s="206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</row>
    <row r="292" spans="3:19" ht="15.75" customHeight="1" x14ac:dyDescent="0.25">
      <c r="C292" s="206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</row>
    <row r="293" spans="3:19" ht="15.75" customHeight="1" x14ac:dyDescent="0.25">
      <c r="C293" s="206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</row>
    <row r="294" spans="3:19" ht="15.75" customHeight="1" x14ac:dyDescent="0.25">
      <c r="C294" s="206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</row>
    <row r="295" spans="3:19" ht="15.75" customHeight="1" x14ac:dyDescent="0.25">
      <c r="C295" s="206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</row>
    <row r="296" spans="3:19" ht="15.75" customHeight="1" x14ac:dyDescent="0.25">
      <c r="C296" s="206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</row>
    <row r="297" spans="3:19" ht="15.75" customHeight="1" x14ac:dyDescent="0.25">
      <c r="C297" s="206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</row>
    <row r="298" spans="3:19" ht="15.75" customHeight="1" x14ac:dyDescent="0.25">
      <c r="C298" s="206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</row>
    <row r="299" spans="3:19" ht="15.75" customHeight="1" x14ac:dyDescent="0.25">
      <c r="C299" s="206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</row>
    <row r="300" spans="3:19" ht="15.75" customHeight="1" x14ac:dyDescent="0.25">
      <c r="C300" s="206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</row>
    <row r="301" spans="3:19" ht="15.75" customHeight="1" x14ac:dyDescent="0.25">
      <c r="C301" s="206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</row>
    <row r="302" spans="3:19" ht="15.75" customHeight="1" x14ac:dyDescent="0.25">
      <c r="C302" s="206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</row>
    <row r="303" spans="3:19" ht="15.75" customHeight="1" x14ac:dyDescent="0.25">
      <c r="C303" s="206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</row>
    <row r="304" spans="3:19" ht="15.75" customHeight="1" x14ac:dyDescent="0.25">
      <c r="C304" s="206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</row>
    <row r="305" spans="3:19" ht="15.75" customHeight="1" x14ac:dyDescent="0.25">
      <c r="C305" s="206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</row>
    <row r="306" spans="3:19" ht="15.75" customHeight="1" x14ac:dyDescent="0.25">
      <c r="C306" s="206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</row>
    <row r="307" spans="3:19" ht="15.75" customHeight="1" x14ac:dyDescent="0.25">
      <c r="C307" s="206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</row>
    <row r="308" spans="3:19" ht="15.75" customHeight="1" x14ac:dyDescent="0.25">
      <c r="C308" s="206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</row>
    <row r="309" spans="3:19" ht="15.75" customHeight="1" x14ac:dyDescent="0.25">
      <c r="C309" s="206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</row>
    <row r="310" spans="3:19" ht="15.75" customHeight="1" x14ac:dyDescent="0.25">
      <c r="C310" s="206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</row>
    <row r="311" spans="3:19" ht="15.75" customHeight="1" x14ac:dyDescent="0.25">
      <c r="C311" s="206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</row>
    <row r="312" spans="3:19" ht="15.75" customHeight="1" x14ac:dyDescent="0.25">
      <c r="C312" s="206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</row>
    <row r="313" spans="3:19" ht="15.75" customHeight="1" x14ac:dyDescent="0.25">
      <c r="C313" s="206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</row>
    <row r="314" spans="3:19" ht="15.75" customHeight="1" x14ac:dyDescent="0.25">
      <c r="C314" s="206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</row>
    <row r="315" spans="3:19" ht="15.75" customHeight="1" x14ac:dyDescent="0.25">
      <c r="C315" s="206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</row>
    <row r="316" spans="3:19" ht="15.75" customHeight="1" x14ac:dyDescent="0.25">
      <c r="C316" s="206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</row>
    <row r="317" spans="3:19" ht="15.75" customHeight="1" x14ac:dyDescent="0.25">
      <c r="C317" s="206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</row>
    <row r="318" spans="3:19" ht="15.75" customHeight="1" x14ac:dyDescent="0.25">
      <c r="C318" s="206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</row>
    <row r="319" spans="3:19" ht="15.75" customHeight="1" x14ac:dyDescent="0.25">
      <c r="C319" s="206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</row>
    <row r="320" spans="3:19" ht="15.75" customHeight="1" x14ac:dyDescent="0.25">
      <c r="C320" s="206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</row>
    <row r="321" spans="3:19" ht="15.75" customHeight="1" x14ac:dyDescent="0.25">
      <c r="C321" s="206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</row>
    <row r="322" spans="3:19" ht="15.75" customHeight="1" x14ac:dyDescent="0.25">
      <c r="C322" s="206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</row>
    <row r="323" spans="3:19" ht="15.75" customHeight="1" x14ac:dyDescent="0.25">
      <c r="C323" s="206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</row>
    <row r="324" spans="3:19" ht="15.75" customHeight="1" x14ac:dyDescent="0.25">
      <c r="C324" s="206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</row>
    <row r="325" spans="3:19" ht="15.75" customHeight="1" x14ac:dyDescent="0.25">
      <c r="C325" s="206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</row>
    <row r="326" spans="3:19" ht="15.75" customHeight="1" x14ac:dyDescent="0.25">
      <c r="C326" s="206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</row>
    <row r="327" spans="3:19" ht="15.75" customHeight="1" x14ac:dyDescent="0.25">
      <c r="C327" s="206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</row>
    <row r="328" spans="3:19" ht="15.75" customHeight="1" x14ac:dyDescent="0.25">
      <c r="C328" s="206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</row>
    <row r="329" spans="3:19" ht="15.75" customHeight="1" x14ac:dyDescent="0.25">
      <c r="C329" s="206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</row>
    <row r="330" spans="3:19" ht="15.75" customHeight="1" x14ac:dyDescent="0.25">
      <c r="C330" s="206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</row>
    <row r="331" spans="3:19" ht="15.75" customHeight="1" x14ac:dyDescent="0.25">
      <c r="C331" s="206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</row>
    <row r="332" spans="3:19" ht="15.75" customHeight="1" x14ac:dyDescent="0.25">
      <c r="C332" s="206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</row>
    <row r="333" spans="3:19" ht="15.75" customHeight="1" x14ac:dyDescent="0.25">
      <c r="C333" s="206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</row>
    <row r="334" spans="3:19" ht="15.75" customHeight="1" x14ac:dyDescent="0.25">
      <c r="C334" s="206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</row>
    <row r="335" spans="3:19" ht="15.75" customHeight="1" x14ac:dyDescent="0.25">
      <c r="C335" s="206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</row>
    <row r="336" spans="3:19" ht="15.75" customHeight="1" x14ac:dyDescent="0.25">
      <c r="C336" s="206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</row>
    <row r="337" spans="3:19" ht="15.75" customHeight="1" x14ac:dyDescent="0.25">
      <c r="C337" s="206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</row>
    <row r="338" spans="3:19" ht="15.75" customHeight="1" x14ac:dyDescent="0.25">
      <c r="C338" s="206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</row>
    <row r="339" spans="3:19" ht="15.75" customHeight="1" x14ac:dyDescent="0.25">
      <c r="C339" s="206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</row>
    <row r="340" spans="3:19" ht="15.75" customHeight="1" x14ac:dyDescent="0.25">
      <c r="C340" s="206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</row>
    <row r="341" spans="3:19" ht="15.75" customHeight="1" x14ac:dyDescent="0.25">
      <c r="C341" s="206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</row>
    <row r="342" spans="3:19" ht="15.75" customHeight="1" x14ac:dyDescent="0.25">
      <c r="C342" s="206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</row>
    <row r="343" spans="3:19" ht="15.75" customHeight="1" x14ac:dyDescent="0.25">
      <c r="C343" s="206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</row>
    <row r="344" spans="3:19" ht="15.75" customHeight="1" x14ac:dyDescent="0.25">
      <c r="C344" s="206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</row>
    <row r="345" spans="3:19" ht="15.75" customHeight="1" x14ac:dyDescent="0.25">
      <c r="C345" s="206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</row>
    <row r="346" spans="3:19" ht="15.75" customHeight="1" x14ac:dyDescent="0.25">
      <c r="C346" s="206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</row>
    <row r="347" spans="3:19" ht="15.75" customHeight="1" x14ac:dyDescent="0.25">
      <c r="C347" s="206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</row>
    <row r="348" spans="3:19" ht="15.75" customHeight="1" x14ac:dyDescent="0.25">
      <c r="C348" s="206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</row>
    <row r="349" spans="3:19" ht="15.75" customHeight="1" x14ac:dyDescent="0.25">
      <c r="C349" s="206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</row>
    <row r="350" spans="3:19" ht="15.75" customHeight="1" x14ac:dyDescent="0.25">
      <c r="C350" s="206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</row>
    <row r="351" spans="3:19" ht="15.75" customHeight="1" x14ac:dyDescent="0.25">
      <c r="C351" s="206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</row>
    <row r="352" spans="3:19" ht="15.75" customHeight="1" x14ac:dyDescent="0.25">
      <c r="C352" s="206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</row>
    <row r="353" spans="3:19" ht="15.75" customHeight="1" x14ac:dyDescent="0.25">
      <c r="C353" s="206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</row>
    <row r="354" spans="3:19" ht="15.75" customHeight="1" x14ac:dyDescent="0.25">
      <c r="C354" s="206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</row>
    <row r="355" spans="3:19" ht="15.75" customHeight="1" x14ac:dyDescent="0.25">
      <c r="C355" s="206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</row>
    <row r="356" spans="3:19" ht="15.75" customHeight="1" x14ac:dyDescent="0.25">
      <c r="C356" s="206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</row>
    <row r="357" spans="3:19" ht="15.75" customHeight="1" x14ac:dyDescent="0.25">
      <c r="C357" s="206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</row>
    <row r="358" spans="3:19" ht="15.75" customHeight="1" x14ac:dyDescent="0.25">
      <c r="C358" s="206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</row>
    <row r="359" spans="3:19" ht="15.75" customHeight="1" x14ac:dyDescent="0.25">
      <c r="C359" s="206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</row>
    <row r="360" spans="3:19" ht="15.75" customHeight="1" x14ac:dyDescent="0.25">
      <c r="C360" s="206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</row>
    <row r="361" spans="3:19" ht="15.75" customHeight="1" x14ac:dyDescent="0.25">
      <c r="C361" s="206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</row>
    <row r="362" spans="3:19" ht="15.75" customHeight="1" x14ac:dyDescent="0.25">
      <c r="C362" s="206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</row>
    <row r="363" spans="3:19" ht="15.75" customHeight="1" x14ac:dyDescent="0.25">
      <c r="C363" s="206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</row>
    <row r="364" spans="3:19" ht="15.75" customHeight="1" x14ac:dyDescent="0.25">
      <c r="C364" s="206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</row>
    <row r="365" spans="3:19" ht="15.75" customHeight="1" x14ac:dyDescent="0.25">
      <c r="C365" s="206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</row>
    <row r="366" spans="3:19" ht="15.75" customHeight="1" x14ac:dyDescent="0.25">
      <c r="C366" s="206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</row>
    <row r="367" spans="3:19" ht="15.75" customHeight="1" x14ac:dyDescent="0.25">
      <c r="C367" s="206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</row>
    <row r="368" spans="3:19" ht="15.75" customHeight="1" x14ac:dyDescent="0.25">
      <c r="C368" s="206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</row>
    <row r="369" spans="3:19" ht="15.75" customHeight="1" x14ac:dyDescent="0.25">
      <c r="C369" s="206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</row>
    <row r="370" spans="3:19" ht="15.75" customHeight="1" x14ac:dyDescent="0.25">
      <c r="C370" s="206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</row>
    <row r="371" spans="3:19" ht="15.75" customHeight="1" x14ac:dyDescent="0.25">
      <c r="C371" s="206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</row>
    <row r="372" spans="3:19" ht="15.75" customHeight="1" x14ac:dyDescent="0.25">
      <c r="C372" s="206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</row>
    <row r="373" spans="3:19" ht="15.75" customHeight="1" x14ac:dyDescent="0.25">
      <c r="C373" s="206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</row>
    <row r="374" spans="3:19" ht="15.75" customHeight="1" x14ac:dyDescent="0.25">
      <c r="C374" s="206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</row>
    <row r="375" spans="3:19" ht="15.75" customHeight="1" x14ac:dyDescent="0.25">
      <c r="C375" s="206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</row>
    <row r="376" spans="3:19" ht="15.75" customHeight="1" x14ac:dyDescent="0.25">
      <c r="C376" s="206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</row>
    <row r="377" spans="3:19" ht="15.75" customHeight="1" x14ac:dyDescent="0.25">
      <c r="C377" s="206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</row>
    <row r="378" spans="3:19" ht="15.75" customHeight="1" x14ac:dyDescent="0.25">
      <c r="C378" s="206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</row>
    <row r="379" spans="3:19" ht="15.75" customHeight="1" x14ac:dyDescent="0.25">
      <c r="C379" s="206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</row>
    <row r="380" spans="3:19" ht="15.75" customHeight="1" x14ac:dyDescent="0.25">
      <c r="C380" s="206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</row>
    <row r="381" spans="3:19" ht="15.75" customHeight="1" x14ac:dyDescent="0.25">
      <c r="C381" s="206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</row>
    <row r="382" spans="3:19" ht="15.75" customHeight="1" x14ac:dyDescent="0.25">
      <c r="C382" s="206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</row>
    <row r="383" spans="3:19" ht="15.75" customHeight="1" x14ac:dyDescent="0.25">
      <c r="C383" s="206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</row>
    <row r="384" spans="3:19" ht="15.75" customHeight="1" x14ac:dyDescent="0.25">
      <c r="C384" s="206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</row>
    <row r="385" spans="3:19" ht="15.75" customHeight="1" x14ac:dyDescent="0.25">
      <c r="C385" s="206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</row>
    <row r="386" spans="3:19" ht="15.75" customHeight="1" x14ac:dyDescent="0.25">
      <c r="C386" s="206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</row>
    <row r="387" spans="3:19" ht="15.75" customHeight="1" x14ac:dyDescent="0.25">
      <c r="C387" s="206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</row>
    <row r="388" spans="3:19" ht="15.75" customHeight="1" x14ac:dyDescent="0.25">
      <c r="C388" s="206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</row>
    <row r="389" spans="3:19" ht="15.75" customHeight="1" x14ac:dyDescent="0.25">
      <c r="C389" s="206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</row>
    <row r="390" spans="3:19" ht="15.75" customHeight="1" x14ac:dyDescent="0.25">
      <c r="C390" s="206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</row>
    <row r="391" spans="3:19" ht="15.75" customHeight="1" x14ac:dyDescent="0.25">
      <c r="C391" s="206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</row>
    <row r="392" spans="3:19" ht="15.75" customHeight="1" x14ac:dyDescent="0.25">
      <c r="C392" s="206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</row>
    <row r="393" spans="3:19" ht="15.75" customHeight="1" x14ac:dyDescent="0.25">
      <c r="C393" s="206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</row>
    <row r="394" spans="3:19" ht="15.75" customHeight="1" x14ac:dyDescent="0.25">
      <c r="C394" s="206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</row>
    <row r="395" spans="3:19" ht="15.75" customHeight="1" x14ac:dyDescent="0.25">
      <c r="C395" s="206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</row>
    <row r="396" spans="3:19" ht="15.75" customHeight="1" x14ac:dyDescent="0.25">
      <c r="C396" s="206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</row>
    <row r="397" spans="3:19" ht="15.75" customHeight="1" x14ac:dyDescent="0.25">
      <c r="C397" s="206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</row>
    <row r="398" spans="3:19" ht="15.75" customHeight="1" x14ac:dyDescent="0.25">
      <c r="C398" s="206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</row>
    <row r="399" spans="3:19" ht="15.75" customHeight="1" x14ac:dyDescent="0.25">
      <c r="C399" s="206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</row>
    <row r="400" spans="3:19" ht="15.75" customHeight="1" x14ac:dyDescent="0.25">
      <c r="C400" s="206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</row>
    <row r="401" spans="3:19" ht="15.75" customHeight="1" x14ac:dyDescent="0.25">
      <c r="C401" s="206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</row>
    <row r="402" spans="3:19" ht="15.75" customHeight="1" x14ac:dyDescent="0.25">
      <c r="C402" s="206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</row>
    <row r="403" spans="3:19" ht="15.75" customHeight="1" x14ac:dyDescent="0.25">
      <c r="C403" s="206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</row>
    <row r="404" spans="3:19" ht="15.75" customHeight="1" x14ac:dyDescent="0.25">
      <c r="C404" s="206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</row>
    <row r="405" spans="3:19" ht="15.75" customHeight="1" x14ac:dyDescent="0.25">
      <c r="C405" s="206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</row>
    <row r="406" spans="3:19" ht="15.75" customHeight="1" x14ac:dyDescent="0.25">
      <c r="C406" s="206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</row>
    <row r="407" spans="3:19" ht="15.75" customHeight="1" x14ac:dyDescent="0.25">
      <c r="C407" s="206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</row>
    <row r="408" spans="3:19" ht="15.75" customHeight="1" x14ac:dyDescent="0.25">
      <c r="C408" s="206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</row>
    <row r="409" spans="3:19" ht="15.75" customHeight="1" x14ac:dyDescent="0.25">
      <c r="C409" s="206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</row>
    <row r="410" spans="3:19" ht="15.75" customHeight="1" x14ac:dyDescent="0.25">
      <c r="C410" s="206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</row>
    <row r="411" spans="3:19" ht="15.75" customHeight="1" x14ac:dyDescent="0.25">
      <c r="C411" s="206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</row>
    <row r="412" spans="3:19" ht="15.75" customHeight="1" x14ac:dyDescent="0.25">
      <c r="C412" s="206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</row>
    <row r="413" spans="3:19" ht="15.75" customHeight="1" x14ac:dyDescent="0.25">
      <c r="C413" s="206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</row>
    <row r="414" spans="3:19" ht="15.75" customHeight="1" x14ac:dyDescent="0.25">
      <c r="C414" s="206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</row>
    <row r="415" spans="3:19" ht="15.75" customHeight="1" x14ac:dyDescent="0.25">
      <c r="C415" s="206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</row>
    <row r="416" spans="3:19" ht="15.75" customHeight="1" x14ac:dyDescent="0.25">
      <c r="C416" s="206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</row>
    <row r="417" spans="3:19" ht="15.75" customHeight="1" x14ac:dyDescent="0.25">
      <c r="C417" s="206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</row>
    <row r="418" spans="3:19" ht="15.75" customHeight="1" x14ac:dyDescent="0.25">
      <c r="C418" s="206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</row>
    <row r="419" spans="3:19" ht="15.75" customHeight="1" x14ac:dyDescent="0.25">
      <c r="C419" s="206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</row>
    <row r="420" spans="3:19" ht="15.75" customHeight="1" x14ac:dyDescent="0.25">
      <c r="C420" s="206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</row>
    <row r="421" spans="3:19" ht="15.75" customHeight="1" x14ac:dyDescent="0.25">
      <c r="C421" s="206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</row>
    <row r="422" spans="3:19" ht="15.75" customHeight="1" x14ac:dyDescent="0.25">
      <c r="C422" s="206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</row>
    <row r="423" spans="3:19" ht="15.75" customHeight="1" x14ac:dyDescent="0.25">
      <c r="C423" s="206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</row>
    <row r="424" spans="3:19" ht="15.75" customHeight="1" x14ac:dyDescent="0.25">
      <c r="C424" s="206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</row>
    <row r="425" spans="3:19" ht="15.75" customHeight="1" x14ac:dyDescent="0.25">
      <c r="C425" s="206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</row>
    <row r="426" spans="3:19" ht="15.75" customHeight="1" x14ac:dyDescent="0.25">
      <c r="C426" s="206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</row>
    <row r="427" spans="3:19" ht="15.75" customHeight="1" x14ac:dyDescent="0.25">
      <c r="C427" s="206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</row>
    <row r="428" spans="3:19" ht="15.75" customHeight="1" x14ac:dyDescent="0.25">
      <c r="C428" s="206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</row>
    <row r="429" spans="3:19" ht="15.75" customHeight="1" x14ac:dyDescent="0.25">
      <c r="C429" s="206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</row>
    <row r="430" spans="3:19" ht="15.75" customHeight="1" x14ac:dyDescent="0.25">
      <c r="C430" s="206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</row>
    <row r="431" spans="3:19" ht="15.75" customHeight="1" x14ac:dyDescent="0.25">
      <c r="C431" s="206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</row>
    <row r="432" spans="3:19" ht="15.75" customHeight="1" x14ac:dyDescent="0.25">
      <c r="C432" s="206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</row>
    <row r="433" spans="3:19" ht="15.75" customHeight="1" x14ac:dyDescent="0.25">
      <c r="C433" s="206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</row>
    <row r="434" spans="3:19" ht="15.75" customHeight="1" x14ac:dyDescent="0.25">
      <c r="C434" s="206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</row>
    <row r="435" spans="3:19" ht="15.75" customHeight="1" x14ac:dyDescent="0.25">
      <c r="C435" s="206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</row>
    <row r="436" spans="3:19" ht="15.75" customHeight="1" x14ac:dyDescent="0.25">
      <c r="C436" s="206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</row>
    <row r="437" spans="3:19" ht="15.75" customHeight="1" x14ac:dyDescent="0.25">
      <c r="C437" s="206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</row>
    <row r="438" spans="3:19" ht="15.75" customHeight="1" x14ac:dyDescent="0.25">
      <c r="C438" s="206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</row>
    <row r="439" spans="3:19" ht="15.75" customHeight="1" x14ac:dyDescent="0.25">
      <c r="C439" s="206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</row>
    <row r="440" spans="3:19" ht="15.75" customHeight="1" x14ac:dyDescent="0.25">
      <c r="C440" s="206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</row>
    <row r="441" spans="3:19" ht="15.75" customHeight="1" x14ac:dyDescent="0.25">
      <c r="C441" s="206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</row>
    <row r="442" spans="3:19" ht="15.75" customHeight="1" x14ac:dyDescent="0.25">
      <c r="C442" s="206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</row>
    <row r="443" spans="3:19" ht="15.75" customHeight="1" x14ac:dyDescent="0.25">
      <c r="C443" s="206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</row>
    <row r="444" spans="3:19" ht="15.75" customHeight="1" x14ac:dyDescent="0.25">
      <c r="C444" s="206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</row>
    <row r="445" spans="3:19" ht="15.75" customHeight="1" x14ac:dyDescent="0.25">
      <c r="C445" s="206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</row>
    <row r="446" spans="3:19" ht="15.75" customHeight="1" x14ac:dyDescent="0.25">
      <c r="C446" s="206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</row>
    <row r="447" spans="3:19" ht="15.75" customHeight="1" x14ac:dyDescent="0.25">
      <c r="C447" s="206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</row>
    <row r="448" spans="3:19" ht="15.75" customHeight="1" x14ac:dyDescent="0.25">
      <c r="C448" s="206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</row>
    <row r="449" spans="3:19" ht="15.75" customHeight="1" x14ac:dyDescent="0.25">
      <c r="C449" s="206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</row>
    <row r="450" spans="3:19" ht="15.75" customHeight="1" x14ac:dyDescent="0.25">
      <c r="C450" s="206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</row>
    <row r="451" spans="3:19" ht="15.75" customHeight="1" x14ac:dyDescent="0.25">
      <c r="C451" s="206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</row>
    <row r="452" spans="3:19" ht="15.75" customHeight="1" x14ac:dyDescent="0.25">
      <c r="C452" s="206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</row>
    <row r="453" spans="3:19" ht="15.75" customHeight="1" x14ac:dyDescent="0.25">
      <c r="C453" s="206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</row>
    <row r="454" spans="3:19" ht="15.75" customHeight="1" x14ac:dyDescent="0.25">
      <c r="C454" s="206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</row>
    <row r="455" spans="3:19" ht="15.75" customHeight="1" x14ac:dyDescent="0.25">
      <c r="C455" s="206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</row>
    <row r="456" spans="3:19" ht="15.75" customHeight="1" x14ac:dyDescent="0.25">
      <c r="C456" s="206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</row>
    <row r="457" spans="3:19" ht="15.75" customHeight="1" x14ac:dyDescent="0.25">
      <c r="C457" s="206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</row>
    <row r="458" spans="3:19" ht="15.75" customHeight="1" x14ac:dyDescent="0.25">
      <c r="C458" s="206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</row>
    <row r="459" spans="3:19" ht="15.75" customHeight="1" x14ac:dyDescent="0.25">
      <c r="C459" s="206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</row>
    <row r="460" spans="3:19" ht="15.75" customHeight="1" x14ac:dyDescent="0.25">
      <c r="C460" s="206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</row>
    <row r="461" spans="3:19" ht="15.75" customHeight="1" x14ac:dyDescent="0.25">
      <c r="C461" s="206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</row>
    <row r="462" spans="3:19" ht="15.75" customHeight="1" x14ac:dyDescent="0.25">
      <c r="C462" s="206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</row>
    <row r="463" spans="3:19" ht="15.75" customHeight="1" x14ac:dyDescent="0.25">
      <c r="C463" s="206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</row>
    <row r="464" spans="3:19" ht="15.75" customHeight="1" x14ac:dyDescent="0.25">
      <c r="C464" s="206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</row>
    <row r="465" spans="3:19" ht="15.75" customHeight="1" x14ac:dyDescent="0.25">
      <c r="C465" s="206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</row>
    <row r="466" spans="3:19" ht="15.75" customHeight="1" x14ac:dyDescent="0.25">
      <c r="C466" s="206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</row>
    <row r="467" spans="3:19" ht="15.75" customHeight="1" x14ac:dyDescent="0.25">
      <c r="C467" s="206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</row>
    <row r="468" spans="3:19" ht="15.75" customHeight="1" x14ac:dyDescent="0.25">
      <c r="C468" s="206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</row>
    <row r="469" spans="3:19" ht="15.75" customHeight="1" x14ac:dyDescent="0.25">
      <c r="C469" s="206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</row>
    <row r="470" spans="3:19" ht="15.75" customHeight="1" x14ac:dyDescent="0.25">
      <c r="C470" s="206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</row>
    <row r="471" spans="3:19" ht="15.75" customHeight="1" x14ac:dyDescent="0.25">
      <c r="C471" s="206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</row>
    <row r="472" spans="3:19" ht="15.75" customHeight="1" x14ac:dyDescent="0.25">
      <c r="C472" s="206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</row>
    <row r="473" spans="3:19" ht="15.75" customHeight="1" x14ac:dyDescent="0.25">
      <c r="C473" s="206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</row>
    <row r="474" spans="3:19" ht="15.75" customHeight="1" x14ac:dyDescent="0.25">
      <c r="C474" s="206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</row>
    <row r="475" spans="3:19" ht="15.75" customHeight="1" x14ac:dyDescent="0.25">
      <c r="C475" s="206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</row>
    <row r="476" spans="3:19" ht="15.75" customHeight="1" x14ac:dyDescent="0.25">
      <c r="C476" s="206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</row>
    <row r="477" spans="3:19" ht="15.75" customHeight="1" x14ac:dyDescent="0.25">
      <c r="C477" s="206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</row>
    <row r="478" spans="3:19" ht="15.75" customHeight="1" x14ac:dyDescent="0.25">
      <c r="C478" s="206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</row>
    <row r="479" spans="3:19" ht="15.75" customHeight="1" x14ac:dyDescent="0.25">
      <c r="C479" s="206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</row>
    <row r="480" spans="3:19" ht="15.75" customHeight="1" x14ac:dyDescent="0.25">
      <c r="C480" s="206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</row>
    <row r="481" spans="3:19" ht="15.75" customHeight="1" x14ac:dyDescent="0.25">
      <c r="C481" s="206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</row>
    <row r="482" spans="3:19" ht="15.75" customHeight="1" x14ac:dyDescent="0.25">
      <c r="C482" s="206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</row>
    <row r="483" spans="3:19" ht="15.75" customHeight="1" x14ac:dyDescent="0.25">
      <c r="C483" s="206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</row>
    <row r="484" spans="3:19" ht="15.75" customHeight="1" x14ac:dyDescent="0.25">
      <c r="C484" s="206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</row>
    <row r="485" spans="3:19" ht="15.75" customHeight="1" x14ac:dyDescent="0.25">
      <c r="C485" s="206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</row>
    <row r="486" spans="3:19" ht="15.75" customHeight="1" x14ac:dyDescent="0.25">
      <c r="C486" s="206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</row>
    <row r="487" spans="3:19" ht="15.75" customHeight="1" x14ac:dyDescent="0.25">
      <c r="C487" s="206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</row>
    <row r="488" spans="3:19" ht="15.75" customHeight="1" x14ac:dyDescent="0.25">
      <c r="C488" s="206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</row>
    <row r="489" spans="3:19" ht="15.75" customHeight="1" x14ac:dyDescent="0.25">
      <c r="C489" s="206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</row>
    <row r="490" spans="3:19" ht="15.75" customHeight="1" x14ac:dyDescent="0.25">
      <c r="C490" s="206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</row>
    <row r="491" spans="3:19" ht="15.75" customHeight="1" x14ac:dyDescent="0.25">
      <c r="C491" s="206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</row>
    <row r="492" spans="3:19" ht="15.75" customHeight="1" x14ac:dyDescent="0.25">
      <c r="C492" s="206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</row>
    <row r="493" spans="3:19" ht="15.75" customHeight="1" x14ac:dyDescent="0.25">
      <c r="C493" s="206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</row>
    <row r="494" spans="3:19" ht="15.75" customHeight="1" x14ac:dyDescent="0.25">
      <c r="C494" s="206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</row>
    <row r="495" spans="3:19" ht="15.75" customHeight="1" x14ac:dyDescent="0.25">
      <c r="C495" s="206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</row>
    <row r="496" spans="3:19" ht="15.75" customHeight="1" x14ac:dyDescent="0.25">
      <c r="C496" s="206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</row>
    <row r="497" spans="3:19" ht="15.75" customHeight="1" x14ac:dyDescent="0.25">
      <c r="C497" s="206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</row>
    <row r="498" spans="3:19" ht="15.75" customHeight="1" x14ac:dyDescent="0.25">
      <c r="C498" s="206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</row>
    <row r="499" spans="3:19" ht="15.75" customHeight="1" x14ac:dyDescent="0.25">
      <c r="C499" s="206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</row>
    <row r="500" spans="3:19" ht="15.75" customHeight="1" x14ac:dyDescent="0.25">
      <c r="C500" s="206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</row>
    <row r="501" spans="3:19" ht="15.75" customHeight="1" x14ac:dyDescent="0.25">
      <c r="C501" s="206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</row>
    <row r="502" spans="3:19" ht="15.75" customHeight="1" x14ac:dyDescent="0.25">
      <c r="C502" s="206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</row>
    <row r="503" spans="3:19" ht="15.75" customHeight="1" x14ac:dyDescent="0.25">
      <c r="C503" s="206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</row>
    <row r="504" spans="3:19" ht="15.75" customHeight="1" x14ac:dyDescent="0.25">
      <c r="C504" s="206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</row>
    <row r="505" spans="3:19" ht="15.75" customHeight="1" x14ac:dyDescent="0.25">
      <c r="C505" s="206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</row>
    <row r="506" spans="3:19" ht="15.75" customHeight="1" x14ac:dyDescent="0.25">
      <c r="C506" s="206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</row>
    <row r="507" spans="3:19" ht="15.75" customHeight="1" x14ac:dyDescent="0.25">
      <c r="C507" s="206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</row>
    <row r="508" spans="3:19" ht="15.75" customHeight="1" x14ac:dyDescent="0.25">
      <c r="C508" s="206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</row>
    <row r="509" spans="3:19" ht="15.75" customHeight="1" x14ac:dyDescent="0.25">
      <c r="C509" s="206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</row>
    <row r="510" spans="3:19" ht="15.75" customHeight="1" x14ac:dyDescent="0.25">
      <c r="C510" s="206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</row>
    <row r="511" spans="3:19" ht="15.75" customHeight="1" x14ac:dyDescent="0.25">
      <c r="C511" s="206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</row>
    <row r="512" spans="3:19" ht="15.75" customHeight="1" x14ac:dyDescent="0.25">
      <c r="C512" s="206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</row>
    <row r="513" spans="3:19" ht="15.75" customHeight="1" x14ac:dyDescent="0.25">
      <c r="C513" s="206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</row>
    <row r="514" spans="3:19" ht="15.75" customHeight="1" x14ac:dyDescent="0.25">
      <c r="C514" s="206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</row>
    <row r="515" spans="3:19" ht="15.75" customHeight="1" x14ac:dyDescent="0.25">
      <c r="C515" s="206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</row>
    <row r="516" spans="3:19" ht="15.75" customHeight="1" x14ac:dyDescent="0.25">
      <c r="C516" s="206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</row>
    <row r="517" spans="3:19" ht="15.75" customHeight="1" x14ac:dyDescent="0.25">
      <c r="C517" s="206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</row>
    <row r="518" spans="3:19" ht="15.75" customHeight="1" x14ac:dyDescent="0.25">
      <c r="C518" s="206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</row>
    <row r="519" spans="3:19" ht="15.75" customHeight="1" x14ac:dyDescent="0.25">
      <c r="C519" s="206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</row>
    <row r="520" spans="3:19" ht="15.75" customHeight="1" x14ac:dyDescent="0.25">
      <c r="C520" s="206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</row>
    <row r="521" spans="3:19" ht="15.75" customHeight="1" x14ac:dyDescent="0.25">
      <c r="C521" s="206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</row>
    <row r="522" spans="3:19" ht="15.75" customHeight="1" x14ac:dyDescent="0.25">
      <c r="C522" s="206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</row>
    <row r="523" spans="3:19" ht="15.75" customHeight="1" x14ac:dyDescent="0.25">
      <c r="C523" s="206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</row>
    <row r="524" spans="3:19" ht="15.75" customHeight="1" x14ac:dyDescent="0.25">
      <c r="C524" s="206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</row>
    <row r="525" spans="3:19" ht="15.75" customHeight="1" x14ac:dyDescent="0.25">
      <c r="C525" s="206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</row>
    <row r="526" spans="3:19" ht="15.75" customHeight="1" x14ac:dyDescent="0.25">
      <c r="C526" s="206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</row>
    <row r="527" spans="3:19" ht="15.75" customHeight="1" x14ac:dyDescent="0.25">
      <c r="C527" s="206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</row>
    <row r="528" spans="3:19" ht="15.75" customHeight="1" x14ac:dyDescent="0.25">
      <c r="C528" s="206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</row>
    <row r="529" spans="3:19" ht="15.75" customHeight="1" x14ac:dyDescent="0.25">
      <c r="C529" s="206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</row>
    <row r="530" spans="3:19" ht="15.75" customHeight="1" x14ac:dyDescent="0.25">
      <c r="C530" s="206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</row>
    <row r="531" spans="3:19" ht="15.75" customHeight="1" x14ac:dyDescent="0.25">
      <c r="C531" s="206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</row>
    <row r="532" spans="3:19" ht="15.75" customHeight="1" x14ac:dyDescent="0.25">
      <c r="C532" s="206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</row>
    <row r="533" spans="3:19" ht="15.75" customHeight="1" x14ac:dyDescent="0.25">
      <c r="C533" s="206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</row>
    <row r="534" spans="3:19" ht="15.75" customHeight="1" x14ac:dyDescent="0.25">
      <c r="C534" s="206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</row>
    <row r="535" spans="3:19" ht="15.75" customHeight="1" x14ac:dyDescent="0.25">
      <c r="C535" s="206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</row>
    <row r="536" spans="3:19" ht="15.75" customHeight="1" x14ac:dyDescent="0.25">
      <c r="C536" s="206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</row>
    <row r="537" spans="3:19" ht="15.75" customHeight="1" x14ac:dyDescent="0.25">
      <c r="C537" s="206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</row>
    <row r="538" spans="3:19" ht="15.75" customHeight="1" x14ac:dyDescent="0.25">
      <c r="C538" s="206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</row>
    <row r="539" spans="3:19" ht="15.75" customHeight="1" x14ac:dyDescent="0.25">
      <c r="C539" s="206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</row>
    <row r="540" spans="3:19" ht="15.75" customHeight="1" x14ac:dyDescent="0.25">
      <c r="C540" s="206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</row>
    <row r="541" spans="3:19" ht="15.75" customHeight="1" x14ac:dyDescent="0.25">
      <c r="C541" s="206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</row>
    <row r="542" spans="3:19" ht="15.75" customHeight="1" x14ac:dyDescent="0.25">
      <c r="C542" s="206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</row>
    <row r="543" spans="3:19" ht="15.75" customHeight="1" x14ac:dyDescent="0.25">
      <c r="C543" s="206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</row>
    <row r="544" spans="3:19" ht="15.75" customHeight="1" x14ac:dyDescent="0.25">
      <c r="C544" s="206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</row>
    <row r="545" spans="3:19" ht="15.75" customHeight="1" x14ac:dyDescent="0.25">
      <c r="C545" s="206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</row>
    <row r="546" spans="3:19" ht="15.75" customHeight="1" x14ac:dyDescent="0.25">
      <c r="C546" s="206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</row>
    <row r="547" spans="3:19" ht="15.75" customHeight="1" x14ac:dyDescent="0.25">
      <c r="C547" s="206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</row>
    <row r="548" spans="3:19" ht="15.75" customHeight="1" x14ac:dyDescent="0.25">
      <c r="C548" s="206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</row>
    <row r="549" spans="3:19" ht="15.75" customHeight="1" x14ac:dyDescent="0.25">
      <c r="C549" s="206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</row>
    <row r="550" spans="3:19" ht="15.75" customHeight="1" x14ac:dyDescent="0.25">
      <c r="C550" s="206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</row>
    <row r="551" spans="3:19" ht="15.75" customHeight="1" x14ac:dyDescent="0.25">
      <c r="C551" s="206"/>
      <c r="D551" s="181"/>
      <c r="E551" s="181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</row>
    <row r="552" spans="3:19" ht="15.75" customHeight="1" x14ac:dyDescent="0.25">
      <c r="C552" s="206"/>
      <c r="D552" s="181"/>
      <c r="E552" s="181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</row>
    <row r="553" spans="3:19" ht="15.75" customHeight="1" x14ac:dyDescent="0.25">
      <c r="C553" s="206"/>
      <c r="D553" s="181"/>
      <c r="E553" s="181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</row>
    <row r="554" spans="3:19" ht="15.75" customHeight="1" x14ac:dyDescent="0.25">
      <c r="C554" s="206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</row>
    <row r="555" spans="3:19" ht="15.75" customHeight="1" x14ac:dyDescent="0.25">
      <c r="C555" s="206"/>
      <c r="D555" s="181"/>
      <c r="E555" s="181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</row>
    <row r="556" spans="3:19" ht="15.75" customHeight="1" x14ac:dyDescent="0.25">
      <c r="C556" s="206"/>
      <c r="D556" s="181"/>
      <c r="E556" s="181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</row>
    <row r="557" spans="3:19" ht="15.75" customHeight="1" x14ac:dyDescent="0.25">
      <c r="C557" s="206"/>
      <c r="D557" s="181"/>
      <c r="E557" s="181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</row>
    <row r="558" spans="3:19" ht="15.75" customHeight="1" x14ac:dyDescent="0.25">
      <c r="C558" s="206"/>
      <c r="D558" s="181"/>
      <c r="E558" s="181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</row>
    <row r="559" spans="3:19" ht="15.75" customHeight="1" x14ac:dyDescent="0.25">
      <c r="C559" s="206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</row>
    <row r="560" spans="3:19" ht="15.75" customHeight="1" x14ac:dyDescent="0.25">
      <c r="C560" s="206"/>
      <c r="D560" s="181"/>
      <c r="E560" s="181"/>
      <c r="F560" s="181"/>
      <c r="G560" s="181"/>
      <c r="H560" s="181"/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</row>
    <row r="561" spans="3:19" ht="15.75" customHeight="1" x14ac:dyDescent="0.25">
      <c r="C561" s="206"/>
      <c r="D561" s="181"/>
      <c r="E561" s="181"/>
      <c r="F561" s="181"/>
      <c r="G561" s="181"/>
      <c r="H561" s="181"/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</row>
    <row r="562" spans="3:19" ht="15.75" customHeight="1" x14ac:dyDescent="0.25">
      <c r="C562" s="206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</row>
    <row r="563" spans="3:19" ht="15.75" customHeight="1" x14ac:dyDescent="0.25">
      <c r="C563" s="206"/>
      <c r="D563" s="181"/>
      <c r="E563" s="181"/>
      <c r="F563" s="181"/>
      <c r="G563" s="181"/>
      <c r="H563" s="181"/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</row>
    <row r="564" spans="3:19" ht="15.75" customHeight="1" x14ac:dyDescent="0.25">
      <c r="C564" s="206"/>
      <c r="D564" s="181"/>
      <c r="E564" s="181"/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</row>
    <row r="565" spans="3:19" ht="15.75" customHeight="1" x14ac:dyDescent="0.25">
      <c r="C565" s="206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</row>
    <row r="566" spans="3:19" ht="15.75" customHeight="1" x14ac:dyDescent="0.25">
      <c r="C566" s="206"/>
      <c r="D566" s="181"/>
      <c r="E566" s="181"/>
      <c r="F566" s="181"/>
      <c r="G566" s="181"/>
      <c r="H566" s="181"/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</row>
    <row r="567" spans="3:19" ht="15.75" customHeight="1" x14ac:dyDescent="0.25">
      <c r="C567" s="206"/>
      <c r="D567" s="181"/>
      <c r="E567" s="181"/>
      <c r="F567" s="181"/>
      <c r="G567" s="181"/>
      <c r="H567" s="181"/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</row>
    <row r="568" spans="3:19" ht="15.75" customHeight="1" x14ac:dyDescent="0.25">
      <c r="C568" s="206"/>
      <c r="D568" s="181"/>
      <c r="E568" s="181"/>
      <c r="F568" s="181"/>
      <c r="G568" s="181"/>
      <c r="H568" s="181"/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</row>
    <row r="569" spans="3:19" ht="15.75" customHeight="1" x14ac:dyDescent="0.25">
      <c r="C569" s="206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</row>
    <row r="570" spans="3:19" ht="15.75" customHeight="1" x14ac:dyDescent="0.25">
      <c r="C570" s="206"/>
      <c r="D570" s="181"/>
      <c r="E570" s="181"/>
      <c r="F570" s="181"/>
      <c r="G570" s="181"/>
      <c r="H570" s="181"/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</row>
    <row r="571" spans="3:19" ht="15.75" customHeight="1" x14ac:dyDescent="0.25">
      <c r="C571" s="206"/>
      <c r="D571" s="181"/>
      <c r="E571" s="181"/>
      <c r="F571" s="181"/>
      <c r="G571" s="181"/>
      <c r="H571" s="181"/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</row>
    <row r="572" spans="3:19" ht="15.75" customHeight="1" x14ac:dyDescent="0.25">
      <c r="C572" s="206"/>
      <c r="D572" s="181"/>
      <c r="E572" s="181"/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</row>
    <row r="573" spans="3:19" ht="15.75" customHeight="1" x14ac:dyDescent="0.25">
      <c r="C573" s="206"/>
      <c r="D573" s="181"/>
      <c r="E573" s="181"/>
      <c r="F573" s="181"/>
      <c r="G573" s="181"/>
      <c r="H573" s="181"/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</row>
    <row r="574" spans="3:19" ht="15.75" customHeight="1" x14ac:dyDescent="0.25">
      <c r="C574" s="206"/>
      <c r="D574" s="181"/>
      <c r="E574" s="181"/>
      <c r="F574" s="181"/>
      <c r="G574" s="181"/>
      <c r="H574" s="181"/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</row>
    <row r="575" spans="3:19" ht="15.75" customHeight="1" x14ac:dyDescent="0.25">
      <c r="C575" s="206"/>
      <c r="D575" s="181"/>
      <c r="E575" s="181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</row>
    <row r="576" spans="3:19" ht="15.75" customHeight="1" x14ac:dyDescent="0.25">
      <c r="C576" s="206"/>
      <c r="D576" s="181"/>
      <c r="E576" s="181"/>
      <c r="F576" s="181"/>
      <c r="G576" s="181"/>
      <c r="H576" s="181"/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</row>
    <row r="577" spans="3:19" ht="15.75" customHeight="1" x14ac:dyDescent="0.25">
      <c r="C577" s="206"/>
      <c r="D577" s="181"/>
      <c r="E577" s="181"/>
      <c r="F577" s="181"/>
      <c r="G577" s="181"/>
      <c r="H577" s="181"/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</row>
    <row r="578" spans="3:19" ht="15.75" customHeight="1" x14ac:dyDescent="0.25">
      <c r="C578" s="206"/>
      <c r="D578" s="181"/>
      <c r="E578" s="181"/>
      <c r="F578" s="181"/>
      <c r="G578" s="181"/>
      <c r="H578" s="181"/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</row>
    <row r="579" spans="3:19" ht="15.75" customHeight="1" x14ac:dyDescent="0.25">
      <c r="C579" s="206"/>
      <c r="D579" s="181"/>
      <c r="E579" s="181"/>
      <c r="F579" s="181"/>
      <c r="G579" s="181"/>
      <c r="H579" s="181"/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</row>
    <row r="580" spans="3:19" ht="15.75" customHeight="1" x14ac:dyDescent="0.25">
      <c r="C580" s="206"/>
      <c r="D580" s="181"/>
      <c r="E580" s="181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</row>
    <row r="581" spans="3:19" ht="15.75" customHeight="1" x14ac:dyDescent="0.25">
      <c r="C581" s="206"/>
      <c r="D581" s="181"/>
      <c r="E581" s="181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</row>
    <row r="582" spans="3:19" ht="15.75" customHeight="1" x14ac:dyDescent="0.25">
      <c r="C582" s="206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</row>
    <row r="583" spans="3:19" ht="15.75" customHeight="1" x14ac:dyDescent="0.25">
      <c r="C583" s="206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</row>
    <row r="584" spans="3:19" ht="15.75" customHeight="1" x14ac:dyDescent="0.25">
      <c r="C584" s="206"/>
      <c r="D584" s="181"/>
      <c r="E584" s="181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</row>
    <row r="585" spans="3:19" ht="15.75" customHeight="1" x14ac:dyDescent="0.25">
      <c r="C585" s="206"/>
      <c r="D585" s="181"/>
      <c r="E585" s="181"/>
      <c r="F585" s="181"/>
      <c r="G585" s="181"/>
      <c r="H585" s="181"/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</row>
    <row r="586" spans="3:19" ht="15.75" customHeight="1" x14ac:dyDescent="0.25">
      <c r="C586" s="206"/>
      <c r="D586" s="181"/>
      <c r="E586" s="181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</row>
    <row r="587" spans="3:19" ht="15.75" customHeight="1" x14ac:dyDescent="0.25">
      <c r="C587" s="206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</row>
    <row r="588" spans="3:19" ht="15.75" customHeight="1" x14ac:dyDescent="0.25">
      <c r="C588" s="206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</row>
    <row r="589" spans="3:19" ht="15.75" customHeight="1" x14ac:dyDescent="0.25">
      <c r="C589" s="206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</row>
    <row r="590" spans="3:19" ht="15.75" customHeight="1" x14ac:dyDescent="0.25">
      <c r="C590" s="206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</row>
    <row r="591" spans="3:19" ht="15.75" customHeight="1" x14ac:dyDescent="0.25">
      <c r="C591" s="206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</row>
    <row r="592" spans="3:19" ht="15.75" customHeight="1" x14ac:dyDescent="0.25">
      <c r="C592" s="206"/>
      <c r="D592" s="181"/>
      <c r="E592" s="181"/>
      <c r="F592" s="181"/>
      <c r="G592" s="181"/>
      <c r="H592" s="181"/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</row>
    <row r="593" spans="3:19" ht="15.75" customHeight="1" x14ac:dyDescent="0.25">
      <c r="C593" s="206"/>
      <c r="D593" s="181"/>
      <c r="E593" s="181"/>
      <c r="F593" s="181"/>
      <c r="G593" s="181"/>
      <c r="H593" s="181"/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</row>
    <row r="594" spans="3:19" ht="15.75" customHeight="1" x14ac:dyDescent="0.25">
      <c r="C594" s="206"/>
      <c r="D594" s="181"/>
      <c r="E594" s="181"/>
      <c r="F594" s="181"/>
      <c r="G594" s="181"/>
      <c r="H594" s="181"/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</row>
    <row r="595" spans="3:19" ht="15.75" customHeight="1" x14ac:dyDescent="0.25">
      <c r="C595" s="206"/>
      <c r="D595" s="181"/>
      <c r="E595" s="181"/>
      <c r="F595" s="181"/>
      <c r="G595" s="181"/>
      <c r="H595" s="181"/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</row>
    <row r="596" spans="3:19" ht="15.75" customHeight="1" x14ac:dyDescent="0.25">
      <c r="C596" s="206"/>
      <c r="D596" s="181"/>
      <c r="E596" s="181"/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</row>
    <row r="597" spans="3:19" ht="15.75" customHeight="1" x14ac:dyDescent="0.25">
      <c r="C597" s="206"/>
      <c r="D597" s="181"/>
      <c r="E597" s="181"/>
      <c r="F597" s="181"/>
      <c r="G597" s="181"/>
      <c r="H597" s="181"/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</row>
    <row r="598" spans="3:19" ht="15.75" customHeight="1" x14ac:dyDescent="0.25">
      <c r="C598" s="206"/>
      <c r="D598" s="181"/>
      <c r="E598" s="181"/>
      <c r="F598" s="181"/>
      <c r="G598" s="181"/>
      <c r="H598" s="181"/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</row>
    <row r="599" spans="3:19" ht="15.75" customHeight="1" x14ac:dyDescent="0.25">
      <c r="C599" s="206"/>
      <c r="D599" s="181"/>
      <c r="E599" s="181"/>
      <c r="F599" s="181"/>
      <c r="G599" s="181"/>
      <c r="H599" s="181"/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</row>
    <row r="600" spans="3:19" ht="15.75" customHeight="1" x14ac:dyDescent="0.25">
      <c r="C600" s="206"/>
      <c r="D600" s="181"/>
      <c r="E600" s="181"/>
      <c r="F600" s="181"/>
      <c r="G600" s="181"/>
      <c r="H600" s="181"/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</row>
    <row r="601" spans="3:19" ht="15.75" customHeight="1" x14ac:dyDescent="0.25">
      <c r="C601" s="206"/>
      <c r="D601" s="181"/>
      <c r="E601" s="181"/>
      <c r="F601" s="181"/>
      <c r="G601" s="181"/>
      <c r="H601" s="181"/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</row>
    <row r="602" spans="3:19" ht="15.75" customHeight="1" x14ac:dyDescent="0.25">
      <c r="C602" s="206"/>
      <c r="D602" s="181"/>
      <c r="E602" s="181"/>
      <c r="F602" s="181"/>
      <c r="G602" s="181"/>
      <c r="H602" s="181"/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</row>
    <row r="603" spans="3:19" ht="15.75" customHeight="1" x14ac:dyDescent="0.25">
      <c r="C603" s="206"/>
      <c r="D603" s="181"/>
      <c r="E603" s="181"/>
      <c r="F603" s="181"/>
      <c r="G603" s="181"/>
      <c r="H603" s="181"/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</row>
    <row r="604" spans="3:19" ht="15.75" customHeight="1" x14ac:dyDescent="0.25">
      <c r="C604" s="206"/>
      <c r="D604" s="181"/>
      <c r="E604" s="181"/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</row>
    <row r="605" spans="3:19" ht="15.75" customHeight="1" x14ac:dyDescent="0.25">
      <c r="C605" s="206"/>
      <c r="D605" s="181"/>
      <c r="E605" s="181"/>
      <c r="F605" s="181"/>
      <c r="G605" s="181"/>
      <c r="H605" s="181"/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</row>
    <row r="606" spans="3:19" ht="15.75" customHeight="1" x14ac:dyDescent="0.25">
      <c r="C606" s="206"/>
      <c r="D606" s="181"/>
      <c r="E606" s="181"/>
      <c r="F606" s="181"/>
      <c r="G606" s="181"/>
      <c r="H606" s="181"/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</row>
    <row r="607" spans="3:19" ht="15.75" customHeight="1" x14ac:dyDescent="0.25">
      <c r="C607" s="206"/>
      <c r="D607" s="181"/>
      <c r="E607" s="181"/>
      <c r="F607" s="181"/>
      <c r="G607" s="181"/>
      <c r="H607" s="181"/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</row>
    <row r="608" spans="3:19" ht="15.75" customHeight="1" x14ac:dyDescent="0.25">
      <c r="C608" s="206"/>
      <c r="D608" s="181"/>
      <c r="E608" s="181"/>
      <c r="F608" s="181"/>
      <c r="G608" s="181"/>
      <c r="H608" s="181"/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</row>
    <row r="609" spans="3:19" ht="15.75" customHeight="1" x14ac:dyDescent="0.25">
      <c r="C609" s="206"/>
      <c r="D609" s="181"/>
      <c r="E609" s="181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</row>
    <row r="610" spans="3:19" ht="15.75" customHeight="1" x14ac:dyDescent="0.25">
      <c r="C610" s="206"/>
      <c r="D610" s="181"/>
      <c r="E610" s="181"/>
      <c r="F610" s="181"/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</row>
    <row r="611" spans="3:19" ht="15.75" customHeight="1" x14ac:dyDescent="0.25">
      <c r="C611" s="206"/>
      <c r="D611" s="181"/>
      <c r="E611" s="181"/>
      <c r="F611" s="181"/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</row>
    <row r="612" spans="3:19" ht="15.75" customHeight="1" x14ac:dyDescent="0.25">
      <c r="C612" s="206"/>
      <c r="D612" s="181"/>
      <c r="E612" s="181"/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</row>
    <row r="613" spans="3:19" ht="15.75" customHeight="1" x14ac:dyDescent="0.25">
      <c r="C613" s="206"/>
      <c r="D613" s="181"/>
      <c r="E613" s="181"/>
      <c r="F613" s="181"/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</row>
    <row r="614" spans="3:19" ht="15.75" customHeight="1" x14ac:dyDescent="0.25">
      <c r="C614" s="206"/>
      <c r="D614" s="181"/>
      <c r="E614" s="181"/>
      <c r="F614" s="181"/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</row>
    <row r="615" spans="3:19" ht="15.75" customHeight="1" x14ac:dyDescent="0.25">
      <c r="C615" s="206"/>
      <c r="D615" s="181"/>
      <c r="E615" s="181"/>
      <c r="F615" s="181"/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</row>
    <row r="616" spans="3:19" ht="15.75" customHeight="1" x14ac:dyDescent="0.25">
      <c r="C616" s="206"/>
      <c r="D616" s="181"/>
      <c r="E616" s="181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</row>
    <row r="617" spans="3:19" ht="15.75" customHeight="1" x14ac:dyDescent="0.25">
      <c r="C617" s="206"/>
      <c r="D617" s="181"/>
      <c r="E617" s="181"/>
      <c r="F617" s="181"/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</row>
    <row r="618" spans="3:19" ht="15.75" customHeight="1" x14ac:dyDescent="0.25">
      <c r="C618" s="206"/>
      <c r="D618" s="181"/>
      <c r="E618" s="181"/>
      <c r="F618" s="181"/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</row>
    <row r="619" spans="3:19" ht="15.75" customHeight="1" x14ac:dyDescent="0.25">
      <c r="C619" s="206"/>
      <c r="D619" s="181"/>
      <c r="E619" s="181"/>
      <c r="F619" s="181"/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</row>
    <row r="620" spans="3:19" ht="15.75" customHeight="1" x14ac:dyDescent="0.25">
      <c r="C620" s="206"/>
      <c r="D620" s="181"/>
      <c r="E620" s="181"/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</row>
    <row r="621" spans="3:19" ht="15.75" customHeight="1" x14ac:dyDescent="0.25">
      <c r="C621" s="206"/>
      <c r="D621" s="181"/>
      <c r="E621" s="181"/>
      <c r="F621" s="181"/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</row>
    <row r="622" spans="3:19" ht="15.75" customHeight="1" x14ac:dyDescent="0.25">
      <c r="C622" s="206"/>
      <c r="D622" s="181"/>
      <c r="E622" s="181"/>
      <c r="F622" s="181"/>
      <c r="G622" s="181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</row>
    <row r="623" spans="3:19" ht="15.75" customHeight="1" x14ac:dyDescent="0.25">
      <c r="C623" s="206"/>
      <c r="D623" s="181"/>
      <c r="E623" s="181"/>
      <c r="F623" s="181"/>
      <c r="G623" s="181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</row>
    <row r="624" spans="3:19" ht="15.75" customHeight="1" x14ac:dyDescent="0.25">
      <c r="C624" s="206"/>
      <c r="D624" s="181"/>
      <c r="E624" s="181"/>
      <c r="F624" s="181"/>
      <c r="G624" s="181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</row>
    <row r="625" spans="3:19" ht="15.75" customHeight="1" x14ac:dyDescent="0.25">
      <c r="C625" s="206"/>
      <c r="D625" s="181"/>
      <c r="E625" s="181"/>
      <c r="F625" s="181"/>
      <c r="G625" s="181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</row>
    <row r="626" spans="3:19" ht="15.75" customHeight="1" x14ac:dyDescent="0.25">
      <c r="C626" s="206"/>
      <c r="D626" s="181"/>
      <c r="E626" s="181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</row>
    <row r="627" spans="3:19" ht="15.75" customHeight="1" x14ac:dyDescent="0.25">
      <c r="C627" s="206"/>
      <c r="D627" s="181"/>
      <c r="E627" s="181"/>
      <c r="F627" s="181"/>
      <c r="G627" s="181"/>
      <c r="H627" s="181"/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</row>
    <row r="628" spans="3:19" ht="15.75" customHeight="1" x14ac:dyDescent="0.25">
      <c r="C628" s="206"/>
      <c r="D628" s="181"/>
      <c r="E628" s="181"/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</row>
    <row r="629" spans="3:19" ht="15.75" customHeight="1" x14ac:dyDescent="0.25">
      <c r="C629" s="206"/>
      <c r="D629" s="181"/>
      <c r="E629" s="181"/>
      <c r="F629" s="181"/>
      <c r="G629" s="181"/>
      <c r="H629" s="181"/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</row>
    <row r="630" spans="3:19" ht="15.75" customHeight="1" x14ac:dyDescent="0.25">
      <c r="C630" s="206"/>
      <c r="D630" s="181"/>
      <c r="E630" s="181"/>
      <c r="F630" s="181"/>
      <c r="G630" s="181"/>
      <c r="H630" s="181"/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</row>
    <row r="631" spans="3:19" ht="15.75" customHeight="1" x14ac:dyDescent="0.25">
      <c r="C631" s="206"/>
      <c r="D631" s="181"/>
      <c r="E631" s="181"/>
      <c r="F631" s="181"/>
      <c r="G631" s="181"/>
      <c r="H631" s="181"/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</row>
    <row r="632" spans="3:19" ht="15.75" customHeight="1" x14ac:dyDescent="0.25">
      <c r="C632" s="206"/>
      <c r="D632" s="181"/>
      <c r="E632" s="181"/>
      <c r="F632" s="181"/>
      <c r="G632" s="181"/>
      <c r="H632" s="181"/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</row>
    <row r="633" spans="3:19" ht="15.75" customHeight="1" x14ac:dyDescent="0.25">
      <c r="C633" s="206"/>
      <c r="D633" s="181"/>
      <c r="E633" s="181"/>
      <c r="F633" s="181"/>
      <c r="G633" s="181"/>
      <c r="H633" s="181"/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</row>
    <row r="634" spans="3:19" ht="15.75" customHeight="1" x14ac:dyDescent="0.25">
      <c r="C634" s="206"/>
      <c r="D634" s="181"/>
      <c r="E634" s="181"/>
      <c r="F634" s="181"/>
      <c r="G634" s="181"/>
      <c r="H634" s="181"/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</row>
    <row r="635" spans="3:19" ht="15.75" customHeight="1" x14ac:dyDescent="0.25">
      <c r="C635" s="206"/>
      <c r="D635" s="181"/>
      <c r="E635" s="181"/>
      <c r="F635" s="181"/>
      <c r="G635" s="181"/>
      <c r="H635" s="181"/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</row>
    <row r="636" spans="3:19" ht="15.75" customHeight="1" x14ac:dyDescent="0.25">
      <c r="C636" s="206"/>
      <c r="D636" s="181"/>
      <c r="E636" s="181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</row>
    <row r="637" spans="3:19" ht="15.75" customHeight="1" x14ac:dyDescent="0.25">
      <c r="C637" s="206"/>
      <c r="D637" s="181"/>
      <c r="E637" s="181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</row>
    <row r="638" spans="3:19" ht="15.75" customHeight="1" x14ac:dyDescent="0.25">
      <c r="C638" s="206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</row>
    <row r="639" spans="3:19" ht="15.75" customHeight="1" x14ac:dyDescent="0.25">
      <c r="C639" s="206"/>
      <c r="D639" s="181"/>
      <c r="E639" s="181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</row>
    <row r="640" spans="3:19" ht="15.75" customHeight="1" x14ac:dyDescent="0.25">
      <c r="C640" s="206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</row>
    <row r="641" spans="3:19" ht="15.75" customHeight="1" x14ac:dyDescent="0.25">
      <c r="C641" s="206"/>
      <c r="D641" s="181"/>
      <c r="E641" s="181"/>
      <c r="F641" s="181"/>
      <c r="G641" s="181"/>
      <c r="H641" s="181"/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</row>
    <row r="642" spans="3:19" ht="15.75" customHeight="1" x14ac:dyDescent="0.25">
      <c r="C642" s="206"/>
      <c r="D642" s="181"/>
      <c r="E642" s="181"/>
      <c r="F642" s="181"/>
      <c r="G642" s="181"/>
      <c r="H642" s="181"/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</row>
    <row r="643" spans="3:19" ht="15.75" customHeight="1" x14ac:dyDescent="0.25">
      <c r="C643" s="206"/>
      <c r="D643" s="181"/>
      <c r="E643" s="181"/>
      <c r="F643" s="181"/>
      <c r="G643" s="181"/>
      <c r="H643" s="181"/>
      <c r="I643" s="181"/>
      <c r="J643" s="181"/>
      <c r="K643" s="181"/>
      <c r="L643" s="181"/>
      <c r="M643" s="181"/>
      <c r="N643" s="181"/>
      <c r="O643" s="181"/>
      <c r="P643" s="181"/>
      <c r="Q643" s="181"/>
      <c r="R643" s="181"/>
      <c r="S643" s="181"/>
    </row>
    <row r="644" spans="3:19" ht="15.75" customHeight="1" x14ac:dyDescent="0.25">
      <c r="C644" s="206"/>
      <c r="D644" s="181"/>
      <c r="E644" s="181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</row>
    <row r="645" spans="3:19" ht="15.75" customHeight="1" x14ac:dyDescent="0.25">
      <c r="C645" s="206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</row>
    <row r="646" spans="3:19" ht="15.75" customHeight="1" x14ac:dyDescent="0.25">
      <c r="C646" s="206"/>
      <c r="D646" s="181"/>
      <c r="E646" s="181"/>
      <c r="F646" s="181"/>
      <c r="G646" s="181"/>
      <c r="H646" s="181"/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</row>
    <row r="647" spans="3:19" ht="15.75" customHeight="1" x14ac:dyDescent="0.25">
      <c r="C647" s="206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</row>
    <row r="648" spans="3:19" ht="15.75" customHeight="1" x14ac:dyDescent="0.25">
      <c r="C648" s="206"/>
      <c r="D648" s="181"/>
      <c r="E648" s="181"/>
      <c r="F648" s="181"/>
      <c r="G648" s="181"/>
      <c r="H648" s="181"/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</row>
    <row r="649" spans="3:19" ht="15.75" customHeight="1" x14ac:dyDescent="0.25">
      <c r="C649" s="206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</row>
    <row r="650" spans="3:19" ht="15.75" customHeight="1" x14ac:dyDescent="0.25">
      <c r="C650" s="206"/>
      <c r="D650" s="181"/>
      <c r="E650" s="181"/>
      <c r="F650" s="181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</row>
    <row r="651" spans="3:19" ht="15.75" customHeight="1" x14ac:dyDescent="0.25">
      <c r="C651" s="206"/>
      <c r="D651" s="181"/>
      <c r="E651" s="181"/>
      <c r="F651" s="181"/>
      <c r="G651" s="181"/>
      <c r="H651" s="181"/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</row>
    <row r="652" spans="3:19" ht="15.75" customHeight="1" x14ac:dyDescent="0.25">
      <c r="C652" s="206"/>
      <c r="D652" s="181"/>
      <c r="E652" s="181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</row>
    <row r="653" spans="3:19" ht="15.75" customHeight="1" x14ac:dyDescent="0.25">
      <c r="C653" s="206"/>
      <c r="D653" s="181"/>
      <c r="E653" s="181"/>
      <c r="F653" s="181"/>
      <c r="G653" s="181"/>
      <c r="H653" s="181"/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</row>
    <row r="654" spans="3:19" ht="15.75" customHeight="1" x14ac:dyDescent="0.25">
      <c r="C654" s="206"/>
      <c r="D654" s="181"/>
      <c r="E654" s="181"/>
      <c r="F654" s="181"/>
      <c r="G654" s="181"/>
      <c r="H654" s="181"/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</row>
    <row r="655" spans="3:19" ht="15.75" customHeight="1" x14ac:dyDescent="0.25">
      <c r="C655" s="206"/>
      <c r="D655" s="181"/>
      <c r="E655" s="181"/>
      <c r="F655" s="181"/>
      <c r="G655" s="181"/>
      <c r="H655" s="181"/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</row>
    <row r="656" spans="3:19" ht="15.75" customHeight="1" x14ac:dyDescent="0.25">
      <c r="C656" s="206"/>
      <c r="D656" s="181"/>
      <c r="E656" s="181"/>
      <c r="F656" s="181"/>
      <c r="G656" s="181"/>
      <c r="H656" s="181"/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</row>
    <row r="657" spans="3:19" ht="15.75" customHeight="1" x14ac:dyDescent="0.25">
      <c r="C657" s="206"/>
      <c r="D657" s="181"/>
      <c r="E657" s="181"/>
      <c r="F657" s="181"/>
      <c r="G657" s="181"/>
      <c r="H657" s="181"/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</row>
    <row r="658" spans="3:19" ht="15.75" customHeight="1" x14ac:dyDescent="0.25">
      <c r="C658" s="206"/>
      <c r="D658" s="181"/>
      <c r="E658" s="181"/>
      <c r="F658" s="181"/>
      <c r="G658" s="181"/>
      <c r="H658" s="181"/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</row>
    <row r="659" spans="3:19" ht="15.75" customHeight="1" x14ac:dyDescent="0.25">
      <c r="C659" s="206"/>
      <c r="D659" s="181"/>
      <c r="E659" s="181"/>
      <c r="F659" s="181"/>
      <c r="G659" s="181"/>
      <c r="H659" s="181"/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</row>
    <row r="660" spans="3:19" ht="15.75" customHeight="1" x14ac:dyDescent="0.25">
      <c r="C660" s="206"/>
      <c r="D660" s="181"/>
      <c r="E660" s="181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</row>
    <row r="661" spans="3:19" ht="15.75" customHeight="1" x14ac:dyDescent="0.25">
      <c r="C661" s="206"/>
      <c r="D661" s="181"/>
      <c r="E661" s="181"/>
      <c r="F661" s="181"/>
      <c r="G661" s="181"/>
      <c r="H661" s="181"/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</row>
    <row r="662" spans="3:19" ht="15.75" customHeight="1" x14ac:dyDescent="0.25">
      <c r="C662" s="206"/>
      <c r="D662" s="181"/>
      <c r="E662" s="181"/>
      <c r="F662" s="181"/>
      <c r="G662" s="181"/>
      <c r="H662" s="181"/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</row>
    <row r="663" spans="3:19" ht="15.75" customHeight="1" x14ac:dyDescent="0.25">
      <c r="C663" s="206"/>
      <c r="D663" s="181"/>
      <c r="E663" s="181"/>
      <c r="F663" s="181"/>
      <c r="G663" s="181"/>
      <c r="H663" s="181"/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</row>
    <row r="664" spans="3:19" ht="15.75" customHeight="1" x14ac:dyDescent="0.25">
      <c r="C664" s="206"/>
      <c r="D664" s="181"/>
      <c r="E664" s="181"/>
      <c r="F664" s="181"/>
      <c r="G664" s="181"/>
      <c r="H664" s="181"/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</row>
    <row r="665" spans="3:19" ht="15.75" customHeight="1" x14ac:dyDescent="0.25">
      <c r="C665" s="206"/>
      <c r="D665" s="181"/>
      <c r="E665" s="181"/>
      <c r="F665" s="181"/>
      <c r="G665" s="181"/>
      <c r="H665" s="181"/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</row>
    <row r="666" spans="3:19" ht="15.75" customHeight="1" x14ac:dyDescent="0.25">
      <c r="C666" s="206"/>
      <c r="D666" s="181"/>
      <c r="E666" s="181"/>
      <c r="F666" s="181"/>
      <c r="G666" s="181"/>
      <c r="H666" s="181"/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</row>
    <row r="667" spans="3:19" ht="15.75" customHeight="1" x14ac:dyDescent="0.25">
      <c r="C667" s="206"/>
      <c r="D667" s="181"/>
      <c r="E667" s="181"/>
      <c r="F667" s="181"/>
      <c r="G667" s="181"/>
      <c r="H667" s="181"/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</row>
    <row r="668" spans="3:19" ht="15.75" customHeight="1" x14ac:dyDescent="0.25">
      <c r="C668" s="206"/>
      <c r="D668" s="181"/>
      <c r="E668" s="181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</row>
    <row r="669" spans="3:19" ht="15.75" customHeight="1" x14ac:dyDescent="0.25">
      <c r="C669" s="206"/>
      <c r="D669" s="181"/>
      <c r="E669" s="181"/>
      <c r="F669" s="181"/>
      <c r="G669" s="181"/>
      <c r="H669" s="181"/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</row>
    <row r="670" spans="3:19" ht="15.75" customHeight="1" x14ac:dyDescent="0.25">
      <c r="C670" s="206"/>
      <c r="D670" s="181"/>
      <c r="E670" s="181"/>
      <c r="F670" s="181"/>
      <c r="G670" s="181"/>
      <c r="H670" s="181"/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</row>
    <row r="671" spans="3:19" ht="15.75" customHeight="1" x14ac:dyDescent="0.25">
      <c r="C671" s="206"/>
      <c r="D671" s="181"/>
      <c r="E671" s="181"/>
      <c r="F671" s="181"/>
      <c r="G671" s="181"/>
      <c r="H671" s="181"/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</row>
    <row r="672" spans="3:19" ht="15.75" customHeight="1" x14ac:dyDescent="0.25">
      <c r="C672" s="206"/>
      <c r="D672" s="181"/>
      <c r="E672" s="181"/>
      <c r="F672" s="181"/>
      <c r="G672" s="181"/>
      <c r="H672" s="181"/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</row>
    <row r="673" spans="3:19" ht="15.75" customHeight="1" x14ac:dyDescent="0.25">
      <c r="C673" s="206"/>
      <c r="D673" s="181"/>
      <c r="E673" s="181"/>
      <c r="F673" s="181"/>
      <c r="G673" s="181"/>
      <c r="H673" s="181"/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</row>
    <row r="674" spans="3:19" ht="15.75" customHeight="1" x14ac:dyDescent="0.25">
      <c r="C674" s="206"/>
      <c r="D674" s="181"/>
      <c r="E674" s="181"/>
      <c r="F674" s="181"/>
      <c r="G674" s="181"/>
      <c r="H674" s="181"/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</row>
    <row r="675" spans="3:19" ht="15.75" customHeight="1" x14ac:dyDescent="0.25">
      <c r="C675" s="206"/>
      <c r="D675" s="181"/>
      <c r="E675" s="181"/>
      <c r="F675" s="181"/>
      <c r="G675" s="181"/>
      <c r="H675" s="181"/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</row>
    <row r="676" spans="3:19" ht="15.75" customHeight="1" x14ac:dyDescent="0.25">
      <c r="C676" s="206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</row>
    <row r="677" spans="3:19" ht="15.75" customHeight="1" x14ac:dyDescent="0.25">
      <c r="C677" s="206"/>
      <c r="D677" s="181"/>
      <c r="E677" s="181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</row>
    <row r="678" spans="3:19" ht="15.75" customHeight="1" x14ac:dyDescent="0.25">
      <c r="C678" s="206"/>
      <c r="D678" s="181"/>
      <c r="E678" s="181"/>
      <c r="F678" s="181"/>
      <c r="G678" s="181"/>
      <c r="H678" s="181"/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</row>
    <row r="679" spans="3:19" ht="15.75" customHeight="1" x14ac:dyDescent="0.25">
      <c r="C679" s="206"/>
      <c r="D679" s="181"/>
      <c r="E679" s="181"/>
      <c r="F679" s="181"/>
      <c r="G679" s="181"/>
      <c r="H679" s="181"/>
      <c r="I679" s="181"/>
      <c r="J679" s="181"/>
      <c r="K679" s="181"/>
      <c r="L679" s="181"/>
      <c r="M679" s="181"/>
      <c r="N679" s="181"/>
      <c r="O679" s="181"/>
      <c r="P679" s="181"/>
      <c r="Q679" s="181"/>
      <c r="R679" s="181"/>
      <c r="S679" s="181"/>
    </row>
    <row r="680" spans="3:19" ht="15.75" customHeight="1" x14ac:dyDescent="0.25">
      <c r="C680" s="206"/>
      <c r="D680" s="181"/>
      <c r="E680" s="181"/>
      <c r="F680" s="181"/>
      <c r="G680" s="181"/>
      <c r="H680" s="181"/>
      <c r="I680" s="181"/>
      <c r="J680" s="181"/>
      <c r="K680" s="181"/>
      <c r="L680" s="181"/>
      <c r="M680" s="181"/>
      <c r="N680" s="181"/>
      <c r="O680" s="181"/>
      <c r="P680" s="181"/>
      <c r="Q680" s="181"/>
      <c r="R680" s="181"/>
      <c r="S680" s="181"/>
    </row>
    <row r="681" spans="3:19" ht="15.75" customHeight="1" x14ac:dyDescent="0.25">
      <c r="C681" s="206"/>
      <c r="D681" s="181"/>
      <c r="E681" s="181"/>
      <c r="F681" s="181"/>
      <c r="G681" s="181"/>
      <c r="H681" s="181"/>
      <c r="I681" s="181"/>
      <c r="J681" s="181"/>
      <c r="K681" s="181"/>
      <c r="L681" s="181"/>
      <c r="M681" s="181"/>
      <c r="N681" s="181"/>
      <c r="O681" s="181"/>
      <c r="P681" s="181"/>
      <c r="Q681" s="181"/>
      <c r="R681" s="181"/>
      <c r="S681" s="181"/>
    </row>
    <row r="682" spans="3:19" ht="15.75" customHeight="1" x14ac:dyDescent="0.25">
      <c r="C682" s="206"/>
      <c r="D682" s="181"/>
      <c r="E682" s="181"/>
      <c r="F682" s="181"/>
      <c r="G682" s="181"/>
      <c r="H682" s="181"/>
      <c r="I682" s="181"/>
      <c r="J682" s="181"/>
      <c r="K682" s="181"/>
      <c r="L682" s="181"/>
      <c r="M682" s="181"/>
      <c r="N682" s="181"/>
      <c r="O682" s="181"/>
      <c r="P682" s="181"/>
      <c r="Q682" s="181"/>
      <c r="R682" s="181"/>
      <c r="S682" s="181"/>
    </row>
    <row r="683" spans="3:19" ht="15.75" customHeight="1" x14ac:dyDescent="0.25">
      <c r="C683" s="206"/>
      <c r="D683" s="181"/>
      <c r="E683" s="181"/>
      <c r="F683" s="181"/>
      <c r="G683" s="181"/>
      <c r="H683" s="181"/>
      <c r="I683" s="181"/>
      <c r="J683" s="181"/>
      <c r="K683" s="181"/>
      <c r="L683" s="181"/>
      <c r="M683" s="181"/>
      <c r="N683" s="181"/>
      <c r="O683" s="181"/>
      <c r="P683" s="181"/>
      <c r="Q683" s="181"/>
      <c r="R683" s="181"/>
      <c r="S683" s="181"/>
    </row>
    <row r="684" spans="3:19" ht="15.75" customHeight="1" x14ac:dyDescent="0.25">
      <c r="C684" s="206"/>
      <c r="D684" s="181"/>
      <c r="E684" s="181"/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</row>
    <row r="685" spans="3:19" ht="15.75" customHeight="1" x14ac:dyDescent="0.25">
      <c r="C685" s="206"/>
      <c r="D685" s="181"/>
      <c r="E685" s="181"/>
      <c r="F685" s="181"/>
      <c r="G685" s="181"/>
      <c r="H685" s="181"/>
      <c r="I685" s="181"/>
      <c r="J685" s="181"/>
      <c r="K685" s="181"/>
      <c r="L685" s="181"/>
      <c r="M685" s="181"/>
      <c r="N685" s="181"/>
      <c r="O685" s="181"/>
      <c r="P685" s="181"/>
      <c r="Q685" s="181"/>
      <c r="R685" s="181"/>
      <c r="S685" s="181"/>
    </row>
    <row r="686" spans="3:19" ht="15.75" customHeight="1" x14ac:dyDescent="0.25">
      <c r="C686" s="206"/>
      <c r="D686" s="181"/>
      <c r="E686" s="181"/>
      <c r="F686" s="181"/>
      <c r="G686" s="181"/>
      <c r="H686" s="181"/>
      <c r="I686" s="181"/>
      <c r="J686" s="181"/>
      <c r="K686" s="181"/>
      <c r="L686" s="181"/>
      <c r="M686" s="181"/>
      <c r="N686" s="181"/>
      <c r="O686" s="181"/>
      <c r="P686" s="181"/>
      <c r="Q686" s="181"/>
      <c r="R686" s="181"/>
      <c r="S686" s="181"/>
    </row>
    <row r="687" spans="3:19" ht="15.75" customHeight="1" x14ac:dyDescent="0.25">
      <c r="C687" s="206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81"/>
      <c r="P687" s="181"/>
      <c r="Q687" s="181"/>
      <c r="R687" s="181"/>
      <c r="S687" s="181"/>
    </row>
    <row r="688" spans="3:19" ht="15.75" customHeight="1" x14ac:dyDescent="0.25">
      <c r="C688" s="206"/>
      <c r="D688" s="181"/>
      <c r="E688" s="181"/>
      <c r="F688" s="181"/>
      <c r="G688" s="181"/>
      <c r="H688" s="181"/>
      <c r="I688" s="181"/>
      <c r="J688" s="181"/>
      <c r="K688" s="181"/>
      <c r="L688" s="181"/>
      <c r="M688" s="181"/>
      <c r="N688" s="181"/>
      <c r="O688" s="181"/>
      <c r="P688" s="181"/>
      <c r="Q688" s="181"/>
      <c r="R688" s="181"/>
      <c r="S688" s="181"/>
    </row>
    <row r="689" spans="3:19" ht="15.75" customHeight="1" x14ac:dyDescent="0.25">
      <c r="C689" s="206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  <c r="R689" s="181"/>
      <c r="S689" s="181"/>
    </row>
    <row r="690" spans="3:19" ht="15.75" customHeight="1" x14ac:dyDescent="0.25">
      <c r="C690" s="206"/>
      <c r="D690" s="181"/>
      <c r="E690" s="181"/>
      <c r="F690" s="181"/>
      <c r="G690" s="181"/>
      <c r="H690" s="181"/>
      <c r="I690" s="181"/>
      <c r="J690" s="181"/>
      <c r="K690" s="181"/>
      <c r="L690" s="181"/>
      <c r="M690" s="181"/>
      <c r="N690" s="181"/>
      <c r="O690" s="181"/>
      <c r="P690" s="181"/>
      <c r="Q690" s="181"/>
      <c r="R690" s="181"/>
      <c r="S690" s="181"/>
    </row>
    <row r="691" spans="3:19" ht="15.75" customHeight="1" x14ac:dyDescent="0.25">
      <c r="C691" s="206"/>
      <c r="D691" s="181"/>
      <c r="E691" s="181"/>
      <c r="F691" s="181"/>
      <c r="G691" s="181"/>
      <c r="H691" s="181"/>
      <c r="I691" s="181"/>
      <c r="J691" s="181"/>
      <c r="K691" s="181"/>
      <c r="L691" s="181"/>
      <c r="M691" s="181"/>
      <c r="N691" s="181"/>
      <c r="O691" s="181"/>
      <c r="P691" s="181"/>
      <c r="Q691" s="181"/>
      <c r="R691" s="181"/>
      <c r="S691" s="181"/>
    </row>
    <row r="692" spans="3:19" ht="15.75" customHeight="1" x14ac:dyDescent="0.25">
      <c r="C692" s="206"/>
      <c r="D692" s="181"/>
      <c r="E692" s="181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</row>
    <row r="693" spans="3:19" ht="15.75" customHeight="1" x14ac:dyDescent="0.25">
      <c r="C693" s="206"/>
      <c r="D693" s="181"/>
      <c r="E693" s="181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</row>
    <row r="694" spans="3:19" ht="15.75" customHeight="1" x14ac:dyDescent="0.25">
      <c r="C694" s="206"/>
      <c r="D694" s="181"/>
      <c r="E694" s="181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</row>
    <row r="695" spans="3:19" ht="15.75" customHeight="1" x14ac:dyDescent="0.25">
      <c r="C695" s="206"/>
      <c r="D695" s="181"/>
      <c r="E695" s="181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</row>
    <row r="696" spans="3:19" ht="15.75" customHeight="1" x14ac:dyDescent="0.25">
      <c r="C696" s="206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</row>
    <row r="697" spans="3:19" ht="15.75" customHeight="1" x14ac:dyDescent="0.25">
      <c r="C697" s="206"/>
      <c r="D697" s="181"/>
      <c r="E697" s="181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</row>
    <row r="698" spans="3:19" ht="15.75" customHeight="1" x14ac:dyDescent="0.25">
      <c r="C698" s="206"/>
      <c r="D698" s="181"/>
      <c r="E698" s="181"/>
      <c r="F698" s="181"/>
      <c r="G698" s="181"/>
      <c r="H698" s="181"/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</row>
    <row r="699" spans="3:19" ht="15.75" customHeight="1" x14ac:dyDescent="0.25">
      <c r="C699" s="206"/>
      <c r="D699" s="181"/>
      <c r="E699" s="181"/>
      <c r="F699" s="181"/>
      <c r="G699" s="181"/>
      <c r="H699" s="181"/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</row>
    <row r="700" spans="3:19" ht="15.75" customHeight="1" x14ac:dyDescent="0.25">
      <c r="C700" s="206"/>
      <c r="D700" s="181"/>
      <c r="E700" s="181"/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</row>
    <row r="701" spans="3:19" ht="15.75" customHeight="1" x14ac:dyDescent="0.25">
      <c r="C701" s="206"/>
      <c r="D701" s="181"/>
      <c r="E701" s="181"/>
      <c r="F701" s="181"/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</row>
    <row r="702" spans="3:19" ht="15.75" customHeight="1" x14ac:dyDescent="0.25">
      <c r="C702" s="206"/>
      <c r="D702" s="181"/>
      <c r="E702" s="181"/>
      <c r="F702" s="181"/>
      <c r="G702" s="181"/>
      <c r="H702" s="181"/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</row>
    <row r="703" spans="3:19" ht="15.75" customHeight="1" x14ac:dyDescent="0.25">
      <c r="C703" s="206"/>
      <c r="D703" s="181"/>
      <c r="E703" s="181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</row>
    <row r="704" spans="3:19" ht="15.75" customHeight="1" x14ac:dyDescent="0.25">
      <c r="C704" s="206"/>
      <c r="D704" s="181"/>
      <c r="E704" s="181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</row>
    <row r="705" spans="3:19" ht="15.75" customHeight="1" x14ac:dyDescent="0.25">
      <c r="C705" s="206"/>
      <c r="D705" s="181"/>
      <c r="E705" s="181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</row>
    <row r="706" spans="3:19" ht="15.75" customHeight="1" x14ac:dyDescent="0.25">
      <c r="C706" s="206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</row>
    <row r="707" spans="3:19" ht="15.75" customHeight="1" x14ac:dyDescent="0.25">
      <c r="C707" s="206"/>
      <c r="D707" s="181"/>
      <c r="E707" s="181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</row>
    <row r="708" spans="3:19" ht="15.75" customHeight="1" x14ac:dyDescent="0.25">
      <c r="C708" s="206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</row>
    <row r="709" spans="3:19" ht="15.75" customHeight="1" x14ac:dyDescent="0.25">
      <c r="C709" s="206"/>
      <c r="D709" s="181"/>
      <c r="E709" s="181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</row>
    <row r="710" spans="3:19" ht="15.75" customHeight="1" x14ac:dyDescent="0.25">
      <c r="C710" s="206"/>
      <c r="D710" s="181"/>
      <c r="E710" s="181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</row>
    <row r="711" spans="3:19" ht="15.75" customHeight="1" x14ac:dyDescent="0.25">
      <c r="C711" s="206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</row>
    <row r="712" spans="3:19" ht="15.75" customHeight="1" x14ac:dyDescent="0.25">
      <c r="C712" s="206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</row>
    <row r="713" spans="3:19" ht="15.75" customHeight="1" x14ac:dyDescent="0.25">
      <c r="C713" s="206"/>
      <c r="D713" s="181"/>
      <c r="E713" s="181"/>
      <c r="F713" s="181"/>
      <c r="G713" s="181"/>
      <c r="H713" s="181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</row>
    <row r="714" spans="3:19" ht="15.75" customHeight="1" x14ac:dyDescent="0.25">
      <c r="C714" s="206"/>
      <c r="D714" s="181"/>
      <c r="E714" s="181"/>
      <c r="F714" s="181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</row>
    <row r="715" spans="3:19" ht="15.75" customHeight="1" x14ac:dyDescent="0.25">
      <c r="C715" s="206"/>
      <c r="D715" s="181"/>
      <c r="E715" s="181"/>
      <c r="F715" s="181"/>
      <c r="G715" s="181"/>
      <c r="H715" s="181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</row>
    <row r="716" spans="3:19" ht="15.75" customHeight="1" x14ac:dyDescent="0.25">
      <c r="C716" s="206"/>
      <c r="D716" s="181"/>
      <c r="E716" s="181"/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</row>
    <row r="717" spans="3:19" ht="15.75" customHeight="1" x14ac:dyDescent="0.25">
      <c r="C717" s="206"/>
      <c r="D717" s="181"/>
      <c r="E717" s="181"/>
      <c r="F717" s="181"/>
      <c r="G717" s="181"/>
      <c r="H717" s="181"/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</row>
    <row r="718" spans="3:19" ht="15.75" customHeight="1" x14ac:dyDescent="0.25">
      <c r="C718" s="206"/>
      <c r="D718" s="181"/>
      <c r="E718" s="181"/>
      <c r="F718" s="181"/>
      <c r="G718" s="181"/>
      <c r="H718" s="181"/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</row>
    <row r="719" spans="3:19" ht="15.75" customHeight="1" x14ac:dyDescent="0.25">
      <c r="C719" s="206"/>
      <c r="D719" s="181"/>
      <c r="E719" s="181"/>
      <c r="F719" s="181"/>
      <c r="G719" s="181"/>
      <c r="H719" s="181"/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</row>
    <row r="720" spans="3:19" ht="15.75" customHeight="1" x14ac:dyDescent="0.25">
      <c r="C720" s="206"/>
      <c r="D720" s="181"/>
      <c r="E720" s="181"/>
      <c r="F720" s="181"/>
      <c r="G720" s="181"/>
      <c r="H720" s="181"/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</row>
    <row r="721" spans="3:19" ht="15.75" customHeight="1" x14ac:dyDescent="0.25">
      <c r="C721" s="206"/>
      <c r="D721" s="181"/>
      <c r="E721" s="181"/>
      <c r="F721" s="181"/>
      <c r="G721" s="181"/>
      <c r="H721" s="181"/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</row>
    <row r="722" spans="3:19" ht="15.75" customHeight="1" x14ac:dyDescent="0.25">
      <c r="C722" s="206"/>
      <c r="D722" s="181"/>
      <c r="E722" s="181"/>
      <c r="F722" s="181"/>
      <c r="G722" s="181"/>
      <c r="H722" s="181"/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</row>
    <row r="723" spans="3:19" ht="15.75" customHeight="1" x14ac:dyDescent="0.25">
      <c r="C723" s="206"/>
      <c r="D723" s="181"/>
      <c r="E723" s="181"/>
      <c r="F723" s="181"/>
      <c r="G723" s="181"/>
      <c r="H723" s="181"/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</row>
    <row r="724" spans="3:19" ht="15.75" customHeight="1" x14ac:dyDescent="0.25">
      <c r="C724" s="206"/>
      <c r="D724" s="181"/>
      <c r="E724" s="181"/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</row>
    <row r="725" spans="3:19" ht="15.75" customHeight="1" x14ac:dyDescent="0.25">
      <c r="C725" s="206"/>
      <c r="D725" s="181"/>
      <c r="E725" s="181"/>
      <c r="F725" s="181"/>
      <c r="G725" s="181"/>
      <c r="H725" s="181"/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</row>
    <row r="726" spans="3:19" ht="15.75" customHeight="1" x14ac:dyDescent="0.25">
      <c r="C726" s="206"/>
      <c r="D726" s="181"/>
      <c r="E726" s="181"/>
      <c r="F726" s="181"/>
      <c r="G726" s="181"/>
      <c r="H726" s="181"/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</row>
    <row r="727" spans="3:19" ht="15.75" customHeight="1" x14ac:dyDescent="0.25">
      <c r="C727" s="206"/>
      <c r="D727" s="181"/>
      <c r="E727" s="181"/>
      <c r="F727" s="181"/>
      <c r="G727" s="181"/>
      <c r="H727" s="181"/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</row>
    <row r="728" spans="3:19" ht="15.75" customHeight="1" x14ac:dyDescent="0.25">
      <c r="C728" s="206"/>
      <c r="D728" s="181"/>
      <c r="E728" s="181"/>
      <c r="F728" s="181"/>
      <c r="G728" s="181"/>
      <c r="H728" s="181"/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</row>
    <row r="729" spans="3:19" ht="15.75" customHeight="1" x14ac:dyDescent="0.25">
      <c r="C729" s="206"/>
      <c r="D729" s="181"/>
      <c r="E729" s="181"/>
      <c r="F729" s="181"/>
      <c r="G729" s="181"/>
      <c r="H729" s="181"/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</row>
    <row r="730" spans="3:19" ht="15.75" customHeight="1" x14ac:dyDescent="0.25">
      <c r="C730" s="206"/>
      <c r="D730" s="181"/>
      <c r="E730" s="181"/>
      <c r="F730" s="181"/>
      <c r="G730" s="181"/>
      <c r="H730" s="181"/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</row>
    <row r="731" spans="3:19" ht="15.75" customHeight="1" x14ac:dyDescent="0.25">
      <c r="C731" s="206"/>
      <c r="D731" s="181"/>
      <c r="E731" s="181"/>
      <c r="F731" s="181"/>
      <c r="G731" s="181"/>
      <c r="H731" s="181"/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</row>
    <row r="732" spans="3:19" ht="15.75" customHeight="1" x14ac:dyDescent="0.25">
      <c r="C732" s="206"/>
      <c r="D732" s="181"/>
      <c r="E732" s="181"/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</row>
    <row r="733" spans="3:19" ht="15.75" customHeight="1" x14ac:dyDescent="0.25">
      <c r="C733" s="206"/>
      <c r="D733" s="181"/>
      <c r="E733" s="181"/>
      <c r="F733" s="181"/>
      <c r="G733" s="181"/>
      <c r="H733" s="181"/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</row>
    <row r="734" spans="3:19" ht="15.75" customHeight="1" x14ac:dyDescent="0.25">
      <c r="C734" s="206"/>
      <c r="D734" s="181"/>
      <c r="E734" s="181"/>
      <c r="F734" s="181"/>
      <c r="G734" s="181"/>
      <c r="H734" s="181"/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</row>
    <row r="735" spans="3:19" ht="15.75" customHeight="1" x14ac:dyDescent="0.25">
      <c r="C735" s="206"/>
      <c r="D735" s="181"/>
      <c r="E735" s="181"/>
      <c r="F735" s="181"/>
      <c r="G735" s="181"/>
      <c r="H735" s="181"/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</row>
    <row r="736" spans="3:19" ht="15.75" customHeight="1" x14ac:dyDescent="0.25">
      <c r="C736" s="206"/>
      <c r="D736" s="181"/>
      <c r="E736" s="181"/>
      <c r="F736" s="181"/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</row>
    <row r="737" spans="3:19" ht="15.75" customHeight="1" x14ac:dyDescent="0.25">
      <c r="C737" s="206"/>
      <c r="D737" s="181"/>
      <c r="E737" s="181"/>
      <c r="F737" s="181"/>
      <c r="G737" s="181"/>
      <c r="H737" s="181"/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</row>
    <row r="738" spans="3:19" ht="15.75" customHeight="1" x14ac:dyDescent="0.25">
      <c r="C738" s="206"/>
      <c r="D738" s="181"/>
      <c r="E738" s="181"/>
      <c r="F738" s="181"/>
      <c r="G738" s="181"/>
      <c r="H738" s="181"/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</row>
    <row r="739" spans="3:19" ht="15.75" customHeight="1" x14ac:dyDescent="0.25">
      <c r="C739" s="206"/>
      <c r="D739" s="181"/>
      <c r="E739" s="181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</row>
    <row r="740" spans="3:19" ht="15.75" customHeight="1" x14ac:dyDescent="0.25">
      <c r="C740" s="206"/>
      <c r="D740" s="181"/>
      <c r="E740" s="181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</row>
    <row r="741" spans="3:19" ht="15.75" customHeight="1" x14ac:dyDescent="0.25">
      <c r="C741" s="206"/>
      <c r="D741" s="181"/>
      <c r="E741" s="181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</row>
    <row r="742" spans="3:19" ht="15.75" customHeight="1" x14ac:dyDescent="0.25">
      <c r="C742" s="206"/>
      <c r="D742" s="181"/>
      <c r="E742" s="181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</row>
    <row r="743" spans="3:19" ht="15.75" customHeight="1" x14ac:dyDescent="0.25">
      <c r="C743" s="206"/>
      <c r="D743" s="181"/>
      <c r="E743" s="181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</row>
    <row r="744" spans="3:19" ht="15.75" customHeight="1" x14ac:dyDescent="0.25">
      <c r="C744" s="206"/>
      <c r="D744" s="181"/>
      <c r="E744" s="181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</row>
    <row r="745" spans="3:19" ht="15.75" customHeight="1" x14ac:dyDescent="0.25">
      <c r="C745" s="206"/>
      <c r="D745" s="181"/>
      <c r="E745" s="181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</row>
    <row r="746" spans="3:19" ht="15.75" customHeight="1" x14ac:dyDescent="0.25">
      <c r="C746" s="206"/>
      <c r="D746" s="181"/>
      <c r="E746" s="181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</row>
    <row r="747" spans="3:19" ht="15.75" customHeight="1" x14ac:dyDescent="0.25">
      <c r="C747" s="206"/>
      <c r="D747" s="181"/>
      <c r="E747" s="181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</row>
    <row r="748" spans="3:19" ht="15.75" customHeight="1" x14ac:dyDescent="0.25">
      <c r="C748" s="206"/>
      <c r="D748" s="181"/>
      <c r="E748" s="181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</row>
    <row r="749" spans="3:19" ht="15.75" customHeight="1" x14ac:dyDescent="0.25">
      <c r="C749" s="206"/>
      <c r="D749" s="181"/>
      <c r="E749" s="181"/>
      <c r="F749" s="181"/>
      <c r="G749" s="181"/>
      <c r="H749" s="181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</row>
    <row r="750" spans="3:19" ht="15.75" customHeight="1" x14ac:dyDescent="0.25">
      <c r="C750" s="206"/>
      <c r="D750" s="181"/>
      <c r="E750" s="181"/>
      <c r="F750" s="181"/>
      <c r="G750" s="181"/>
      <c r="H750" s="181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</row>
    <row r="751" spans="3:19" ht="15.75" customHeight="1" x14ac:dyDescent="0.25">
      <c r="C751" s="206"/>
      <c r="D751" s="181"/>
      <c r="E751" s="181"/>
      <c r="F751" s="181"/>
      <c r="G751" s="181"/>
      <c r="H751" s="181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</row>
    <row r="752" spans="3:19" ht="15.75" customHeight="1" x14ac:dyDescent="0.25">
      <c r="C752" s="206"/>
      <c r="D752" s="181"/>
      <c r="E752" s="181"/>
      <c r="F752" s="181"/>
      <c r="G752" s="181"/>
      <c r="H752" s="181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</row>
    <row r="753" spans="3:19" ht="15.75" customHeight="1" x14ac:dyDescent="0.25">
      <c r="C753" s="206"/>
      <c r="D753" s="181"/>
      <c r="E753" s="181"/>
      <c r="F753" s="181"/>
      <c r="G753" s="181"/>
      <c r="H753" s="181"/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</row>
    <row r="754" spans="3:19" ht="15.75" customHeight="1" x14ac:dyDescent="0.25">
      <c r="C754" s="206"/>
      <c r="D754" s="181"/>
      <c r="E754" s="181"/>
      <c r="F754" s="181"/>
      <c r="G754" s="181"/>
      <c r="H754" s="181"/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</row>
    <row r="755" spans="3:19" ht="15.75" customHeight="1" x14ac:dyDescent="0.25">
      <c r="C755" s="206"/>
      <c r="D755" s="181"/>
      <c r="E755" s="181"/>
      <c r="F755" s="181"/>
      <c r="G755" s="181"/>
      <c r="H755" s="181"/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</row>
    <row r="756" spans="3:19" ht="15.75" customHeight="1" x14ac:dyDescent="0.25">
      <c r="C756" s="206"/>
      <c r="D756" s="181"/>
      <c r="E756" s="181"/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</row>
    <row r="757" spans="3:19" ht="15.75" customHeight="1" x14ac:dyDescent="0.25">
      <c r="C757" s="206"/>
      <c r="D757" s="181"/>
      <c r="E757" s="181"/>
      <c r="F757" s="181"/>
      <c r="G757" s="181"/>
      <c r="H757" s="181"/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</row>
    <row r="758" spans="3:19" ht="15.75" customHeight="1" x14ac:dyDescent="0.25">
      <c r="C758" s="206"/>
      <c r="D758" s="181"/>
      <c r="E758" s="181"/>
      <c r="F758" s="181"/>
      <c r="G758" s="181"/>
      <c r="H758" s="181"/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</row>
    <row r="759" spans="3:19" ht="15.75" customHeight="1" x14ac:dyDescent="0.25">
      <c r="C759" s="206"/>
      <c r="D759" s="181"/>
      <c r="E759" s="181"/>
      <c r="F759" s="181"/>
      <c r="G759" s="181"/>
      <c r="H759" s="181"/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</row>
    <row r="760" spans="3:19" ht="15.75" customHeight="1" x14ac:dyDescent="0.25">
      <c r="C760" s="206"/>
      <c r="D760" s="181"/>
      <c r="E760" s="181"/>
      <c r="F760" s="181"/>
      <c r="G760" s="181"/>
      <c r="H760" s="181"/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</row>
    <row r="761" spans="3:19" ht="15.75" customHeight="1" x14ac:dyDescent="0.25">
      <c r="C761" s="206"/>
      <c r="D761" s="181"/>
      <c r="E761" s="181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</row>
    <row r="762" spans="3:19" ht="15.75" customHeight="1" x14ac:dyDescent="0.25">
      <c r="C762" s="206"/>
      <c r="D762" s="181"/>
      <c r="E762" s="181"/>
      <c r="F762" s="181"/>
      <c r="G762" s="181"/>
      <c r="H762" s="181"/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</row>
    <row r="763" spans="3:19" ht="15.75" customHeight="1" x14ac:dyDescent="0.25">
      <c r="C763" s="206"/>
      <c r="D763" s="181"/>
      <c r="E763" s="181"/>
      <c r="F763" s="181"/>
      <c r="G763" s="181"/>
      <c r="H763" s="181"/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</row>
    <row r="764" spans="3:19" ht="15.75" customHeight="1" x14ac:dyDescent="0.25">
      <c r="C764" s="206"/>
      <c r="D764" s="181"/>
      <c r="E764" s="181"/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</row>
    <row r="765" spans="3:19" ht="15.75" customHeight="1" x14ac:dyDescent="0.25">
      <c r="C765" s="206"/>
      <c r="D765" s="181"/>
      <c r="E765" s="181"/>
      <c r="F765" s="181"/>
      <c r="G765" s="181"/>
      <c r="H765" s="181"/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</row>
    <row r="766" spans="3:19" ht="15.75" customHeight="1" x14ac:dyDescent="0.25">
      <c r="C766" s="206"/>
      <c r="D766" s="181"/>
      <c r="E766" s="181"/>
      <c r="F766" s="181"/>
      <c r="G766" s="181"/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</row>
    <row r="767" spans="3:19" ht="15.75" customHeight="1" x14ac:dyDescent="0.25">
      <c r="C767" s="206"/>
      <c r="D767" s="181"/>
      <c r="E767" s="181"/>
      <c r="F767" s="181"/>
      <c r="G767" s="181"/>
      <c r="H767" s="181"/>
      <c r="I767" s="181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</row>
    <row r="768" spans="3:19" ht="15.75" customHeight="1" x14ac:dyDescent="0.25">
      <c r="C768" s="206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</row>
    <row r="769" spans="3:19" ht="15.75" customHeight="1" x14ac:dyDescent="0.25">
      <c r="C769" s="206"/>
      <c r="D769" s="181"/>
      <c r="E769" s="181"/>
      <c r="F769" s="181"/>
      <c r="G769" s="181"/>
      <c r="H769" s="181"/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</row>
    <row r="770" spans="3:19" ht="15.75" customHeight="1" x14ac:dyDescent="0.25">
      <c r="C770" s="206"/>
      <c r="D770" s="181"/>
      <c r="E770" s="181"/>
      <c r="F770" s="181"/>
      <c r="G770" s="181"/>
      <c r="H770" s="181"/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</row>
    <row r="771" spans="3:19" ht="15.75" customHeight="1" x14ac:dyDescent="0.25">
      <c r="C771" s="206"/>
      <c r="D771" s="181"/>
      <c r="E771" s="181"/>
      <c r="F771" s="181"/>
      <c r="G771" s="181"/>
      <c r="H771" s="181"/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</row>
    <row r="772" spans="3:19" ht="15.75" customHeight="1" x14ac:dyDescent="0.25">
      <c r="C772" s="206"/>
      <c r="D772" s="181"/>
      <c r="E772" s="181"/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</row>
    <row r="773" spans="3:19" ht="15.75" customHeight="1" x14ac:dyDescent="0.25">
      <c r="C773" s="206"/>
      <c r="D773" s="181"/>
      <c r="E773" s="181"/>
      <c r="F773" s="181"/>
      <c r="G773" s="181"/>
      <c r="H773" s="181"/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</row>
    <row r="774" spans="3:19" ht="15.75" customHeight="1" x14ac:dyDescent="0.25">
      <c r="C774" s="206"/>
      <c r="D774" s="181"/>
      <c r="E774" s="181"/>
      <c r="F774" s="181"/>
      <c r="G774" s="181"/>
      <c r="H774" s="181"/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</row>
    <row r="775" spans="3:19" ht="15.75" customHeight="1" x14ac:dyDescent="0.25">
      <c r="C775" s="206"/>
      <c r="D775" s="181"/>
      <c r="E775" s="181"/>
      <c r="F775" s="181"/>
      <c r="G775" s="181"/>
      <c r="H775" s="181"/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</row>
    <row r="776" spans="3:19" ht="15.75" customHeight="1" x14ac:dyDescent="0.25">
      <c r="C776" s="206"/>
      <c r="D776" s="181"/>
      <c r="E776" s="181"/>
      <c r="F776" s="181"/>
      <c r="G776" s="181"/>
      <c r="H776" s="181"/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</row>
    <row r="777" spans="3:19" ht="15.75" customHeight="1" x14ac:dyDescent="0.25">
      <c r="C777" s="206"/>
      <c r="D777" s="181"/>
      <c r="E777" s="181"/>
      <c r="F777" s="181"/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</row>
    <row r="778" spans="3:19" ht="15.75" customHeight="1" x14ac:dyDescent="0.25">
      <c r="C778" s="206"/>
      <c r="D778" s="181"/>
      <c r="E778" s="181"/>
      <c r="F778" s="181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</row>
    <row r="779" spans="3:19" ht="15.75" customHeight="1" x14ac:dyDescent="0.25">
      <c r="C779" s="206"/>
      <c r="D779" s="181"/>
      <c r="E779" s="181"/>
      <c r="F779" s="181"/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</row>
    <row r="780" spans="3:19" ht="15.75" customHeight="1" x14ac:dyDescent="0.25">
      <c r="C780" s="206"/>
      <c r="D780" s="181"/>
      <c r="E780" s="181"/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</row>
    <row r="781" spans="3:19" ht="15.75" customHeight="1" x14ac:dyDescent="0.25">
      <c r="C781" s="206"/>
      <c r="D781" s="181"/>
      <c r="E781" s="181"/>
      <c r="F781" s="181"/>
      <c r="G781" s="181"/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</row>
    <row r="782" spans="3:19" ht="15.75" customHeight="1" x14ac:dyDescent="0.25">
      <c r="C782" s="206"/>
      <c r="D782" s="181"/>
      <c r="E782" s="181"/>
      <c r="F782" s="181"/>
      <c r="G782" s="181"/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</row>
    <row r="783" spans="3:19" ht="15.75" customHeight="1" x14ac:dyDescent="0.25">
      <c r="C783" s="206"/>
      <c r="D783" s="181"/>
      <c r="E783" s="181"/>
      <c r="F783" s="181"/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</row>
    <row r="784" spans="3:19" ht="15.75" customHeight="1" x14ac:dyDescent="0.25">
      <c r="C784" s="206"/>
      <c r="D784" s="181"/>
      <c r="E784" s="181"/>
      <c r="F784" s="181"/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</row>
    <row r="785" spans="3:19" ht="15.75" customHeight="1" x14ac:dyDescent="0.25">
      <c r="C785" s="206"/>
      <c r="D785" s="181"/>
      <c r="E785" s="181"/>
      <c r="F785" s="181"/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</row>
    <row r="786" spans="3:19" ht="15.75" customHeight="1" x14ac:dyDescent="0.25">
      <c r="C786" s="206"/>
      <c r="D786" s="181"/>
      <c r="E786" s="181"/>
      <c r="F786" s="181"/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</row>
    <row r="787" spans="3:19" ht="15.75" customHeight="1" x14ac:dyDescent="0.25">
      <c r="C787" s="206"/>
      <c r="D787" s="181"/>
      <c r="E787" s="181"/>
      <c r="F787" s="181"/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</row>
    <row r="788" spans="3:19" ht="15.75" customHeight="1" x14ac:dyDescent="0.25">
      <c r="C788" s="206"/>
      <c r="D788" s="181"/>
      <c r="E788" s="181"/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</row>
    <row r="789" spans="3:19" ht="15.75" customHeight="1" x14ac:dyDescent="0.25">
      <c r="C789" s="206"/>
      <c r="D789" s="181"/>
      <c r="E789" s="181"/>
      <c r="F789" s="181"/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</row>
    <row r="790" spans="3:19" ht="15.75" customHeight="1" x14ac:dyDescent="0.25">
      <c r="C790" s="206"/>
      <c r="D790" s="181"/>
      <c r="E790" s="181"/>
      <c r="F790" s="181"/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</row>
    <row r="791" spans="3:19" ht="15.75" customHeight="1" x14ac:dyDescent="0.25">
      <c r="C791" s="206"/>
      <c r="D791" s="181"/>
      <c r="E791" s="181"/>
      <c r="F791" s="181"/>
      <c r="G791" s="181"/>
      <c r="H791" s="181"/>
      <c r="I791" s="181"/>
      <c r="J791" s="181"/>
      <c r="K791" s="181"/>
      <c r="L791" s="181"/>
      <c r="M791" s="181"/>
      <c r="N791" s="181"/>
      <c r="O791" s="181"/>
      <c r="P791" s="181"/>
      <c r="Q791" s="181"/>
      <c r="R791" s="181"/>
      <c r="S791" s="181"/>
    </row>
    <row r="792" spans="3:19" ht="15.75" customHeight="1" x14ac:dyDescent="0.25">
      <c r="C792" s="206"/>
      <c r="D792" s="181"/>
      <c r="E792" s="181"/>
      <c r="F792" s="181"/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</row>
    <row r="793" spans="3:19" ht="15.75" customHeight="1" x14ac:dyDescent="0.25">
      <c r="C793" s="206"/>
      <c r="D793" s="181"/>
      <c r="E793" s="181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</row>
    <row r="794" spans="3:19" ht="15.75" customHeight="1" x14ac:dyDescent="0.25">
      <c r="C794" s="206"/>
      <c r="D794" s="181"/>
      <c r="E794" s="181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</row>
    <row r="795" spans="3:19" ht="15.75" customHeight="1" x14ac:dyDescent="0.25">
      <c r="C795" s="206"/>
      <c r="D795" s="181"/>
      <c r="E795" s="181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</row>
    <row r="796" spans="3:19" ht="15.75" customHeight="1" x14ac:dyDescent="0.25">
      <c r="C796" s="206"/>
      <c r="D796" s="181"/>
      <c r="E796" s="181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</row>
    <row r="797" spans="3:19" ht="15.75" customHeight="1" x14ac:dyDescent="0.25">
      <c r="C797" s="206"/>
      <c r="D797" s="181"/>
      <c r="E797" s="181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</row>
    <row r="798" spans="3:19" ht="15.75" customHeight="1" x14ac:dyDescent="0.25">
      <c r="C798" s="206"/>
      <c r="D798" s="181"/>
      <c r="E798" s="181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</row>
    <row r="799" spans="3:19" ht="15.75" customHeight="1" x14ac:dyDescent="0.25">
      <c r="C799" s="206"/>
      <c r="D799" s="181"/>
      <c r="E799" s="181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</row>
    <row r="800" spans="3:19" ht="15.75" customHeight="1" x14ac:dyDescent="0.25">
      <c r="C800" s="206"/>
      <c r="D800" s="181"/>
      <c r="E800" s="181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</row>
    <row r="801" spans="3:19" ht="15.75" customHeight="1" x14ac:dyDescent="0.25">
      <c r="C801" s="206"/>
      <c r="D801" s="181"/>
      <c r="E801" s="181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</row>
    <row r="802" spans="3:19" ht="15.75" customHeight="1" x14ac:dyDescent="0.25">
      <c r="C802" s="206"/>
      <c r="D802" s="181"/>
      <c r="E802" s="181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</row>
    <row r="803" spans="3:19" ht="15.75" customHeight="1" x14ac:dyDescent="0.25">
      <c r="C803" s="206"/>
      <c r="D803" s="181"/>
      <c r="E803" s="181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</row>
    <row r="804" spans="3:19" ht="15.75" customHeight="1" x14ac:dyDescent="0.25">
      <c r="C804" s="206"/>
      <c r="D804" s="181"/>
      <c r="E804" s="181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</row>
    <row r="805" spans="3:19" ht="15.75" customHeight="1" x14ac:dyDescent="0.25">
      <c r="C805" s="206"/>
      <c r="D805" s="181"/>
      <c r="E805" s="181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</row>
    <row r="806" spans="3:19" ht="15.75" customHeight="1" x14ac:dyDescent="0.25">
      <c r="C806" s="206"/>
      <c r="D806" s="181"/>
      <c r="E806" s="181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</row>
    <row r="807" spans="3:19" ht="15.75" customHeight="1" x14ac:dyDescent="0.25">
      <c r="C807" s="206"/>
      <c r="D807" s="181"/>
      <c r="E807" s="181"/>
      <c r="F807" s="181"/>
      <c r="G807" s="181"/>
      <c r="H807" s="181"/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</row>
    <row r="808" spans="3:19" ht="15.75" customHeight="1" x14ac:dyDescent="0.25">
      <c r="C808" s="206"/>
      <c r="D808" s="181"/>
      <c r="E808" s="181"/>
      <c r="F808" s="181"/>
      <c r="G808" s="181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</row>
    <row r="809" spans="3:19" ht="15.75" customHeight="1" x14ac:dyDescent="0.25">
      <c r="C809" s="206"/>
      <c r="D809" s="181"/>
      <c r="E809" s="181"/>
      <c r="F809" s="181"/>
      <c r="G809" s="181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</row>
    <row r="810" spans="3:19" ht="15.75" customHeight="1" x14ac:dyDescent="0.25">
      <c r="C810" s="206"/>
      <c r="D810" s="181"/>
      <c r="E810" s="181"/>
      <c r="F810" s="181"/>
      <c r="G810" s="181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</row>
    <row r="811" spans="3:19" ht="15.75" customHeight="1" x14ac:dyDescent="0.25">
      <c r="C811" s="206"/>
      <c r="D811" s="181"/>
      <c r="E811" s="181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</row>
    <row r="812" spans="3:19" ht="15.75" customHeight="1" x14ac:dyDescent="0.25">
      <c r="C812" s="206"/>
      <c r="D812" s="181"/>
      <c r="E812" s="181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</row>
    <row r="813" spans="3:19" ht="15.75" customHeight="1" x14ac:dyDescent="0.25">
      <c r="C813" s="206"/>
      <c r="D813" s="181"/>
      <c r="E813" s="181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</row>
    <row r="814" spans="3:19" ht="15.75" customHeight="1" x14ac:dyDescent="0.25">
      <c r="C814" s="206"/>
      <c r="D814" s="181"/>
      <c r="E814" s="181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</row>
    <row r="815" spans="3:19" ht="15.75" customHeight="1" x14ac:dyDescent="0.25">
      <c r="C815" s="206"/>
      <c r="D815" s="181"/>
      <c r="E815" s="181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</row>
    <row r="816" spans="3:19" ht="15.75" customHeight="1" x14ac:dyDescent="0.25">
      <c r="C816" s="206"/>
      <c r="D816" s="181"/>
      <c r="E816" s="181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</row>
    <row r="817" spans="3:19" ht="15.75" customHeight="1" x14ac:dyDescent="0.25">
      <c r="C817" s="206"/>
      <c r="D817" s="181"/>
      <c r="E817" s="181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</row>
    <row r="818" spans="3:19" ht="15.75" customHeight="1" x14ac:dyDescent="0.25">
      <c r="C818" s="206"/>
      <c r="D818" s="181"/>
      <c r="E818" s="181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</row>
    <row r="819" spans="3:19" ht="15.75" customHeight="1" x14ac:dyDescent="0.25">
      <c r="C819" s="206"/>
      <c r="D819" s="181"/>
      <c r="E819" s="181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</row>
    <row r="820" spans="3:19" ht="15.75" customHeight="1" x14ac:dyDescent="0.25">
      <c r="C820" s="206"/>
      <c r="D820" s="181"/>
      <c r="E820" s="181"/>
      <c r="F820" s="181"/>
      <c r="G820" s="181"/>
      <c r="H820" s="181"/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</row>
    <row r="821" spans="3:19" ht="15.75" customHeight="1" x14ac:dyDescent="0.25">
      <c r="C821" s="206"/>
      <c r="D821" s="181"/>
      <c r="E821" s="181"/>
      <c r="F821" s="181"/>
      <c r="G821" s="181"/>
      <c r="H821" s="181"/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</row>
    <row r="822" spans="3:19" ht="15.75" customHeight="1" x14ac:dyDescent="0.25">
      <c r="C822" s="206"/>
      <c r="D822" s="181"/>
      <c r="E822" s="181"/>
      <c r="F822" s="181"/>
      <c r="G822" s="181"/>
      <c r="H822" s="181"/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</row>
    <row r="823" spans="3:19" ht="15.75" customHeight="1" x14ac:dyDescent="0.25">
      <c r="C823" s="206"/>
      <c r="D823" s="181"/>
      <c r="E823" s="181"/>
      <c r="F823" s="181"/>
      <c r="G823" s="181"/>
      <c r="H823" s="181"/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</row>
    <row r="824" spans="3:19" ht="15.75" customHeight="1" x14ac:dyDescent="0.25">
      <c r="C824" s="206"/>
      <c r="D824" s="181"/>
      <c r="E824" s="181"/>
      <c r="F824" s="181"/>
      <c r="G824" s="181"/>
      <c r="H824" s="181"/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</row>
    <row r="825" spans="3:19" ht="15.75" customHeight="1" x14ac:dyDescent="0.25">
      <c r="C825" s="206"/>
      <c r="D825" s="181"/>
      <c r="E825" s="181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</row>
    <row r="826" spans="3:19" ht="15.75" customHeight="1" x14ac:dyDescent="0.25">
      <c r="C826" s="206"/>
      <c r="D826" s="181"/>
      <c r="E826" s="181"/>
      <c r="F826" s="181"/>
      <c r="G826" s="181"/>
      <c r="H826" s="181"/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</row>
    <row r="827" spans="3:19" ht="15.75" customHeight="1" x14ac:dyDescent="0.25">
      <c r="C827" s="206"/>
      <c r="D827" s="181"/>
      <c r="E827" s="181"/>
      <c r="F827" s="181"/>
      <c r="G827" s="181"/>
      <c r="H827" s="181"/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</row>
    <row r="828" spans="3:19" ht="15.75" customHeight="1" x14ac:dyDescent="0.25">
      <c r="C828" s="206"/>
      <c r="D828" s="181"/>
      <c r="E828" s="181"/>
      <c r="F828" s="181"/>
      <c r="G828" s="181"/>
      <c r="H828" s="181"/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</row>
    <row r="829" spans="3:19" ht="15.75" customHeight="1" x14ac:dyDescent="0.25">
      <c r="C829" s="206"/>
      <c r="D829" s="181"/>
      <c r="E829" s="181"/>
      <c r="F829" s="181"/>
      <c r="G829" s="181"/>
      <c r="H829" s="181"/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</row>
    <row r="830" spans="3:19" ht="15.75" customHeight="1" x14ac:dyDescent="0.25">
      <c r="C830" s="206"/>
      <c r="D830" s="181"/>
      <c r="E830" s="181"/>
      <c r="F830" s="181"/>
      <c r="G830" s="181"/>
      <c r="H830" s="181"/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</row>
    <row r="831" spans="3:19" ht="15.75" customHeight="1" x14ac:dyDescent="0.25">
      <c r="C831" s="206"/>
      <c r="D831" s="181"/>
      <c r="E831" s="181"/>
      <c r="F831" s="181"/>
      <c r="G831" s="181"/>
      <c r="H831" s="181"/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</row>
    <row r="832" spans="3:19" ht="15.75" customHeight="1" x14ac:dyDescent="0.25">
      <c r="C832" s="206"/>
      <c r="D832" s="181"/>
      <c r="E832" s="181"/>
      <c r="F832" s="181"/>
      <c r="G832" s="181"/>
      <c r="H832" s="181"/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</row>
    <row r="833" spans="3:19" ht="15.75" customHeight="1" x14ac:dyDescent="0.25">
      <c r="C833" s="206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</row>
    <row r="834" spans="3:19" ht="15.75" customHeight="1" x14ac:dyDescent="0.25">
      <c r="C834" s="206"/>
      <c r="D834" s="181"/>
      <c r="E834" s="181"/>
      <c r="F834" s="181"/>
      <c r="G834" s="181"/>
      <c r="H834" s="181"/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</row>
    <row r="835" spans="3:19" ht="15.75" customHeight="1" x14ac:dyDescent="0.25">
      <c r="C835" s="206"/>
      <c r="D835" s="181"/>
      <c r="E835" s="181"/>
      <c r="F835" s="181"/>
      <c r="G835" s="181"/>
      <c r="H835" s="181"/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</row>
    <row r="836" spans="3:19" ht="15.75" customHeight="1" x14ac:dyDescent="0.25">
      <c r="C836" s="206"/>
      <c r="D836" s="181"/>
      <c r="E836" s="181"/>
      <c r="F836" s="181"/>
      <c r="G836" s="181"/>
      <c r="H836" s="181"/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</row>
    <row r="837" spans="3:19" ht="15.75" customHeight="1" x14ac:dyDescent="0.25">
      <c r="C837" s="206"/>
      <c r="D837" s="181"/>
      <c r="E837" s="181"/>
      <c r="F837" s="181"/>
      <c r="G837" s="181"/>
      <c r="H837" s="181"/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</row>
    <row r="838" spans="3:19" ht="15.75" customHeight="1" x14ac:dyDescent="0.25">
      <c r="C838" s="206"/>
      <c r="D838" s="181"/>
      <c r="E838" s="181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</row>
    <row r="839" spans="3:19" ht="15.75" customHeight="1" x14ac:dyDescent="0.25">
      <c r="C839" s="206"/>
      <c r="D839" s="181"/>
      <c r="E839" s="181"/>
      <c r="F839" s="181"/>
      <c r="G839" s="181"/>
      <c r="H839" s="181"/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</row>
    <row r="840" spans="3:19" ht="15.75" customHeight="1" x14ac:dyDescent="0.25">
      <c r="C840" s="206"/>
      <c r="D840" s="181"/>
      <c r="E840" s="181"/>
      <c r="F840" s="181"/>
      <c r="G840" s="181"/>
      <c r="H840" s="181"/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</row>
    <row r="841" spans="3:19" ht="15.75" customHeight="1" x14ac:dyDescent="0.25">
      <c r="C841" s="206"/>
      <c r="D841" s="181"/>
      <c r="E841" s="181"/>
      <c r="F841" s="181"/>
      <c r="G841" s="181"/>
      <c r="H841" s="181"/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</row>
    <row r="842" spans="3:19" ht="15.75" customHeight="1" x14ac:dyDescent="0.25">
      <c r="C842" s="206"/>
      <c r="D842" s="181"/>
      <c r="E842" s="181"/>
      <c r="F842" s="181"/>
      <c r="G842" s="181"/>
      <c r="H842" s="181"/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</row>
    <row r="843" spans="3:19" ht="15.75" customHeight="1" x14ac:dyDescent="0.25">
      <c r="C843" s="206"/>
      <c r="D843" s="181"/>
      <c r="E843" s="181"/>
      <c r="F843" s="181"/>
      <c r="G843" s="181"/>
      <c r="H843" s="181"/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</row>
    <row r="844" spans="3:19" ht="15.75" customHeight="1" x14ac:dyDescent="0.25">
      <c r="C844" s="206"/>
      <c r="D844" s="181"/>
      <c r="E844" s="181"/>
      <c r="F844" s="181"/>
      <c r="G844" s="181"/>
      <c r="H844" s="181"/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</row>
    <row r="845" spans="3:19" ht="15.75" customHeight="1" x14ac:dyDescent="0.25">
      <c r="C845" s="206"/>
      <c r="D845" s="181"/>
      <c r="E845" s="181"/>
      <c r="F845" s="181"/>
      <c r="G845" s="181"/>
      <c r="H845" s="181"/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</row>
    <row r="846" spans="3:19" ht="15.75" customHeight="1" x14ac:dyDescent="0.25">
      <c r="C846" s="206"/>
      <c r="D846" s="181"/>
      <c r="E846" s="181"/>
      <c r="F846" s="181"/>
      <c r="G846" s="181"/>
      <c r="H846" s="181"/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</row>
    <row r="847" spans="3:19" ht="15.75" customHeight="1" x14ac:dyDescent="0.25">
      <c r="C847" s="206"/>
      <c r="D847" s="181"/>
      <c r="E847" s="181"/>
      <c r="F847" s="181"/>
      <c r="G847" s="181"/>
      <c r="H847" s="181"/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</row>
    <row r="848" spans="3:19" ht="15.75" customHeight="1" x14ac:dyDescent="0.25">
      <c r="C848" s="206"/>
      <c r="D848" s="181"/>
      <c r="E848" s="181"/>
      <c r="F848" s="181"/>
      <c r="G848" s="181"/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</row>
    <row r="849" spans="3:19" ht="15.75" customHeight="1" x14ac:dyDescent="0.25">
      <c r="C849" s="206"/>
      <c r="D849" s="181"/>
      <c r="E849" s="181"/>
      <c r="F849" s="181"/>
      <c r="G849" s="181"/>
      <c r="H849" s="181"/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</row>
    <row r="850" spans="3:19" ht="15.75" customHeight="1" x14ac:dyDescent="0.25">
      <c r="C850" s="206"/>
      <c r="D850" s="181"/>
      <c r="E850" s="181"/>
      <c r="F850" s="181"/>
      <c r="G850" s="181"/>
      <c r="H850" s="181"/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</row>
    <row r="851" spans="3:19" ht="15.75" customHeight="1" x14ac:dyDescent="0.25">
      <c r="C851" s="206"/>
      <c r="D851" s="181"/>
      <c r="E851" s="181"/>
      <c r="F851" s="181"/>
      <c r="G851" s="181"/>
      <c r="H851" s="181"/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</row>
    <row r="852" spans="3:19" ht="15.75" customHeight="1" x14ac:dyDescent="0.25">
      <c r="C852" s="206"/>
      <c r="D852" s="181"/>
      <c r="E852" s="181"/>
      <c r="F852" s="181"/>
      <c r="G852" s="181"/>
      <c r="H852" s="181"/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</row>
    <row r="853" spans="3:19" ht="15.75" customHeight="1" x14ac:dyDescent="0.25">
      <c r="C853" s="206"/>
      <c r="D853" s="181"/>
      <c r="E853" s="181"/>
      <c r="F853" s="181"/>
      <c r="G853" s="181"/>
      <c r="H853" s="181"/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</row>
    <row r="854" spans="3:19" ht="15.75" customHeight="1" x14ac:dyDescent="0.25">
      <c r="C854" s="206"/>
      <c r="D854" s="181"/>
      <c r="E854" s="181"/>
      <c r="F854" s="181"/>
      <c r="G854" s="181"/>
      <c r="H854" s="181"/>
      <c r="I854" s="181"/>
      <c r="J854" s="181"/>
      <c r="K854" s="181"/>
      <c r="L854" s="181"/>
      <c r="M854" s="181"/>
      <c r="N854" s="181"/>
      <c r="O854" s="181"/>
      <c r="P854" s="181"/>
      <c r="Q854" s="181"/>
      <c r="R854" s="181"/>
      <c r="S854" s="181"/>
    </row>
    <row r="855" spans="3:19" ht="15.75" customHeight="1" x14ac:dyDescent="0.25">
      <c r="C855" s="206"/>
      <c r="D855" s="181"/>
      <c r="E855" s="181"/>
      <c r="F855" s="181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</row>
    <row r="856" spans="3:19" ht="15.75" customHeight="1" x14ac:dyDescent="0.25">
      <c r="C856" s="206"/>
      <c r="D856" s="181"/>
      <c r="E856" s="181"/>
      <c r="F856" s="181"/>
      <c r="G856" s="181"/>
      <c r="H856" s="181"/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</row>
    <row r="857" spans="3:19" ht="15.75" customHeight="1" x14ac:dyDescent="0.25">
      <c r="C857" s="206"/>
      <c r="D857" s="181"/>
      <c r="E857" s="181"/>
      <c r="F857" s="181"/>
      <c r="G857" s="181"/>
      <c r="H857" s="181"/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</row>
    <row r="858" spans="3:19" ht="15.75" customHeight="1" x14ac:dyDescent="0.25">
      <c r="C858" s="206"/>
      <c r="D858" s="181"/>
      <c r="E858" s="181"/>
      <c r="F858" s="181"/>
      <c r="G858" s="181"/>
      <c r="H858" s="181"/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</row>
    <row r="859" spans="3:19" ht="15.75" customHeight="1" x14ac:dyDescent="0.25">
      <c r="C859" s="206"/>
      <c r="D859" s="181"/>
      <c r="E859" s="181"/>
      <c r="F859" s="181"/>
      <c r="G859" s="181"/>
      <c r="H859" s="181"/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</row>
    <row r="860" spans="3:19" ht="15.75" customHeight="1" x14ac:dyDescent="0.25">
      <c r="C860" s="206"/>
      <c r="D860" s="181"/>
      <c r="E860" s="181"/>
      <c r="F860" s="181"/>
      <c r="G860" s="181"/>
      <c r="H860" s="181"/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</row>
    <row r="861" spans="3:19" ht="15.75" customHeight="1" x14ac:dyDescent="0.25">
      <c r="C861" s="206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</row>
    <row r="862" spans="3:19" ht="15.75" customHeight="1" x14ac:dyDescent="0.25">
      <c r="C862" s="206"/>
      <c r="D862" s="181"/>
      <c r="E862" s="181"/>
      <c r="F862" s="181"/>
      <c r="G862" s="181"/>
      <c r="H862" s="181"/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</row>
    <row r="863" spans="3:19" ht="15.75" customHeight="1" x14ac:dyDescent="0.25">
      <c r="C863" s="206"/>
      <c r="D863" s="181"/>
      <c r="E863" s="181"/>
      <c r="F863" s="181"/>
      <c r="G863" s="181"/>
      <c r="H863" s="181"/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</row>
    <row r="864" spans="3:19" ht="15.75" customHeight="1" x14ac:dyDescent="0.25">
      <c r="C864" s="206"/>
      <c r="D864" s="181"/>
      <c r="E864" s="181"/>
      <c r="F864" s="181"/>
      <c r="G864" s="181"/>
      <c r="H864" s="181"/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</row>
    <row r="865" spans="3:19" ht="15.75" customHeight="1" x14ac:dyDescent="0.25">
      <c r="C865" s="206"/>
      <c r="D865" s="181"/>
      <c r="E865" s="181"/>
      <c r="F865" s="181"/>
      <c r="G865" s="181"/>
      <c r="H865" s="181"/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</row>
    <row r="866" spans="3:19" ht="15.75" customHeight="1" x14ac:dyDescent="0.25">
      <c r="C866" s="206"/>
      <c r="D866" s="181"/>
      <c r="E866" s="181"/>
      <c r="F866" s="181"/>
      <c r="G866" s="181"/>
      <c r="H866" s="181"/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</row>
    <row r="867" spans="3:19" ht="15.75" customHeight="1" x14ac:dyDescent="0.25">
      <c r="C867" s="206"/>
      <c r="D867" s="181"/>
      <c r="E867" s="181"/>
      <c r="F867" s="181"/>
      <c r="G867" s="181"/>
      <c r="H867" s="181"/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</row>
    <row r="868" spans="3:19" ht="15.75" customHeight="1" x14ac:dyDescent="0.25">
      <c r="C868" s="206"/>
      <c r="D868" s="181"/>
      <c r="E868" s="181"/>
      <c r="F868" s="181"/>
      <c r="G868" s="181"/>
      <c r="H868" s="181"/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</row>
    <row r="869" spans="3:19" ht="15.75" customHeight="1" x14ac:dyDescent="0.25">
      <c r="C869" s="206"/>
      <c r="D869" s="181"/>
      <c r="E869" s="181"/>
      <c r="F869" s="181"/>
      <c r="G869" s="181"/>
      <c r="H869" s="181"/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</row>
    <row r="870" spans="3:19" ht="15.75" customHeight="1" x14ac:dyDescent="0.25">
      <c r="C870" s="206"/>
      <c r="D870" s="181"/>
      <c r="E870" s="181"/>
      <c r="F870" s="181"/>
      <c r="G870" s="181"/>
      <c r="H870" s="181"/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</row>
    <row r="871" spans="3:19" ht="15.75" customHeight="1" x14ac:dyDescent="0.25">
      <c r="C871" s="206"/>
      <c r="D871" s="181"/>
      <c r="E871" s="181"/>
      <c r="F871" s="181"/>
      <c r="G871" s="181"/>
      <c r="H871" s="181"/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</row>
    <row r="872" spans="3:19" ht="15.75" customHeight="1" x14ac:dyDescent="0.25">
      <c r="C872" s="206"/>
      <c r="D872" s="181"/>
      <c r="E872" s="181"/>
      <c r="F872" s="181"/>
      <c r="G872" s="181"/>
      <c r="H872" s="181"/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</row>
    <row r="873" spans="3:19" ht="15.75" customHeight="1" x14ac:dyDescent="0.25">
      <c r="C873" s="206"/>
      <c r="D873" s="181"/>
      <c r="E873" s="181"/>
      <c r="F873" s="181"/>
      <c r="G873" s="181"/>
      <c r="H873" s="181"/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</row>
    <row r="874" spans="3:19" ht="15.75" customHeight="1" x14ac:dyDescent="0.25">
      <c r="C874" s="206"/>
      <c r="D874" s="181"/>
      <c r="E874" s="181"/>
      <c r="F874" s="181"/>
      <c r="G874" s="181"/>
      <c r="H874" s="181"/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</row>
    <row r="875" spans="3:19" ht="15.75" customHeight="1" x14ac:dyDescent="0.25">
      <c r="C875" s="206"/>
      <c r="D875" s="181"/>
      <c r="E875" s="181"/>
      <c r="F875" s="181"/>
      <c r="G875" s="181"/>
      <c r="H875" s="181"/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</row>
    <row r="876" spans="3:19" ht="15.75" customHeight="1" x14ac:dyDescent="0.25">
      <c r="C876" s="206"/>
      <c r="D876" s="181"/>
      <c r="E876" s="181"/>
      <c r="F876" s="181"/>
      <c r="G876" s="181"/>
      <c r="H876" s="181"/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</row>
    <row r="877" spans="3:19" ht="15.75" customHeight="1" x14ac:dyDescent="0.25">
      <c r="C877" s="206"/>
      <c r="D877" s="181"/>
      <c r="E877" s="181"/>
      <c r="F877" s="181"/>
      <c r="G877" s="181"/>
      <c r="H877" s="181"/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</row>
    <row r="878" spans="3:19" ht="15.75" customHeight="1" x14ac:dyDescent="0.25">
      <c r="C878" s="206"/>
      <c r="D878" s="181"/>
      <c r="E878" s="181"/>
      <c r="F878" s="181"/>
      <c r="G878" s="181"/>
      <c r="H878" s="181"/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</row>
    <row r="879" spans="3:19" ht="15.75" customHeight="1" x14ac:dyDescent="0.25">
      <c r="C879" s="206"/>
      <c r="D879" s="181"/>
      <c r="E879" s="181"/>
      <c r="F879" s="181"/>
      <c r="G879" s="181"/>
      <c r="H879" s="181"/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</row>
    <row r="880" spans="3:19" ht="15.75" customHeight="1" x14ac:dyDescent="0.25">
      <c r="C880" s="206"/>
      <c r="D880" s="181"/>
      <c r="E880" s="181"/>
      <c r="F880" s="181"/>
      <c r="G880" s="181"/>
      <c r="H880" s="181"/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</row>
    <row r="881" spans="3:19" ht="15.75" customHeight="1" x14ac:dyDescent="0.25">
      <c r="C881" s="206"/>
      <c r="D881" s="181"/>
      <c r="E881" s="181"/>
      <c r="F881" s="181"/>
      <c r="G881" s="181"/>
      <c r="H881" s="181"/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</row>
    <row r="882" spans="3:19" ht="15.75" customHeight="1" x14ac:dyDescent="0.25">
      <c r="C882" s="206"/>
      <c r="D882" s="181"/>
      <c r="E882" s="181"/>
      <c r="F882" s="181"/>
      <c r="G882" s="181"/>
      <c r="H882" s="181"/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</row>
    <row r="883" spans="3:19" ht="15.75" customHeight="1" x14ac:dyDescent="0.25">
      <c r="C883" s="206"/>
      <c r="D883" s="181"/>
      <c r="E883" s="181"/>
      <c r="F883" s="181"/>
      <c r="G883" s="181"/>
      <c r="H883" s="181"/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</row>
    <row r="884" spans="3:19" ht="15.75" customHeight="1" x14ac:dyDescent="0.25">
      <c r="C884" s="206"/>
      <c r="D884" s="181"/>
      <c r="E884" s="181"/>
      <c r="F884" s="181"/>
      <c r="G884" s="181"/>
      <c r="H884" s="181"/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</row>
    <row r="885" spans="3:19" ht="15.75" customHeight="1" x14ac:dyDescent="0.25">
      <c r="C885" s="206"/>
      <c r="D885" s="181"/>
      <c r="E885" s="181"/>
      <c r="F885" s="181"/>
      <c r="G885" s="181"/>
      <c r="H885" s="181"/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</row>
    <row r="886" spans="3:19" ht="15.75" customHeight="1" x14ac:dyDescent="0.25">
      <c r="C886" s="206"/>
      <c r="D886" s="181"/>
      <c r="E886" s="181"/>
      <c r="F886" s="181"/>
      <c r="G886" s="181"/>
      <c r="H886" s="181"/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</row>
    <row r="887" spans="3:19" ht="15.75" customHeight="1" x14ac:dyDescent="0.25">
      <c r="C887" s="206"/>
      <c r="D887" s="181"/>
      <c r="E887" s="181"/>
      <c r="F887" s="181"/>
      <c r="G887" s="181"/>
      <c r="H887" s="181"/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</row>
    <row r="888" spans="3:19" ht="15.75" customHeight="1" x14ac:dyDescent="0.25">
      <c r="C888" s="206"/>
      <c r="D888" s="181"/>
      <c r="E888" s="181"/>
      <c r="F888" s="181"/>
      <c r="G888" s="181"/>
      <c r="H888" s="181"/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</row>
    <row r="889" spans="3:19" ht="15.75" customHeight="1" x14ac:dyDescent="0.25">
      <c r="C889" s="206"/>
      <c r="D889" s="181"/>
      <c r="E889" s="181"/>
      <c r="F889" s="181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</row>
    <row r="890" spans="3:19" ht="15.75" customHeight="1" x14ac:dyDescent="0.25">
      <c r="C890" s="206"/>
      <c r="D890" s="181"/>
      <c r="E890" s="181"/>
      <c r="F890" s="181"/>
      <c r="G890" s="181"/>
      <c r="H890" s="181"/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</row>
    <row r="891" spans="3:19" ht="15.75" customHeight="1" x14ac:dyDescent="0.25">
      <c r="C891" s="206"/>
      <c r="D891" s="181"/>
      <c r="E891" s="181"/>
      <c r="F891" s="181"/>
      <c r="G891" s="181"/>
      <c r="H891" s="181"/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</row>
    <row r="892" spans="3:19" ht="15.75" customHeight="1" x14ac:dyDescent="0.25">
      <c r="C892" s="206"/>
      <c r="D892" s="181"/>
      <c r="E892" s="181"/>
      <c r="F892" s="181"/>
      <c r="G892" s="181"/>
      <c r="H892" s="181"/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</row>
    <row r="893" spans="3:19" ht="15.75" customHeight="1" x14ac:dyDescent="0.25">
      <c r="C893" s="206"/>
      <c r="D893" s="181"/>
      <c r="E893" s="181"/>
      <c r="F893" s="181"/>
      <c r="G893" s="181"/>
      <c r="H893" s="181"/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</row>
    <row r="894" spans="3:19" ht="15.75" customHeight="1" x14ac:dyDescent="0.25">
      <c r="C894" s="206"/>
      <c r="D894" s="181"/>
      <c r="E894" s="181"/>
      <c r="F894" s="181"/>
      <c r="G894" s="181"/>
      <c r="H894" s="181"/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</row>
    <row r="895" spans="3:19" ht="15.75" customHeight="1" x14ac:dyDescent="0.25">
      <c r="C895" s="206"/>
      <c r="D895" s="181"/>
      <c r="E895" s="181"/>
      <c r="F895" s="181"/>
      <c r="G895" s="181"/>
      <c r="H895" s="181"/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</row>
    <row r="896" spans="3:19" ht="15.75" customHeight="1" x14ac:dyDescent="0.25">
      <c r="C896" s="206"/>
      <c r="D896" s="181"/>
      <c r="E896" s="181"/>
      <c r="F896" s="181"/>
      <c r="G896" s="181"/>
      <c r="H896" s="181"/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</row>
    <row r="897" spans="3:19" ht="15.75" customHeight="1" x14ac:dyDescent="0.25">
      <c r="C897" s="206"/>
      <c r="D897" s="181"/>
      <c r="E897" s="181"/>
      <c r="F897" s="181"/>
      <c r="G897" s="181"/>
      <c r="H897" s="181"/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</row>
    <row r="898" spans="3:19" ht="15.75" customHeight="1" x14ac:dyDescent="0.25">
      <c r="C898" s="206"/>
      <c r="D898" s="181"/>
      <c r="E898" s="181"/>
      <c r="F898" s="181"/>
      <c r="G898" s="181"/>
      <c r="H898" s="181"/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</row>
    <row r="899" spans="3:19" ht="15.75" customHeight="1" x14ac:dyDescent="0.25">
      <c r="C899" s="206"/>
      <c r="D899" s="181"/>
      <c r="E899" s="181"/>
      <c r="F899" s="181"/>
      <c r="G899" s="181"/>
      <c r="H899" s="181"/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</row>
    <row r="900" spans="3:19" ht="15.75" customHeight="1" x14ac:dyDescent="0.25">
      <c r="C900" s="206"/>
      <c r="D900" s="181"/>
      <c r="E900" s="181"/>
      <c r="F900" s="181"/>
      <c r="G900" s="181"/>
      <c r="H900" s="181"/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</row>
    <row r="901" spans="3:19" ht="15.75" customHeight="1" x14ac:dyDescent="0.25">
      <c r="C901" s="206"/>
      <c r="D901" s="181"/>
      <c r="E901" s="181"/>
      <c r="F901" s="181"/>
      <c r="G901" s="181"/>
      <c r="H901" s="181"/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</row>
    <row r="902" spans="3:19" ht="15.75" customHeight="1" x14ac:dyDescent="0.25">
      <c r="C902" s="206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</row>
    <row r="903" spans="3:19" ht="15.75" customHeight="1" x14ac:dyDescent="0.25">
      <c r="C903" s="206"/>
      <c r="D903" s="181"/>
      <c r="E903" s="181"/>
      <c r="F903" s="181"/>
      <c r="G903" s="181"/>
      <c r="H903" s="181"/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</row>
    <row r="904" spans="3:19" ht="15.75" customHeight="1" x14ac:dyDescent="0.25">
      <c r="C904" s="206"/>
      <c r="D904" s="181"/>
      <c r="E904" s="181"/>
      <c r="F904" s="181"/>
      <c r="G904" s="181"/>
      <c r="H904" s="1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</row>
    <row r="905" spans="3:19" ht="15.75" customHeight="1" x14ac:dyDescent="0.25">
      <c r="C905" s="206"/>
      <c r="D905" s="181"/>
      <c r="E905" s="181"/>
      <c r="F905" s="181"/>
      <c r="G905" s="181"/>
      <c r="H905" s="181"/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</row>
    <row r="906" spans="3:19" ht="15.75" customHeight="1" x14ac:dyDescent="0.25">
      <c r="C906" s="206"/>
      <c r="D906" s="181"/>
      <c r="E906" s="181"/>
      <c r="F906" s="181"/>
      <c r="G906" s="181"/>
      <c r="H906" s="181"/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</row>
    <row r="907" spans="3:19" ht="15.75" customHeight="1" x14ac:dyDescent="0.25">
      <c r="C907" s="206"/>
      <c r="D907" s="181"/>
      <c r="E907" s="181"/>
      <c r="F907" s="181"/>
      <c r="G907" s="181"/>
      <c r="H907" s="181"/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</row>
    <row r="908" spans="3:19" ht="15.75" customHeight="1" x14ac:dyDescent="0.25">
      <c r="C908" s="206"/>
      <c r="D908" s="181"/>
      <c r="E908" s="181"/>
      <c r="F908" s="181"/>
      <c r="G908" s="181"/>
      <c r="H908" s="181"/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</row>
    <row r="909" spans="3:19" ht="15.75" customHeight="1" x14ac:dyDescent="0.25">
      <c r="C909" s="206"/>
      <c r="D909" s="181"/>
      <c r="E909" s="181"/>
      <c r="F909" s="181"/>
      <c r="G909" s="181"/>
      <c r="H909" s="181"/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</row>
    <row r="910" spans="3:19" ht="15.75" customHeight="1" x14ac:dyDescent="0.25">
      <c r="C910" s="206"/>
      <c r="D910" s="181"/>
      <c r="E910" s="181"/>
      <c r="F910" s="181"/>
      <c r="G910" s="181"/>
      <c r="H910" s="181"/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</row>
    <row r="911" spans="3:19" ht="15.75" customHeight="1" x14ac:dyDescent="0.25">
      <c r="C911" s="206"/>
      <c r="D911" s="181"/>
      <c r="E911" s="181"/>
      <c r="F911" s="181"/>
      <c r="G911" s="181"/>
      <c r="H911" s="181"/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</row>
    <row r="912" spans="3:19" ht="15.75" customHeight="1" x14ac:dyDescent="0.25">
      <c r="C912" s="206"/>
      <c r="D912" s="181"/>
      <c r="E912" s="181"/>
      <c r="F912" s="181"/>
      <c r="G912" s="181"/>
      <c r="H912" s="181"/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</row>
    <row r="913" spans="3:19" ht="15.75" customHeight="1" x14ac:dyDescent="0.25">
      <c r="C913" s="206"/>
      <c r="D913" s="181"/>
      <c r="E913" s="181"/>
      <c r="F913" s="181"/>
      <c r="G913" s="181"/>
      <c r="H913" s="1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</row>
    <row r="914" spans="3:19" ht="15.75" customHeight="1" x14ac:dyDescent="0.25">
      <c r="C914" s="206"/>
      <c r="D914" s="181"/>
      <c r="E914" s="181"/>
      <c r="F914" s="181"/>
      <c r="G914" s="181"/>
      <c r="H914" s="181"/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</row>
    <row r="915" spans="3:19" ht="15.75" customHeight="1" x14ac:dyDescent="0.25">
      <c r="C915" s="206"/>
      <c r="D915" s="181"/>
      <c r="E915" s="181"/>
      <c r="F915" s="181"/>
      <c r="G915" s="181"/>
      <c r="H915" s="181"/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</row>
    <row r="916" spans="3:19" ht="15.75" customHeight="1" x14ac:dyDescent="0.25">
      <c r="C916" s="206"/>
      <c r="D916" s="181"/>
      <c r="E916" s="181"/>
      <c r="F916" s="181"/>
      <c r="G916" s="181"/>
      <c r="H916" s="181"/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</row>
    <row r="917" spans="3:19" ht="15.75" customHeight="1" x14ac:dyDescent="0.25">
      <c r="C917" s="206"/>
      <c r="D917" s="181"/>
      <c r="E917" s="181"/>
      <c r="F917" s="181"/>
      <c r="G917" s="181"/>
      <c r="H917" s="181"/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</row>
    <row r="918" spans="3:19" ht="15.75" customHeight="1" x14ac:dyDescent="0.25">
      <c r="C918" s="206"/>
      <c r="D918" s="181"/>
      <c r="E918" s="181"/>
      <c r="F918" s="181"/>
      <c r="G918" s="181"/>
      <c r="H918" s="181"/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</row>
    <row r="919" spans="3:19" ht="15.75" customHeight="1" x14ac:dyDescent="0.25">
      <c r="C919" s="206"/>
      <c r="D919" s="181"/>
      <c r="E919" s="181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</row>
    <row r="920" spans="3:19" ht="15.75" customHeight="1" x14ac:dyDescent="0.25">
      <c r="C920" s="206"/>
      <c r="D920" s="181"/>
      <c r="E920" s="181"/>
      <c r="F920" s="181"/>
      <c r="G920" s="181"/>
      <c r="H920" s="181"/>
      <c r="I920" s="181"/>
      <c r="J920" s="181"/>
      <c r="K920" s="181"/>
      <c r="L920" s="181"/>
      <c r="M920" s="181"/>
      <c r="N920" s="181"/>
      <c r="O920" s="181"/>
      <c r="P920" s="181"/>
      <c r="Q920" s="181"/>
      <c r="R920" s="181"/>
      <c r="S920" s="181"/>
    </row>
    <row r="921" spans="3:19" ht="15.75" customHeight="1" x14ac:dyDescent="0.25">
      <c r="C921" s="206"/>
      <c r="D921" s="181"/>
      <c r="E921" s="181"/>
      <c r="F921" s="181"/>
      <c r="G921" s="181"/>
      <c r="H921" s="181"/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</row>
    <row r="922" spans="3:19" ht="15.75" customHeight="1" x14ac:dyDescent="0.25">
      <c r="C922" s="206"/>
      <c r="D922" s="181"/>
      <c r="E922" s="181"/>
      <c r="F922" s="181"/>
      <c r="G922" s="181"/>
      <c r="H922" s="181"/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</row>
    <row r="923" spans="3:19" ht="15.75" customHeight="1" x14ac:dyDescent="0.25">
      <c r="C923" s="206"/>
      <c r="D923" s="181"/>
      <c r="E923" s="181"/>
      <c r="F923" s="181"/>
      <c r="G923" s="181"/>
      <c r="H923" s="181"/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</row>
    <row r="924" spans="3:19" ht="15.75" customHeight="1" x14ac:dyDescent="0.25">
      <c r="C924" s="206"/>
      <c r="D924" s="181"/>
      <c r="E924" s="181"/>
      <c r="F924" s="181"/>
      <c r="G924" s="181"/>
      <c r="H924" s="181"/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</row>
    <row r="925" spans="3:19" ht="15.75" customHeight="1" x14ac:dyDescent="0.25">
      <c r="C925" s="206"/>
      <c r="D925" s="181"/>
      <c r="E925" s="181"/>
      <c r="F925" s="181"/>
      <c r="G925" s="181"/>
      <c r="H925" s="181"/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</row>
    <row r="926" spans="3:19" ht="15.75" customHeight="1" x14ac:dyDescent="0.25">
      <c r="C926" s="206"/>
      <c r="D926" s="181"/>
      <c r="E926" s="181"/>
      <c r="F926" s="181"/>
      <c r="G926" s="181"/>
      <c r="H926" s="181"/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</row>
    <row r="927" spans="3:19" ht="15.75" customHeight="1" x14ac:dyDescent="0.25">
      <c r="C927" s="206"/>
      <c r="D927" s="181"/>
      <c r="E927" s="181"/>
      <c r="F927" s="181"/>
      <c r="G927" s="181"/>
      <c r="H927" s="181"/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</row>
    <row r="928" spans="3:19" ht="15.75" customHeight="1" x14ac:dyDescent="0.25">
      <c r="C928" s="206"/>
      <c r="D928" s="181"/>
      <c r="E928" s="181"/>
      <c r="F928" s="181"/>
      <c r="G928" s="181"/>
      <c r="H928" s="181"/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</row>
    <row r="929" spans="3:19" ht="15.75" customHeight="1" x14ac:dyDescent="0.25">
      <c r="C929" s="206"/>
      <c r="D929" s="181"/>
      <c r="E929" s="181"/>
      <c r="F929" s="181"/>
      <c r="G929" s="181"/>
      <c r="H929" s="181"/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</row>
    <row r="930" spans="3:19" ht="15.75" customHeight="1" x14ac:dyDescent="0.25">
      <c r="C930" s="206"/>
      <c r="D930" s="181"/>
      <c r="E930" s="181"/>
      <c r="F930" s="181"/>
      <c r="G930" s="181"/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</row>
    <row r="931" spans="3:19" ht="15.75" customHeight="1" x14ac:dyDescent="0.25">
      <c r="C931" s="206"/>
      <c r="D931" s="181"/>
      <c r="E931" s="181"/>
      <c r="F931" s="181"/>
      <c r="G931" s="181"/>
      <c r="H931" s="181"/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</row>
    <row r="932" spans="3:19" ht="15.75" customHeight="1" x14ac:dyDescent="0.25">
      <c r="C932" s="206"/>
      <c r="D932" s="181"/>
      <c r="E932" s="181"/>
      <c r="F932" s="181"/>
      <c r="G932" s="181"/>
      <c r="H932" s="181"/>
      <c r="I932" s="181"/>
      <c r="J932" s="181"/>
      <c r="K932" s="181"/>
      <c r="L932" s="181"/>
      <c r="M932" s="181"/>
      <c r="N932" s="181"/>
      <c r="O932" s="181"/>
      <c r="P932" s="181"/>
      <c r="Q932" s="181"/>
      <c r="R932" s="181"/>
      <c r="S932" s="181"/>
    </row>
    <row r="933" spans="3:19" ht="15.75" customHeight="1" x14ac:dyDescent="0.25">
      <c r="C933" s="206"/>
      <c r="D933" s="181"/>
      <c r="E933" s="181"/>
      <c r="F933" s="181"/>
      <c r="G933" s="181"/>
      <c r="H933" s="181"/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</row>
    <row r="934" spans="3:19" ht="15.75" customHeight="1" x14ac:dyDescent="0.25">
      <c r="C934" s="206"/>
      <c r="D934" s="181"/>
      <c r="E934" s="181"/>
      <c r="F934" s="181"/>
      <c r="G934" s="181"/>
      <c r="H934" s="181"/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</row>
    <row r="935" spans="3:19" ht="15.75" customHeight="1" x14ac:dyDescent="0.25">
      <c r="C935" s="206"/>
      <c r="D935" s="181"/>
      <c r="E935" s="181"/>
      <c r="F935" s="181"/>
      <c r="G935" s="181"/>
      <c r="H935" s="181"/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</row>
    <row r="936" spans="3:19" ht="15.75" customHeight="1" x14ac:dyDescent="0.25">
      <c r="C936" s="206"/>
      <c r="D936" s="181"/>
      <c r="E936" s="181"/>
      <c r="F936" s="181"/>
      <c r="G936" s="181"/>
      <c r="H936" s="181"/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</row>
    <row r="937" spans="3:19" ht="15.75" customHeight="1" x14ac:dyDescent="0.25">
      <c r="C937" s="206"/>
      <c r="D937" s="181"/>
      <c r="E937" s="181"/>
      <c r="F937" s="181"/>
      <c r="G937" s="181"/>
      <c r="H937" s="181"/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</row>
    <row r="938" spans="3:19" ht="15.75" customHeight="1" x14ac:dyDescent="0.25">
      <c r="C938" s="206"/>
      <c r="D938" s="181"/>
      <c r="E938" s="181"/>
      <c r="F938" s="181"/>
      <c r="G938" s="181"/>
      <c r="H938" s="181"/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</row>
    <row r="939" spans="3:19" ht="15.75" customHeight="1" x14ac:dyDescent="0.25">
      <c r="C939" s="206"/>
      <c r="D939" s="181"/>
      <c r="E939" s="181"/>
      <c r="F939" s="181"/>
      <c r="G939" s="181"/>
      <c r="H939" s="181"/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</row>
    <row r="940" spans="3:19" ht="15.75" customHeight="1" x14ac:dyDescent="0.25">
      <c r="C940" s="206"/>
      <c r="D940" s="181"/>
      <c r="E940" s="181"/>
      <c r="F940" s="181"/>
      <c r="G940" s="181"/>
      <c r="H940" s="181"/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</row>
    <row r="941" spans="3:19" ht="15.75" customHeight="1" x14ac:dyDescent="0.25">
      <c r="C941" s="206"/>
      <c r="D941" s="181"/>
      <c r="E941" s="181"/>
      <c r="F941" s="181"/>
      <c r="G941" s="181"/>
      <c r="H941" s="181"/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</row>
    <row r="942" spans="3:19" ht="15.75" customHeight="1" x14ac:dyDescent="0.25">
      <c r="C942" s="206"/>
      <c r="D942" s="181"/>
      <c r="E942" s="181"/>
      <c r="F942" s="181"/>
      <c r="G942" s="181"/>
      <c r="H942" s="181"/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</row>
    <row r="943" spans="3:19" ht="15.75" customHeight="1" x14ac:dyDescent="0.25">
      <c r="C943" s="206"/>
      <c r="D943" s="181"/>
      <c r="E943" s="181"/>
      <c r="F943" s="181"/>
      <c r="G943" s="181"/>
      <c r="H943" s="181"/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</row>
    <row r="944" spans="3:19" ht="15.75" customHeight="1" x14ac:dyDescent="0.25">
      <c r="C944" s="206"/>
      <c r="D944" s="181"/>
      <c r="E944" s="181"/>
      <c r="F944" s="181"/>
      <c r="G944" s="181"/>
      <c r="H944" s="181"/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</row>
    <row r="945" spans="3:19" ht="15.75" customHeight="1" x14ac:dyDescent="0.25">
      <c r="C945" s="206"/>
      <c r="D945" s="181"/>
      <c r="E945" s="181"/>
      <c r="F945" s="181"/>
      <c r="G945" s="181"/>
      <c r="H945" s="181"/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</row>
    <row r="946" spans="3:19" ht="15.75" customHeight="1" x14ac:dyDescent="0.25">
      <c r="C946" s="206"/>
      <c r="D946" s="181"/>
      <c r="E946" s="181"/>
      <c r="F946" s="181"/>
      <c r="G946" s="181"/>
      <c r="H946" s="181"/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</row>
    <row r="947" spans="3:19" ht="15.75" customHeight="1" x14ac:dyDescent="0.25">
      <c r="C947" s="206"/>
      <c r="D947" s="181"/>
      <c r="E947" s="181"/>
      <c r="F947" s="181"/>
      <c r="G947" s="181"/>
      <c r="H947" s="181"/>
      <c r="I947" s="181"/>
      <c r="J947" s="181"/>
      <c r="K947" s="181"/>
      <c r="L947" s="181"/>
      <c r="M947" s="181"/>
      <c r="N947" s="181"/>
      <c r="O947" s="181"/>
      <c r="P947" s="181"/>
      <c r="Q947" s="181"/>
      <c r="R947" s="181"/>
      <c r="S947" s="181"/>
    </row>
    <row r="948" spans="3:19" ht="15.75" customHeight="1" x14ac:dyDescent="0.25">
      <c r="C948" s="206"/>
      <c r="D948" s="181"/>
      <c r="E948" s="181"/>
      <c r="F948" s="181"/>
      <c r="G948" s="181"/>
      <c r="H948" s="181"/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</row>
    <row r="949" spans="3:19" ht="15.75" customHeight="1" x14ac:dyDescent="0.25">
      <c r="C949" s="206"/>
      <c r="D949" s="181"/>
      <c r="E949" s="181"/>
      <c r="F949" s="181"/>
      <c r="G949" s="181"/>
      <c r="H949" s="181"/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</row>
    <row r="950" spans="3:19" ht="15.75" customHeight="1" x14ac:dyDescent="0.25">
      <c r="C950" s="206"/>
      <c r="D950" s="181"/>
      <c r="E950" s="181"/>
      <c r="F950" s="181"/>
      <c r="G950" s="181"/>
      <c r="H950" s="181"/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</row>
    <row r="951" spans="3:19" ht="15.75" customHeight="1" x14ac:dyDescent="0.25">
      <c r="C951" s="206"/>
      <c r="D951" s="181"/>
      <c r="E951" s="181"/>
      <c r="F951" s="181"/>
      <c r="G951" s="181"/>
      <c r="H951" s="181"/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</row>
    <row r="952" spans="3:19" ht="15.75" customHeight="1" x14ac:dyDescent="0.25">
      <c r="C952" s="206"/>
      <c r="D952" s="181"/>
      <c r="E952" s="181"/>
      <c r="F952" s="181"/>
      <c r="G952" s="181"/>
      <c r="H952" s="181"/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</row>
    <row r="953" spans="3:19" ht="15.75" customHeight="1" x14ac:dyDescent="0.25">
      <c r="C953" s="206"/>
      <c r="D953" s="181"/>
      <c r="E953" s="181"/>
      <c r="F953" s="181"/>
      <c r="G953" s="181"/>
      <c r="H953" s="181"/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</row>
    <row r="954" spans="3:19" ht="15.75" customHeight="1" x14ac:dyDescent="0.25">
      <c r="C954" s="206"/>
      <c r="D954" s="181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</row>
    <row r="955" spans="3:19" ht="15.75" customHeight="1" x14ac:dyDescent="0.25">
      <c r="C955" s="206"/>
      <c r="D955" s="181"/>
      <c r="E955" s="181"/>
      <c r="F955" s="181"/>
      <c r="G955" s="181"/>
      <c r="H955" s="181"/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</row>
    <row r="956" spans="3:19" ht="15.75" customHeight="1" x14ac:dyDescent="0.25">
      <c r="C956" s="206"/>
      <c r="D956" s="181"/>
      <c r="E956" s="181"/>
      <c r="F956" s="181"/>
      <c r="G956" s="181"/>
      <c r="H956" s="181"/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</row>
    <row r="957" spans="3:19" ht="15.75" customHeight="1" x14ac:dyDescent="0.25">
      <c r="C957" s="206"/>
      <c r="D957" s="181"/>
      <c r="E957" s="181"/>
      <c r="F957" s="181"/>
      <c r="G957" s="181"/>
      <c r="H957" s="181"/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</row>
    <row r="958" spans="3:19" ht="15.75" customHeight="1" x14ac:dyDescent="0.25">
      <c r="C958" s="206"/>
      <c r="D958" s="181"/>
      <c r="E958" s="181"/>
      <c r="F958" s="181"/>
      <c r="G958" s="181"/>
      <c r="H958" s="181"/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</row>
    <row r="959" spans="3:19" ht="15.75" customHeight="1" x14ac:dyDescent="0.25">
      <c r="C959" s="206"/>
      <c r="D959" s="181"/>
      <c r="E959" s="181"/>
      <c r="F959" s="181"/>
      <c r="G959" s="181"/>
      <c r="H959" s="181"/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</row>
    <row r="960" spans="3:19" ht="15.75" customHeight="1" x14ac:dyDescent="0.25">
      <c r="C960" s="206"/>
      <c r="D960" s="181"/>
      <c r="E960" s="181"/>
      <c r="F960" s="181"/>
      <c r="G960" s="181"/>
      <c r="H960" s="181"/>
      <c r="I960" s="181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</row>
    <row r="961" spans="3:19" ht="15.75" customHeight="1" x14ac:dyDescent="0.25">
      <c r="C961" s="206"/>
      <c r="D961" s="181"/>
      <c r="E961" s="181"/>
      <c r="F961" s="181"/>
      <c r="G961" s="181"/>
      <c r="H961" s="181"/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</row>
    <row r="962" spans="3:19" ht="15.75" customHeight="1" x14ac:dyDescent="0.25">
      <c r="C962" s="206"/>
      <c r="D962" s="181"/>
      <c r="E962" s="181"/>
      <c r="F962" s="181"/>
      <c r="G962" s="181"/>
      <c r="H962" s="181"/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</row>
    <row r="963" spans="3:19" ht="15.75" customHeight="1" x14ac:dyDescent="0.25">
      <c r="C963" s="206"/>
      <c r="D963" s="181"/>
      <c r="E963" s="181"/>
      <c r="F963" s="181"/>
      <c r="G963" s="181"/>
      <c r="H963" s="181"/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</row>
    <row r="964" spans="3:19" ht="15.75" customHeight="1" x14ac:dyDescent="0.25">
      <c r="C964" s="206"/>
      <c r="D964" s="181"/>
      <c r="E964" s="181"/>
      <c r="F964" s="181"/>
      <c r="G964" s="181"/>
      <c r="H964" s="181"/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</row>
    <row r="965" spans="3:19" ht="15.75" customHeight="1" x14ac:dyDescent="0.25">
      <c r="C965" s="206"/>
      <c r="D965" s="181"/>
      <c r="E965" s="181"/>
      <c r="F965" s="181"/>
      <c r="G965" s="181"/>
      <c r="H965" s="181"/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</row>
    <row r="966" spans="3:19" ht="15.75" customHeight="1" x14ac:dyDescent="0.25">
      <c r="C966" s="206"/>
      <c r="D966" s="181"/>
      <c r="E966" s="181"/>
      <c r="F966" s="181"/>
      <c r="G966" s="181"/>
      <c r="H966" s="181"/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</row>
    <row r="967" spans="3:19" ht="15.75" customHeight="1" x14ac:dyDescent="0.25">
      <c r="C967" s="206"/>
      <c r="D967" s="181"/>
      <c r="E967" s="181"/>
      <c r="F967" s="181"/>
      <c r="G967" s="181"/>
      <c r="H967" s="181"/>
      <c r="I967" s="181"/>
      <c r="J967" s="181"/>
      <c r="K967" s="181"/>
      <c r="L967" s="181"/>
      <c r="M967" s="181"/>
      <c r="N967" s="181"/>
      <c r="O967" s="181"/>
      <c r="P967" s="181"/>
      <c r="Q967" s="181"/>
      <c r="R967" s="181"/>
      <c r="S967" s="181"/>
    </row>
    <row r="968" spans="3:19" ht="15.75" customHeight="1" x14ac:dyDescent="0.25">
      <c r="C968" s="206"/>
      <c r="D968" s="181"/>
      <c r="E968" s="181"/>
      <c r="F968" s="181"/>
      <c r="G968" s="181"/>
      <c r="H968" s="181"/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</row>
    <row r="969" spans="3:19" ht="15.75" customHeight="1" x14ac:dyDescent="0.25">
      <c r="C969" s="206"/>
      <c r="D969" s="181"/>
      <c r="E969" s="181"/>
      <c r="F969" s="181"/>
      <c r="G969" s="181"/>
      <c r="H969" s="181"/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</row>
    <row r="970" spans="3:19" ht="15.75" customHeight="1" x14ac:dyDescent="0.25">
      <c r="C970" s="206"/>
      <c r="D970" s="181"/>
      <c r="E970" s="181"/>
      <c r="F970" s="181"/>
      <c r="G970" s="181"/>
      <c r="H970" s="181"/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</row>
    <row r="971" spans="3:19" ht="15.75" customHeight="1" x14ac:dyDescent="0.25">
      <c r="C971" s="206"/>
      <c r="D971" s="181"/>
      <c r="E971" s="181"/>
      <c r="F971" s="181"/>
      <c r="G971" s="181"/>
      <c r="H971" s="181"/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</row>
    <row r="972" spans="3:19" ht="15.75" customHeight="1" x14ac:dyDescent="0.25">
      <c r="C972" s="206"/>
      <c r="D972" s="181"/>
      <c r="E972" s="181"/>
      <c r="F972" s="181"/>
      <c r="G972" s="181"/>
      <c r="H972" s="181"/>
      <c r="I972" s="181"/>
      <c r="J972" s="181"/>
      <c r="K972" s="181"/>
      <c r="L972" s="181"/>
      <c r="M972" s="181"/>
      <c r="N972" s="181"/>
      <c r="O972" s="181"/>
      <c r="P972" s="181"/>
      <c r="Q972" s="181"/>
      <c r="R972" s="181"/>
      <c r="S972" s="181"/>
    </row>
    <row r="973" spans="3:19" ht="15.75" customHeight="1" x14ac:dyDescent="0.25">
      <c r="C973" s="206"/>
      <c r="D973" s="181"/>
      <c r="E973" s="181"/>
      <c r="F973" s="181"/>
      <c r="G973" s="181"/>
      <c r="H973" s="181"/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</row>
    <row r="974" spans="3:19" ht="15.75" customHeight="1" x14ac:dyDescent="0.25">
      <c r="C974" s="206"/>
      <c r="D974" s="181"/>
      <c r="E974" s="181"/>
      <c r="F974" s="181"/>
      <c r="G974" s="181"/>
      <c r="H974" s="181"/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</row>
    <row r="975" spans="3:19" ht="15.75" customHeight="1" x14ac:dyDescent="0.25">
      <c r="C975" s="206"/>
      <c r="D975" s="181"/>
      <c r="E975" s="181"/>
      <c r="F975" s="181"/>
      <c r="G975" s="181"/>
      <c r="H975" s="181"/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</row>
    <row r="976" spans="3:19" ht="15.75" customHeight="1" x14ac:dyDescent="0.25">
      <c r="C976" s="206"/>
      <c r="D976" s="181"/>
      <c r="E976" s="181"/>
      <c r="F976" s="181"/>
      <c r="G976" s="181"/>
      <c r="H976" s="181"/>
      <c r="I976" s="181"/>
      <c r="J976" s="181"/>
      <c r="K976" s="181"/>
      <c r="L976" s="181"/>
      <c r="M976" s="181"/>
      <c r="N976" s="181"/>
      <c r="O976" s="181"/>
      <c r="P976" s="181"/>
      <c r="Q976" s="181"/>
      <c r="R976" s="181"/>
      <c r="S976" s="181"/>
    </row>
    <row r="977" spans="3:19" ht="15.75" customHeight="1" x14ac:dyDescent="0.25">
      <c r="C977" s="206"/>
      <c r="D977" s="181"/>
      <c r="E977" s="181"/>
      <c r="F977" s="181"/>
      <c r="G977" s="181"/>
      <c r="H977" s="181"/>
      <c r="I977" s="181"/>
      <c r="J977" s="181"/>
      <c r="K977" s="181"/>
      <c r="L977" s="181"/>
      <c r="M977" s="181"/>
      <c r="N977" s="181"/>
      <c r="O977" s="181"/>
      <c r="P977" s="181"/>
      <c r="Q977" s="181"/>
      <c r="R977" s="181"/>
      <c r="S977" s="181"/>
    </row>
    <row r="978" spans="3:19" ht="15.75" customHeight="1" x14ac:dyDescent="0.25">
      <c r="C978" s="206"/>
      <c r="D978" s="181"/>
      <c r="E978" s="181"/>
      <c r="F978" s="181"/>
      <c r="G978" s="181"/>
      <c r="H978" s="181"/>
      <c r="I978" s="181"/>
      <c r="J978" s="181"/>
      <c r="K978" s="181"/>
      <c r="L978" s="181"/>
      <c r="M978" s="181"/>
      <c r="N978" s="181"/>
      <c r="O978" s="181"/>
      <c r="P978" s="181"/>
      <c r="Q978" s="181"/>
      <c r="R978" s="181"/>
      <c r="S978" s="181"/>
    </row>
    <row r="979" spans="3:19" ht="15.75" customHeight="1" x14ac:dyDescent="0.25">
      <c r="C979" s="206"/>
      <c r="D979" s="181"/>
      <c r="E979" s="181"/>
      <c r="F979" s="181"/>
      <c r="G979" s="181"/>
      <c r="H979" s="181"/>
      <c r="I979" s="181"/>
      <c r="J979" s="181"/>
      <c r="K979" s="181"/>
      <c r="L979" s="181"/>
      <c r="M979" s="181"/>
      <c r="N979" s="181"/>
      <c r="O979" s="181"/>
      <c r="P979" s="181"/>
      <c r="Q979" s="181"/>
      <c r="R979" s="181"/>
      <c r="S979" s="181"/>
    </row>
    <row r="980" spans="3:19" ht="15.75" customHeight="1" x14ac:dyDescent="0.25">
      <c r="C980" s="206"/>
      <c r="D980" s="181"/>
      <c r="E980" s="181"/>
      <c r="F980" s="181"/>
      <c r="G980" s="181"/>
      <c r="H980" s="181"/>
      <c r="I980" s="181"/>
      <c r="J980" s="181"/>
      <c r="K980" s="181"/>
      <c r="L980" s="181"/>
      <c r="M980" s="181"/>
      <c r="N980" s="181"/>
      <c r="O980" s="181"/>
      <c r="P980" s="181"/>
      <c r="Q980" s="181"/>
      <c r="R980" s="181"/>
      <c r="S980" s="181"/>
    </row>
    <row r="981" spans="3:19" ht="15.75" customHeight="1" x14ac:dyDescent="0.25">
      <c r="C981" s="206"/>
      <c r="D981" s="181"/>
      <c r="E981" s="181"/>
      <c r="F981" s="181"/>
      <c r="G981" s="181"/>
      <c r="H981" s="181"/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</row>
    <row r="982" spans="3:19" ht="15.75" customHeight="1" x14ac:dyDescent="0.25">
      <c r="C982" s="206"/>
      <c r="D982" s="181"/>
      <c r="E982" s="181"/>
      <c r="F982" s="181"/>
      <c r="G982" s="181"/>
      <c r="H982" s="181"/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</row>
    <row r="983" spans="3:19" ht="15.75" customHeight="1" x14ac:dyDescent="0.25">
      <c r="C983" s="206"/>
      <c r="D983" s="181"/>
      <c r="E983" s="181"/>
      <c r="F983" s="181"/>
      <c r="G983" s="181"/>
      <c r="H983" s="181"/>
      <c r="I983" s="181"/>
      <c r="J983" s="181"/>
      <c r="K983" s="181"/>
      <c r="L983" s="181"/>
      <c r="M983" s="181"/>
      <c r="N983" s="181"/>
      <c r="O983" s="181"/>
      <c r="P983" s="181"/>
      <c r="Q983" s="181"/>
      <c r="R983" s="181"/>
      <c r="S983" s="181"/>
    </row>
    <row r="984" spans="3:19" ht="15.75" customHeight="1" x14ac:dyDescent="0.25">
      <c r="C984" s="206"/>
      <c r="D984" s="181"/>
      <c r="E984" s="181"/>
      <c r="F984" s="181"/>
      <c r="G984" s="181"/>
      <c r="H984" s="181"/>
      <c r="I984" s="181"/>
      <c r="J984" s="181"/>
      <c r="K984" s="181"/>
      <c r="L984" s="181"/>
      <c r="M984" s="181"/>
      <c r="N984" s="181"/>
      <c r="O984" s="181"/>
      <c r="P984" s="181"/>
      <c r="Q984" s="181"/>
      <c r="R984" s="181"/>
      <c r="S984" s="181"/>
    </row>
    <row r="985" spans="3:19" ht="15.75" customHeight="1" x14ac:dyDescent="0.25">
      <c r="C985" s="206"/>
      <c r="D985" s="181"/>
      <c r="E985" s="181"/>
      <c r="F985" s="181"/>
      <c r="G985" s="181"/>
      <c r="H985" s="181"/>
      <c r="I985" s="181"/>
      <c r="J985" s="181"/>
      <c r="K985" s="181"/>
      <c r="L985" s="181"/>
      <c r="M985" s="181"/>
      <c r="N985" s="181"/>
      <c r="O985" s="181"/>
      <c r="P985" s="181"/>
      <c r="Q985" s="181"/>
      <c r="R985" s="181"/>
      <c r="S985" s="181"/>
    </row>
    <row r="986" spans="3:19" ht="15.75" customHeight="1" x14ac:dyDescent="0.25">
      <c r="C986" s="206"/>
      <c r="D986" s="181"/>
      <c r="E986" s="181"/>
      <c r="F986" s="181"/>
      <c r="G986" s="181"/>
      <c r="H986" s="181"/>
      <c r="I986" s="181"/>
      <c r="J986" s="181"/>
      <c r="K986" s="181"/>
      <c r="L986" s="181"/>
      <c r="M986" s="181"/>
      <c r="N986" s="181"/>
      <c r="O986" s="181"/>
      <c r="P986" s="181"/>
      <c r="Q986" s="181"/>
      <c r="R986" s="181"/>
      <c r="S986" s="181"/>
    </row>
    <row r="987" spans="3:19" ht="15.75" customHeight="1" x14ac:dyDescent="0.25">
      <c r="C987" s="206"/>
      <c r="D987" s="181"/>
      <c r="E987" s="181"/>
      <c r="F987" s="181"/>
      <c r="G987" s="181"/>
      <c r="H987" s="181"/>
      <c r="I987" s="181"/>
      <c r="J987" s="181"/>
      <c r="K987" s="181"/>
      <c r="L987" s="181"/>
      <c r="M987" s="181"/>
      <c r="N987" s="181"/>
      <c r="O987" s="181"/>
      <c r="P987" s="181"/>
      <c r="Q987" s="181"/>
      <c r="R987" s="181"/>
      <c r="S987" s="181"/>
    </row>
    <row r="988" spans="3:19" ht="15.75" customHeight="1" x14ac:dyDescent="0.25">
      <c r="C988" s="206"/>
      <c r="D988" s="181"/>
      <c r="E988" s="181"/>
      <c r="F988" s="181"/>
      <c r="G988" s="181"/>
      <c r="H988" s="181"/>
      <c r="I988" s="181"/>
      <c r="J988" s="181"/>
      <c r="K988" s="181"/>
      <c r="L988" s="181"/>
      <c r="M988" s="181"/>
      <c r="N988" s="181"/>
      <c r="O988" s="181"/>
      <c r="P988" s="181"/>
      <c r="Q988" s="181"/>
      <c r="R988" s="181"/>
      <c r="S988" s="181"/>
    </row>
    <row r="989" spans="3:19" ht="15.75" customHeight="1" x14ac:dyDescent="0.25">
      <c r="C989" s="206"/>
      <c r="D989" s="181"/>
      <c r="E989" s="181"/>
      <c r="F989" s="181"/>
      <c r="G989" s="181"/>
      <c r="H989" s="181"/>
      <c r="I989" s="181"/>
      <c r="J989" s="181"/>
      <c r="K989" s="181"/>
      <c r="L989" s="181"/>
      <c r="M989" s="181"/>
      <c r="N989" s="181"/>
      <c r="O989" s="181"/>
      <c r="P989" s="181"/>
      <c r="Q989" s="181"/>
      <c r="R989" s="181"/>
      <c r="S989" s="181"/>
    </row>
    <row r="990" spans="3:19" ht="15.75" customHeight="1" x14ac:dyDescent="0.25">
      <c r="C990" s="206"/>
      <c r="D990" s="181"/>
      <c r="E990" s="181"/>
      <c r="F990" s="181"/>
      <c r="G990" s="181"/>
      <c r="H990" s="181"/>
      <c r="I990" s="181"/>
      <c r="J990" s="181"/>
      <c r="K990" s="181"/>
      <c r="L990" s="181"/>
      <c r="M990" s="181"/>
      <c r="N990" s="181"/>
      <c r="O990" s="181"/>
      <c r="P990" s="181"/>
      <c r="Q990" s="181"/>
      <c r="R990" s="181"/>
      <c r="S990" s="181"/>
    </row>
    <row r="991" spans="3:19" ht="15.75" customHeight="1" x14ac:dyDescent="0.25">
      <c r="C991" s="206"/>
      <c r="D991" s="181"/>
      <c r="E991" s="181"/>
      <c r="F991" s="181"/>
      <c r="G991" s="181"/>
      <c r="H991" s="181"/>
      <c r="I991" s="181"/>
      <c r="J991" s="181"/>
      <c r="K991" s="181"/>
      <c r="L991" s="181"/>
      <c r="M991" s="181"/>
      <c r="N991" s="181"/>
      <c r="O991" s="181"/>
      <c r="P991" s="181"/>
      <c r="Q991" s="181"/>
      <c r="R991" s="181"/>
      <c r="S991" s="181"/>
    </row>
    <row r="992" spans="3:19" ht="15.75" customHeight="1" x14ac:dyDescent="0.25">
      <c r="C992" s="206"/>
      <c r="D992" s="181"/>
      <c r="E992" s="181"/>
      <c r="F992" s="181"/>
      <c r="G992" s="181"/>
      <c r="H992" s="181"/>
      <c r="I992" s="181"/>
      <c r="J992" s="181"/>
      <c r="K992" s="181"/>
      <c r="L992" s="181"/>
      <c r="M992" s="181"/>
      <c r="N992" s="181"/>
      <c r="O992" s="181"/>
      <c r="P992" s="181"/>
      <c r="Q992" s="181"/>
      <c r="R992" s="181"/>
      <c r="S992" s="181"/>
    </row>
    <row r="993" spans="3:19" ht="15.75" customHeight="1" x14ac:dyDescent="0.25">
      <c r="C993" s="206"/>
      <c r="D993" s="181"/>
      <c r="E993" s="181"/>
      <c r="F993" s="181"/>
      <c r="G993" s="181"/>
      <c r="H993" s="181"/>
      <c r="I993" s="181"/>
      <c r="J993" s="181"/>
      <c r="K993" s="181"/>
      <c r="L993" s="181"/>
      <c r="M993" s="181"/>
      <c r="N993" s="181"/>
      <c r="O993" s="181"/>
      <c r="P993" s="181"/>
      <c r="Q993" s="181"/>
      <c r="R993" s="181"/>
      <c r="S993" s="181"/>
    </row>
    <row r="994" spans="3:19" ht="15.75" customHeight="1" x14ac:dyDescent="0.25">
      <c r="C994" s="206"/>
      <c r="D994" s="181"/>
      <c r="E994" s="181"/>
      <c r="F994" s="181"/>
      <c r="G994" s="181"/>
      <c r="H994" s="181"/>
      <c r="I994" s="181"/>
      <c r="J994" s="181"/>
      <c r="K994" s="181"/>
      <c r="L994" s="181"/>
      <c r="M994" s="181"/>
      <c r="N994" s="181"/>
      <c r="O994" s="181"/>
      <c r="P994" s="181"/>
      <c r="Q994" s="181"/>
      <c r="R994" s="181"/>
      <c r="S994" s="181"/>
    </row>
    <row r="995" spans="3:19" ht="15.75" customHeight="1" x14ac:dyDescent="0.25">
      <c r="C995" s="206"/>
      <c r="D995" s="181"/>
      <c r="E995" s="181"/>
      <c r="F995" s="181"/>
      <c r="G995" s="181"/>
      <c r="H995" s="181"/>
      <c r="I995" s="181"/>
      <c r="J995" s="181"/>
      <c r="K995" s="181"/>
      <c r="L995" s="181"/>
      <c r="M995" s="181"/>
      <c r="N995" s="181"/>
      <c r="O995" s="181"/>
      <c r="P995" s="181"/>
      <c r="Q995" s="181"/>
      <c r="R995" s="181"/>
      <c r="S995" s="181"/>
    </row>
    <row r="996" spans="3:19" ht="15.75" customHeight="1" x14ac:dyDescent="0.25">
      <c r="C996" s="206"/>
      <c r="D996" s="181"/>
      <c r="E996" s="181"/>
      <c r="F996" s="181"/>
      <c r="G996" s="181"/>
      <c r="H996" s="181"/>
      <c r="I996" s="181"/>
      <c r="J996" s="181"/>
      <c r="K996" s="181"/>
      <c r="L996" s="181"/>
      <c r="M996" s="181"/>
      <c r="N996" s="181"/>
      <c r="O996" s="181"/>
      <c r="P996" s="181"/>
      <c r="Q996" s="181"/>
      <c r="R996" s="181"/>
      <c r="S996" s="181"/>
    </row>
    <row r="997" spans="3:19" ht="15.75" customHeight="1" x14ac:dyDescent="0.25">
      <c r="C997" s="206"/>
      <c r="D997" s="181"/>
      <c r="E997" s="181"/>
      <c r="F997" s="181"/>
      <c r="G997" s="181"/>
      <c r="H997" s="181"/>
      <c r="I997" s="181"/>
      <c r="J997" s="181"/>
      <c r="K997" s="181"/>
      <c r="L997" s="181"/>
      <c r="M997" s="181"/>
      <c r="N997" s="181"/>
      <c r="O997" s="181"/>
      <c r="P997" s="181"/>
      <c r="Q997" s="181"/>
      <c r="R997" s="181"/>
      <c r="S997" s="181"/>
    </row>
    <row r="998" spans="3:19" ht="15.75" customHeight="1" x14ac:dyDescent="0.25">
      <c r="C998" s="206"/>
      <c r="D998" s="181"/>
      <c r="E998" s="181"/>
      <c r="F998" s="181"/>
      <c r="G998" s="181"/>
      <c r="H998" s="181"/>
      <c r="I998" s="181"/>
      <c r="J998" s="181"/>
      <c r="K998" s="181"/>
      <c r="L998" s="181"/>
      <c r="M998" s="181"/>
      <c r="N998" s="181"/>
      <c r="O998" s="181"/>
      <c r="P998" s="181"/>
      <c r="Q998" s="181"/>
      <c r="R998" s="181"/>
      <c r="S998" s="181"/>
    </row>
    <row r="999" spans="3:19" ht="15.75" customHeight="1" x14ac:dyDescent="0.25">
      <c r="C999" s="206"/>
      <c r="D999" s="181"/>
      <c r="E999" s="181"/>
      <c r="F999" s="181"/>
      <c r="G999" s="181"/>
      <c r="H999" s="181"/>
      <c r="I999" s="181"/>
      <c r="J999" s="181"/>
      <c r="K999" s="181"/>
      <c r="L999" s="181"/>
      <c r="M999" s="181"/>
      <c r="N999" s="181"/>
      <c r="O999" s="181"/>
      <c r="P999" s="181"/>
      <c r="Q999" s="181"/>
      <c r="R999" s="181"/>
      <c r="S999" s="181"/>
    </row>
    <row r="1000" spans="3:19" ht="15.75" customHeight="1" x14ac:dyDescent="0.25">
      <c r="C1000" s="206"/>
      <c r="D1000" s="181"/>
      <c r="E1000" s="181"/>
      <c r="F1000" s="181"/>
      <c r="G1000" s="181"/>
      <c r="H1000" s="181"/>
      <c r="I1000" s="181"/>
      <c r="J1000" s="181"/>
      <c r="K1000" s="181"/>
      <c r="L1000" s="181"/>
      <c r="M1000" s="181"/>
      <c r="N1000" s="181"/>
      <c r="O1000" s="181"/>
      <c r="P1000" s="181"/>
      <c r="Q1000" s="181"/>
      <c r="R1000" s="181"/>
      <c r="S1000" s="181"/>
    </row>
    <row r="1001" spans="3:19" ht="15.75" customHeight="1" x14ac:dyDescent="0.25">
      <c r="C1001" s="206"/>
      <c r="D1001" s="181"/>
      <c r="E1001" s="181"/>
      <c r="F1001" s="181"/>
      <c r="G1001" s="181"/>
      <c r="H1001" s="181"/>
      <c r="I1001" s="181"/>
      <c r="J1001" s="181"/>
      <c r="K1001" s="181"/>
      <c r="L1001" s="181"/>
      <c r="M1001" s="181"/>
      <c r="N1001" s="181"/>
      <c r="O1001" s="181"/>
      <c r="P1001" s="181"/>
      <c r="Q1001" s="181"/>
      <c r="R1001" s="181"/>
      <c r="S1001" s="181"/>
    </row>
    <row r="1002" spans="3:19" ht="15.75" customHeight="1" x14ac:dyDescent="0.25">
      <c r="C1002" s="206"/>
      <c r="D1002" s="181"/>
      <c r="E1002" s="181"/>
      <c r="F1002" s="181"/>
      <c r="G1002" s="181"/>
      <c r="H1002" s="181"/>
      <c r="I1002" s="181"/>
      <c r="J1002" s="181"/>
      <c r="K1002" s="181"/>
      <c r="L1002" s="181"/>
      <c r="M1002" s="181"/>
      <c r="N1002" s="181"/>
      <c r="O1002" s="181"/>
      <c r="P1002" s="181"/>
      <c r="Q1002" s="181"/>
      <c r="R1002" s="181"/>
      <c r="S1002" s="181"/>
    </row>
    <row r="1003" spans="3:19" ht="15.75" customHeight="1" x14ac:dyDescent="0.25">
      <c r="C1003" s="206"/>
      <c r="D1003" s="181"/>
      <c r="E1003" s="181"/>
      <c r="F1003" s="181"/>
      <c r="G1003" s="181"/>
      <c r="H1003" s="181"/>
      <c r="I1003" s="181"/>
      <c r="J1003" s="181"/>
      <c r="K1003" s="181"/>
      <c r="L1003" s="181"/>
      <c r="M1003" s="181"/>
      <c r="N1003" s="181"/>
      <c r="O1003" s="181"/>
      <c r="P1003" s="181"/>
      <c r="Q1003" s="181"/>
      <c r="R1003" s="181"/>
      <c r="S1003" s="181"/>
    </row>
    <row r="1004" spans="3:19" ht="15.75" customHeight="1" x14ac:dyDescent="0.25">
      <c r="C1004" s="206"/>
      <c r="D1004" s="181"/>
      <c r="E1004" s="181"/>
      <c r="F1004" s="181"/>
      <c r="G1004" s="181"/>
      <c r="H1004" s="181"/>
      <c r="I1004" s="181"/>
      <c r="J1004" s="181"/>
      <c r="K1004" s="181"/>
      <c r="L1004" s="181"/>
      <c r="M1004" s="181"/>
      <c r="N1004" s="181"/>
      <c r="O1004" s="181"/>
      <c r="P1004" s="181"/>
      <c r="Q1004" s="181"/>
      <c r="R1004" s="181"/>
      <c r="S1004" s="181"/>
    </row>
    <row r="1005" spans="3:19" ht="15.75" customHeight="1" x14ac:dyDescent="0.25">
      <c r="C1005" s="206"/>
      <c r="D1005" s="181"/>
      <c r="E1005" s="181"/>
      <c r="F1005" s="181"/>
      <c r="G1005" s="181"/>
      <c r="H1005" s="181"/>
      <c r="I1005" s="181"/>
      <c r="J1005" s="181"/>
      <c r="K1005" s="181"/>
      <c r="L1005" s="181"/>
      <c r="M1005" s="181"/>
      <c r="N1005" s="181"/>
      <c r="O1005" s="181"/>
      <c r="P1005" s="181"/>
      <c r="Q1005" s="181"/>
      <c r="R1005" s="181"/>
      <c r="S1005" s="181"/>
    </row>
  </sheetData>
  <mergeCells count="12">
    <mergeCell ref="E57:F57"/>
    <mergeCell ref="E58:F58"/>
    <mergeCell ref="E61:F61"/>
    <mergeCell ref="E63:F63"/>
    <mergeCell ref="D1:H1"/>
    <mergeCell ref="F5:G6"/>
    <mergeCell ref="F7:G8"/>
    <mergeCell ref="E55:H55"/>
    <mergeCell ref="D15:D16"/>
    <mergeCell ref="H15:H16"/>
    <mergeCell ref="D2:H2"/>
    <mergeCell ref="D3:H3"/>
  </mergeCells>
  <printOptions horizontalCentered="1"/>
  <pageMargins left="0.23622047244094491" right="0.23622047244094491" top="0.19685039370078741" bottom="0" header="0" footer="0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ITENS FINANCIAVEIS - CEF</vt:lpstr>
      <vt:lpstr>ITENS NÃO FINANCIAVEIS - PMM</vt:lpstr>
      <vt:lpstr>RESUMO</vt:lpstr>
      <vt:lpstr>'ITENS FINANCIAVEIS - CEF'!Area_de_impressao</vt:lpstr>
      <vt:lpstr>'ITENS NÃO FINANCIAVEIS - PMM'!Area_de_impressao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Candido Goncalves</dc:creator>
  <cp:lastModifiedBy>Augusto Candido Goncalves</cp:lastModifiedBy>
  <cp:lastPrinted>2025-05-07T15:02:49Z</cp:lastPrinted>
  <dcterms:created xsi:type="dcterms:W3CDTF">2022-12-15T17:43:22Z</dcterms:created>
  <dcterms:modified xsi:type="dcterms:W3CDTF">2026-03-31T17:41:47Z</dcterms:modified>
</cp:coreProperties>
</file>