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500" activeTab="0"/>
  </bookViews>
  <sheets>
    <sheet name="RESUMO + Adm. Local" sheetId="1" r:id="rId1"/>
    <sheet name="Muro MA 02" sheetId="2" r:id="rId2"/>
    <sheet name="Muro MA 08" sheetId="3" r:id="rId3"/>
    <sheet name="Muro MA 10" sheetId="4" r:id="rId4"/>
  </sheets>
  <externalReferences>
    <externalReference r:id="rId7"/>
  </externalReferences>
  <definedNames>
    <definedName name="ref">'[1]Referencia'!$A$1:$G$26709</definedName>
  </definedNames>
  <calcPr fullCalcOnLoad="1"/>
</workbook>
</file>

<file path=xl/sharedStrings.xml><?xml version="1.0" encoding="utf-8"?>
<sst xmlns="http://schemas.openxmlformats.org/spreadsheetml/2006/main" count="969" uniqueCount="334">
  <si>
    <t>PREFEITURA DO MUNICÍPIO DE MAUÁ - SECRETARIA DE OBRAS</t>
  </si>
  <si>
    <t>PLANILHA MODELO - PROPOSTA EMPRESA</t>
  </si>
  <si>
    <t>ANEXO IV</t>
  </si>
  <si>
    <t>EMPRESA:</t>
  </si>
  <si>
    <t>CNPJ:</t>
  </si>
  <si>
    <t>OBJETO:</t>
  </si>
  <si>
    <t>MUROS DE CONTENÇÃO - ETAPA 2 - MA-02, MA-08 E MA-10</t>
  </si>
  <si>
    <t>TP Nº ______/2.022</t>
  </si>
  <si>
    <t>MA - 02</t>
  </si>
  <si>
    <t>MA - 08</t>
  </si>
  <si>
    <t>MA - 10</t>
  </si>
  <si>
    <t>ADMINISTRAÇÃO LOCAL</t>
  </si>
  <si>
    <t>BDI:</t>
  </si>
  <si>
    <t>ITEM</t>
  </si>
  <si>
    <t>FONTE</t>
  </si>
  <si>
    <t>CÓD.</t>
  </si>
  <si>
    <t>DESCRIÇÃO DOS SERVIÇOS</t>
  </si>
  <si>
    <t>UN.</t>
  </si>
  <si>
    <t>QUANT.</t>
  </si>
  <si>
    <t>4.1</t>
  </si>
  <si>
    <t>SINAPI</t>
  </si>
  <si>
    <t>90779</t>
  </si>
  <si>
    <t>ENGENHEIRO CIVIL DE OBRA SENIOR COM ENCARGOS COMPLEMENTARES</t>
  </si>
  <si>
    <t>H</t>
  </si>
  <si>
    <t>4.2</t>
  </si>
  <si>
    <t>90777</t>
  </si>
  <si>
    <t>ENGENHEIRO CIVIL DE OBRA JUNIOR COM ENCARGOS COMPLEMENTARES</t>
  </si>
  <si>
    <t>4.3</t>
  </si>
  <si>
    <t>90780</t>
  </si>
  <si>
    <t>MESTRE DE OBRAS COM ENCARGOS COMPLEMENTARES</t>
  </si>
  <si>
    <t>4.4</t>
  </si>
  <si>
    <t>88326</t>
  </si>
  <si>
    <t>VIGIA NOTURNO COM ENCARGOS COMPLEMENTARES</t>
  </si>
  <si>
    <t>TOTAL</t>
  </si>
  <si>
    <t>Assinatura</t>
  </si>
  <si>
    <t>Representante Legal:</t>
  </si>
  <si>
    <t>Responsável Técnico</t>
  </si>
  <si>
    <t>CREA CAU Nº</t>
  </si>
  <si>
    <t>Foi considerado arredondamento de duas casas decimais para Quantidade; Custo Unitário; BDI; Preço Unitário; Preço Total.</t>
  </si>
  <si>
    <t>Preencher somente as células em amarelo</t>
  </si>
  <si>
    <t>MUROS DE CONTENÇÃO - MA 02</t>
  </si>
  <si>
    <t>BDI: %</t>
  </si>
  <si>
    <t>CUSTO UNIT. 
(R$)</t>
  </si>
  <si>
    <t xml:space="preserve"> CUSTO UNIT C/ BDI (R$)</t>
  </si>
  <si>
    <t>PREÇO TOTAL 
(R$)</t>
  </si>
  <si>
    <t>SERVIÇOS PRELIMINARES</t>
  </si>
  <si>
    <t>1.1</t>
  </si>
  <si>
    <t>Tapume, Cercamento, Locação da obra</t>
  </si>
  <si>
    <t>1.1.1</t>
  </si>
  <si>
    <t>98459</t>
  </si>
  <si>
    <t>TAPUME COM TELHA METÁLICA. AF_05/2018</t>
  </si>
  <si>
    <t>M2</t>
  </si>
  <si>
    <t>1.1.2</t>
  </si>
  <si>
    <t>LOCACAO CONVENCIONAL DE OBRA, UTILIZANDO GABARITO DE TÁBUAS CORRIDAS PONTALETADAS A CADA 2,00M -  2 UTILIZAÇÕES. AF_10/2018</t>
  </si>
  <si>
    <t>M</t>
  </si>
  <si>
    <t>1.1.3</t>
  </si>
  <si>
    <t>INFRA</t>
  </si>
  <si>
    <t>NIVELAMENTO DE SEÇÕES TRANSVERSAIS</t>
  </si>
  <si>
    <t>M/SEC</t>
  </si>
  <si>
    <t>1.2</t>
  </si>
  <si>
    <t xml:space="preserve">Instalação de Canteiro de Obra, Mobilização e Desmobilização </t>
  </si>
  <si>
    <t>1.2.1</t>
  </si>
  <si>
    <t>CDHU</t>
  </si>
  <si>
    <t>02.01.180</t>
  </si>
  <si>
    <t>Banheiro químico modelo Standard, com manutenção conforme exigências da CETESB</t>
  </si>
  <si>
    <t>UNMES</t>
  </si>
  <si>
    <t>1.2.2</t>
  </si>
  <si>
    <t>LOCACAO DE CONTAINER 2,30 X 6,00 M, ALT. 2,50 M, PARA ESCRITORIO, SEM DIVISORIAS INTERNAS E SEM SANITARIO (NAO INCLUI MOBILIZACAO/DESMOBILIZACAO)</t>
  </si>
  <si>
    <t>MES</t>
  </si>
  <si>
    <t>1.2.3</t>
  </si>
  <si>
    <t>100952</t>
  </si>
  <si>
    <t>TRANSPORTE COM CAMINHÃO CARROCERIA COM GUINDAUTO (MUNCK),  MOMENTO MÁXIMO DE CARGA 11,7 TM, EM VIA URBANA PAVIMENTADA, DMT ATÉ 30KM (UNIDADE: TXKM). AF_07/2020</t>
  </si>
  <si>
    <t>TXKM</t>
  </si>
  <si>
    <t>1.3</t>
  </si>
  <si>
    <t>Placa de Obra</t>
  </si>
  <si>
    <t>1.3.1</t>
  </si>
  <si>
    <t>PLACA DE OBRA EM CHAPA DE AÇO GALVANIZADO</t>
  </si>
  <si>
    <t>OBRAS DE ESTABILIDADE DE TALUDES EM SOLO OU ROCHAS E PROTEÇÃO SUPERFICIAL</t>
  </si>
  <si>
    <t>2.1</t>
  </si>
  <si>
    <t>Proteção Superficial, Biomanta Vegetal, Tela Argamassada, Concreto Projetado</t>
  </si>
  <si>
    <t>2.1.1</t>
  </si>
  <si>
    <t>91090</t>
  </si>
  <si>
    <t>EXECUÇÃO DE REVESTIMENTO DE CONCRETO PROJETADO COM ESPESSURA DE 7 CM, ARMADO COM TELA, INCLINAÇÃO MENOR QUE 90°, APLICAÇÃO DESCONTÍNUA, UTILIZANDO EQUIPAMENTO DE PROJEÇÃO COM 3 M³/H DE CAPACIDADE. AF_01/2016</t>
  </si>
  <si>
    <t>2.2</t>
  </si>
  <si>
    <t>Movimentação de Solo, Retaludamento em Corte e ou Aterro, Implantação de Banquetas</t>
  </si>
  <si>
    <t>2.2.1</t>
  </si>
  <si>
    <t>LIMPEZA MANUAL DE VEGETAÇÃO EM TERRENO COM ENXADA.AF_05/2018</t>
  </si>
  <si>
    <t>2.2.2</t>
  </si>
  <si>
    <t>100979</t>
  </si>
  <si>
    <t>CARGA, MANOBRA E DESCARGA DE SOLOS E MATERIAIS GRANULARES EM CAMINHÃO BASCULANTE 14 M³ - CARGA COM ESCAVADEIRA HIDRÁULICA (CAÇAMBA DE 1,20 M³ / 155 HP) E DESCARGA LIVRE (UNIDADE: M3). AF_07/2020</t>
  </si>
  <si>
    <t>M3</t>
  </si>
  <si>
    <t>2.2.3</t>
  </si>
  <si>
    <t>COMPOSIÇÃO</t>
  </si>
  <si>
    <t>DISPOSIÇÃO DE MATERIAL EM BOTA-FORA - MATERIAL NÃO INERTE - MATERIAL CONTAMINADO - IIA, INCLUSO TRANSPORTE E DESCARTE EM LOCAL ADEQUADO. - Lara Central de tratamento de resíduos</t>
  </si>
  <si>
    <t>2.2.4</t>
  </si>
  <si>
    <t>FORNECIMENTO DE TERRA, INCLUINDO ESCAVAÇÃO, CARGA E TRANSPORTE ATÉ A DISTÂNCIA MÉDIA DE 1,0KM, MEDIDO NO ATERRO COMPACTADO</t>
  </si>
  <si>
    <t>2.2.5</t>
  </si>
  <si>
    <t>TRANSPORTE COM CAMINHÃO BASCULANTE DE 14 M³, EM VIA URBANA PAVIMENTADA, DMT ATÉ 30 KM (UNIDADE: M3XKM). AF_07/2020</t>
  </si>
  <si>
    <t>M3XKM</t>
  </si>
  <si>
    <t>2.2.6</t>
  </si>
  <si>
    <t>TRANSPORTE COM CAMINHÃO BASCULANTE DE 14 M³, EM VIA URBANA PAVIMENTADA, ADICIONAL PARA DMT EXCEDENTE A 30 KM (UNIDADE: M3XKM). AF_07/2020</t>
  </si>
  <si>
    <t>2.2.7</t>
  </si>
  <si>
    <t>COMPACTAÇÃO DE TERRA, MEDIDA NO ATERRO</t>
  </si>
  <si>
    <t>2.3</t>
  </si>
  <si>
    <t>Cortina Ancorada, Atirantada, de Tubulões, Cravada</t>
  </si>
  <si>
    <t>2.3.1</t>
  </si>
  <si>
    <t>101616</t>
  </si>
  <si>
    <t>PREPARO DE FUNDO DE VALA COM LARGURA MENOR QUE 1,5 M (ACERTO DO SOLO NATURAL). AF_08/2020</t>
  </si>
  <si>
    <t>2.3.2</t>
  </si>
  <si>
    <t>96620</t>
  </si>
  <si>
    <t>LASTRO DE CONCRETO MAGRO, APLICADO EM PISOS, LAJES SOBRE SOLO OU RADIERS. AF_08/2017</t>
  </si>
  <si>
    <t>2.3.3</t>
  </si>
  <si>
    <t>LANÇAMENTO COM USO DE BOMBA, ADENSAMENTO E ACABAMENTO DE CONCRETO EM ESTRUTURAS, INCLUSIVE FORCENIMENTO DE CONCRETO USINADO BOMBEAVEL C25</t>
  </si>
  <si>
    <t>2.3.4</t>
  </si>
  <si>
    <t>100341</t>
  </si>
  <si>
    <t>FABRICAÇÃO, MONTAGEM E DESMONTAGEM DE FÔRMA PARA CORTINA DE CONTENÇÃO, EM CHAPA DE MADEIRA COMPENSADA PLASTIFICADA, E = 18 MM, 10 UTILIZAÇÕES. AF_07/2019</t>
  </si>
  <si>
    <t>2.3.5</t>
  </si>
  <si>
    <t>SICRO</t>
  </si>
  <si>
    <t>5605938</t>
  </si>
  <si>
    <t>Perfuração para tirantes em material de 1ª categoria com diâmetro de até 120 mm</t>
  </si>
  <si>
    <t>2.3.6</t>
  </si>
  <si>
    <t>5605884</t>
  </si>
  <si>
    <t>Tirante permanente protendido com 8 cordoalhas D = 12,7 mm, aço CP 190 RB, com capacidade de 690 kN - exceto perfuração</t>
  </si>
  <si>
    <t>2.3.7</t>
  </si>
  <si>
    <t>5605954</t>
  </si>
  <si>
    <t>Protensão de tirante com 8 cordoalhas D = 12,7 mm aço CP 190 RB, com capacidade de 690 kN - inclusive ancoragem e grouteamento da cabeça</t>
  </si>
  <si>
    <t>UN</t>
  </si>
  <si>
    <t>2.3.8</t>
  </si>
  <si>
    <t>100342</t>
  </si>
  <si>
    <t>ARMAÇÃO DE CORTINA DE CONTENÇÃO EM CONCRETO ARMADO, COM AÇO CA-50 DE 6,3 MM - MONTAGEM. AF_07/2019</t>
  </si>
  <si>
    <t>KG</t>
  </si>
  <si>
    <t>2.3.9</t>
  </si>
  <si>
    <t>ARMAÇÃO DE CORTINA DE CONTENÇÃO EM CONCRETO ARMADO, COM AÇO CA-50 DE 8 MM - MONTAGEM. AF_07/2019</t>
  </si>
  <si>
    <t>2.3.10</t>
  </si>
  <si>
    <t>100344</t>
  </si>
  <si>
    <t>ARMAÇÃO DE CORTINA DE CONTENÇÃO EM CONCRETO ARMADO, COM AÇO CA-50 DE 10 MM - MONTAGEM. AF_07/2019</t>
  </si>
  <si>
    <t>2.3.11</t>
  </si>
  <si>
    <t>100345</t>
  </si>
  <si>
    <t>ARMAÇÃO DE CORTINA DE CONTENÇÃO EM CONCRETO ARMADO, COM AÇO CA-50 DE 12,5 MM - MONTAGEM. AF_07/2019</t>
  </si>
  <si>
    <t>2.4</t>
  </si>
  <si>
    <t>Solo Grampeado, Terra Armada</t>
  </si>
  <si>
    <t>2.4.1</t>
  </si>
  <si>
    <t>LOCACAO DE ANDAIME METALICO TUBULAR DE ENCAIXE, TIPO DE TORRE, COM LARGURA DE 1 ATE 1,5 M E ALTURA DE *1,00* M (INCLUSO SAPATAS FIXAS OU RODIZIOS)</t>
  </si>
  <si>
    <t>MXMES</t>
  </si>
  <si>
    <t>2.4.2</t>
  </si>
  <si>
    <t>97064</t>
  </si>
  <si>
    <t>MONTAGEM E DESMONTAGEM DE ANDAIME TUBULAR TIPO TORRE (EXCLUSIVE ANDAIME E LIMPEZA). AF_11/2017</t>
  </si>
  <si>
    <t>2.4.3</t>
  </si>
  <si>
    <t>PLATAFORMA DE MADEIRA A SEREM ARMADAS SOBRE ANDAIMES METÁLICOS</t>
  </si>
  <si>
    <t>2.4.4</t>
  </si>
  <si>
    <t>93953</t>
  </si>
  <si>
    <t>EXECUÇÃO DE GRAMPO PARA SOLO GRAMPEADO COM COMPRIMENTO MAIOR QUE 4 M E MENOR OU IGUAL A 6 M, DIÂMETRO DE 10 CM, PERFURAÇÃO COM EQUIPAMENTO MANUAL E ARMADURA COM DIÂMETRO DE 16 MM. AF_05/2016</t>
  </si>
  <si>
    <t>2.5</t>
  </si>
  <si>
    <t>Micro Estaca, Estaca Raiz, Hélice Continua</t>
  </si>
  <si>
    <t>2.5.1</t>
  </si>
  <si>
    <t>EDIF</t>
  </si>
  <si>
    <t>ESTACA RAIZ DIÂMETRO DE 200MM PARA ATÉ 50 TF</t>
  </si>
  <si>
    <t>2.5.2</t>
  </si>
  <si>
    <t>95584</t>
  </si>
  <si>
    <t>MONTAGEM DE ARMADURA TRANSVERSAL DE ESTACAS DE SEÇÃO CIRCULAR, DIÂMETRO = 6,30 MM. AF_09/2021</t>
  </si>
  <si>
    <t>2.5.3</t>
  </si>
  <si>
    <t>95578</t>
  </si>
  <si>
    <t>MONTAGEM DE ARMADURA DE ESTACAS, DIÂMETRO = 12,5 MM. AF_09/2021</t>
  </si>
  <si>
    <t>2.5.4</t>
  </si>
  <si>
    <t>MATERIAIS PARA A ESTACA TIPO RAIZ (AS QUANTIDADES SERÃO LEVANTADAS NO PROJETO) - FORNECIMENTO DE CIMENTO COMUM</t>
  </si>
  <si>
    <t>2.5.5</t>
  </si>
  <si>
    <t>MATERIAIS PARA A ESTACA TIPO RAIZ (AS QUANTIDADES SERÃO LEVANTADAS NO PROJETO) - FORNECIMENTO DE AREIA</t>
  </si>
  <si>
    <t>2.5.6</t>
  </si>
  <si>
    <t>MATERIAIS PARA A ESTACA TIPO RAIZ (AS QUANTIDADES SERÃO LEVANTADAS NO PROJETO) - FORNECIMENTO DE ÁGUA</t>
  </si>
  <si>
    <t>2.5.7</t>
  </si>
  <si>
    <t>95601</t>
  </si>
  <si>
    <t>ARRASAMENTO MECANICO DE ESTACA DE CONCRETO ARMADO, DIAMETROS DE ATÉ 40 CM. AF_05/2021</t>
  </si>
  <si>
    <t>OBRAS DE DRENAGEM SUPERFICIAL E PROFUNDA</t>
  </si>
  <si>
    <t>3.1</t>
  </si>
  <si>
    <t>Valeta, Canaletas de Crista, Longitudinais, Transversais</t>
  </si>
  <si>
    <t>3.1.1</t>
  </si>
  <si>
    <t>102991</t>
  </si>
  <si>
    <t>CANALETA MEIA CANA PRÉ-MOLDADA DE CONCRETO (D = 40 CM) - FORNECIMENTO E INSTALAÇÃO. AF_08/2021</t>
  </si>
  <si>
    <t>3.2</t>
  </si>
  <si>
    <t>Geotexteis, Geomalhas, Geocompostos</t>
  </si>
  <si>
    <t>3.2.1</t>
  </si>
  <si>
    <t>FORNECIMENTO E APLICAÇÃO DE GEOCOMPOSTO FORMADO POR NÚCLEO TRIDIMENSIONAL, FLEXÍVEL DE FILAMENTO DE POLIPROPILENO, ASSOCIADO ÀS SUAS DUAS SUPERFÍCIES GEOTEXTEIS NÃO TECIDOS</t>
  </si>
  <si>
    <t>3.3</t>
  </si>
  <si>
    <t>Dreno Horizontal Profundo (DHP), Colchão Drenante, Trincheira</t>
  </si>
  <si>
    <t>3.3.1</t>
  </si>
  <si>
    <t>2003614</t>
  </si>
  <si>
    <t>Dreno sub-horizontal - DSH 01 - material de 1ª categoria</t>
  </si>
  <si>
    <t>3.4</t>
  </si>
  <si>
    <t>Outros: (Barbacãs e dreno no pé do muro)</t>
  </si>
  <si>
    <t>3.4.1</t>
  </si>
  <si>
    <t>102726</t>
  </si>
  <si>
    <t>DRENO BARBACÃ, DN 50 MM, COM MATERIAL DRENANTE. AF_07/2021</t>
  </si>
  <si>
    <t>3.4.2</t>
  </si>
  <si>
    <t>102722</t>
  </si>
  <si>
    <t>DRENO EM MURO DE CONTENÇÃO, EXECUTADO NO PÉ DO MURO, COM TUBO DE PEAD CORRUGADO FLEXÍVEL PERFURADO, ENCHIMENTO COM BRITA, ENVOLVIDO COM MANTA GEOTÊXTIL. AF_07/2021</t>
  </si>
  <si>
    <t>ITEM NÃO INCIDENTE</t>
  </si>
  <si>
    <t>COTAÇÃO</t>
  </si>
  <si>
    <t>ENSAIO DE ARRACAMENTO</t>
  </si>
  <si>
    <t>MUROS DE CONTENÇÃO - MA 08</t>
  </si>
  <si>
    <t xml:space="preserve"> CUSTO UNIT C/ BDI </t>
  </si>
  <si>
    <t>Proteção Superficial, Cobertura Vegetal com Gramineas, Grama em Placas, Árvores e Arbustos</t>
  </si>
  <si>
    <t>98504</t>
  </si>
  <si>
    <t>PLANTIO DE GRAMA BATATAIS EM PLACAS. AF_05/2018</t>
  </si>
  <si>
    <t>98525</t>
  </si>
  <si>
    <t>LIMPEZA MECANIZADA DE CAMADA VEGETAL, VEGETAÇÃO E PEQUENAS ÁRVORES (DIÂMETRO DE TRONCO MENOR QUE 0,20 M), COM TRATOR DE ESTEIRAS.AF_05/2018</t>
  </si>
  <si>
    <t>ESCAVAÇÃO VERTICAL A CÉU ABERTO, EM OBRAS DE INFRAESTRUTURA, INCLUINDO CARGA, DESCARGA E TRANSPORTE, EM SOLO DE 1ª CATEGORIA COM ESCAVADEIRA HIDRÁULICA (CAÇAMBA: 0,8 M³ / 111 HP), FROTA DE 3 CAMINHÕES BASCULANTES DE 14 M³, DMT ATÉ 1 KM E VELOCIDADE MÉDIA14KM/H. AF_05/2020</t>
  </si>
  <si>
    <t>2.2.8</t>
  </si>
  <si>
    <t>2.2.9</t>
  </si>
  <si>
    <t>DISPOSIÇÃO DE MATERIAL EM BOTA-FORA - MATERIAL NÃO INERTE - MATERIAL CONTAMINADO - IIA, INCLUSO TRANSPORTE (- 1 KM) E DESCARTE EM LOCAL ADEQUADO. - Lara Central de tratamento de resíduos</t>
  </si>
  <si>
    <t>2.2.10</t>
  </si>
  <si>
    <t>ATERRO, INCLUSIVE COMPACTAÇÃO</t>
  </si>
  <si>
    <t>100346</t>
  </si>
  <si>
    <t>ARMAÇÃO DE CORTINA DE CONTENÇÃO EM CONCRETO ARMADO, COM AÇO CA-50 DE 16 MM - MONTAGEM. AF_07/2019</t>
  </si>
  <si>
    <t>2.3.12</t>
  </si>
  <si>
    <t>2.3.13</t>
  </si>
  <si>
    <t>ESTACA TIPO RAIZ, 200MM, COM PERFURAÇÃO EM SOLO - 50T</t>
  </si>
  <si>
    <t>2.4.5</t>
  </si>
  <si>
    <t>2.4.6</t>
  </si>
  <si>
    <t>3.3.2</t>
  </si>
  <si>
    <t>102723</t>
  </si>
  <si>
    <t>DRENO EM MURO DE CONTENÇÃO, EXECUTADO NO PÉ DO MURO, COM TUBO DE PVC CORRUGADO FLEXÍVEL PERFURADO, ENCHIMENTO COM BRITA, ENVOLVIDO COM MANTA GEOTÊXTIL. AF_07/2021</t>
  </si>
  <si>
    <t>PLANILHA ORÇAMENTÁRIA</t>
  </si>
  <si>
    <t>MUROS DE CONTENÇÃO - MA 10</t>
  </si>
  <si>
    <t>CUSTO UNIT.
(R$)</t>
  </si>
  <si>
    <t xml:space="preserve"> CUSTO UNIT C/ BDI  (R$)</t>
  </si>
  <si>
    <t>PREÇO TOTAL (R$)</t>
  </si>
  <si>
    <t>Serviços de limpeza, remoção de entulhos, preparação do terreno</t>
  </si>
  <si>
    <t>98529</t>
  </si>
  <si>
    <t>CORTE RASO E RECORTE DE ÁRVORE COM DIÂMETRO DE TRONCO MAIOR OU IGUAL A 0,20 M E MENOR QUE 0,40 M.AF_05/2018</t>
  </si>
  <si>
    <t>98530</t>
  </si>
  <si>
    <t>CORTE RASO E RECORTE DE ÁRVORE COM DIÂMETRO DE TRONCO MAIOR OU IGUAL A 0,40 M E MENOR QUE 0,60 M.AF_05/2018</t>
  </si>
  <si>
    <t>98526</t>
  </si>
  <si>
    <t>REMOÇÃO DE RAÍZES REMANESCENTES DE TRONCO DE ÁRVORE COM DIÂMETRO MAIOR OU IGUAL A 0,20 M E MENOR QUE 0,40 M.AF_05/2018</t>
  </si>
  <si>
    <t>1.1.4</t>
  </si>
  <si>
    <t>98527</t>
  </si>
  <si>
    <t>REMOÇÃO DE RAÍZES REMANESCENTES DE TRONCO DE ÁRVORE COM DIÂMETRO MAIOR OU IGUAL A 0,40 M E MENOR QUE 0,60 M.AF_05/2018</t>
  </si>
  <si>
    <t>1.1.5</t>
  </si>
  <si>
    <t>1.1.6</t>
  </si>
  <si>
    <t>1.1.7</t>
  </si>
  <si>
    <t>1.1.8</t>
  </si>
  <si>
    <t>DISPOSIÇÃO DE MATERIAL EM BOTA-FORA - GALHOS, TRONCOS E RAÍZES - MATERIAL CONTAMINADO - IIA, INCLUSO TRANSPORTE E DESCARTE EM LOCAL ADEQUADO. - Lara Central de tratamento de resíduos</t>
  </si>
  <si>
    <t>1.3.2</t>
  </si>
  <si>
    <t>1.3.3</t>
  </si>
  <si>
    <t>1.4</t>
  </si>
  <si>
    <t>1.4.1</t>
  </si>
  <si>
    <t>FORNECIMENTO, PREPARO E APLICAÇÃO DE CONCRETO PROJETADO, MEDIDO NO PROJETO - FCK = 20MPA - EM OBRAS DE CONTENÇÃO</t>
  </si>
  <si>
    <t>ESCAVAÇÃO VERTICAL A CÉU ABERTO, EM OBRAS DE INFRAESTRUTURA, INCLUINDO CARGA, DESCARGA E TRANSPORTE, EM SOLO DE 1ª CATEGORIA COM ESCAVADEIRA HIDRÁULICA (CAÇAMBA: 0,8 M³ / 111HP), FROTA DE 5 CAMINHÕES BASCULANTES DE 14 M³, DMT DE 2 KM E VELOCIDADE MÉDIA 19KM/H. AF_05/2020</t>
  </si>
  <si>
    <t>DISPOSIÇÃO DE MATERIAL EM BOTA-FORA - MATERIAL INERTE  - IIB, INCLUSO TRANSPORTE E DESCARTE EM LOCAL APROPRIADO.  - Lara Central de tratamento de resíduos</t>
  </si>
  <si>
    <t>COMPOSIÇÃO ALTERADA - Reaterro manual com adição de 6% de cimento</t>
  </si>
  <si>
    <t>96619</t>
  </si>
  <si>
    <t>LASTRO DE CONCRETO MAGRO, APLICADO EM BLOCOS DE COROAMENTO OU SAPATAS, ESPESSURA DE 5 CM. AF_08/2017</t>
  </si>
  <si>
    <t>LANÇAMENTO COM USO DE BOMBA, ADENSAMENTO E ACABAMENTO DE CONCRETO EM ESTRUTURAS, INCLUSIVE FORCENIMENTO DE CONCRETO USINADO BOMBEAVEL C30</t>
  </si>
  <si>
    <t>Tirante permanente protendido com 10 cordoalhas D = 12,7 mm, aço CP 190 RB, com capacidade de 860 kN - exceto perfuração</t>
  </si>
  <si>
    <t>2.3.14</t>
  </si>
  <si>
    <t>Tirante permanente protendido com 12 cordoalhas D = 12,7 mm, aço CP 190 RB, com capacidade de 1.030 kN - exceto perfuração</t>
  </si>
  <si>
    <t>2.3.15</t>
  </si>
  <si>
    <t>Protensão de tirante com 10 cordoalhas D = 12,7 mm aço CP 190 RB, com capacidade de 860 kN - inclusive ancoragem e grouteamento da cabeça</t>
  </si>
  <si>
    <t>2.3.16</t>
  </si>
  <si>
    <t>Protensão de tirante com 12 cordoalhas D = 12,7 mm aço CP 190 RB, com capacidade de 1.040 kN - inclusive ancoragem e grouteamento da cabeça</t>
  </si>
  <si>
    <t>93961</t>
  </si>
  <si>
    <t>EXECUÇÃO DE GRAMPO PARA SOLO GRAMPEADO COM COMPRIMENTO MAIOR QUE 10 M, DIÂMETRO DE 10 CM, PERFURAÇÃO COM EQUIPAMENTO MANUAL E ARMADURA COM DIÂMETRO DE 20 MM. AF_05/2016</t>
  </si>
  <si>
    <t>COMPOSIÇÃO ALTERADA - TELA COM AÇO Q138 (4,2 MM)</t>
  </si>
  <si>
    <t>92802</t>
  </si>
  <si>
    <t>CORTE E DOBRA DE AÇO CA-50, DIÂMETRO DE 8,0 MM. AF_06/2022</t>
  </si>
  <si>
    <t>ESTACA TIPO RAIZ, 310MM, COM PERFURAÇÃO EM SOLO - 100T</t>
  </si>
  <si>
    <t>95579</t>
  </si>
  <si>
    <t>MONTAGEM DE ARMADURA DE ESTACAS, DIÂMETRO = 16,0 MM. AF_09/2021</t>
  </si>
  <si>
    <t>93358</t>
  </si>
  <si>
    <t>ESCAVAÇÃO MANUAL DE VALA COM PROFUNDIDADE MENOR OU IGUAL A 1,30 M. AF_02/2021</t>
  </si>
  <si>
    <t>3.1.2</t>
  </si>
  <si>
    <t>3.1.3</t>
  </si>
  <si>
    <t>96542</t>
  </si>
  <si>
    <t>FABRICAÇÃO, MONTAGEM E DESMONTAGEM DE FÔRMA PARA VIGA BALDRAME, EM CHAPA DE MADEIRA COMPENSADA RESINADA, E=17 MM, 4 UTILIZAÇÕES. AF_06/2017</t>
  </si>
  <si>
    <t>3.1.4</t>
  </si>
  <si>
    <t>3.1.5</t>
  </si>
  <si>
    <t>COMPOSIÇÃO ALTERADA - TELA COM AÇO Q283 (6,0 MM)</t>
  </si>
  <si>
    <t>3.1.6</t>
  </si>
  <si>
    <t>94970</t>
  </si>
  <si>
    <t>CONCRETO FCK = 20MPA, TRAÇO 1:2,7:3 (EM MASSA SECA DE CIMENTO/ AREIA MÉDIA/ BRITA 1) - PREPARO MECÂNICO COM BETONEIRA 600 L. AF_05/2021</t>
  </si>
  <si>
    <t>3.1.7</t>
  </si>
  <si>
    <t>3.1.8</t>
  </si>
  <si>
    <t>Escada de Descida D'agua, Caixa de Transição, de Dissipação, Bacia de Amortencimento</t>
  </si>
  <si>
    <t>ESCADA HIDRÁULICA</t>
  </si>
  <si>
    <t>3.2.1.1</t>
  </si>
  <si>
    <t>3.2.1.2</t>
  </si>
  <si>
    <t>3.2.1.3</t>
  </si>
  <si>
    <t>102051</t>
  </si>
  <si>
    <t>MONTAGEM E DESMONTAGEM DE FÔRMA PARA ESCADAS, COM 1 LANCE E LAJE CASCATA, EM CHAPA DE MADEIRA COMPENSADA PLASTIFICADA, 8 UTILIZAÇÕES. AF_11/2020</t>
  </si>
  <si>
    <t>3.2.1.4</t>
  </si>
  <si>
    <t>3.2.1.5</t>
  </si>
  <si>
    <t>LANÇAMENTO COM USO DE BOMBA, ADENSAMENTO E ACABAMENTO DE CONCRETO EM ESTRUTURAS, INCLUSIVE FORCENIMENTO DE CONCRETO USINADO BOMBEAVEL C20</t>
  </si>
  <si>
    <t>3.2.1.6</t>
  </si>
  <si>
    <t>3.2.2</t>
  </si>
  <si>
    <t>CAIXAS DE PASSAGEM</t>
  </si>
  <si>
    <t>3.2.2.1</t>
  </si>
  <si>
    <t>3.2.2.2</t>
  </si>
  <si>
    <t>3.2.2.3</t>
  </si>
  <si>
    <t>95241</t>
  </si>
  <si>
    <t>LASTRO DE CONCRETO MAGRO, APLICADO EM PISOS, LAJES SOBRE SOLO OU RADIERS, ESPESSURA DE 5 CM. AF_07/2016</t>
  </si>
  <si>
    <t>3.2.2.4</t>
  </si>
  <si>
    <t>3.2.2.5</t>
  </si>
  <si>
    <t>3.2.2.6</t>
  </si>
  <si>
    <t>94971</t>
  </si>
  <si>
    <t>CONCRETO FCK = 25MPA, TRAÇO 1:2,3:2,7 (EM MASSA SECA DE CIMENTO/ AREIA MÉDIA/ BRITA 1) - PREPARO MECÂNICO COM BETONEIRA 600 L. AF_05/2021</t>
  </si>
  <si>
    <t>3.2.2.7</t>
  </si>
  <si>
    <t>3.2.2.8</t>
  </si>
  <si>
    <t>3.2.2.9</t>
  </si>
  <si>
    <t>3.2.2.10</t>
  </si>
  <si>
    <t>92800</t>
  </si>
  <si>
    <t>CORTE E DOBRA DE AÇO CA-60, DIÂMETRO DE 5,0 MM. AF_06/2022</t>
  </si>
  <si>
    <t>3.2.2.11</t>
  </si>
  <si>
    <t>3.5</t>
  </si>
  <si>
    <t>Outros: (Barbacãs e Tubo de PVC corrugado)</t>
  </si>
  <si>
    <t>3.5.1</t>
  </si>
  <si>
    <t>102725</t>
  </si>
  <si>
    <t>DRENO BARBACÃ, DN 75 MM, COM MATERIAL DRENANTE. AF_07/2021</t>
  </si>
  <si>
    <t>3.5.2</t>
  </si>
  <si>
    <t>3.5.3</t>
  </si>
  <si>
    <t>90704</t>
  </si>
  <si>
    <t>TUBO DE PVC CORRUGADO DE DUPLA PAREDE PARA REDE COLETORA DE ESGOTO, DN 300 MM, JUNTA ELÁSTICA - FORNECIMENTO E ASSENTAMENTO. AF_01/2021</t>
  </si>
  <si>
    <t>3.5.4</t>
  </si>
  <si>
    <t>COMPOSIÇÃO ALTERADA - TELA COM AÇO Q92 (4,2 MM)</t>
  </si>
  <si>
    <t>3.5.5</t>
  </si>
  <si>
    <t>PERFURAÇÃO EM SOLOS OU ROCHAS DECOMPOSTAS AX</t>
  </si>
  <si>
    <t>3.5.6</t>
  </si>
  <si>
    <t>92804</t>
  </si>
  <si>
    <t>CORTE E DOBRA DE AÇO CA-50, DIÂMETRO DE 12,5 MM. AF_06/2022</t>
  </si>
  <si>
    <t>3.5.7</t>
  </si>
  <si>
    <t>CALDA DE CIMENTO PARA INJEÇÃO - FORNECIMENTO, PREPARO E APLICAÇÃO</t>
  </si>
  <si>
    <t>L</t>
  </si>
  <si>
    <t>3.5.8</t>
  </si>
  <si>
    <t>98566</t>
  </si>
  <si>
    <t>PROTEÇÃO MECÂNICA DE SUPERFÍCIE VERTICAL COM ARGAMASSA DE CIMENTO E AREIA, TRAÇO 1:3, E=3CM. AF_06/2018</t>
  </si>
  <si>
    <t>ENSAIO DE ARRANCAMENTO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</si>
</sst>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[$-416]mmm\-yy;@"/>
    <numFmt numFmtId="167" formatCode="_-&quot;R$ &quot;* #,##0.00_-;&quot;-R$ &quot;* #,##0.00_-;_-&quot;R$ &quot;* \-??_-;_-@_-"/>
    <numFmt numFmtId="168" formatCode="00000"/>
  </numFmts>
  <fonts count="5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10"/>
      <name val="Arial"/>
      <family val="2"/>
    </font>
    <font>
      <b/>
      <sz val="14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name val="Arial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4" applyNumberFormat="0" applyAlignment="0" applyProtection="0"/>
    <xf numFmtId="0" fontId="46" fillId="0" borderId="5" applyNumberFormat="0" applyFill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8" borderId="4" applyNumberFormat="0" applyAlignment="0" applyProtection="0"/>
    <xf numFmtId="0" fontId="49" fillId="29" borderId="0" applyNumberFormat="0" applyBorder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1" borderId="6" applyNumberFormat="0" applyFont="0" applyAlignment="0" applyProtection="0"/>
    <xf numFmtId="9" fontId="0" fillId="0" borderId="0" applyFill="0" applyBorder="0" applyAlignment="0" applyProtection="0"/>
    <xf numFmtId="0" fontId="51" fillId="20" borderId="7" applyNumberFormat="0" applyAlignment="0" applyProtection="0"/>
    <xf numFmtId="41" fontId="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164" fontId="0" fillId="0" borderId="0" applyFill="0" applyBorder="0" applyAlignment="0" applyProtection="0"/>
  </cellStyleXfs>
  <cellXfs count="239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2" fontId="6" fillId="33" borderId="11" xfId="62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2" fontId="6" fillId="33" borderId="0" xfId="62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66" fontId="1" fillId="0" borderId="13" xfId="0" applyNumberFormat="1" applyFont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left" vertical="center"/>
    </xf>
    <xf numFmtId="0" fontId="14" fillId="33" borderId="0" xfId="0" applyFont="1" applyFill="1" applyAlignment="1">
      <alignment horizontal="right" vertical="center"/>
    </xf>
    <xf numFmtId="0" fontId="12" fillId="33" borderId="0" xfId="0" applyFont="1" applyFill="1" applyAlignment="1">
      <alignment horizontal="left" vertical="center"/>
    </xf>
    <xf numFmtId="4" fontId="12" fillId="33" borderId="0" xfId="0" applyNumberFormat="1" applyFont="1" applyFill="1" applyAlignment="1">
      <alignment horizontal="center" vertical="center"/>
    </xf>
    <xf numFmtId="4" fontId="12" fillId="33" borderId="13" xfId="0" applyNumberFormat="1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right" vertical="center"/>
    </xf>
    <xf numFmtId="10" fontId="8" fillId="35" borderId="16" xfId="54" applyNumberFormat="1" applyFont="1" applyFill="1" applyBorder="1" applyAlignment="1" applyProtection="1">
      <alignment horizontal="center" vertical="center"/>
      <protection locked="0"/>
    </xf>
    <xf numFmtId="0" fontId="14" fillId="36" borderId="17" xfId="0" applyFont="1" applyFill="1" applyBorder="1" applyAlignment="1">
      <alignment horizontal="center" vertical="center"/>
    </xf>
    <xf numFmtId="0" fontId="14" fillId="36" borderId="18" xfId="0" applyFont="1" applyFill="1" applyBorder="1" applyAlignment="1">
      <alignment horizontal="center" vertical="center"/>
    </xf>
    <xf numFmtId="49" fontId="14" fillId="36" borderId="18" xfId="0" applyNumberFormat="1" applyFont="1" applyFill="1" applyBorder="1" applyAlignment="1">
      <alignment horizontal="center" vertical="center"/>
    </xf>
    <xf numFmtId="4" fontId="14" fillId="36" borderId="19" xfId="0" applyNumberFormat="1" applyFont="1" applyFill="1" applyBorder="1" applyAlignment="1">
      <alignment horizontal="center" vertical="center"/>
    </xf>
    <xf numFmtId="4" fontId="14" fillId="36" borderId="18" xfId="0" applyNumberFormat="1" applyFont="1" applyFill="1" applyBorder="1" applyAlignment="1">
      <alignment horizontal="center" vertical="center" wrapText="1"/>
    </xf>
    <xf numFmtId="4" fontId="14" fillId="36" borderId="20" xfId="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49" fontId="12" fillId="0" borderId="18" xfId="51" applyNumberFormat="1" applyFont="1" applyBorder="1" applyAlignment="1">
      <alignment horizontal="center" vertical="center" wrapText="1"/>
      <protection/>
    </xf>
    <xf numFmtId="4" fontId="12" fillId="33" borderId="18" xfId="0" applyNumberFormat="1" applyFont="1" applyFill="1" applyBorder="1" applyAlignment="1">
      <alignment horizontal="left" vertical="center" wrapText="1"/>
    </xf>
    <xf numFmtId="4" fontId="12" fillId="33" borderId="18" xfId="0" applyNumberFormat="1" applyFont="1" applyFill="1" applyBorder="1" applyAlignment="1">
      <alignment horizontal="center" vertical="center" wrapText="1"/>
    </xf>
    <xf numFmtId="164" fontId="12" fillId="33" borderId="18" xfId="62" applyFont="1" applyFill="1" applyBorder="1" applyAlignment="1" applyProtection="1">
      <alignment horizontal="center" vertical="center" wrapText="1"/>
      <protection/>
    </xf>
    <xf numFmtId="4" fontId="12" fillId="35" borderId="18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8" xfId="54" applyNumberFormat="1" applyFont="1" applyFill="1" applyBorder="1" applyAlignment="1" applyProtection="1">
      <alignment horizontal="center" vertical="center"/>
      <protection/>
    </xf>
    <xf numFmtId="4" fontId="12" fillId="0" borderId="20" xfId="0" applyNumberFormat="1" applyFont="1" applyBorder="1" applyAlignment="1">
      <alignment horizontal="center" vertical="center"/>
    </xf>
    <xf numFmtId="0" fontId="12" fillId="0" borderId="18" xfId="51" applyFont="1" applyBorder="1" applyAlignment="1">
      <alignment horizontal="center" vertical="center" wrapText="1"/>
      <protection/>
    </xf>
    <xf numFmtId="49" fontId="12" fillId="0" borderId="18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4" fontId="12" fillId="33" borderId="22" xfId="0" applyNumberFormat="1" applyFont="1" applyFill="1" applyBorder="1" applyAlignment="1">
      <alignment horizontal="left" vertical="center" wrapText="1"/>
    </xf>
    <xf numFmtId="4" fontId="12" fillId="33" borderId="22" xfId="0" applyNumberFormat="1" applyFont="1" applyFill="1" applyBorder="1" applyAlignment="1">
      <alignment horizontal="center" vertical="center" wrapText="1"/>
    </xf>
    <xf numFmtId="164" fontId="12" fillId="33" borderId="22" xfId="62" applyFont="1" applyFill="1" applyBorder="1" applyAlignment="1" applyProtection="1">
      <alignment horizontal="center" vertical="center" wrapText="1"/>
      <protection/>
    </xf>
    <xf numFmtId="4" fontId="12" fillId="35" borderId="22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22" xfId="54" applyNumberFormat="1" applyFont="1" applyFill="1" applyBorder="1" applyAlignment="1" applyProtection="1">
      <alignment horizontal="center" vertical="center"/>
      <protection/>
    </xf>
    <xf numFmtId="4" fontId="12" fillId="0" borderId="23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24" xfId="0" applyFont="1" applyBorder="1" applyAlignment="1">
      <alignment wrapText="1"/>
    </xf>
    <xf numFmtId="0" fontId="16" fillId="0" borderId="0" xfId="0" applyFont="1" applyAlignment="1">
      <alignment vertical="top"/>
    </xf>
    <xf numFmtId="0" fontId="16" fillId="35" borderId="25" xfId="0" applyFont="1" applyFill="1" applyBorder="1" applyAlignment="1" applyProtection="1">
      <alignment wrapText="1"/>
      <protection locked="0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wrapText="1"/>
    </xf>
    <xf numFmtId="0" fontId="3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4" fontId="1" fillId="0" borderId="27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9" fontId="8" fillId="35" borderId="16" xfId="54" applyFont="1" applyFill="1" applyBorder="1" applyAlignment="1" applyProtection="1">
      <alignment horizontal="center" vertical="center"/>
      <protection locked="0"/>
    </xf>
    <xf numFmtId="2" fontId="1" fillId="0" borderId="27" xfId="0" applyNumberFormat="1" applyFont="1" applyBorder="1" applyAlignment="1">
      <alignment horizontal="center" vertical="center"/>
    </xf>
    <xf numFmtId="166" fontId="1" fillId="0" borderId="25" xfId="0" applyNumberFormat="1" applyFont="1" applyBorder="1" applyAlignment="1">
      <alignment horizontal="center" vertical="center"/>
    </xf>
    <xf numFmtId="0" fontId="18" fillId="37" borderId="28" xfId="0" applyFont="1" applyFill="1" applyBorder="1" applyAlignment="1">
      <alignment horizontal="center" vertical="center"/>
    </xf>
    <xf numFmtId="49" fontId="5" fillId="37" borderId="28" xfId="0" applyNumberFormat="1" applyFont="1" applyFill="1" applyBorder="1" applyAlignment="1">
      <alignment horizontal="center" vertical="center"/>
    </xf>
    <xf numFmtId="0" fontId="18" fillId="37" borderId="28" xfId="0" applyFont="1" applyFill="1" applyBorder="1" applyAlignment="1">
      <alignment horizontal="left" vertical="center"/>
    </xf>
    <xf numFmtId="4" fontId="18" fillId="37" borderId="28" xfId="0" applyNumberFormat="1" applyFont="1" applyFill="1" applyBorder="1" applyAlignment="1">
      <alignment horizontal="center" vertical="center"/>
    </xf>
    <xf numFmtId="2" fontId="18" fillId="37" borderId="28" xfId="0" applyNumberFormat="1" applyFont="1" applyFill="1" applyBorder="1" applyAlignment="1">
      <alignment horizontal="center" vertical="center"/>
    </xf>
    <xf numFmtId="2" fontId="18" fillId="36" borderId="28" xfId="0" applyNumberFormat="1" applyFont="1" applyFill="1" applyBorder="1" applyAlignment="1">
      <alignment horizontal="center" vertical="center" wrapText="1"/>
    </xf>
    <xf numFmtId="0" fontId="3" fillId="38" borderId="18" xfId="0" applyFont="1" applyFill="1" applyBorder="1" applyAlignment="1">
      <alignment horizontal="center" vertical="center"/>
    </xf>
    <xf numFmtId="0" fontId="3" fillId="38" borderId="18" xfId="0" applyFont="1" applyFill="1" applyBorder="1" applyAlignment="1">
      <alignment horizontal="left" vertical="center"/>
    </xf>
    <xf numFmtId="0" fontId="1" fillId="38" borderId="18" xfId="0" applyFont="1" applyFill="1" applyBorder="1" applyAlignment="1">
      <alignment horizontal="left" vertical="center"/>
    </xf>
    <xf numFmtId="4" fontId="3" fillId="38" borderId="18" xfId="0" applyNumberFormat="1" applyFont="1" applyFill="1" applyBorder="1" applyAlignment="1">
      <alignment horizontal="left" vertical="center"/>
    </xf>
    <xf numFmtId="2" fontId="3" fillId="38" borderId="18" xfId="0" applyNumberFormat="1" applyFont="1" applyFill="1" applyBorder="1" applyAlignment="1">
      <alignment horizontal="left" vertical="center"/>
    </xf>
    <xf numFmtId="4" fontId="19" fillId="38" borderId="18" xfId="0" applyNumberFormat="1" applyFont="1" applyFill="1" applyBorder="1" applyAlignment="1">
      <alignment horizontal="center" vertical="center"/>
    </xf>
    <xf numFmtId="167" fontId="5" fillId="38" borderId="18" xfId="48" applyFont="1" applyFill="1" applyBorder="1" applyAlignment="1" applyProtection="1">
      <alignment horizontal="center" vertical="center"/>
      <protection/>
    </xf>
    <xf numFmtId="0" fontId="20" fillId="38" borderId="18" xfId="0" applyFont="1" applyFill="1" applyBorder="1" applyAlignment="1">
      <alignment horizontal="center" vertical="center"/>
    </xf>
    <xf numFmtId="49" fontId="20" fillId="38" borderId="18" xfId="0" applyNumberFormat="1" applyFont="1" applyFill="1" applyBorder="1" applyAlignment="1">
      <alignment horizontal="left" vertical="center"/>
    </xf>
    <xf numFmtId="0" fontId="20" fillId="38" borderId="18" xfId="0" applyFont="1" applyFill="1" applyBorder="1" applyAlignment="1">
      <alignment horizontal="left" vertical="center"/>
    </xf>
    <xf numFmtId="4" fontId="20" fillId="38" borderId="18" xfId="0" applyNumberFormat="1" applyFont="1" applyFill="1" applyBorder="1" applyAlignment="1">
      <alignment horizontal="center" vertical="center"/>
    </xf>
    <xf numFmtId="2" fontId="20" fillId="38" borderId="18" xfId="0" applyNumberFormat="1" applyFont="1" applyFill="1" applyBorder="1" applyAlignment="1">
      <alignment horizontal="center" vertical="center"/>
    </xf>
    <xf numFmtId="0" fontId="8" fillId="39" borderId="18" xfId="0" applyFont="1" applyFill="1" applyBorder="1" applyAlignment="1">
      <alignment horizontal="center" vertical="center"/>
    </xf>
    <xf numFmtId="0" fontId="8" fillId="39" borderId="18" xfId="0" applyFont="1" applyFill="1" applyBorder="1" applyAlignment="1">
      <alignment horizontal="left" vertical="center"/>
    </xf>
    <xf numFmtId="49" fontId="8" fillId="39" borderId="18" xfId="0" applyNumberFormat="1" applyFont="1" applyFill="1" applyBorder="1" applyAlignment="1">
      <alignment horizontal="left" vertical="center"/>
    </xf>
    <xf numFmtId="4" fontId="8" fillId="39" borderId="18" xfId="0" applyNumberFormat="1" applyFont="1" applyFill="1" applyBorder="1" applyAlignment="1">
      <alignment horizontal="left" vertical="center"/>
    </xf>
    <xf numFmtId="2" fontId="8" fillId="39" borderId="18" xfId="0" applyNumberFormat="1" applyFont="1" applyFill="1" applyBorder="1" applyAlignment="1">
      <alignment horizontal="center" vertical="center"/>
    </xf>
    <xf numFmtId="2" fontId="21" fillId="33" borderId="19" xfId="0" applyNumberFormat="1" applyFont="1" applyFill="1" applyBorder="1" applyAlignment="1">
      <alignment horizontal="center" vertical="center" wrapText="1"/>
    </xf>
    <xf numFmtId="2" fontId="21" fillId="0" borderId="18" xfId="52" applyNumberFormat="1" applyFont="1" applyBorder="1" applyAlignment="1">
      <alignment horizontal="center" vertical="center" wrapText="1"/>
      <protection/>
    </xf>
    <xf numFmtId="49" fontId="21" fillId="33" borderId="19" xfId="0" applyNumberFormat="1" applyFont="1" applyFill="1" applyBorder="1" applyAlignment="1">
      <alignment horizontal="center" vertical="center" wrapText="1"/>
    </xf>
    <xf numFmtId="2" fontId="21" fillId="0" borderId="18" xfId="52" applyNumberFormat="1" applyFont="1" applyBorder="1" applyAlignment="1">
      <alignment horizontal="left" vertical="center" wrapText="1"/>
      <protection/>
    </xf>
    <xf numFmtId="0" fontId="21" fillId="0" borderId="18" xfId="52" applyFont="1" applyBorder="1" applyAlignment="1">
      <alignment horizontal="center" vertical="center" wrapText="1"/>
      <protection/>
    </xf>
    <xf numFmtId="2" fontId="0" fillId="0" borderId="18" xfId="62" applyNumberFormat="1" applyFont="1" applyFill="1" applyBorder="1" applyAlignment="1" applyProtection="1">
      <alignment horizontal="center" vertical="center" wrapText="1"/>
      <protection/>
    </xf>
    <xf numFmtId="2" fontId="21" fillId="35" borderId="18" xfId="52" applyNumberFormat="1" applyFont="1" applyFill="1" applyBorder="1" applyAlignment="1" applyProtection="1">
      <alignment horizontal="center" vertical="center" wrapText="1"/>
      <protection locked="0"/>
    </xf>
    <xf numFmtId="2" fontId="0" fillId="33" borderId="18" xfId="62" applyNumberFormat="1" applyFont="1" applyFill="1" applyBorder="1" applyAlignment="1" applyProtection="1">
      <alignment horizontal="center" vertical="center" wrapText="1"/>
      <protection/>
    </xf>
    <xf numFmtId="49" fontId="21" fillId="0" borderId="18" xfId="0" applyNumberFormat="1" applyFont="1" applyBorder="1" applyAlignment="1">
      <alignment horizontal="center" vertical="center" wrapText="1"/>
    </xf>
    <xf numFmtId="2" fontId="21" fillId="33" borderId="18" xfId="0" applyNumberFormat="1" applyFont="1" applyFill="1" applyBorder="1" applyAlignment="1">
      <alignment horizontal="center" vertical="center" wrapText="1"/>
    </xf>
    <xf numFmtId="49" fontId="21" fillId="33" borderId="18" xfId="0" applyNumberFormat="1" applyFont="1" applyFill="1" applyBorder="1" applyAlignment="1">
      <alignment horizontal="center" vertical="center" wrapText="1"/>
    </xf>
    <xf numFmtId="0" fontId="20" fillId="38" borderId="18" xfId="0" applyFont="1" applyFill="1" applyBorder="1" applyAlignment="1">
      <alignment horizontal="left" vertical="center" wrapText="1"/>
    </xf>
    <xf numFmtId="2" fontId="21" fillId="0" borderId="26" xfId="0" applyNumberFormat="1" applyFont="1" applyBorder="1" applyAlignment="1">
      <alignment horizontal="center" vertical="center" wrapText="1"/>
    </xf>
    <xf numFmtId="49" fontId="21" fillId="0" borderId="18" xfId="52" applyNumberFormat="1" applyFont="1" applyBorder="1" applyAlignment="1">
      <alignment horizontal="center" vertical="center" wrapText="1"/>
      <protection/>
    </xf>
    <xf numFmtId="2" fontId="0" fillId="0" borderId="18" xfId="0" applyNumberFormat="1" applyFont="1" applyBorder="1" applyAlignment="1">
      <alignment horizontal="center" vertical="center" wrapText="1"/>
    </xf>
    <xf numFmtId="49" fontId="21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 wrapText="1"/>
    </xf>
    <xf numFmtId="2" fontId="22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top"/>
    </xf>
    <xf numFmtId="0" fontId="0" fillId="0" borderId="12" xfId="0" applyBorder="1" applyAlignment="1">
      <alignment horizontal="left"/>
    </xf>
    <xf numFmtId="0" fontId="20" fillId="37" borderId="28" xfId="0" applyFont="1" applyFill="1" applyBorder="1" applyAlignment="1">
      <alignment horizontal="center" vertical="center"/>
    </xf>
    <xf numFmtId="49" fontId="20" fillId="37" borderId="28" xfId="0" applyNumberFormat="1" applyFont="1" applyFill="1" applyBorder="1" applyAlignment="1">
      <alignment horizontal="center" vertical="center"/>
    </xf>
    <xf numFmtId="0" fontId="20" fillId="37" borderId="28" xfId="0" applyFont="1" applyFill="1" applyBorder="1" applyAlignment="1">
      <alignment horizontal="left" vertical="center"/>
    </xf>
    <xf numFmtId="4" fontId="20" fillId="37" borderId="28" xfId="0" applyNumberFormat="1" applyFont="1" applyFill="1" applyBorder="1" applyAlignment="1">
      <alignment horizontal="center" vertical="center"/>
    </xf>
    <xf numFmtId="2" fontId="20" fillId="37" borderId="28" xfId="0" applyNumberFormat="1" applyFont="1" applyFill="1" applyBorder="1" applyAlignment="1">
      <alignment horizontal="center" vertical="center"/>
    </xf>
    <xf numFmtId="2" fontId="20" fillId="36" borderId="28" xfId="0" applyNumberFormat="1" applyFont="1" applyFill="1" applyBorder="1" applyAlignment="1">
      <alignment horizontal="center" vertical="center" wrapText="1"/>
    </xf>
    <xf numFmtId="0" fontId="21" fillId="38" borderId="18" xfId="0" applyFont="1" applyFill="1" applyBorder="1" applyAlignment="1">
      <alignment vertical="center"/>
    </xf>
    <xf numFmtId="0" fontId="21" fillId="38" borderId="18" xfId="0" applyFont="1" applyFill="1" applyBorder="1" applyAlignment="1">
      <alignment horizontal="center" vertical="center"/>
    </xf>
    <xf numFmtId="0" fontId="21" fillId="38" borderId="18" xfId="0" applyFont="1" applyFill="1" applyBorder="1" applyAlignment="1">
      <alignment horizontal="left" vertical="center"/>
    </xf>
    <xf numFmtId="4" fontId="21" fillId="38" borderId="18" xfId="0" applyNumberFormat="1" applyFont="1" applyFill="1" applyBorder="1" applyAlignment="1">
      <alignment horizontal="center" vertical="center"/>
    </xf>
    <xf numFmtId="4" fontId="21" fillId="38" borderId="18" xfId="0" applyNumberFormat="1" applyFont="1" applyFill="1" applyBorder="1" applyAlignment="1">
      <alignment horizontal="left" vertical="center"/>
    </xf>
    <xf numFmtId="167" fontId="20" fillId="38" borderId="18" xfId="48" applyFont="1" applyFill="1" applyBorder="1" applyAlignment="1" applyProtection="1">
      <alignment horizontal="center" vertical="center"/>
      <protection/>
    </xf>
    <xf numFmtId="0" fontId="8" fillId="38" borderId="18" xfId="0" applyFont="1" applyFill="1" applyBorder="1" applyAlignment="1">
      <alignment horizontal="center" vertical="center"/>
    </xf>
    <xf numFmtId="0" fontId="8" fillId="38" borderId="18" xfId="0" applyFont="1" applyFill="1" applyBorder="1" applyAlignment="1">
      <alignment horizontal="left" vertical="center"/>
    </xf>
    <xf numFmtId="4" fontId="8" fillId="38" borderId="18" xfId="0" applyNumberFormat="1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left" vertical="center"/>
    </xf>
    <xf numFmtId="4" fontId="8" fillId="33" borderId="18" xfId="0" applyNumberFormat="1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4" fontId="0" fillId="33" borderId="18" xfId="0" applyNumberFormat="1" applyFont="1" applyFill="1" applyBorder="1" applyAlignment="1">
      <alignment horizontal="center" vertical="center"/>
    </xf>
    <xf numFmtId="0" fontId="0" fillId="35" borderId="18" xfId="0" applyFont="1" applyFill="1" applyBorder="1" applyAlignment="1" applyProtection="1">
      <alignment horizontal="center" vertical="center"/>
      <protection locked="0"/>
    </xf>
    <xf numFmtId="2" fontId="0" fillId="33" borderId="18" xfId="0" applyNumberFormat="1" applyFont="1" applyFill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0" fontId="0" fillId="0" borderId="18" xfId="51" applyFont="1" applyBorder="1" applyAlignment="1">
      <alignment horizontal="center" vertical="center" wrapText="1"/>
      <protection/>
    </xf>
    <xf numFmtId="0" fontId="0" fillId="33" borderId="18" xfId="0" applyFont="1" applyFill="1" applyBorder="1" applyAlignment="1">
      <alignment horizontal="center" vertical="center" wrapText="1"/>
    </xf>
    <xf numFmtId="0" fontId="8" fillId="38" borderId="18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0" fillId="0" borderId="29" xfId="51" applyFont="1" applyBorder="1" applyAlignment="1">
      <alignment horizontal="center" vertical="center" wrapText="1"/>
      <protection/>
    </xf>
    <xf numFmtId="4" fontId="0" fillId="33" borderId="18" xfId="0" applyNumberFormat="1" applyFont="1" applyFill="1" applyBorder="1" applyAlignment="1">
      <alignment horizontal="center" vertical="center" wrapText="1"/>
    </xf>
    <xf numFmtId="167" fontId="0" fillId="35" borderId="18" xfId="0" applyNumberFormat="1" applyFont="1" applyFill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>
      <alignment horizontal="left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8" xfId="51" applyFont="1" applyBorder="1" applyAlignment="1">
      <alignment horizontal="center" vertical="center" wrapText="1"/>
      <protection/>
    </xf>
    <xf numFmtId="4" fontId="0" fillId="0" borderId="18" xfId="0" applyNumberFormat="1" applyFont="1" applyBorder="1" applyAlignment="1">
      <alignment horizontal="left" vertical="center" wrapText="1"/>
    </xf>
    <xf numFmtId="2" fontId="0" fillId="35" borderId="18" xfId="0" applyNumberFormat="1" applyFont="1" applyFill="1" applyBorder="1" applyAlignment="1" applyProtection="1">
      <alignment horizontal="center" vertical="center"/>
      <protection locked="0"/>
    </xf>
    <xf numFmtId="0" fontId="21" fillId="33" borderId="18" xfId="0" applyFont="1" applyFill="1" applyBorder="1" applyAlignment="1">
      <alignment horizontal="center" vertical="center"/>
    </xf>
    <xf numFmtId="2" fontId="0" fillId="0" borderId="18" xfId="0" applyNumberFormat="1" applyFont="1" applyBorder="1" applyAlignment="1">
      <alignment horizontal="left" vertical="center" wrapText="1"/>
    </xf>
    <xf numFmtId="4" fontId="0" fillId="35" borderId="18" xfId="0" applyNumberFormat="1" applyFont="1" applyFill="1" applyBorder="1" applyAlignment="1" applyProtection="1">
      <alignment horizontal="center" vertical="center"/>
      <protection locked="0"/>
    </xf>
    <xf numFmtId="4" fontId="0" fillId="0" borderId="18" xfId="0" applyNumberFormat="1" applyFont="1" applyBorder="1" applyAlignment="1">
      <alignment horizontal="center" vertical="center" wrapText="1"/>
    </xf>
    <xf numFmtId="0" fontId="23" fillId="33" borderId="0" xfId="0" applyFont="1" applyFill="1" applyAlignment="1">
      <alignment vertical="center"/>
    </xf>
    <xf numFmtId="0" fontId="1" fillId="0" borderId="12" xfId="0" applyFont="1" applyBorder="1" applyAlignment="1">
      <alignment horizontal="left"/>
    </xf>
    <xf numFmtId="0" fontId="18" fillId="37" borderId="19" xfId="0" applyFont="1" applyFill="1" applyBorder="1" applyAlignment="1">
      <alignment horizontal="center" vertical="center"/>
    </xf>
    <xf numFmtId="4" fontId="18" fillId="37" borderId="19" xfId="0" applyNumberFormat="1" applyFont="1" applyFill="1" applyBorder="1" applyAlignment="1">
      <alignment horizontal="center" vertical="center"/>
    </xf>
    <xf numFmtId="4" fontId="18" fillId="36" borderId="19" xfId="0" applyNumberFormat="1" applyFont="1" applyFill="1" applyBorder="1" applyAlignment="1">
      <alignment horizontal="center" vertical="center" wrapText="1"/>
    </xf>
    <xf numFmtId="0" fontId="1" fillId="38" borderId="18" xfId="0" applyFont="1" applyFill="1" applyBorder="1" applyAlignment="1">
      <alignment vertical="center"/>
    </xf>
    <xf numFmtId="0" fontId="1" fillId="38" borderId="18" xfId="0" applyFont="1" applyFill="1" applyBorder="1" applyAlignment="1">
      <alignment horizontal="center" vertical="center"/>
    </xf>
    <xf numFmtId="4" fontId="1" fillId="38" borderId="18" xfId="0" applyNumberFormat="1" applyFont="1" applyFill="1" applyBorder="1" applyAlignment="1">
      <alignment horizontal="left" vertical="center"/>
    </xf>
    <xf numFmtId="0" fontId="5" fillId="38" borderId="18" xfId="0" applyFont="1" applyFill="1" applyBorder="1" applyAlignment="1">
      <alignment horizontal="center" vertical="center"/>
    </xf>
    <xf numFmtId="0" fontId="5" fillId="38" borderId="18" xfId="0" applyFont="1" applyFill="1" applyBorder="1" applyAlignment="1">
      <alignment horizontal="left" vertical="center"/>
    </xf>
    <xf numFmtId="4" fontId="5" fillId="38" borderId="18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8" xfId="51" applyFont="1" applyBorder="1" applyAlignment="1">
      <alignment horizontal="center" vertical="center" wrapText="1"/>
      <protection/>
    </xf>
    <xf numFmtId="4" fontId="1" fillId="0" borderId="18" xfId="0" applyNumberFormat="1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/>
    </xf>
    <xf numFmtId="4" fontId="1" fillId="33" borderId="18" xfId="0" applyNumberFormat="1" applyFont="1" applyFill="1" applyBorder="1" applyAlignment="1">
      <alignment horizontal="center" vertical="center" wrapText="1"/>
    </xf>
    <xf numFmtId="4" fontId="1" fillId="35" borderId="18" xfId="0" applyNumberFormat="1" applyFont="1" applyFill="1" applyBorder="1" applyAlignment="1" applyProtection="1">
      <alignment horizontal="center" vertical="center"/>
      <protection locked="0"/>
    </xf>
    <xf numFmtId="2" fontId="2" fillId="33" borderId="18" xfId="0" applyNumberFormat="1" applyFont="1" applyFill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168" fontId="1" fillId="0" borderId="18" xfId="0" applyNumberFormat="1" applyFont="1" applyBorder="1" applyAlignment="1">
      <alignment horizontal="left" vertical="center" wrapText="1"/>
    </xf>
    <xf numFmtId="0" fontId="2" fillId="0" borderId="18" xfId="51" applyBorder="1" applyAlignment="1">
      <alignment horizontal="center" vertical="center" wrapText="1"/>
      <protection/>
    </xf>
    <xf numFmtId="0" fontId="1" fillId="0" borderId="18" xfId="0" applyFont="1" applyBorder="1" applyAlignment="1">
      <alignment horizontal="center" vertical="center"/>
    </xf>
    <xf numFmtId="0" fontId="24" fillId="33" borderId="18" xfId="0" applyFont="1" applyFill="1" applyBorder="1" applyAlignment="1">
      <alignment horizontal="center" vertical="center" wrapText="1"/>
    </xf>
    <xf numFmtId="0" fontId="5" fillId="38" borderId="18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left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5" borderId="18" xfId="0" applyNumberFormat="1" applyFont="1" applyFill="1" applyBorder="1" applyAlignment="1" applyProtection="1">
      <alignment horizontal="center" vertical="center"/>
      <protection locked="0"/>
    </xf>
    <xf numFmtId="0" fontId="1" fillId="33" borderId="18" xfId="51" applyFont="1" applyFill="1" applyBorder="1" applyAlignment="1">
      <alignment horizontal="center" vertical="center" wrapText="1"/>
      <protection/>
    </xf>
    <xf numFmtId="0" fontId="22" fillId="0" borderId="18" xfId="0" applyFont="1" applyBorder="1" applyAlignment="1">
      <alignment horizontal="center" vertical="center" wrapText="1"/>
    </xf>
    <xf numFmtId="4" fontId="1" fillId="33" borderId="18" xfId="0" applyNumberFormat="1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2" fillId="33" borderId="18" xfId="0" applyFont="1" applyFill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 wrapText="1"/>
    </xf>
    <xf numFmtId="4" fontId="2" fillId="35" borderId="18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8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center" wrapText="1"/>
    </xf>
    <xf numFmtId="4" fontId="1" fillId="33" borderId="18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5" fillId="40" borderId="18" xfId="0" applyFont="1" applyFill="1" applyBorder="1" applyAlignment="1">
      <alignment horizontal="center" vertical="center"/>
    </xf>
    <xf numFmtId="0" fontId="5" fillId="40" borderId="18" xfId="0" applyFont="1" applyFill="1" applyBorder="1" applyAlignment="1">
      <alignment horizontal="left" vertical="center"/>
    </xf>
    <xf numFmtId="4" fontId="5" fillId="40" borderId="18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8" xfId="52" applyFont="1" applyBorder="1" applyAlignment="1">
      <alignment horizontal="center" vertical="center" wrapText="1"/>
      <protection/>
    </xf>
    <xf numFmtId="2" fontId="1" fillId="0" borderId="18" xfId="52" applyNumberFormat="1" applyFont="1" applyBorder="1" applyAlignment="1">
      <alignment horizontal="left" vertical="center" wrapText="1"/>
      <protection/>
    </xf>
    <xf numFmtId="4" fontId="1" fillId="0" borderId="18" xfId="52" applyNumberFormat="1" applyFont="1" applyBorder="1" applyAlignment="1">
      <alignment horizontal="center" vertical="center" wrapText="1"/>
      <protection/>
    </xf>
    <xf numFmtId="4" fontId="1" fillId="0" borderId="18" xfId="0" applyNumberFormat="1" applyFont="1" applyBorder="1" applyAlignment="1">
      <alignment horizontal="center" vertical="center" wrapText="1"/>
    </xf>
    <xf numFmtId="2" fontId="1" fillId="35" borderId="18" xfId="52" applyNumberFormat="1" applyFont="1" applyFill="1" applyBorder="1" applyAlignment="1" applyProtection="1">
      <alignment horizontal="center" vertical="center" wrapText="1"/>
      <protection locked="0"/>
    </xf>
    <xf numFmtId="0" fontId="4" fillId="37" borderId="2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2" fontId="5" fillId="0" borderId="3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7" fillId="35" borderId="0" xfId="0" applyFont="1" applyFill="1" applyBorder="1" applyAlignment="1" applyProtection="1">
      <alignment horizontal="left"/>
      <protection locked="0"/>
    </xf>
    <xf numFmtId="0" fontId="1" fillId="35" borderId="0" xfId="0" applyFont="1" applyFill="1" applyBorder="1" applyAlignment="1" applyProtection="1">
      <alignment horizontal="left"/>
      <protection locked="0"/>
    </xf>
    <xf numFmtId="0" fontId="11" fillId="34" borderId="31" xfId="0" applyFont="1" applyFill="1" applyBorder="1" applyAlignment="1">
      <alignment horizontal="center" vertical="center"/>
    </xf>
    <xf numFmtId="167" fontId="11" fillId="39" borderId="16" xfId="48" applyFont="1" applyFill="1" applyBorder="1" applyAlignment="1" applyProtection="1">
      <alignment horizontal="center" vertical="center"/>
      <protection/>
    </xf>
    <xf numFmtId="0" fontId="11" fillId="34" borderId="32" xfId="0" applyFont="1" applyFill="1" applyBorder="1" applyAlignment="1">
      <alignment horizontal="center" vertical="center"/>
    </xf>
    <xf numFmtId="167" fontId="11" fillId="39" borderId="33" xfId="48" applyFont="1" applyFill="1" applyBorder="1" applyAlignment="1" applyProtection="1">
      <alignment horizontal="center" vertical="center"/>
      <protection/>
    </xf>
    <xf numFmtId="0" fontId="15" fillId="34" borderId="14" xfId="0" applyFont="1" applyFill="1" applyBorder="1" applyAlignment="1">
      <alignment horizontal="center" vertical="center"/>
    </xf>
    <xf numFmtId="167" fontId="15" fillId="39" borderId="16" xfId="48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top"/>
    </xf>
    <xf numFmtId="0" fontId="17" fillId="0" borderId="34" xfId="0" applyFont="1" applyBorder="1" applyAlignment="1">
      <alignment horizontal="center" vertical="center"/>
    </xf>
    <xf numFmtId="2" fontId="14" fillId="33" borderId="0" xfId="0" applyNumberFormat="1" applyFont="1" applyFill="1" applyBorder="1" applyAlignment="1">
      <alignment horizontal="center" vertical="center"/>
    </xf>
    <xf numFmtId="2" fontId="12" fillId="33" borderId="0" xfId="0" applyNumberFormat="1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35" borderId="0" xfId="0" applyFill="1" applyBorder="1" applyAlignment="1" applyProtection="1">
      <alignment horizontal="left"/>
      <protection locked="0"/>
    </xf>
    <xf numFmtId="0" fontId="18" fillId="37" borderId="29" xfId="0" applyFont="1" applyFill="1" applyBorder="1" applyAlignment="1">
      <alignment horizontal="center" vertical="center"/>
    </xf>
    <xf numFmtId="0" fontId="5" fillId="41" borderId="18" xfId="0" applyFont="1" applyFill="1" applyBorder="1" applyAlignment="1">
      <alignment horizontal="center" vertical="center"/>
    </xf>
    <xf numFmtId="0" fontId="5" fillId="41" borderId="18" xfId="0" applyFont="1" applyFill="1" applyBorder="1" applyAlignment="1">
      <alignment horizontal="left" vertical="center"/>
    </xf>
    <xf numFmtId="4" fontId="5" fillId="41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rmal_Plan1" xfId="51"/>
    <cellStyle name="Normal_Plan1 2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</xdr:row>
      <xdr:rowOff>114300</xdr:rowOff>
    </xdr:from>
    <xdr:to>
      <xdr:col>2</xdr:col>
      <xdr:colOff>228600</xdr:colOff>
      <xdr:row>4</xdr:row>
      <xdr:rowOff>38100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400050"/>
          <a:ext cx="7334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28575</xdr:rowOff>
    </xdr:from>
    <xdr:to>
      <xdr:col>2</xdr:col>
      <xdr:colOff>276225</xdr:colOff>
      <xdr:row>5</xdr:row>
      <xdr:rowOff>57150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6667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57150</xdr:rowOff>
    </xdr:from>
    <xdr:to>
      <xdr:col>2</xdr:col>
      <xdr:colOff>238125</xdr:colOff>
      <xdr:row>5</xdr:row>
      <xdr:rowOff>76200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438150"/>
          <a:ext cx="6096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38100</xdr:rowOff>
    </xdr:from>
    <xdr:to>
      <xdr:col>2</xdr:col>
      <xdr:colOff>323850</xdr:colOff>
      <xdr:row>5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19100"/>
          <a:ext cx="75247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inf005.maua.sp.gov.br\Obras\CONVENIO%20ENCOSTAS%20II\MATERIAL%20PARA%20LICITA&#199;&#195;O\ANEXO-LICITA&#199;&#195;O-CONTEN&#199;&#195;O\Anexo%20IV%20-%20Modelo%20de%20Planilha%20Propos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m. Local"/>
      <sheetName val="MA-02"/>
      <sheetName val="MA-08"/>
      <sheetName val="MA-10"/>
      <sheetName val="Memoria de calculo"/>
      <sheetName val="Referencia"/>
      <sheetName val="Insumos SEM Des JUL19"/>
      <sheetName val="Mobra Horista SEM Des JUL19"/>
      <sheetName val="Mobra Mens SEM Des JUL19"/>
      <sheetName val="CPOS 177_Sem Deson."/>
      <sheetName val="EDIF COM Des Jul19"/>
      <sheetName val="SIURB INFRA COM Des Jul19"/>
      <sheetName val="Insumos COM Des JUL19"/>
      <sheetName val="Mobra Horista COM Des JUL19"/>
      <sheetName val="Mobra Mensalista COM Des JUL19"/>
      <sheetName val="Sinapi 12_19_Deson."/>
      <sheetName val="CPOS 177_Com Deson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8"/>
  <sheetViews>
    <sheetView tabSelected="1" zoomScale="90" zoomScaleNormal="90" zoomScalePageLayoutView="0" workbookViewId="0" topLeftCell="A1">
      <selection activeCell="L25" sqref="L25"/>
    </sheetView>
  </sheetViews>
  <sheetFormatPr defaultColWidth="10.8515625" defaultRowHeight="15"/>
  <cols>
    <col min="1" max="1" width="3.8515625" style="1" customWidth="1"/>
    <col min="2" max="2" width="10.8515625" style="2" customWidth="1"/>
    <col min="3" max="3" width="14.00390625" style="2" customWidth="1"/>
    <col min="4" max="4" width="12.28125" style="3" customWidth="1"/>
    <col min="5" max="5" width="62.421875" style="1" customWidth="1"/>
    <col min="6" max="6" width="10.28125" style="1" customWidth="1"/>
    <col min="7" max="7" width="12.00390625" style="4" customWidth="1"/>
    <col min="8" max="8" width="12.7109375" style="4" customWidth="1"/>
    <col min="9" max="9" width="14.7109375" style="4" customWidth="1"/>
    <col min="10" max="10" width="20.00390625" style="4" customWidth="1"/>
    <col min="11" max="11" width="10.140625" style="5" customWidth="1"/>
    <col min="12" max="254" width="9.140625" style="5" customWidth="1"/>
    <col min="255" max="255" width="3.8515625" style="5" customWidth="1"/>
    <col min="256" max="16384" width="10.8515625" style="5" customWidth="1"/>
  </cols>
  <sheetData>
    <row r="1" spans="2:10" ht="22.5" customHeight="1">
      <c r="B1" s="213"/>
      <c r="C1" s="213"/>
      <c r="D1" s="213"/>
      <c r="E1" s="213"/>
      <c r="F1" s="213"/>
      <c r="G1" s="213"/>
      <c r="H1" s="213"/>
      <c r="I1" s="213"/>
      <c r="J1" s="213"/>
    </row>
    <row r="2" spans="2:10" ht="19.5" customHeight="1">
      <c r="B2" s="6"/>
      <c r="C2" s="7"/>
      <c r="D2" s="214" t="s">
        <v>0</v>
      </c>
      <c r="E2" s="214"/>
      <c r="F2" s="8"/>
      <c r="G2" s="9"/>
      <c r="H2" s="9"/>
      <c r="I2" s="215"/>
      <c r="J2" s="215"/>
    </row>
    <row r="3" spans="2:10" ht="19.5" customHeight="1">
      <c r="B3" s="10"/>
      <c r="D3" s="216"/>
      <c r="E3" s="216"/>
      <c r="F3" s="11"/>
      <c r="G3" s="12"/>
      <c r="H3" s="12"/>
      <c r="I3" s="13"/>
      <c r="J3" s="14"/>
    </row>
    <row r="4" spans="2:10" ht="19.5" customHeight="1">
      <c r="B4" s="10"/>
      <c r="E4" s="15" t="s">
        <v>1</v>
      </c>
      <c r="F4" s="11"/>
      <c r="G4" s="12"/>
      <c r="H4" s="12"/>
      <c r="I4" s="13"/>
      <c r="J4" s="14"/>
    </row>
    <row r="5" spans="2:10" ht="19.5" customHeight="1">
      <c r="B5" s="10"/>
      <c r="D5" s="15"/>
      <c r="E5" s="15" t="s">
        <v>2</v>
      </c>
      <c r="F5" s="11"/>
      <c r="G5" s="12"/>
      <c r="H5" s="12"/>
      <c r="I5" s="13"/>
      <c r="J5" s="14"/>
    </row>
    <row r="6" spans="2:10" ht="19.5" customHeight="1">
      <c r="B6" s="217" t="s">
        <v>3</v>
      </c>
      <c r="C6" s="217"/>
      <c r="D6" s="218"/>
      <c r="E6" s="218"/>
      <c r="F6" s="218"/>
      <c r="G6" s="218"/>
      <c r="H6" s="218"/>
      <c r="I6" s="218"/>
      <c r="J6" s="14"/>
    </row>
    <row r="7" spans="2:10" ht="19.5" customHeight="1">
      <c r="B7" s="217" t="s">
        <v>4</v>
      </c>
      <c r="C7" s="217"/>
      <c r="D7" s="219"/>
      <c r="E7" s="219"/>
      <c r="F7" s="219"/>
      <c r="G7" s="219"/>
      <c r="H7" s="219"/>
      <c r="I7" s="219"/>
      <c r="J7" s="14"/>
    </row>
    <row r="8" spans="2:10" ht="19.5" customHeight="1">
      <c r="B8" s="16"/>
      <c r="C8" s="17"/>
      <c r="D8" s="18" t="s">
        <v>5</v>
      </c>
      <c r="E8" s="18" t="s">
        <v>6</v>
      </c>
      <c r="F8" s="17"/>
      <c r="G8" s="17"/>
      <c r="H8" s="19"/>
      <c r="I8" s="20"/>
      <c r="J8" s="14"/>
    </row>
    <row r="9" spans="2:10" ht="19.5" customHeight="1">
      <c r="B9" s="16"/>
      <c r="C9" s="17"/>
      <c r="D9" s="17"/>
      <c r="E9" s="18" t="s">
        <v>7</v>
      </c>
      <c r="F9" s="17"/>
      <c r="G9" s="21"/>
      <c r="H9" s="19"/>
      <c r="I9" s="20"/>
      <c r="J9" s="14"/>
    </row>
    <row r="10" spans="2:10" ht="19.5" customHeight="1">
      <c r="B10" s="10"/>
      <c r="C10" s="22"/>
      <c r="D10" s="23"/>
      <c r="E10" s="24"/>
      <c r="F10" s="11"/>
      <c r="G10" s="25"/>
      <c r="H10" s="25"/>
      <c r="I10" s="25"/>
      <c r="J10" s="26"/>
    </row>
    <row r="11" spans="2:10" ht="19.5" customHeight="1">
      <c r="B11" s="10"/>
      <c r="C11" s="22"/>
      <c r="D11" s="23"/>
      <c r="E11" s="24"/>
      <c r="F11" s="11"/>
      <c r="G11" s="13"/>
      <c r="I11" s="25"/>
      <c r="J11" s="26"/>
    </row>
    <row r="12" spans="2:10" ht="25.5" customHeight="1">
      <c r="B12" s="27">
        <v>1</v>
      </c>
      <c r="C12" s="220" t="s">
        <v>8</v>
      </c>
      <c r="D12" s="220"/>
      <c r="E12" s="220"/>
      <c r="F12" s="220"/>
      <c r="G12" s="220"/>
      <c r="H12" s="221">
        <f>'Muro MA 02'!J14</f>
        <v>0</v>
      </c>
      <c r="I12" s="221"/>
      <c r="J12" s="221"/>
    </row>
    <row r="13" spans="2:10" ht="19.5" customHeight="1">
      <c r="B13" s="28"/>
      <c r="C13" s="29"/>
      <c r="D13" s="30"/>
      <c r="E13" s="31"/>
      <c r="F13" s="32"/>
      <c r="G13" s="32"/>
      <c r="H13" s="32"/>
      <c r="I13" s="32"/>
      <c r="J13" s="33"/>
    </row>
    <row r="14" spans="2:10" ht="27.75" customHeight="1">
      <c r="B14" s="27">
        <v>2</v>
      </c>
      <c r="C14" s="220" t="s">
        <v>9</v>
      </c>
      <c r="D14" s="220"/>
      <c r="E14" s="220"/>
      <c r="F14" s="220"/>
      <c r="G14" s="220"/>
      <c r="H14" s="221">
        <f>'Muro MA 08'!J13</f>
        <v>0</v>
      </c>
      <c r="I14" s="221"/>
      <c r="J14" s="221"/>
    </row>
    <row r="15" spans="2:10" ht="19.5" customHeight="1">
      <c r="B15" s="28"/>
      <c r="C15" s="29"/>
      <c r="D15" s="30"/>
      <c r="E15" s="31"/>
      <c r="F15" s="32"/>
      <c r="G15" s="32"/>
      <c r="H15" s="32"/>
      <c r="I15" s="32"/>
      <c r="J15" s="33"/>
    </row>
    <row r="16" spans="2:10" ht="25.5" customHeight="1">
      <c r="B16" s="27">
        <v>3</v>
      </c>
      <c r="C16" s="220" t="s">
        <v>10</v>
      </c>
      <c r="D16" s="220"/>
      <c r="E16" s="220"/>
      <c r="F16" s="220"/>
      <c r="G16" s="220"/>
      <c r="H16" s="221">
        <f>'Muro MA 10'!J14</f>
        <v>0</v>
      </c>
      <c r="I16" s="221"/>
      <c r="J16" s="221"/>
    </row>
    <row r="17" spans="2:10" ht="19.5" customHeight="1">
      <c r="B17" s="28"/>
      <c r="C17" s="29"/>
      <c r="D17" s="30"/>
      <c r="E17" s="31"/>
      <c r="F17" s="32"/>
      <c r="G17" s="32"/>
      <c r="H17" s="32"/>
      <c r="I17" s="32"/>
      <c r="J17" s="33"/>
    </row>
    <row r="18" spans="2:10" ht="25.5" customHeight="1">
      <c r="B18" s="34">
        <v>4</v>
      </c>
      <c r="C18" s="222" t="s">
        <v>11</v>
      </c>
      <c r="D18" s="222"/>
      <c r="E18" s="222"/>
      <c r="F18" s="35" t="s">
        <v>12</v>
      </c>
      <c r="G18" s="36">
        <v>0</v>
      </c>
      <c r="H18" s="223">
        <f>SUM(J20:J23)</f>
        <v>0</v>
      </c>
      <c r="I18" s="223"/>
      <c r="J18" s="223"/>
    </row>
    <row r="19" spans="2:10" ht="64.5" customHeight="1">
      <c r="B19" s="37" t="s">
        <v>13</v>
      </c>
      <c r="C19" s="38" t="s">
        <v>14</v>
      </c>
      <c r="D19" s="39" t="s">
        <v>15</v>
      </c>
      <c r="E19" s="38" t="s">
        <v>16</v>
      </c>
      <c r="F19" s="40" t="s">
        <v>17</v>
      </c>
      <c r="G19" s="40" t="s">
        <v>18</v>
      </c>
      <c r="H19" s="41" t="s">
        <v>42</v>
      </c>
      <c r="I19" s="41" t="s">
        <v>224</v>
      </c>
      <c r="J19" s="42" t="s">
        <v>225</v>
      </c>
    </row>
    <row r="20" spans="2:10" ht="31.5">
      <c r="B20" s="43" t="s">
        <v>19</v>
      </c>
      <c r="C20" s="44" t="s">
        <v>20</v>
      </c>
      <c r="D20" s="45" t="s">
        <v>21</v>
      </c>
      <c r="E20" s="46" t="s">
        <v>22</v>
      </c>
      <c r="F20" s="47" t="s">
        <v>23</v>
      </c>
      <c r="G20" s="48">
        <v>360</v>
      </c>
      <c r="H20" s="49"/>
      <c r="I20" s="50">
        <f>H20*($G$18+1)</f>
        <v>0</v>
      </c>
      <c r="J20" s="51">
        <f>ROUND(G20*I20,2)</f>
        <v>0</v>
      </c>
    </row>
    <row r="21" spans="2:10" ht="31.5">
      <c r="B21" s="43" t="s">
        <v>24</v>
      </c>
      <c r="C21" s="44" t="s">
        <v>20</v>
      </c>
      <c r="D21" s="52" t="s">
        <v>25</v>
      </c>
      <c r="E21" s="46" t="s">
        <v>26</v>
      </c>
      <c r="F21" s="47" t="s">
        <v>23</v>
      </c>
      <c r="G21" s="48">
        <v>1440</v>
      </c>
      <c r="H21" s="49"/>
      <c r="I21" s="50">
        <f>H21*($G$18+1)</f>
        <v>0</v>
      </c>
      <c r="J21" s="51">
        <f>ROUND(G21*I21,2)</f>
        <v>0</v>
      </c>
    </row>
    <row r="22" spans="2:10" ht="24.75" customHeight="1">
      <c r="B22" s="43" t="s">
        <v>27</v>
      </c>
      <c r="C22" s="44" t="s">
        <v>20</v>
      </c>
      <c r="D22" s="53" t="s">
        <v>28</v>
      </c>
      <c r="E22" s="46" t="s">
        <v>29</v>
      </c>
      <c r="F22" s="47" t="s">
        <v>23</v>
      </c>
      <c r="G22" s="48">
        <v>1440</v>
      </c>
      <c r="H22" s="49"/>
      <c r="I22" s="50">
        <f>H22*($G$18+1)</f>
        <v>0</v>
      </c>
      <c r="J22" s="51">
        <f>ROUND(G22*I22,2)</f>
        <v>0</v>
      </c>
    </row>
    <row r="23" spans="2:10" ht="23.25" customHeight="1">
      <c r="B23" s="54" t="s">
        <v>30</v>
      </c>
      <c r="C23" s="55" t="s">
        <v>20</v>
      </c>
      <c r="D23" s="55" t="s">
        <v>31</v>
      </c>
      <c r="E23" s="56" t="s">
        <v>32</v>
      </c>
      <c r="F23" s="57" t="s">
        <v>23</v>
      </c>
      <c r="G23" s="58">
        <v>6480</v>
      </c>
      <c r="H23" s="59"/>
      <c r="I23" s="60">
        <f>H23*($G$18+1)</f>
        <v>0</v>
      </c>
      <c r="J23" s="61">
        <f>ROUND(G23*I23,2)</f>
        <v>0</v>
      </c>
    </row>
    <row r="24" ht="19.5" customHeight="1"/>
    <row r="25" ht="19.5" customHeight="1"/>
    <row r="26" spans="5:10" ht="19.5" customHeight="1">
      <c r="E26" s="5"/>
      <c r="F26" s="224" t="s">
        <v>33</v>
      </c>
      <c r="G26" s="224"/>
      <c r="H26" s="225">
        <f>H12+H14+H16+H18</f>
        <v>0</v>
      </c>
      <c r="I26" s="225"/>
      <c r="J26" s="225"/>
    </row>
    <row r="27" ht="19.5" customHeight="1">
      <c r="E27" s="5"/>
    </row>
    <row r="28" ht="19.5" customHeight="1"/>
    <row r="29" ht="19.5" customHeight="1"/>
    <row r="30" spans="2:5" ht="57" customHeight="1">
      <c r="B30" s="62"/>
      <c r="C30" s="226" t="s">
        <v>34</v>
      </c>
      <c r="D30" s="226"/>
      <c r="E30" s="63"/>
    </row>
    <row r="31" spans="2:5" ht="19.5" customHeight="1">
      <c r="B31" s="64"/>
      <c r="C31" s="227" t="s">
        <v>35</v>
      </c>
      <c r="D31" s="227"/>
      <c r="E31" s="65"/>
    </row>
    <row r="32" spans="2:5" ht="19.5" customHeight="1">
      <c r="B32" s="64"/>
      <c r="C32" s="66"/>
      <c r="D32" s="66"/>
      <c r="E32" s="67"/>
    </row>
    <row r="33" spans="2:5" ht="45.75" customHeight="1">
      <c r="B33" s="64"/>
      <c r="C33" s="226" t="s">
        <v>34</v>
      </c>
      <c r="D33" s="226"/>
      <c r="E33" s="63"/>
    </row>
    <row r="34" spans="2:5" ht="19.5" customHeight="1">
      <c r="B34" s="64"/>
      <c r="C34" s="227" t="s">
        <v>36</v>
      </c>
      <c r="D34" s="227"/>
      <c r="E34" s="65"/>
    </row>
    <row r="35" spans="2:5" ht="19.5" customHeight="1">
      <c r="B35" s="64"/>
      <c r="C35" s="228" t="s">
        <v>37</v>
      </c>
      <c r="D35" s="228"/>
      <c r="E35" s="65"/>
    </row>
    <row r="36" spans="2:5" ht="19.5" customHeight="1">
      <c r="B36" s="64"/>
      <c r="C36" s="66"/>
      <c r="D36" s="66"/>
      <c r="E36" s="67"/>
    </row>
    <row r="37" spans="2:5" ht="19.5" customHeight="1">
      <c r="B37" s="64" t="s">
        <v>38</v>
      </c>
      <c r="C37" s="66"/>
      <c r="D37" s="66"/>
      <c r="E37" s="67"/>
    </row>
    <row r="38" spans="2:5" ht="19.5" customHeight="1">
      <c r="B38" s="64" t="s">
        <v>39</v>
      </c>
      <c r="C38" s="66"/>
      <c r="D38" s="66"/>
      <c r="E38" s="67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spans="2:10" ht="19.5" customHeight="1">
      <c r="B52" s="229"/>
      <c r="C52" s="229"/>
      <c r="D52" s="229"/>
      <c r="E52" s="229"/>
      <c r="F52" s="229"/>
      <c r="G52" s="229"/>
      <c r="H52" s="229"/>
      <c r="I52" s="229"/>
      <c r="J52" s="229"/>
    </row>
    <row r="53" spans="2:10" ht="19.5" customHeight="1">
      <c r="B53" s="230"/>
      <c r="C53" s="230"/>
      <c r="D53" s="230"/>
      <c r="E53" s="230"/>
      <c r="F53" s="230"/>
      <c r="G53" s="230"/>
      <c r="H53" s="230"/>
      <c r="I53" s="230"/>
      <c r="J53" s="230"/>
    </row>
    <row r="54" ht="19.5" customHeight="1"/>
    <row r="55" ht="19.5" customHeight="1"/>
    <row r="56" ht="19.5" customHeight="1"/>
    <row r="57" spans="2:10" ht="12.75">
      <c r="B57" s="5"/>
      <c r="C57" s="5"/>
      <c r="D57" s="5"/>
      <c r="E57" s="5"/>
      <c r="F57" s="5"/>
      <c r="G57" s="5"/>
      <c r="H57" s="5"/>
      <c r="I57" s="5"/>
      <c r="J57" s="5"/>
    </row>
    <row r="58" spans="2:10" ht="12.75">
      <c r="B58" s="5"/>
      <c r="C58" s="5"/>
      <c r="D58" s="5"/>
      <c r="E58" s="5"/>
      <c r="F58" s="5"/>
      <c r="G58" s="5"/>
      <c r="H58" s="5"/>
      <c r="I58" s="5"/>
      <c r="J58" s="5"/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</sheetData>
  <sheetProtection selectLockedCells="1" selectUnlockedCells="1"/>
  <mergeCells count="25">
    <mergeCell ref="B53:J53"/>
    <mergeCell ref="C30:D30"/>
    <mergeCell ref="C31:D31"/>
    <mergeCell ref="C33:D33"/>
    <mergeCell ref="C34:D34"/>
    <mergeCell ref="C35:D35"/>
    <mergeCell ref="B52:J52"/>
    <mergeCell ref="C16:G16"/>
    <mergeCell ref="H16:J16"/>
    <mergeCell ref="C18:E18"/>
    <mergeCell ref="H18:J18"/>
    <mergeCell ref="F26:G26"/>
    <mergeCell ref="H26:J26"/>
    <mergeCell ref="B7:C7"/>
    <mergeCell ref="D7:I7"/>
    <mergeCell ref="C12:G12"/>
    <mergeCell ref="H12:J12"/>
    <mergeCell ref="C14:G14"/>
    <mergeCell ref="H14:J14"/>
    <mergeCell ref="B1:J1"/>
    <mergeCell ref="D2:E2"/>
    <mergeCell ref="I2:J2"/>
    <mergeCell ref="D3:E3"/>
    <mergeCell ref="B6:C6"/>
    <mergeCell ref="D6:I6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86"/>
  <sheetViews>
    <sheetView zoomScale="90" zoomScaleNormal="90" zoomScalePageLayoutView="0" workbookViewId="0" topLeftCell="A1">
      <selection activeCell="D16" sqref="D16"/>
    </sheetView>
  </sheetViews>
  <sheetFormatPr defaultColWidth="9.140625" defaultRowHeight="15"/>
  <cols>
    <col min="2" max="2" width="6.28125" style="0" customWidth="1"/>
    <col min="4" max="4" width="16.7109375" style="0" customWidth="1"/>
    <col min="5" max="5" width="83.7109375" style="0" customWidth="1"/>
    <col min="6" max="9" width="13.140625" style="0" customWidth="1"/>
    <col min="10" max="10" width="19.28125" style="0" customWidth="1"/>
  </cols>
  <sheetData>
    <row r="2" spans="2:10" ht="15">
      <c r="B2" s="231"/>
      <c r="C2" s="231"/>
      <c r="D2" s="231"/>
      <c r="E2" s="231"/>
      <c r="F2" s="231"/>
      <c r="G2" s="231"/>
      <c r="H2" s="231"/>
      <c r="I2" s="231"/>
      <c r="J2" s="231"/>
    </row>
    <row r="3" spans="2:10" ht="15" customHeight="1">
      <c r="B3" s="6"/>
      <c r="C3" s="7"/>
      <c r="D3" s="214" t="s">
        <v>0</v>
      </c>
      <c r="E3" s="214"/>
      <c r="F3" s="8"/>
      <c r="G3" s="9"/>
      <c r="H3" s="9"/>
      <c r="I3" s="215"/>
      <c r="J3" s="215"/>
    </row>
    <row r="4" spans="2:10" ht="15">
      <c r="B4" s="10"/>
      <c r="C4" s="2"/>
      <c r="D4" s="216"/>
      <c r="E4" s="216"/>
      <c r="F4" s="11"/>
      <c r="G4" s="12"/>
      <c r="H4" s="12"/>
      <c r="I4" s="13"/>
      <c r="J4" s="14"/>
    </row>
    <row r="5" spans="2:10" ht="15">
      <c r="B5" s="10"/>
      <c r="C5" s="2"/>
      <c r="D5" s="15"/>
      <c r="E5" s="15" t="s">
        <v>1</v>
      </c>
      <c r="F5" s="11"/>
      <c r="G5" s="12"/>
      <c r="H5" s="12"/>
      <c r="I5" s="13"/>
      <c r="J5" s="14"/>
    </row>
    <row r="6" spans="2:10" ht="15">
      <c r="B6" s="10"/>
      <c r="C6" s="2"/>
      <c r="D6" s="15"/>
      <c r="E6" s="15" t="s">
        <v>2</v>
      </c>
      <c r="F6" s="11"/>
      <c r="G6" s="12"/>
      <c r="H6" s="12"/>
      <c r="I6" s="13"/>
      <c r="J6" s="14"/>
    </row>
    <row r="7" spans="2:10" ht="18.75">
      <c r="B7" s="217" t="s">
        <v>3</v>
      </c>
      <c r="C7" s="217"/>
      <c r="D7" s="218"/>
      <c r="E7" s="218"/>
      <c r="F7" s="218"/>
      <c r="G7" s="218"/>
      <c r="H7" s="218"/>
      <c r="I7" s="218"/>
      <c r="J7" s="14"/>
    </row>
    <row r="8" spans="2:10" ht="15">
      <c r="B8" s="217" t="s">
        <v>4</v>
      </c>
      <c r="C8" s="217"/>
      <c r="D8" s="219"/>
      <c r="E8" s="219"/>
      <c r="F8" s="219"/>
      <c r="G8" s="219"/>
      <c r="H8" s="219"/>
      <c r="I8" s="219"/>
      <c r="J8" s="14"/>
    </row>
    <row r="9" spans="2:10" ht="15">
      <c r="B9" s="16"/>
      <c r="C9" s="17"/>
      <c r="D9" s="18" t="s">
        <v>5</v>
      </c>
      <c r="E9" s="18" t="s">
        <v>40</v>
      </c>
      <c r="F9" s="17"/>
      <c r="G9" s="17"/>
      <c r="H9" s="19"/>
      <c r="I9" s="20"/>
      <c r="J9" s="14"/>
    </row>
    <row r="10" spans="2:10" ht="15">
      <c r="B10" s="16"/>
      <c r="C10" s="17"/>
      <c r="D10" s="17"/>
      <c r="E10" s="18" t="s">
        <v>7</v>
      </c>
      <c r="F10" s="17"/>
      <c r="G10" s="21"/>
      <c r="H10" s="19"/>
      <c r="I10" s="20"/>
      <c r="J10" s="14"/>
    </row>
    <row r="11" spans="2:10" ht="15">
      <c r="B11" s="10"/>
      <c r="C11" s="22"/>
      <c r="D11" s="23"/>
      <c r="E11" s="24"/>
      <c r="F11" s="11"/>
      <c r="G11" s="25"/>
      <c r="H11" s="25"/>
      <c r="I11" s="25"/>
      <c r="J11" s="26"/>
    </row>
    <row r="12" spans="2:10" ht="15">
      <c r="B12" s="68"/>
      <c r="C12" s="69"/>
      <c r="D12" s="70"/>
      <c r="E12" s="71"/>
      <c r="F12" s="72"/>
      <c r="G12" s="73" t="s">
        <v>41</v>
      </c>
      <c r="H12" s="74"/>
      <c r="I12" s="75"/>
      <c r="J12" s="76"/>
    </row>
    <row r="13" spans="2:10" ht="24">
      <c r="B13" s="77" t="s">
        <v>13</v>
      </c>
      <c r="C13" s="77" t="s">
        <v>14</v>
      </c>
      <c r="D13" s="78" t="s">
        <v>15</v>
      </c>
      <c r="E13" s="79" t="s">
        <v>16</v>
      </c>
      <c r="F13" s="80" t="s">
        <v>17</v>
      </c>
      <c r="G13" s="81" t="s">
        <v>18</v>
      </c>
      <c r="H13" s="82" t="s">
        <v>42</v>
      </c>
      <c r="I13" s="82" t="s">
        <v>43</v>
      </c>
      <c r="J13" s="82" t="s">
        <v>44</v>
      </c>
    </row>
    <row r="14" spans="2:10" ht="15">
      <c r="B14" s="83"/>
      <c r="C14" s="84"/>
      <c r="D14" s="85"/>
      <c r="E14" s="86"/>
      <c r="F14" s="86"/>
      <c r="G14" s="86"/>
      <c r="H14" s="87"/>
      <c r="I14" s="88"/>
      <c r="J14" s="89">
        <f>J15+J26+J62+J72</f>
        <v>0</v>
      </c>
    </row>
    <row r="15" spans="2:10" ht="15">
      <c r="B15" s="90">
        <v>1</v>
      </c>
      <c r="C15" s="90"/>
      <c r="D15" s="91"/>
      <c r="E15" s="92" t="s">
        <v>45</v>
      </c>
      <c r="F15" s="92"/>
      <c r="G15" s="93"/>
      <c r="H15" s="94"/>
      <c r="I15" s="93"/>
      <c r="J15" s="94">
        <f>J16+J20+J24</f>
        <v>0</v>
      </c>
    </row>
    <row r="16" spans="2:10" ht="15">
      <c r="B16" s="95" t="s">
        <v>46</v>
      </c>
      <c r="C16" s="96"/>
      <c r="D16" s="97"/>
      <c r="E16" s="96" t="s">
        <v>47</v>
      </c>
      <c r="F16" s="96"/>
      <c r="G16" s="98"/>
      <c r="H16" s="96"/>
      <c r="I16" s="96"/>
      <c r="J16" s="99">
        <f>SUM(J17:J19)</f>
        <v>0</v>
      </c>
    </row>
    <row r="17" spans="2:10" ht="15">
      <c r="B17" s="100" t="s">
        <v>48</v>
      </c>
      <c r="C17" s="101" t="s">
        <v>20</v>
      </c>
      <c r="D17" s="102" t="s">
        <v>49</v>
      </c>
      <c r="E17" s="103" t="s">
        <v>50</v>
      </c>
      <c r="F17" s="104" t="s">
        <v>51</v>
      </c>
      <c r="G17" s="105">
        <v>260</v>
      </c>
      <c r="H17" s="106"/>
      <c r="I17" s="107">
        <f>ROUND(H17*($H$12+1),2)</f>
        <v>0</v>
      </c>
      <c r="J17" s="107">
        <f>ROUND((G17*I17),2)</f>
        <v>0</v>
      </c>
    </row>
    <row r="18" spans="2:10" ht="30">
      <c r="B18" s="100" t="s">
        <v>52</v>
      </c>
      <c r="C18" s="101" t="s">
        <v>20</v>
      </c>
      <c r="D18" s="108">
        <v>99059</v>
      </c>
      <c r="E18" s="103" t="s">
        <v>53</v>
      </c>
      <c r="F18" s="104" t="s">
        <v>54</v>
      </c>
      <c r="G18" s="105">
        <v>127</v>
      </c>
      <c r="H18" s="106"/>
      <c r="I18" s="107">
        <f>ROUND(H18*($H$12+1),2)</f>
        <v>0</v>
      </c>
      <c r="J18" s="107">
        <f>ROUND((G18*I18),2)</f>
        <v>0</v>
      </c>
    </row>
    <row r="19" spans="2:10" ht="15">
      <c r="B19" s="109" t="s">
        <v>55</v>
      </c>
      <c r="C19" s="101" t="s">
        <v>56</v>
      </c>
      <c r="D19" s="108">
        <v>11300</v>
      </c>
      <c r="E19" s="103" t="s">
        <v>57</v>
      </c>
      <c r="F19" s="104" t="s">
        <v>58</v>
      </c>
      <c r="G19" s="105">
        <v>182</v>
      </c>
      <c r="H19" s="106"/>
      <c r="I19" s="107">
        <f>ROUND(H19*($H$12+1),2)</f>
        <v>0</v>
      </c>
      <c r="J19" s="107">
        <f>ROUND((G19*I19),2)</f>
        <v>0</v>
      </c>
    </row>
    <row r="20" spans="2:10" ht="15">
      <c r="B20" s="95" t="s">
        <v>59</v>
      </c>
      <c r="C20" s="96"/>
      <c r="D20" s="97"/>
      <c r="E20" s="96" t="s">
        <v>60</v>
      </c>
      <c r="F20" s="96"/>
      <c r="G20" s="98"/>
      <c r="H20" s="96"/>
      <c r="I20" s="96"/>
      <c r="J20" s="99">
        <f>SUM(J21:J23)</f>
        <v>0</v>
      </c>
    </row>
    <row r="21" spans="2:10" ht="15">
      <c r="B21" s="109" t="s">
        <v>61</v>
      </c>
      <c r="C21" s="101" t="s">
        <v>62</v>
      </c>
      <c r="D21" s="110" t="s">
        <v>63</v>
      </c>
      <c r="E21" s="103" t="s">
        <v>64</v>
      </c>
      <c r="F21" s="104" t="s">
        <v>65</v>
      </c>
      <c r="G21" s="105">
        <v>4</v>
      </c>
      <c r="H21" s="106"/>
      <c r="I21" s="107">
        <f>ROUND(H21*($H$12+1),2)</f>
        <v>0</v>
      </c>
      <c r="J21" s="107">
        <f>ROUND((G21*I21),2)</f>
        <v>0</v>
      </c>
    </row>
    <row r="22" spans="2:10" ht="30">
      <c r="B22" s="100" t="s">
        <v>66</v>
      </c>
      <c r="C22" s="101" t="s">
        <v>20</v>
      </c>
      <c r="D22" s="110">
        <v>10776</v>
      </c>
      <c r="E22" s="103" t="s">
        <v>67</v>
      </c>
      <c r="F22" s="104" t="s">
        <v>68</v>
      </c>
      <c r="G22" s="105">
        <v>8</v>
      </c>
      <c r="H22" s="106"/>
      <c r="I22" s="107">
        <f>ROUND(H22*($H$12+1),2)</f>
        <v>0</v>
      </c>
      <c r="J22" s="107">
        <f>ROUND((G22*I22),2)</f>
        <v>0</v>
      </c>
    </row>
    <row r="23" spans="2:10" ht="45">
      <c r="B23" s="109" t="s">
        <v>69</v>
      </c>
      <c r="C23" s="101" t="s">
        <v>20</v>
      </c>
      <c r="D23" s="110" t="s">
        <v>70</v>
      </c>
      <c r="E23" s="103" t="s">
        <v>71</v>
      </c>
      <c r="F23" s="104" t="s">
        <v>72</v>
      </c>
      <c r="G23" s="105">
        <v>72.8</v>
      </c>
      <c r="H23" s="106"/>
      <c r="I23" s="107">
        <f>ROUND(H23*($H$12+1),2)</f>
        <v>0</v>
      </c>
      <c r="J23" s="107">
        <f>ROUND((G23*I23),2)</f>
        <v>0</v>
      </c>
    </row>
    <row r="24" spans="2:10" ht="15">
      <c r="B24" s="95" t="s">
        <v>73</v>
      </c>
      <c r="C24" s="96"/>
      <c r="D24" s="97"/>
      <c r="E24" s="96" t="s">
        <v>74</v>
      </c>
      <c r="F24" s="96"/>
      <c r="G24" s="98"/>
      <c r="H24" s="96"/>
      <c r="I24" s="96"/>
      <c r="J24" s="99">
        <f>J25</f>
        <v>0</v>
      </c>
    </row>
    <row r="25" spans="2:10" ht="15">
      <c r="B25" s="109" t="s">
        <v>75</v>
      </c>
      <c r="C25" s="101" t="s">
        <v>56</v>
      </c>
      <c r="D25" s="108">
        <v>101603</v>
      </c>
      <c r="E25" s="103" t="s">
        <v>76</v>
      </c>
      <c r="F25" s="104" t="s">
        <v>51</v>
      </c>
      <c r="G25" s="105">
        <v>8</v>
      </c>
      <c r="H25" s="106"/>
      <c r="I25" s="107">
        <f>ROUND(H25*($H$12+1),2)</f>
        <v>0</v>
      </c>
      <c r="J25" s="107">
        <f>ROUND((G25*I25),2)</f>
        <v>0</v>
      </c>
    </row>
    <row r="26" spans="2:10" ht="15">
      <c r="B26" s="90">
        <v>2</v>
      </c>
      <c r="C26" s="90"/>
      <c r="D26" s="91"/>
      <c r="E26" s="111" t="s">
        <v>77</v>
      </c>
      <c r="F26" s="92"/>
      <c r="G26" s="93"/>
      <c r="H26" s="94"/>
      <c r="I26" s="93"/>
      <c r="J26" s="94">
        <f>J27+J29+J37+J49+J54</f>
        <v>0</v>
      </c>
    </row>
    <row r="27" spans="2:10" ht="15">
      <c r="B27" s="95" t="s">
        <v>78</v>
      </c>
      <c r="C27" s="96"/>
      <c r="D27" s="97"/>
      <c r="E27" s="96" t="s">
        <v>79</v>
      </c>
      <c r="F27" s="96"/>
      <c r="G27" s="98"/>
      <c r="H27" s="96"/>
      <c r="I27" s="96"/>
      <c r="J27" s="99">
        <f>J28</f>
        <v>0</v>
      </c>
    </row>
    <row r="28" spans="2:10" ht="45">
      <c r="B28" s="112" t="s">
        <v>80</v>
      </c>
      <c r="C28" s="101" t="s">
        <v>20</v>
      </c>
      <c r="D28" s="110" t="s">
        <v>81</v>
      </c>
      <c r="E28" s="103" t="s">
        <v>82</v>
      </c>
      <c r="F28" s="104" t="s">
        <v>51</v>
      </c>
      <c r="G28" s="105">
        <v>1526</v>
      </c>
      <c r="H28" s="106"/>
      <c r="I28" s="107">
        <f>ROUND(H28*($H$12+1),2)</f>
        <v>0</v>
      </c>
      <c r="J28" s="107">
        <f>ROUND((G28*I28),2)</f>
        <v>0</v>
      </c>
    </row>
    <row r="29" spans="2:10" ht="15">
      <c r="B29" s="95" t="s">
        <v>83</v>
      </c>
      <c r="C29" s="96"/>
      <c r="D29" s="97"/>
      <c r="E29" s="96" t="s">
        <v>84</v>
      </c>
      <c r="F29" s="96"/>
      <c r="G29" s="98"/>
      <c r="H29" s="96"/>
      <c r="I29" s="96"/>
      <c r="J29" s="99">
        <f>SUM(J30:J36)</f>
        <v>0</v>
      </c>
    </row>
    <row r="30" spans="2:10" ht="15">
      <c r="B30" s="100" t="s">
        <v>85</v>
      </c>
      <c r="C30" s="101" t="s">
        <v>20</v>
      </c>
      <c r="D30" s="110">
        <v>98524</v>
      </c>
      <c r="E30" s="103" t="s">
        <v>86</v>
      </c>
      <c r="F30" s="104" t="s">
        <v>51</v>
      </c>
      <c r="G30" s="105">
        <v>1526</v>
      </c>
      <c r="H30" s="106"/>
      <c r="I30" s="107">
        <f aca="true" t="shared" si="0" ref="I30:I36">ROUND(H30*($H$12+1),2)</f>
        <v>0</v>
      </c>
      <c r="J30" s="107">
        <f aca="true" t="shared" si="1" ref="J30:J36">ROUND((G30*I30),2)</f>
        <v>0</v>
      </c>
    </row>
    <row r="31" spans="2:10" ht="45">
      <c r="B31" s="109" t="s">
        <v>87</v>
      </c>
      <c r="C31" s="101" t="s">
        <v>20</v>
      </c>
      <c r="D31" s="108" t="s">
        <v>88</v>
      </c>
      <c r="E31" s="103" t="s">
        <v>89</v>
      </c>
      <c r="F31" s="104" t="s">
        <v>90</v>
      </c>
      <c r="G31" s="105">
        <v>572.25</v>
      </c>
      <c r="H31" s="106"/>
      <c r="I31" s="107">
        <f t="shared" si="0"/>
        <v>0</v>
      </c>
      <c r="J31" s="107">
        <f t="shared" si="1"/>
        <v>0</v>
      </c>
    </row>
    <row r="32" spans="2:10" ht="45">
      <c r="B32" s="100" t="s">
        <v>91</v>
      </c>
      <c r="C32" s="101" t="s">
        <v>92</v>
      </c>
      <c r="D32" s="108">
        <v>3</v>
      </c>
      <c r="E32" s="103" t="s">
        <v>93</v>
      </c>
      <c r="F32" s="113" t="s">
        <v>90</v>
      </c>
      <c r="G32" s="105">
        <v>572.25</v>
      </c>
      <c r="H32" s="106"/>
      <c r="I32" s="107">
        <f t="shared" si="0"/>
        <v>0</v>
      </c>
      <c r="J32" s="107">
        <f t="shared" si="1"/>
        <v>0</v>
      </c>
    </row>
    <row r="33" spans="2:10" ht="30">
      <c r="B33" s="109" t="s">
        <v>94</v>
      </c>
      <c r="C33" s="101" t="s">
        <v>56</v>
      </c>
      <c r="D33" s="108">
        <v>43100</v>
      </c>
      <c r="E33" s="103" t="s">
        <v>95</v>
      </c>
      <c r="F33" s="104" t="s">
        <v>90</v>
      </c>
      <c r="G33" s="105">
        <v>1510.88</v>
      </c>
      <c r="H33" s="106"/>
      <c r="I33" s="107">
        <f t="shared" si="0"/>
        <v>0</v>
      </c>
      <c r="J33" s="107">
        <f t="shared" si="1"/>
        <v>0</v>
      </c>
    </row>
    <row r="34" spans="2:10" ht="30">
      <c r="B34" s="100" t="s">
        <v>96</v>
      </c>
      <c r="C34" s="101" t="s">
        <v>20</v>
      </c>
      <c r="D34" s="108">
        <v>95876</v>
      </c>
      <c r="E34" s="103" t="s">
        <v>97</v>
      </c>
      <c r="F34" s="104" t="s">
        <v>98</v>
      </c>
      <c r="G34" s="105">
        <v>54769.4</v>
      </c>
      <c r="H34" s="106"/>
      <c r="I34" s="107">
        <f t="shared" si="0"/>
        <v>0</v>
      </c>
      <c r="J34" s="107">
        <f t="shared" si="1"/>
        <v>0</v>
      </c>
    </row>
    <row r="35" spans="2:10" ht="30">
      <c r="B35" s="109" t="s">
        <v>99</v>
      </c>
      <c r="C35" s="101" t="s">
        <v>20</v>
      </c>
      <c r="D35" s="108">
        <v>93593</v>
      </c>
      <c r="E35" s="103" t="s">
        <v>100</v>
      </c>
      <c r="F35" s="104" t="s">
        <v>98</v>
      </c>
      <c r="G35" s="105">
        <v>63456.96000000001</v>
      </c>
      <c r="H35" s="106"/>
      <c r="I35" s="107">
        <f t="shared" si="0"/>
        <v>0</v>
      </c>
      <c r="J35" s="107">
        <f t="shared" si="1"/>
        <v>0</v>
      </c>
    </row>
    <row r="36" spans="2:10" ht="15">
      <c r="B36" s="100" t="s">
        <v>101</v>
      </c>
      <c r="C36" s="101" t="s">
        <v>56</v>
      </c>
      <c r="D36" s="108">
        <v>43200</v>
      </c>
      <c r="E36" s="103" t="s">
        <v>102</v>
      </c>
      <c r="F36" s="104" t="s">
        <v>90</v>
      </c>
      <c r="G36" s="105">
        <v>1510.88</v>
      </c>
      <c r="H36" s="106"/>
      <c r="I36" s="107">
        <f t="shared" si="0"/>
        <v>0</v>
      </c>
      <c r="J36" s="107">
        <f t="shared" si="1"/>
        <v>0</v>
      </c>
    </row>
    <row r="37" spans="2:10" ht="15">
      <c r="B37" s="95" t="s">
        <v>103</v>
      </c>
      <c r="C37" s="96"/>
      <c r="D37" s="97"/>
      <c r="E37" s="96" t="s">
        <v>104</v>
      </c>
      <c r="F37" s="96"/>
      <c r="G37" s="98"/>
      <c r="H37" s="96"/>
      <c r="I37" s="96"/>
      <c r="J37" s="99">
        <f>SUM(J38:J48)</f>
        <v>0</v>
      </c>
    </row>
    <row r="38" spans="2:10" ht="30">
      <c r="B38" s="114" t="s">
        <v>105</v>
      </c>
      <c r="C38" s="101" t="s">
        <v>20</v>
      </c>
      <c r="D38" s="115" t="s">
        <v>106</v>
      </c>
      <c r="E38" s="103" t="s">
        <v>107</v>
      </c>
      <c r="F38" s="104" t="s">
        <v>51</v>
      </c>
      <c r="G38" s="105">
        <v>88.9</v>
      </c>
      <c r="H38" s="106"/>
      <c r="I38" s="107">
        <f aca="true" t="shared" si="2" ref="I38:I48">ROUND(H38*($H$12+1),2)</f>
        <v>0</v>
      </c>
      <c r="J38" s="107">
        <f aca="true" t="shared" si="3" ref="J38:J48">ROUND((G38*I38),2)</f>
        <v>0</v>
      </c>
    </row>
    <row r="39" spans="2:10" ht="30">
      <c r="B39" s="114" t="s">
        <v>108</v>
      </c>
      <c r="C39" s="101" t="s">
        <v>20</v>
      </c>
      <c r="D39" s="116" t="s">
        <v>109</v>
      </c>
      <c r="E39" s="103" t="s">
        <v>110</v>
      </c>
      <c r="F39" s="104" t="s">
        <v>90</v>
      </c>
      <c r="G39" s="105">
        <v>6.35</v>
      </c>
      <c r="H39" s="106"/>
      <c r="I39" s="107">
        <f t="shared" si="2"/>
        <v>0</v>
      </c>
      <c r="J39" s="107">
        <f t="shared" si="3"/>
        <v>0</v>
      </c>
    </row>
    <row r="40" spans="2:10" ht="30">
      <c r="B40" s="114" t="s">
        <v>111</v>
      </c>
      <c r="C40" s="101" t="s">
        <v>92</v>
      </c>
      <c r="D40" s="116">
        <v>4</v>
      </c>
      <c r="E40" s="103" t="s">
        <v>112</v>
      </c>
      <c r="F40" s="113" t="s">
        <v>90</v>
      </c>
      <c r="G40" s="105">
        <v>82.55000000000001</v>
      </c>
      <c r="H40" s="106"/>
      <c r="I40" s="107">
        <f t="shared" si="2"/>
        <v>0</v>
      </c>
      <c r="J40" s="107">
        <f t="shared" si="3"/>
        <v>0</v>
      </c>
    </row>
    <row r="41" spans="2:10" ht="45">
      <c r="B41" s="114" t="s">
        <v>113</v>
      </c>
      <c r="C41" s="101" t="s">
        <v>20</v>
      </c>
      <c r="D41" s="116" t="s">
        <v>114</v>
      </c>
      <c r="E41" s="103" t="s">
        <v>115</v>
      </c>
      <c r="F41" s="104" t="s">
        <v>51</v>
      </c>
      <c r="G41" s="105">
        <v>711.2</v>
      </c>
      <c r="H41" s="106"/>
      <c r="I41" s="107">
        <f t="shared" si="2"/>
        <v>0</v>
      </c>
      <c r="J41" s="107">
        <f t="shared" si="3"/>
        <v>0</v>
      </c>
    </row>
    <row r="42" spans="2:10" ht="15">
      <c r="B42" s="114" t="s">
        <v>116</v>
      </c>
      <c r="C42" s="101" t="s">
        <v>117</v>
      </c>
      <c r="D42" s="116" t="s">
        <v>118</v>
      </c>
      <c r="E42" s="103" t="s">
        <v>119</v>
      </c>
      <c r="F42" s="104" t="s">
        <v>54</v>
      </c>
      <c r="G42" s="105">
        <v>612</v>
      </c>
      <c r="H42" s="106"/>
      <c r="I42" s="107">
        <f t="shared" si="2"/>
        <v>0</v>
      </c>
      <c r="J42" s="107">
        <f t="shared" si="3"/>
        <v>0</v>
      </c>
    </row>
    <row r="43" spans="2:10" ht="30">
      <c r="B43" s="114" t="s">
        <v>120</v>
      </c>
      <c r="C43" s="101" t="s">
        <v>117</v>
      </c>
      <c r="D43" s="116" t="s">
        <v>121</v>
      </c>
      <c r="E43" s="103" t="s">
        <v>122</v>
      </c>
      <c r="F43" s="104" t="s">
        <v>54</v>
      </c>
      <c r="G43" s="105">
        <v>612</v>
      </c>
      <c r="H43" s="106"/>
      <c r="I43" s="107">
        <f t="shared" si="2"/>
        <v>0</v>
      </c>
      <c r="J43" s="107">
        <f t="shared" si="3"/>
        <v>0</v>
      </c>
    </row>
    <row r="44" spans="2:10" ht="30">
      <c r="B44" s="114" t="s">
        <v>123</v>
      </c>
      <c r="C44" s="101" t="s">
        <v>117</v>
      </c>
      <c r="D44" s="116" t="s">
        <v>124</v>
      </c>
      <c r="E44" s="103" t="s">
        <v>125</v>
      </c>
      <c r="F44" s="104" t="s">
        <v>126</v>
      </c>
      <c r="G44" s="105">
        <v>51</v>
      </c>
      <c r="H44" s="106"/>
      <c r="I44" s="107">
        <f t="shared" si="2"/>
        <v>0</v>
      </c>
      <c r="J44" s="107">
        <f t="shared" si="3"/>
        <v>0</v>
      </c>
    </row>
    <row r="45" spans="2:10" ht="30">
      <c r="B45" s="114" t="s">
        <v>127</v>
      </c>
      <c r="C45" s="101" t="s">
        <v>20</v>
      </c>
      <c r="D45" s="116" t="s">
        <v>128</v>
      </c>
      <c r="E45" s="103" t="s">
        <v>129</v>
      </c>
      <c r="F45" s="104" t="s">
        <v>130</v>
      </c>
      <c r="G45" s="105">
        <v>221.6</v>
      </c>
      <c r="H45" s="106"/>
      <c r="I45" s="107">
        <f t="shared" si="2"/>
        <v>0</v>
      </c>
      <c r="J45" s="107">
        <f t="shared" si="3"/>
        <v>0</v>
      </c>
    </row>
    <row r="46" spans="2:10" ht="30">
      <c r="B46" s="114" t="s">
        <v>131</v>
      </c>
      <c r="C46" s="101" t="s">
        <v>20</v>
      </c>
      <c r="D46" s="116">
        <v>100343</v>
      </c>
      <c r="E46" s="103" t="s">
        <v>132</v>
      </c>
      <c r="F46" s="104" t="s">
        <v>130</v>
      </c>
      <c r="G46" s="105">
        <v>1813.8</v>
      </c>
      <c r="H46" s="106"/>
      <c r="I46" s="107">
        <f t="shared" si="2"/>
        <v>0</v>
      </c>
      <c r="J46" s="107">
        <f t="shared" si="3"/>
        <v>0</v>
      </c>
    </row>
    <row r="47" spans="2:10" ht="30">
      <c r="B47" s="114" t="s">
        <v>133</v>
      </c>
      <c r="C47" s="101" t="s">
        <v>20</v>
      </c>
      <c r="D47" s="116" t="s">
        <v>134</v>
      </c>
      <c r="E47" s="103" t="s">
        <v>135</v>
      </c>
      <c r="F47" s="104" t="s">
        <v>130</v>
      </c>
      <c r="G47" s="105">
        <v>1671</v>
      </c>
      <c r="H47" s="106"/>
      <c r="I47" s="107">
        <f t="shared" si="2"/>
        <v>0</v>
      </c>
      <c r="J47" s="107">
        <f t="shared" si="3"/>
        <v>0</v>
      </c>
    </row>
    <row r="48" spans="2:10" ht="30">
      <c r="B48" s="114" t="s">
        <v>136</v>
      </c>
      <c r="C48" s="101" t="s">
        <v>20</v>
      </c>
      <c r="D48" s="116" t="s">
        <v>137</v>
      </c>
      <c r="E48" s="103" t="s">
        <v>138</v>
      </c>
      <c r="F48" s="104" t="s">
        <v>130</v>
      </c>
      <c r="G48" s="105">
        <v>1895.2</v>
      </c>
      <c r="H48" s="106"/>
      <c r="I48" s="107">
        <f t="shared" si="2"/>
        <v>0</v>
      </c>
      <c r="J48" s="107">
        <f t="shared" si="3"/>
        <v>0</v>
      </c>
    </row>
    <row r="49" spans="2:10" ht="15">
      <c r="B49" s="95" t="s">
        <v>139</v>
      </c>
      <c r="C49" s="96"/>
      <c r="D49" s="97"/>
      <c r="E49" s="96" t="s">
        <v>140</v>
      </c>
      <c r="F49" s="96"/>
      <c r="G49" s="98"/>
      <c r="H49" s="96"/>
      <c r="I49" s="96"/>
      <c r="J49" s="99">
        <f>SUM(J50:J53)</f>
        <v>0</v>
      </c>
    </row>
    <row r="50" spans="2:10" ht="30">
      <c r="B50" s="112" t="s">
        <v>141</v>
      </c>
      <c r="C50" s="101" t="s">
        <v>20</v>
      </c>
      <c r="D50" s="108">
        <v>10527</v>
      </c>
      <c r="E50" s="103" t="s">
        <v>142</v>
      </c>
      <c r="F50" s="104" t="s">
        <v>143</v>
      </c>
      <c r="G50" s="105">
        <v>1512</v>
      </c>
      <c r="H50" s="106"/>
      <c r="I50" s="107">
        <f>ROUND(H50*($H$12+1),2)</f>
        <v>0</v>
      </c>
      <c r="J50" s="107">
        <f>ROUND((G50*I50),2)</f>
        <v>0</v>
      </c>
    </row>
    <row r="51" spans="2:10" ht="30">
      <c r="B51" s="112" t="s">
        <v>144</v>
      </c>
      <c r="C51" s="101" t="s">
        <v>20</v>
      </c>
      <c r="D51" s="108" t="s">
        <v>145</v>
      </c>
      <c r="E51" s="103" t="s">
        <v>146</v>
      </c>
      <c r="F51" s="104" t="s">
        <v>54</v>
      </c>
      <c r="G51" s="105">
        <v>1143</v>
      </c>
      <c r="H51" s="106"/>
      <c r="I51" s="107">
        <f>ROUND(H51*($H$12+1),2)</f>
        <v>0</v>
      </c>
      <c r="J51" s="107">
        <f>ROUND((G51*I51),2)</f>
        <v>0</v>
      </c>
    </row>
    <row r="52" spans="2:10" ht="15">
      <c r="B52" s="112" t="s">
        <v>147</v>
      </c>
      <c r="C52" s="101" t="s">
        <v>56</v>
      </c>
      <c r="D52" s="108">
        <v>100200</v>
      </c>
      <c r="E52" s="103" t="s">
        <v>148</v>
      </c>
      <c r="F52" s="104" t="s">
        <v>51</v>
      </c>
      <c r="G52" s="105">
        <v>1714.5</v>
      </c>
      <c r="H52" s="106"/>
      <c r="I52" s="107">
        <f>ROUND(H52*($H$12+1),2)</f>
        <v>0</v>
      </c>
      <c r="J52" s="107">
        <f>ROUND((G52*I52),2)</f>
        <v>0</v>
      </c>
    </row>
    <row r="53" spans="2:10" ht="45">
      <c r="B53" s="112" t="s">
        <v>149</v>
      </c>
      <c r="C53" s="101" t="s">
        <v>20</v>
      </c>
      <c r="D53" s="102" t="s">
        <v>150</v>
      </c>
      <c r="E53" s="103" t="s">
        <v>151</v>
      </c>
      <c r="F53" s="104" t="s">
        <v>54</v>
      </c>
      <c r="G53" s="105">
        <v>5298</v>
      </c>
      <c r="H53" s="106"/>
      <c r="I53" s="107">
        <f>ROUND(H53*($H$12+1),2)</f>
        <v>0</v>
      </c>
      <c r="J53" s="107">
        <f>ROUND((G53*I53),2)</f>
        <v>0</v>
      </c>
    </row>
    <row r="54" spans="2:10" ht="15">
      <c r="B54" s="95" t="s">
        <v>152</v>
      </c>
      <c r="C54" s="96"/>
      <c r="D54" s="97"/>
      <c r="E54" s="96" t="s">
        <v>153</v>
      </c>
      <c r="F54" s="96"/>
      <c r="G54" s="98"/>
      <c r="H54" s="96"/>
      <c r="I54" s="96"/>
      <c r="J54" s="99">
        <f>SUM(J55:J61)</f>
        <v>0</v>
      </c>
    </row>
    <row r="55" spans="2:10" ht="15">
      <c r="B55" s="114" t="s">
        <v>154</v>
      </c>
      <c r="C55" s="101" t="s">
        <v>155</v>
      </c>
      <c r="D55" s="116">
        <v>20161</v>
      </c>
      <c r="E55" s="103" t="s">
        <v>156</v>
      </c>
      <c r="F55" s="104" t="s">
        <v>54</v>
      </c>
      <c r="G55" s="105">
        <v>306</v>
      </c>
      <c r="H55" s="106"/>
      <c r="I55" s="107">
        <f aca="true" t="shared" si="4" ref="I55:I61">ROUND(H55*($H$12+1),2)</f>
        <v>0</v>
      </c>
      <c r="J55" s="107">
        <f aca="true" t="shared" si="5" ref="J55:J61">ROUND((G55*I55),2)</f>
        <v>0</v>
      </c>
    </row>
    <row r="56" spans="2:10" ht="30">
      <c r="B56" s="114" t="s">
        <v>157</v>
      </c>
      <c r="C56" s="101" t="s">
        <v>20</v>
      </c>
      <c r="D56" s="116" t="s">
        <v>158</v>
      </c>
      <c r="E56" s="103" t="s">
        <v>159</v>
      </c>
      <c r="F56" s="104" t="s">
        <v>130</v>
      </c>
      <c r="G56" s="105">
        <v>201.1695</v>
      </c>
      <c r="H56" s="106"/>
      <c r="I56" s="107">
        <f t="shared" si="4"/>
        <v>0</v>
      </c>
      <c r="J56" s="107">
        <f t="shared" si="5"/>
        <v>0</v>
      </c>
    </row>
    <row r="57" spans="2:10" ht="15">
      <c r="B57" s="114" t="s">
        <v>160</v>
      </c>
      <c r="C57" s="101" t="s">
        <v>20</v>
      </c>
      <c r="D57" s="116" t="s">
        <v>161</v>
      </c>
      <c r="E57" s="103" t="s">
        <v>162</v>
      </c>
      <c r="F57" s="104" t="s">
        <v>130</v>
      </c>
      <c r="G57" s="105">
        <v>1768.068</v>
      </c>
      <c r="H57" s="106"/>
      <c r="I57" s="107">
        <f t="shared" si="4"/>
        <v>0</v>
      </c>
      <c r="J57" s="107">
        <f t="shared" si="5"/>
        <v>0</v>
      </c>
    </row>
    <row r="58" spans="2:10" ht="30">
      <c r="B58" s="114" t="s">
        <v>163</v>
      </c>
      <c r="C58" s="101" t="s">
        <v>56</v>
      </c>
      <c r="D58" s="116">
        <v>130201</v>
      </c>
      <c r="E58" s="103" t="s">
        <v>164</v>
      </c>
      <c r="F58" s="104" t="s">
        <v>130</v>
      </c>
      <c r="G58" s="105">
        <v>15300</v>
      </c>
      <c r="H58" s="106"/>
      <c r="I58" s="107">
        <f t="shared" si="4"/>
        <v>0</v>
      </c>
      <c r="J58" s="107">
        <f t="shared" si="5"/>
        <v>0</v>
      </c>
    </row>
    <row r="59" spans="2:10" ht="30">
      <c r="B59" s="114" t="s">
        <v>165</v>
      </c>
      <c r="C59" s="101" t="s">
        <v>56</v>
      </c>
      <c r="D59" s="116">
        <v>130202</v>
      </c>
      <c r="E59" s="103" t="s">
        <v>166</v>
      </c>
      <c r="F59" s="104" t="s">
        <v>90</v>
      </c>
      <c r="G59" s="105">
        <v>24.48</v>
      </c>
      <c r="H59" s="106"/>
      <c r="I59" s="107">
        <f t="shared" si="4"/>
        <v>0</v>
      </c>
      <c r="J59" s="107">
        <f t="shared" si="5"/>
        <v>0</v>
      </c>
    </row>
    <row r="60" spans="2:10" ht="30">
      <c r="B60" s="114" t="s">
        <v>167</v>
      </c>
      <c r="C60" s="101" t="s">
        <v>56</v>
      </c>
      <c r="D60" s="116">
        <v>130205</v>
      </c>
      <c r="E60" s="103" t="s">
        <v>168</v>
      </c>
      <c r="F60" s="104" t="s">
        <v>90</v>
      </c>
      <c r="G60" s="105">
        <v>7.65</v>
      </c>
      <c r="H60" s="106"/>
      <c r="I60" s="107">
        <f t="shared" si="4"/>
        <v>0</v>
      </c>
      <c r="J60" s="107">
        <f t="shared" si="5"/>
        <v>0</v>
      </c>
    </row>
    <row r="61" spans="2:10" ht="30">
      <c r="B61" s="114" t="s">
        <v>169</v>
      </c>
      <c r="C61" s="101" t="s">
        <v>20</v>
      </c>
      <c r="D61" s="116" t="s">
        <v>170</v>
      </c>
      <c r="E61" s="103" t="s">
        <v>171</v>
      </c>
      <c r="F61" s="104" t="s">
        <v>126</v>
      </c>
      <c r="G61" s="105">
        <v>51</v>
      </c>
      <c r="H61" s="106"/>
      <c r="I61" s="107">
        <f t="shared" si="4"/>
        <v>0</v>
      </c>
      <c r="J61" s="107">
        <f t="shared" si="5"/>
        <v>0</v>
      </c>
    </row>
    <row r="62" spans="2:10" ht="15">
      <c r="B62" s="90">
        <v>3</v>
      </c>
      <c r="C62" s="90"/>
      <c r="D62" s="91"/>
      <c r="E62" s="111" t="s">
        <v>172</v>
      </c>
      <c r="F62" s="92"/>
      <c r="G62" s="93"/>
      <c r="H62" s="94"/>
      <c r="I62" s="93"/>
      <c r="J62" s="94">
        <f>J63+J65+J67+J69</f>
        <v>0</v>
      </c>
    </row>
    <row r="63" spans="2:10" ht="15">
      <c r="B63" s="95" t="s">
        <v>173</v>
      </c>
      <c r="C63" s="96"/>
      <c r="D63" s="97"/>
      <c r="E63" s="96" t="s">
        <v>174</v>
      </c>
      <c r="F63" s="96"/>
      <c r="G63" s="98"/>
      <c r="H63" s="96"/>
      <c r="I63" s="96"/>
      <c r="J63" s="99">
        <f>J64</f>
        <v>0</v>
      </c>
    </row>
    <row r="64" spans="2:10" ht="30">
      <c r="B64" s="112" t="s">
        <v>175</v>
      </c>
      <c r="C64" s="101" t="s">
        <v>20</v>
      </c>
      <c r="D64" s="110" t="s">
        <v>176</v>
      </c>
      <c r="E64" s="103" t="s">
        <v>177</v>
      </c>
      <c r="F64" s="104" t="s">
        <v>54</v>
      </c>
      <c r="G64" s="105">
        <v>127</v>
      </c>
      <c r="H64" s="106"/>
      <c r="I64" s="107">
        <f>ROUND(H64*($H$12+1),2)</f>
        <v>0</v>
      </c>
      <c r="J64" s="107">
        <f>ROUND((G64*I64),2)</f>
        <v>0</v>
      </c>
    </row>
    <row r="65" spans="2:10" ht="15">
      <c r="B65" s="95" t="s">
        <v>178</v>
      </c>
      <c r="C65" s="96"/>
      <c r="D65" s="97"/>
      <c r="E65" s="96" t="s">
        <v>179</v>
      </c>
      <c r="F65" s="96"/>
      <c r="G65" s="98"/>
      <c r="H65" s="96"/>
      <c r="I65" s="96"/>
      <c r="J65" s="99">
        <f>J66</f>
        <v>0</v>
      </c>
    </row>
    <row r="66" spans="2:10" ht="45">
      <c r="B66" s="114" t="s">
        <v>180</v>
      </c>
      <c r="C66" s="101" t="s">
        <v>56</v>
      </c>
      <c r="D66" s="116">
        <v>67003</v>
      </c>
      <c r="E66" s="103" t="s">
        <v>181</v>
      </c>
      <c r="F66" s="104" t="s">
        <v>51</v>
      </c>
      <c r="G66" s="105">
        <v>317.5</v>
      </c>
      <c r="H66" s="106"/>
      <c r="I66" s="107">
        <f>ROUND(H66*($H$12+1),2)</f>
        <v>0</v>
      </c>
      <c r="J66" s="107">
        <f>ROUND((G66*I66),2)</f>
        <v>0</v>
      </c>
    </row>
    <row r="67" spans="2:10" ht="15">
      <c r="B67" s="95" t="s">
        <v>182</v>
      </c>
      <c r="C67" s="96"/>
      <c r="D67" s="97"/>
      <c r="E67" s="96" t="s">
        <v>183</v>
      </c>
      <c r="F67" s="96"/>
      <c r="G67" s="98"/>
      <c r="H67" s="96"/>
      <c r="I67" s="96"/>
      <c r="J67" s="99">
        <f>J68</f>
        <v>0</v>
      </c>
    </row>
    <row r="68" spans="2:10" ht="15">
      <c r="B68" s="112" t="s">
        <v>184</v>
      </c>
      <c r="C68" s="101" t="s">
        <v>117</v>
      </c>
      <c r="D68" s="110" t="s">
        <v>185</v>
      </c>
      <c r="E68" s="103" t="s">
        <v>186</v>
      </c>
      <c r="F68" s="104" t="s">
        <v>54</v>
      </c>
      <c r="G68" s="105">
        <v>292</v>
      </c>
      <c r="H68" s="106"/>
      <c r="I68" s="107">
        <f>ROUND(H68*($H$12+1),2)</f>
        <v>0</v>
      </c>
      <c r="J68" s="107">
        <f>ROUND((G68*I68),2)</f>
        <v>0</v>
      </c>
    </row>
    <row r="69" spans="2:10" ht="15">
      <c r="B69" s="95" t="s">
        <v>187</v>
      </c>
      <c r="C69" s="96"/>
      <c r="D69" s="97"/>
      <c r="E69" s="96" t="s">
        <v>188</v>
      </c>
      <c r="F69" s="96"/>
      <c r="G69" s="98"/>
      <c r="H69" s="96"/>
      <c r="I69" s="96"/>
      <c r="J69" s="99">
        <f>SUM(J70:J71)</f>
        <v>0</v>
      </c>
    </row>
    <row r="70" spans="2:10" ht="15">
      <c r="B70" s="114" t="s">
        <v>189</v>
      </c>
      <c r="C70" s="101" t="s">
        <v>20</v>
      </c>
      <c r="D70" s="116" t="s">
        <v>190</v>
      </c>
      <c r="E70" s="103" t="s">
        <v>191</v>
      </c>
      <c r="F70" s="104" t="s">
        <v>126</v>
      </c>
      <c r="G70" s="105">
        <v>160</v>
      </c>
      <c r="H70" s="106"/>
      <c r="I70" s="107">
        <f>ROUND(H70*($H$12+1),2)</f>
        <v>0</v>
      </c>
      <c r="J70" s="107">
        <f>ROUND((G70*I70),2)</f>
        <v>0</v>
      </c>
    </row>
    <row r="71" spans="2:10" ht="45">
      <c r="B71" s="114" t="s">
        <v>192</v>
      </c>
      <c r="C71" s="101" t="s">
        <v>20</v>
      </c>
      <c r="D71" s="116" t="s">
        <v>193</v>
      </c>
      <c r="E71" s="103" t="s">
        <v>194</v>
      </c>
      <c r="F71" s="104" t="s">
        <v>54</v>
      </c>
      <c r="G71" s="105">
        <v>127</v>
      </c>
      <c r="H71" s="106"/>
      <c r="I71" s="107">
        <f>ROUND(H71*($H$12+1),2)</f>
        <v>0</v>
      </c>
      <c r="J71" s="107">
        <f>ROUND((G71*I71),2)</f>
        <v>0</v>
      </c>
    </row>
    <row r="72" spans="2:10" ht="15">
      <c r="B72" s="90">
        <v>4</v>
      </c>
      <c r="C72" s="90"/>
      <c r="D72" s="91"/>
      <c r="E72" s="111" t="s">
        <v>195</v>
      </c>
      <c r="F72" s="92"/>
      <c r="G72" s="93"/>
      <c r="H72" s="94"/>
      <c r="I72" s="93"/>
      <c r="J72" s="94">
        <f>J73</f>
        <v>0</v>
      </c>
    </row>
    <row r="73" spans="2:10" ht="30">
      <c r="B73" s="112" t="s">
        <v>19</v>
      </c>
      <c r="C73" s="101" t="s">
        <v>196</v>
      </c>
      <c r="D73" s="116">
        <v>3</v>
      </c>
      <c r="E73" s="103" t="s">
        <v>197</v>
      </c>
      <c r="F73" s="113" t="s">
        <v>126</v>
      </c>
      <c r="G73" s="105">
        <v>9</v>
      </c>
      <c r="H73" s="106"/>
      <c r="I73" s="107">
        <f>ROUND(H73*($H$12+1),2)</f>
        <v>0</v>
      </c>
      <c r="J73" s="107">
        <f>ROUND((G73*I73),2)</f>
        <v>0</v>
      </c>
    </row>
    <row r="74" spans="2:10" ht="15">
      <c r="B74" s="117"/>
      <c r="C74" s="117"/>
      <c r="D74" s="117"/>
      <c r="E74" s="117"/>
      <c r="F74" s="117"/>
      <c r="G74" s="117"/>
      <c r="H74" s="117"/>
      <c r="I74" s="117"/>
      <c r="J74" s="117"/>
    </row>
    <row r="75" spans="2:10" ht="15">
      <c r="B75" s="117"/>
      <c r="C75" s="117"/>
      <c r="D75" s="117"/>
      <c r="E75" s="117"/>
      <c r="F75" s="117"/>
      <c r="G75" s="117"/>
      <c r="H75" s="117"/>
      <c r="I75" s="117"/>
      <c r="J75" s="117"/>
    </row>
    <row r="76" spans="2:10" ht="15">
      <c r="B76" s="117"/>
      <c r="C76" s="117"/>
      <c r="D76" s="117"/>
      <c r="E76" s="117"/>
      <c r="F76" s="117"/>
      <c r="G76" s="117"/>
      <c r="H76" s="117"/>
      <c r="I76" s="117"/>
      <c r="J76" s="117"/>
    </row>
    <row r="77" spans="2:10" ht="40.5" customHeight="1">
      <c r="B77" s="118"/>
      <c r="C77" s="226" t="s">
        <v>34</v>
      </c>
      <c r="D77" s="226"/>
      <c r="E77" s="63"/>
      <c r="F77" s="117"/>
      <c r="G77" s="117"/>
      <c r="H77" s="117"/>
      <c r="I77" s="117"/>
      <c r="J77" s="117"/>
    </row>
    <row r="78" spans="2:10" ht="15">
      <c r="B78" s="119"/>
      <c r="C78" s="227" t="s">
        <v>35</v>
      </c>
      <c r="D78" s="227"/>
      <c r="E78" s="65"/>
      <c r="F78" s="117"/>
      <c r="G78" s="117"/>
      <c r="H78" s="117"/>
      <c r="I78" s="117"/>
      <c r="J78" s="117"/>
    </row>
    <row r="79" spans="2:10" ht="15">
      <c r="B79" s="119"/>
      <c r="C79" s="66"/>
      <c r="D79" s="66"/>
      <c r="E79" s="67"/>
      <c r="F79" s="117"/>
      <c r="G79" s="117"/>
      <c r="H79" s="117"/>
      <c r="I79" s="117"/>
      <c r="J79" s="117"/>
    </row>
    <row r="80" spans="2:10" ht="53.25" customHeight="1">
      <c r="B80" s="119"/>
      <c r="C80" s="226" t="s">
        <v>34</v>
      </c>
      <c r="D80" s="226"/>
      <c r="E80" s="63"/>
      <c r="F80" s="117"/>
      <c r="G80" s="117"/>
      <c r="H80" s="117"/>
      <c r="I80" s="117"/>
      <c r="J80" s="117"/>
    </row>
    <row r="81" spans="2:10" ht="15">
      <c r="B81" s="119"/>
      <c r="C81" s="227" t="s">
        <v>36</v>
      </c>
      <c r="D81" s="227"/>
      <c r="E81" s="65"/>
      <c r="F81" s="117"/>
      <c r="G81" s="117"/>
      <c r="H81" s="117"/>
      <c r="I81" s="117"/>
      <c r="J81" s="117"/>
    </row>
    <row r="82" spans="2:10" ht="15">
      <c r="B82" s="119"/>
      <c r="C82" s="228" t="s">
        <v>37</v>
      </c>
      <c r="D82" s="228"/>
      <c r="E82" s="65"/>
      <c r="F82" s="117"/>
      <c r="G82" s="117"/>
      <c r="H82" s="117"/>
      <c r="I82" s="117"/>
      <c r="J82" s="117"/>
    </row>
    <row r="85" ht="15">
      <c r="B85" s="120" t="s">
        <v>39</v>
      </c>
    </row>
    <row r="86" ht="15">
      <c r="B86" s="120" t="s">
        <v>38</v>
      </c>
    </row>
  </sheetData>
  <sheetProtection selectLockedCells="1" selectUnlockedCells="1"/>
  <mergeCells count="13">
    <mergeCell ref="C82:D82"/>
    <mergeCell ref="B8:C8"/>
    <mergeCell ref="D8:I8"/>
    <mergeCell ref="C77:D77"/>
    <mergeCell ref="C78:D78"/>
    <mergeCell ref="C80:D80"/>
    <mergeCell ref="C81:D81"/>
    <mergeCell ref="B2:J2"/>
    <mergeCell ref="D3:E3"/>
    <mergeCell ref="I3:J3"/>
    <mergeCell ref="D4:E4"/>
    <mergeCell ref="B7:C7"/>
    <mergeCell ref="D7:I7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77"/>
  <sheetViews>
    <sheetView zoomScale="90" zoomScaleNormal="90" zoomScalePageLayoutView="0" workbookViewId="0" topLeftCell="A1">
      <selection activeCell="D7" sqref="D7:I7"/>
    </sheetView>
  </sheetViews>
  <sheetFormatPr defaultColWidth="9.140625" defaultRowHeight="15"/>
  <cols>
    <col min="1" max="1" width="4.00390625" style="0" customWidth="1"/>
    <col min="2" max="2" width="6.28125" style="0" customWidth="1"/>
    <col min="4" max="4" width="16.7109375" style="0" customWidth="1"/>
    <col min="5" max="5" width="83.7109375" style="0" customWidth="1"/>
    <col min="6" max="9" width="13.140625" style="0" customWidth="1"/>
    <col min="10" max="10" width="19.28125" style="0" customWidth="1"/>
  </cols>
  <sheetData>
    <row r="2" spans="2:10" ht="15">
      <c r="B2" s="232"/>
      <c r="C2" s="232"/>
      <c r="D2" s="232"/>
      <c r="E2" s="232"/>
      <c r="F2" s="232"/>
      <c r="G2" s="232"/>
      <c r="H2" s="232"/>
      <c r="I2" s="232"/>
      <c r="J2" s="232"/>
    </row>
    <row r="3" spans="2:10" ht="15" customHeight="1">
      <c r="B3" s="6"/>
      <c r="C3" s="7"/>
      <c r="D3" s="214" t="s">
        <v>0</v>
      </c>
      <c r="E3" s="214"/>
      <c r="F3" s="8"/>
      <c r="G3" s="9"/>
      <c r="H3" s="9"/>
      <c r="I3" s="215"/>
      <c r="J3" s="215"/>
    </row>
    <row r="4" spans="2:10" ht="15">
      <c r="B4" s="10"/>
      <c r="C4" s="2"/>
      <c r="D4" s="216"/>
      <c r="E4" s="216"/>
      <c r="F4" s="11"/>
      <c r="G4" s="12"/>
      <c r="H4" s="12"/>
      <c r="I4" s="13"/>
      <c r="J4" s="14"/>
    </row>
    <row r="5" spans="2:10" ht="15">
      <c r="B5" s="10"/>
      <c r="C5" s="2"/>
      <c r="D5" s="15"/>
      <c r="E5" s="15" t="s">
        <v>1</v>
      </c>
      <c r="F5" s="11"/>
      <c r="G5" s="12"/>
      <c r="H5" s="12"/>
      <c r="I5" s="13"/>
      <c r="J5" s="14"/>
    </row>
    <row r="6" spans="2:10" ht="15">
      <c r="B6" s="10"/>
      <c r="C6" s="2"/>
      <c r="D6" s="15"/>
      <c r="E6" s="15" t="s">
        <v>2</v>
      </c>
      <c r="F6" s="11"/>
      <c r="G6" s="12"/>
      <c r="H6" s="12"/>
      <c r="I6" s="13"/>
      <c r="J6" s="14"/>
    </row>
    <row r="7" spans="2:10" ht="18.75">
      <c r="B7" s="233" t="s">
        <v>3</v>
      </c>
      <c r="C7" s="233"/>
      <c r="D7" s="218"/>
      <c r="E7" s="218"/>
      <c r="F7" s="218"/>
      <c r="G7" s="218"/>
      <c r="H7" s="218"/>
      <c r="I7" s="218"/>
      <c r="J7" s="14"/>
    </row>
    <row r="8" spans="2:10" ht="15">
      <c r="B8" s="233" t="s">
        <v>4</v>
      </c>
      <c r="C8" s="233"/>
      <c r="D8" s="234"/>
      <c r="E8" s="234"/>
      <c r="F8" s="234"/>
      <c r="G8" s="234"/>
      <c r="H8" s="234"/>
      <c r="I8" s="234"/>
      <c r="J8" s="14"/>
    </row>
    <row r="9" spans="2:10" ht="15">
      <c r="B9" s="121"/>
      <c r="D9" s="18" t="s">
        <v>5</v>
      </c>
      <c r="E9" s="18" t="s">
        <v>198</v>
      </c>
      <c r="H9" s="19"/>
      <c r="I9" s="20"/>
      <c r="J9" s="14"/>
    </row>
    <row r="10" spans="2:10" ht="15">
      <c r="B10" s="121"/>
      <c r="E10" s="18" t="s">
        <v>7</v>
      </c>
      <c r="G10" s="21"/>
      <c r="H10" s="19"/>
      <c r="I10" s="20"/>
      <c r="J10" s="14"/>
    </row>
    <row r="11" spans="2:10" ht="15">
      <c r="B11" s="68"/>
      <c r="C11" s="69"/>
      <c r="D11" s="70"/>
      <c r="E11" s="71"/>
      <c r="F11" s="72"/>
      <c r="G11" s="73" t="s">
        <v>41</v>
      </c>
      <c r="H11" s="36">
        <v>0</v>
      </c>
      <c r="I11" s="75"/>
      <c r="J11" s="76"/>
    </row>
    <row r="12" spans="2:10" ht="30">
      <c r="B12" s="122" t="s">
        <v>13</v>
      </c>
      <c r="C12" s="122" t="s">
        <v>14</v>
      </c>
      <c r="D12" s="123" t="s">
        <v>15</v>
      </c>
      <c r="E12" s="124" t="s">
        <v>16</v>
      </c>
      <c r="F12" s="125" t="s">
        <v>17</v>
      </c>
      <c r="G12" s="126" t="s">
        <v>18</v>
      </c>
      <c r="H12" s="127" t="s">
        <v>42</v>
      </c>
      <c r="I12" s="127" t="s">
        <v>199</v>
      </c>
      <c r="J12" s="127" t="s">
        <v>44</v>
      </c>
    </row>
    <row r="13" spans="2:10" ht="15">
      <c r="B13" s="128"/>
      <c r="C13" s="128"/>
      <c r="D13" s="129"/>
      <c r="E13" s="130"/>
      <c r="F13" s="131"/>
      <c r="G13" s="132"/>
      <c r="H13" s="132"/>
      <c r="I13" s="132"/>
      <c r="J13" s="133">
        <f>J14+J24+J59</f>
        <v>0</v>
      </c>
    </row>
    <row r="14" spans="2:10" ht="15">
      <c r="B14" s="134">
        <v>1</v>
      </c>
      <c r="C14" s="135"/>
      <c r="D14" s="135"/>
      <c r="E14" s="135" t="s">
        <v>45</v>
      </c>
      <c r="F14" s="136"/>
      <c r="G14" s="136"/>
      <c r="H14" s="136"/>
      <c r="I14" s="136"/>
      <c r="J14" s="136">
        <f>J15+J18+J22</f>
        <v>0</v>
      </c>
    </row>
    <row r="15" spans="2:10" ht="15">
      <c r="B15" s="137" t="s">
        <v>46</v>
      </c>
      <c r="C15" s="138"/>
      <c r="D15" s="138"/>
      <c r="E15" s="138" t="s">
        <v>47</v>
      </c>
      <c r="F15" s="139"/>
      <c r="G15" s="139"/>
      <c r="H15" s="139"/>
      <c r="I15" s="139"/>
      <c r="J15" s="139">
        <f>SUM(J16:J17)</f>
        <v>0</v>
      </c>
    </row>
    <row r="16" spans="2:10" ht="15">
      <c r="B16" s="140" t="s">
        <v>48</v>
      </c>
      <c r="C16" s="141" t="s">
        <v>20</v>
      </c>
      <c r="D16" s="140" t="s">
        <v>49</v>
      </c>
      <c r="E16" s="142" t="s">
        <v>50</v>
      </c>
      <c r="F16" s="141" t="s">
        <v>51</v>
      </c>
      <c r="G16" s="143">
        <v>712</v>
      </c>
      <c r="H16" s="144"/>
      <c r="I16" s="145">
        <f>ROUND(H16*($H$11+1),2)</f>
        <v>0</v>
      </c>
      <c r="J16" s="146">
        <f>ROUND((G16*I16),2)</f>
        <v>0</v>
      </c>
    </row>
    <row r="17" spans="2:10" ht="30">
      <c r="B17" s="140" t="s">
        <v>52</v>
      </c>
      <c r="C17" s="141" t="s">
        <v>20</v>
      </c>
      <c r="D17" s="147">
        <v>99059</v>
      </c>
      <c r="E17" s="142" t="s">
        <v>53</v>
      </c>
      <c r="F17" s="141" t="s">
        <v>54</v>
      </c>
      <c r="G17" s="143">
        <v>356</v>
      </c>
      <c r="H17" s="144"/>
      <c r="I17" s="145">
        <f>ROUND(H17*($H$11+1),2)</f>
        <v>0</v>
      </c>
      <c r="J17" s="146">
        <f>ROUND((G17*I17),2)</f>
        <v>0</v>
      </c>
    </row>
    <row r="18" spans="2:10" ht="15">
      <c r="B18" s="137" t="s">
        <v>59</v>
      </c>
      <c r="C18" s="138"/>
      <c r="D18" s="138"/>
      <c r="E18" s="138" t="s">
        <v>60</v>
      </c>
      <c r="F18" s="139"/>
      <c r="G18" s="139"/>
      <c r="H18" s="139"/>
      <c r="I18" s="139"/>
      <c r="J18" s="139">
        <f>SUM(J19:J21)</f>
        <v>0</v>
      </c>
    </row>
    <row r="19" spans="2:10" ht="30">
      <c r="B19" s="140" t="s">
        <v>61</v>
      </c>
      <c r="C19" s="141" t="s">
        <v>20</v>
      </c>
      <c r="D19" s="141">
        <v>10776</v>
      </c>
      <c r="E19" s="142" t="s">
        <v>67</v>
      </c>
      <c r="F19" s="141" t="s">
        <v>68</v>
      </c>
      <c r="G19" s="143">
        <v>16</v>
      </c>
      <c r="H19" s="144"/>
      <c r="I19" s="145">
        <f>ROUND(H19*($H$11+1),2)</f>
        <v>0</v>
      </c>
      <c r="J19" s="146">
        <f>ROUND((G19*I19),2)</f>
        <v>0</v>
      </c>
    </row>
    <row r="20" spans="2:10" ht="15">
      <c r="B20" s="140" t="s">
        <v>66</v>
      </c>
      <c r="C20" s="141" t="s">
        <v>62</v>
      </c>
      <c r="D20" s="140" t="s">
        <v>63</v>
      </c>
      <c r="E20" s="142" t="s">
        <v>64</v>
      </c>
      <c r="F20" s="141" t="s">
        <v>65</v>
      </c>
      <c r="G20" s="143">
        <v>8</v>
      </c>
      <c r="H20" s="144"/>
      <c r="I20" s="145">
        <f>ROUND(H20*($H$11+1),2)</f>
        <v>0</v>
      </c>
      <c r="J20" s="146">
        <f>ROUND((G20*I20),2)</f>
        <v>0</v>
      </c>
    </row>
    <row r="21" spans="2:10" ht="45">
      <c r="B21" s="140" t="s">
        <v>69</v>
      </c>
      <c r="C21" s="141" t="s">
        <v>20</v>
      </c>
      <c r="D21" s="148" t="s">
        <v>70</v>
      </c>
      <c r="E21" s="142" t="s">
        <v>71</v>
      </c>
      <c r="F21" s="141" t="s">
        <v>72</v>
      </c>
      <c r="G21" s="143">
        <v>72.8</v>
      </c>
      <c r="H21" s="144"/>
      <c r="I21" s="145">
        <f>ROUND(H21*($H$11+1),2)</f>
        <v>0</v>
      </c>
      <c r="J21" s="146">
        <f>ROUND((G21*I21),2)</f>
        <v>0</v>
      </c>
    </row>
    <row r="22" spans="2:10" ht="15">
      <c r="B22" s="137" t="s">
        <v>73</v>
      </c>
      <c r="C22" s="138"/>
      <c r="D22" s="138"/>
      <c r="E22" s="138" t="s">
        <v>74</v>
      </c>
      <c r="F22" s="139"/>
      <c r="G22" s="139"/>
      <c r="H22" s="139"/>
      <c r="I22" s="139"/>
      <c r="J22" s="139">
        <f>SUM(J23)</f>
        <v>0</v>
      </c>
    </row>
    <row r="23" spans="2:10" ht="15">
      <c r="B23" s="140" t="s">
        <v>75</v>
      </c>
      <c r="C23" s="141" t="s">
        <v>56</v>
      </c>
      <c r="D23" s="140">
        <v>101603</v>
      </c>
      <c r="E23" s="142" t="s">
        <v>76</v>
      </c>
      <c r="F23" s="141" t="s">
        <v>51</v>
      </c>
      <c r="G23" s="143">
        <v>8</v>
      </c>
      <c r="H23" s="144"/>
      <c r="I23" s="145">
        <f>ROUND(H23*($H$11+1),2)</f>
        <v>0</v>
      </c>
      <c r="J23" s="146">
        <f>ROUND((G23*I23),2)</f>
        <v>0</v>
      </c>
    </row>
    <row r="24" spans="2:10" ht="15">
      <c r="B24" s="134">
        <v>2</v>
      </c>
      <c r="C24" s="135"/>
      <c r="D24" s="135"/>
      <c r="E24" s="149" t="s">
        <v>77</v>
      </c>
      <c r="F24" s="136"/>
      <c r="G24" s="136"/>
      <c r="H24" s="136"/>
      <c r="I24" s="136"/>
      <c r="J24" s="136">
        <f>J25+J27+J38+J52</f>
        <v>0</v>
      </c>
    </row>
    <row r="25" spans="2:10" ht="30">
      <c r="B25" s="137" t="s">
        <v>78</v>
      </c>
      <c r="C25" s="138"/>
      <c r="D25" s="138"/>
      <c r="E25" s="150" t="s">
        <v>200</v>
      </c>
      <c r="F25" s="139"/>
      <c r="G25" s="139"/>
      <c r="H25" s="139"/>
      <c r="I25" s="139"/>
      <c r="J25" s="139">
        <f>SUM(J26)</f>
        <v>0</v>
      </c>
    </row>
    <row r="26" spans="2:10" ht="15">
      <c r="B26" s="141" t="s">
        <v>80</v>
      </c>
      <c r="C26" s="141" t="s">
        <v>20</v>
      </c>
      <c r="D26" s="151" t="s">
        <v>201</v>
      </c>
      <c r="E26" s="142" t="s">
        <v>202</v>
      </c>
      <c r="F26" s="141" t="s">
        <v>51</v>
      </c>
      <c r="G26" s="152">
        <v>926.39</v>
      </c>
      <c r="H26" s="144"/>
      <c r="I26" s="145">
        <f>ROUND(H26*($H$11+1),2)</f>
        <v>0</v>
      </c>
      <c r="J26" s="146">
        <f>ROUND((G26*I26),2)</f>
        <v>0</v>
      </c>
    </row>
    <row r="27" spans="2:10" ht="15">
      <c r="B27" s="137" t="s">
        <v>83</v>
      </c>
      <c r="C27" s="138"/>
      <c r="D27" s="138"/>
      <c r="E27" s="150" t="s">
        <v>84</v>
      </c>
      <c r="F27" s="139"/>
      <c r="G27" s="139"/>
      <c r="H27" s="139"/>
      <c r="I27" s="139"/>
      <c r="J27" s="139">
        <f>SUM(J28:J37)</f>
        <v>0</v>
      </c>
    </row>
    <row r="28" spans="2:10" ht="30">
      <c r="B28" s="140" t="s">
        <v>85</v>
      </c>
      <c r="C28" s="141" t="s">
        <v>20</v>
      </c>
      <c r="D28" s="141" t="s">
        <v>203</v>
      </c>
      <c r="E28" s="142" t="s">
        <v>204</v>
      </c>
      <c r="F28" s="141" t="s">
        <v>51</v>
      </c>
      <c r="G28" s="152">
        <v>2788.146</v>
      </c>
      <c r="H28" s="144"/>
      <c r="I28" s="145">
        <f aca="true" t="shared" si="0" ref="I28:I37">ROUND(H28*($H$11+1),2)</f>
        <v>0</v>
      </c>
      <c r="J28" s="146">
        <f aca="true" t="shared" si="1" ref="J28:J37">ROUND((G28*I28),2)</f>
        <v>0</v>
      </c>
    </row>
    <row r="29" spans="2:10" ht="45">
      <c r="B29" s="140" t="s">
        <v>87</v>
      </c>
      <c r="C29" s="141" t="s">
        <v>20</v>
      </c>
      <c r="D29" s="141" t="s">
        <v>88</v>
      </c>
      <c r="E29" s="142" t="s">
        <v>89</v>
      </c>
      <c r="F29" s="141" t="s">
        <v>90</v>
      </c>
      <c r="G29" s="152">
        <v>1045.55475</v>
      </c>
      <c r="H29" s="144"/>
      <c r="I29" s="145">
        <f t="shared" si="0"/>
        <v>0</v>
      </c>
      <c r="J29" s="146">
        <f t="shared" si="1"/>
        <v>0</v>
      </c>
    </row>
    <row r="30" spans="2:10" ht="45">
      <c r="B30" s="140" t="s">
        <v>91</v>
      </c>
      <c r="C30" s="141" t="s">
        <v>92</v>
      </c>
      <c r="D30" s="141">
        <v>3</v>
      </c>
      <c r="E30" s="142" t="s">
        <v>93</v>
      </c>
      <c r="F30" s="141" t="s">
        <v>90</v>
      </c>
      <c r="G30" s="152">
        <v>1045.55475</v>
      </c>
      <c r="H30" s="153"/>
      <c r="I30" s="145">
        <f t="shared" si="0"/>
        <v>0</v>
      </c>
      <c r="J30" s="146">
        <f t="shared" si="1"/>
        <v>0</v>
      </c>
    </row>
    <row r="31" spans="2:10" ht="60">
      <c r="B31" s="140" t="s">
        <v>94</v>
      </c>
      <c r="C31" s="141" t="s">
        <v>20</v>
      </c>
      <c r="D31" s="147">
        <v>101230</v>
      </c>
      <c r="E31" s="154" t="s">
        <v>205</v>
      </c>
      <c r="F31" s="141" t="s">
        <v>90</v>
      </c>
      <c r="G31" s="152">
        <v>1409.6799999999998</v>
      </c>
      <c r="H31" s="144"/>
      <c r="I31" s="145">
        <f t="shared" si="0"/>
        <v>0</v>
      </c>
      <c r="J31" s="146">
        <f t="shared" si="1"/>
        <v>0</v>
      </c>
    </row>
    <row r="32" spans="2:10" ht="30">
      <c r="B32" s="140" t="s">
        <v>96</v>
      </c>
      <c r="C32" s="141" t="s">
        <v>56</v>
      </c>
      <c r="D32" s="155">
        <v>43100</v>
      </c>
      <c r="E32" s="142" t="s">
        <v>95</v>
      </c>
      <c r="F32" s="141" t="s">
        <v>90</v>
      </c>
      <c r="G32" s="152">
        <v>4263.15</v>
      </c>
      <c r="H32" s="144"/>
      <c r="I32" s="145">
        <f t="shared" si="0"/>
        <v>0</v>
      </c>
      <c r="J32" s="146">
        <f t="shared" si="1"/>
        <v>0</v>
      </c>
    </row>
    <row r="33" spans="2:10" ht="30">
      <c r="B33" s="140" t="s">
        <v>99</v>
      </c>
      <c r="C33" s="141" t="s">
        <v>20</v>
      </c>
      <c r="D33" s="147">
        <v>95876</v>
      </c>
      <c r="E33" s="142" t="s">
        <v>97</v>
      </c>
      <c r="F33" s="141" t="s">
        <v>98</v>
      </c>
      <c r="G33" s="152">
        <v>154539.1875</v>
      </c>
      <c r="H33" s="144"/>
      <c r="I33" s="145">
        <f t="shared" si="0"/>
        <v>0</v>
      </c>
      <c r="J33" s="146">
        <f t="shared" si="1"/>
        <v>0</v>
      </c>
    </row>
    <row r="34" spans="2:10" ht="30">
      <c r="B34" s="140" t="s">
        <v>101</v>
      </c>
      <c r="C34" s="141" t="s">
        <v>20</v>
      </c>
      <c r="D34" s="147">
        <v>93593</v>
      </c>
      <c r="E34" s="142" t="s">
        <v>100</v>
      </c>
      <c r="F34" s="141" t="s">
        <v>98</v>
      </c>
      <c r="G34" s="152">
        <v>179052.3</v>
      </c>
      <c r="H34" s="144"/>
      <c r="I34" s="145">
        <f t="shared" si="0"/>
        <v>0</v>
      </c>
      <c r="J34" s="146">
        <f t="shared" si="1"/>
        <v>0</v>
      </c>
    </row>
    <row r="35" spans="2:10" ht="15">
      <c r="B35" s="140" t="s">
        <v>206</v>
      </c>
      <c r="C35" s="141" t="s">
        <v>56</v>
      </c>
      <c r="D35" s="156">
        <v>43200</v>
      </c>
      <c r="E35" s="142" t="s">
        <v>102</v>
      </c>
      <c r="F35" s="141" t="s">
        <v>90</v>
      </c>
      <c r="G35" s="152">
        <v>4263.15</v>
      </c>
      <c r="H35" s="144"/>
      <c r="I35" s="145">
        <f t="shared" si="0"/>
        <v>0</v>
      </c>
      <c r="J35" s="146">
        <f t="shared" si="1"/>
        <v>0</v>
      </c>
    </row>
    <row r="36" spans="2:10" ht="45">
      <c r="B36" s="140" t="s">
        <v>207</v>
      </c>
      <c r="C36" s="141" t="s">
        <v>92</v>
      </c>
      <c r="D36" s="140">
        <v>4</v>
      </c>
      <c r="E36" s="157" t="s">
        <v>208</v>
      </c>
      <c r="F36" s="141" t="s">
        <v>90</v>
      </c>
      <c r="G36" s="152">
        <v>1762.1</v>
      </c>
      <c r="H36" s="158"/>
      <c r="I36" s="145">
        <f t="shared" si="0"/>
        <v>0</v>
      </c>
      <c r="J36" s="146">
        <f t="shared" si="1"/>
        <v>0</v>
      </c>
    </row>
    <row r="37" spans="2:10" ht="15">
      <c r="B37" s="140" t="s">
        <v>209</v>
      </c>
      <c r="C37" s="141" t="s">
        <v>155</v>
      </c>
      <c r="D37" s="151">
        <v>10306</v>
      </c>
      <c r="E37" s="142" t="s">
        <v>210</v>
      </c>
      <c r="F37" s="141" t="s">
        <v>90</v>
      </c>
      <c r="G37" s="152">
        <v>720</v>
      </c>
      <c r="H37" s="144"/>
      <c r="I37" s="145">
        <f t="shared" si="0"/>
        <v>0</v>
      </c>
      <c r="J37" s="146">
        <f t="shared" si="1"/>
        <v>0</v>
      </c>
    </row>
    <row r="38" spans="2:10" ht="15">
      <c r="B38" s="137" t="s">
        <v>103</v>
      </c>
      <c r="C38" s="138"/>
      <c r="D38" s="138"/>
      <c r="E38" s="150" t="s">
        <v>104</v>
      </c>
      <c r="F38" s="139"/>
      <c r="G38" s="139"/>
      <c r="H38" s="139"/>
      <c r="I38" s="139"/>
      <c r="J38" s="139">
        <f>SUM(J39:J51)</f>
        <v>0</v>
      </c>
    </row>
    <row r="39" spans="2:10" ht="30">
      <c r="B39" s="141" t="s">
        <v>105</v>
      </c>
      <c r="C39" s="141" t="s">
        <v>20</v>
      </c>
      <c r="D39" s="156">
        <v>10527</v>
      </c>
      <c r="E39" s="142" t="s">
        <v>142</v>
      </c>
      <c r="F39" s="141" t="s">
        <v>143</v>
      </c>
      <c r="G39" s="152">
        <v>3408</v>
      </c>
      <c r="H39" s="144"/>
      <c r="I39" s="145">
        <f aca="true" t="shared" si="2" ref="I39:I51">ROUND(H39*($H$11+1),2)</f>
        <v>0</v>
      </c>
      <c r="J39" s="146">
        <f aca="true" t="shared" si="3" ref="J39:J51">ROUND((G39*I39),2)</f>
        <v>0</v>
      </c>
    </row>
    <row r="40" spans="2:10" ht="30">
      <c r="B40" s="141" t="s">
        <v>108</v>
      </c>
      <c r="C40" s="141" t="s">
        <v>20</v>
      </c>
      <c r="D40" s="156" t="s">
        <v>145</v>
      </c>
      <c r="E40" s="142" t="s">
        <v>146</v>
      </c>
      <c r="F40" s="141" t="s">
        <v>54</v>
      </c>
      <c r="G40" s="152">
        <v>2145</v>
      </c>
      <c r="H40" s="144"/>
      <c r="I40" s="145">
        <f t="shared" si="2"/>
        <v>0</v>
      </c>
      <c r="J40" s="146">
        <f t="shared" si="3"/>
        <v>0</v>
      </c>
    </row>
    <row r="41" spans="2:10" ht="15">
      <c r="B41" s="141" t="s">
        <v>111</v>
      </c>
      <c r="C41" s="141" t="s">
        <v>56</v>
      </c>
      <c r="D41" s="156">
        <v>100200</v>
      </c>
      <c r="E41" s="142" t="s">
        <v>148</v>
      </c>
      <c r="F41" s="141" t="s">
        <v>51</v>
      </c>
      <c r="G41" s="152">
        <v>3217.5</v>
      </c>
      <c r="H41" s="144"/>
      <c r="I41" s="145">
        <f t="shared" si="2"/>
        <v>0</v>
      </c>
      <c r="J41" s="146">
        <f t="shared" si="3"/>
        <v>0</v>
      </c>
    </row>
    <row r="42" spans="2:10" ht="30">
      <c r="B42" s="141" t="s">
        <v>113</v>
      </c>
      <c r="C42" s="141" t="s">
        <v>20</v>
      </c>
      <c r="D42" s="159" t="s">
        <v>128</v>
      </c>
      <c r="E42" s="142" t="s">
        <v>129</v>
      </c>
      <c r="F42" s="141" t="s">
        <v>130</v>
      </c>
      <c r="G42" s="152">
        <v>586.9</v>
      </c>
      <c r="H42" s="144"/>
      <c r="I42" s="145">
        <f t="shared" si="2"/>
        <v>0</v>
      </c>
      <c r="J42" s="146">
        <f t="shared" si="3"/>
        <v>0</v>
      </c>
    </row>
    <row r="43" spans="2:10" ht="30">
      <c r="B43" s="141" t="s">
        <v>116</v>
      </c>
      <c r="C43" s="141" t="s">
        <v>20</v>
      </c>
      <c r="D43" s="159">
        <v>100343</v>
      </c>
      <c r="E43" s="142" t="s">
        <v>132</v>
      </c>
      <c r="F43" s="141" t="s">
        <v>130</v>
      </c>
      <c r="G43" s="152">
        <v>6991.9</v>
      </c>
      <c r="H43" s="144"/>
      <c r="I43" s="145">
        <f t="shared" si="2"/>
        <v>0</v>
      </c>
      <c r="J43" s="146">
        <f t="shared" si="3"/>
        <v>0</v>
      </c>
    </row>
    <row r="44" spans="2:10" ht="30">
      <c r="B44" s="141" t="s">
        <v>120</v>
      </c>
      <c r="C44" s="141" t="s">
        <v>20</v>
      </c>
      <c r="D44" s="159" t="s">
        <v>134</v>
      </c>
      <c r="E44" s="142" t="s">
        <v>135</v>
      </c>
      <c r="F44" s="141" t="s">
        <v>130</v>
      </c>
      <c r="G44" s="152">
        <v>7435.1</v>
      </c>
      <c r="H44" s="144"/>
      <c r="I44" s="145">
        <f t="shared" si="2"/>
        <v>0</v>
      </c>
      <c r="J44" s="146">
        <f t="shared" si="3"/>
        <v>0</v>
      </c>
    </row>
    <row r="45" spans="2:10" ht="30">
      <c r="B45" s="141" t="s">
        <v>123</v>
      </c>
      <c r="C45" s="141" t="s">
        <v>20</v>
      </c>
      <c r="D45" s="159" t="s">
        <v>137</v>
      </c>
      <c r="E45" s="142" t="s">
        <v>138</v>
      </c>
      <c r="F45" s="141" t="s">
        <v>130</v>
      </c>
      <c r="G45" s="152">
        <v>3413.5</v>
      </c>
      <c r="H45" s="144"/>
      <c r="I45" s="145">
        <f t="shared" si="2"/>
        <v>0</v>
      </c>
      <c r="J45" s="146">
        <f t="shared" si="3"/>
        <v>0</v>
      </c>
    </row>
    <row r="46" spans="2:10" ht="30">
      <c r="B46" s="141" t="s">
        <v>127</v>
      </c>
      <c r="C46" s="141" t="s">
        <v>20</v>
      </c>
      <c r="D46" s="159" t="s">
        <v>211</v>
      </c>
      <c r="E46" s="142" t="s">
        <v>212</v>
      </c>
      <c r="F46" s="141" t="s">
        <v>130</v>
      </c>
      <c r="G46" s="152">
        <v>6951</v>
      </c>
      <c r="H46" s="144"/>
      <c r="I46" s="145">
        <f t="shared" si="2"/>
        <v>0</v>
      </c>
      <c r="J46" s="146">
        <f t="shared" si="3"/>
        <v>0</v>
      </c>
    </row>
    <row r="47" spans="2:10" ht="45">
      <c r="B47" s="141" t="s">
        <v>131</v>
      </c>
      <c r="C47" s="141" t="s">
        <v>20</v>
      </c>
      <c r="D47" s="159" t="s">
        <v>114</v>
      </c>
      <c r="E47" s="142" t="s">
        <v>115</v>
      </c>
      <c r="F47" s="141" t="s">
        <v>51</v>
      </c>
      <c r="G47" s="152">
        <v>3100.8</v>
      </c>
      <c r="H47" s="144"/>
      <c r="I47" s="145">
        <f t="shared" si="2"/>
        <v>0</v>
      </c>
      <c r="J47" s="146">
        <f t="shared" si="3"/>
        <v>0</v>
      </c>
    </row>
    <row r="48" spans="2:10" ht="30">
      <c r="B48" s="141" t="s">
        <v>133</v>
      </c>
      <c r="C48" s="141" t="s">
        <v>92</v>
      </c>
      <c r="D48" s="159">
        <v>5</v>
      </c>
      <c r="E48" s="160" t="s">
        <v>112</v>
      </c>
      <c r="F48" s="141" t="s">
        <v>90</v>
      </c>
      <c r="G48" s="152">
        <v>486.52500000000003</v>
      </c>
      <c r="H48" s="161"/>
      <c r="I48" s="145">
        <f t="shared" si="2"/>
        <v>0</v>
      </c>
      <c r="J48" s="146">
        <f t="shared" si="3"/>
        <v>0</v>
      </c>
    </row>
    <row r="49" spans="2:10" ht="15">
      <c r="B49" s="141" t="s">
        <v>136</v>
      </c>
      <c r="C49" s="141" t="s">
        <v>117</v>
      </c>
      <c r="D49" s="159" t="s">
        <v>118</v>
      </c>
      <c r="E49" s="142" t="s">
        <v>119</v>
      </c>
      <c r="F49" s="141" t="s">
        <v>54</v>
      </c>
      <c r="G49" s="152">
        <v>3396</v>
      </c>
      <c r="H49" s="144"/>
      <c r="I49" s="145">
        <f t="shared" si="2"/>
        <v>0</v>
      </c>
      <c r="J49" s="146">
        <f t="shared" si="3"/>
        <v>0</v>
      </c>
    </row>
    <row r="50" spans="2:10" ht="30">
      <c r="B50" s="141" t="s">
        <v>213</v>
      </c>
      <c r="C50" s="141" t="s">
        <v>117</v>
      </c>
      <c r="D50" s="140" t="s">
        <v>121</v>
      </c>
      <c r="E50" s="142" t="s">
        <v>122</v>
      </c>
      <c r="F50" s="141" t="s">
        <v>54</v>
      </c>
      <c r="G50" s="152">
        <v>3396</v>
      </c>
      <c r="H50" s="144"/>
      <c r="I50" s="145">
        <f t="shared" si="2"/>
        <v>0</v>
      </c>
      <c r="J50" s="146">
        <f t="shared" si="3"/>
        <v>0</v>
      </c>
    </row>
    <row r="51" spans="2:10" ht="30">
      <c r="B51" s="141" t="s">
        <v>214</v>
      </c>
      <c r="C51" s="141" t="s">
        <v>117</v>
      </c>
      <c r="D51" s="140" t="s">
        <v>124</v>
      </c>
      <c r="E51" s="142" t="s">
        <v>125</v>
      </c>
      <c r="F51" s="141" t="s">
        <v>126</v>
      </c>
      <c r="G51" s="152">
        <v>283</v>
      </c>
      <c r="H51" s="144"/>
      <c r="I51" s="145">
        <f t="shared" si="2"/>
        <v>0</v>
      </c>
      <c r="J51" s="146">
        <f t="shared" si="3"/>
        <v>0</v>
      </c>
    </row>
    <row r="52" spans="2:10" ht="15">
      <c r="B52" s="137" t="s">
        <v>139</v>
      </c>
      <c r="C52" s="138"/>
      <c r="D52" s="138"/>
      <c r="E52" s="150" t="s">
        <v>153</v>
      </c>
      <c r="F52" s="139"/>
      <c r="G52" s="139"/>
      <c r="H52" s="139"/>
      <c r="I52" s="139"/>
      <c r="J52" s="139">
        <f>SUM(J53:J58)</f>
        <v>0</v>
      </c>
    </row>
    <row r="53" spans="2:10" ht="15">
      <c r="B53" s="141" t="s">
        <v>141</v>
      </c>
      <c r="C53" s="141" t="s">
        <v>56</v>
      </c>
      <c r="D53" s="156">
        <v>130109</v>
      </c>
      <c r="E53" s="142" t="s">
        <v>215</v>
      </c>
      <c r="F53" s="141" t="s">
        <v>54</v>
      </c>
      <c r="G53" s="152">
        <v>858</v>
      </c>
      <c r="H53" s="144"/>
      <c r="I53" s="145">
        <f aca="true" t="shared" si="4" ref="I53:I58">ROUND(H53*($H$11+1),2)</f>
        <v>0</v>
      </c>
      <c r="J53" s="146">
        <f aca="true" t="shared" si="5" ref="J53:J58">ROUND((G53*I53),2)</f>
        <v>0</v>
      </c>
    </row>
    <row r="54" spans="2:10" ht="30">
      <c r="B54" s="141" t="s">
        <v>144</v>
      </c>
      <c r="C54" s="141" t="s">
        <v>56</v>
      </c>
      <c r="D54" s="156">
        <v>130201</v>
      </c>
      <c r="E54" s="142" t="s">
        <v>164</v>
      </c>
      <c r="F54" s="141" t="s">
        <v>130</v>
      </c>
      <c r="G54" s="162">
        <v>42900</v>
      </c>
      <c r="H54" s="144"/>
      <c r="I54" s="145">
        <f t="shared" si="4"/>
        <v>0</v>
      </c>
      <c r="J54" s="146">
        <f t="shared" si="5"/>
        <v>0</v>
      </c>
    </row>
    <row r="55" spans="2:10" ht="30">
      <c r="B55" s="141" t="s">
        <v>147</v>
      </c>
      <c r="C55" s="141" t="s">
        <v>56</v>
      </c>
      <c r="D55" s="156">
        <v>130202</v>
      </c>
      <c r="E55" s="142" t="s">
        <v>166</v>
      </c>
      <c r="F55" s="141" t="s">
        <v>90</v>
      </c>
      <c r="G55" s="152">
        <v>68.64</v>
      </c>
      <c r="H55" s="144"/>
      <c r="I55" s="145">
        <f t="shared" si="4"/>
        <v>0</v>
      </c>
      <c r="J55" s="146">
        <f t="shared" si="5"/>
        <v>0</v>
      </c>
    </row>
    <row r="56" spans="2:10" ht="30">
      <c r="B56" s="141" t="s">
        <v>149</v>
      </c>
      <c r="C56" s="141" t="s">
        <v>56</v>
      </c>
      <c r="D56" s="156">
        <v>130205</v>
      </c>
      <c r="E56" s="142" t="s">
        <v>168</v>
      </c>
      <c r="F56" s="141" t="s">
        <v>90</v>
      </c>
      <c r="G56" s="152">
        <v>21.450000000000003</v>
      </c>
      <c r="H56" s="144"/>
      <c r="I56" s="145">
        <f t="shared" si="4"/>
        <v>0</v>
      </c>
      <c r="J56" s="146">
        <f t="shared" si="5"/>
        <v>0</v>
      </c>
    </row>
    <row r="57" spans="2:10" ht="15">
      <c r="B57" s="141" t="s">
        <v>216</v>
      </c>
      <c r="C57" s="141" t="s">
        <v>20</v>
      </c>
      <c r="D57" s="156" t="s">
        <v>161</v>
      </c>
      <c r="E57" s="142" t="s">
        <v>162</v>
      </c>
      <c r="F57" s="141" t="s">
        <v>130</v>
      </c>
      <c r="G57" s="152">
        <v>4957.52</v>
      </c>
      <c r="H57" s="144"/>
      <c r="I57" s="145">
        <f t="shared" si="4"/>
        <v>0</v>
      </c>
      <c r="J57" s="146">
        <f t="shared" si="5"/>
        <v>0</v>
      </c>
    </row>
    <row r="58" spans="2:10" ht="30">
      <c r="B58" s="141" t="s">
        <v>217</v>
      </c>
      <c r="C58" s="141" t="s">
        <v>20</v>
      </c>
      <c r="D58" s="156" t="s">
        <v>158</v>
      </c>
      <c r="E58" s="142" t="s">
        <v>159</v>
      </c>
      <c r="F58" s="141" t="s">
        <v>130</v>
      </c>
      <c r="G58" s="152">
        <v>564.06</v>
      </c>
      <c r="H58" s="144"/>
      <c r="I58" s="145">
        <f t="shared" si="4"/>
        <v>0</v>
      </c>
      <c r="J58" s="146">
        <f t="shared" si="5"/>
        <v>0</v>
      </c>
    </row>
    <row r="59" spans="2:10" ht="15">
      <c r="B59" s="134">
        <v>3</v>
      </c>
      <c r="C59" s="135"/>
      <c r="D59" s="135"/>
      <c r="E59" s="149" t="s">
        <v>172</v>
      </c>
      <c r="F59" s="136"/>
      <c r="G59" s="136"/>
      <c r="H59" s="136"/>
      <c r="I59" s="136"/>
      <c r="J59" s="136">
        <f>J60+J62+J64</f>
        <v>0</v>
      </c>
    </row>
    <row r="60" spans="2:10" ht="15">
      <c r="B60" s="137" t="s">
        <v>173</v>
      </c>
      <c r="C60" s="138"/>
      <c r="D60" s="138"/>
      <c r="E60" s="150" t="s">
        <v>174</v>
      </c>
      <c r="F60" s="139"/>
      <c r="G60" s="139"/>
      <c r="H60" s="139"/>
      <c r="I60" s="139"/>
      <c r="J60" s="139">
        <f>SUM(J61)</f>
        <v>0</v>
      </c>
    </row>
    <row r="61" spans="2:10" ht="30">
      <c r="B61" s="141" t="s">
        <v>175</v>
      </c>
      <c r="C61" s="141" t="s">
        <v>20</v>
      </c>
      <c r="D61" s="159" t="s">
        <v>176</v>
      </c>
      <c r="E61" s="142" t="s">
        <v>177</v>
      </c>
      <c r="F61" s="141" t="s">
        <v>54</v>
      </c>
      <c r="G61" s="152">
        <v>357.5</v>
      </c>
      <c r="H61" s="144"/>
      <c r="I61" s="145">
        <f>ROUND(H61*($H$11+1),2)</f>
        <v>0</v>
      </c>
      <c r="J61" s="146">
        <f>ROUND((G61*I61),2)</f>
        <v>0</v>
      </c>
    </row>
    <row r="62" spans="2:10" ht="15">
      <c r="B62" s="137" t="s">
        <v>178</v>
      </c>
      <c r="C62" s="138"/>
      <c r="D62" s="138"/>
      <c r="E62" s="150" t="s">
        <v>179</v>
      </c>
      <c r="F62" s="139"/>
      <c r="G62" s="139"/>
      <c r="H62" s="139"/>
      <c r="I62" s="139"/>
      <c r="J62" s="139">
        <f>SUM(J63)</f>
        <v>0</v>
      </c>
    </row>
    <row r="63" spans="2:10" ht="45">
      <c r="B63" s="141" t="s">
        <v>180</v>
      </c>
      <c r="C63" s="141" t="s">
        <v>56</v>
      </c>
      <c r="D63" s="159">
        <v>67003</v>
      </c>
      <c r="E63" s="142" t="s">
        <v>181</v>
      </c>
      <c r="F63" s="141" t="s">
        <v>51</v>
      </c>
      <c r="G63" s="152">
        <v>1443</v>
      </c>
      <c r="H63" s="144"/>
      <c r="I63" s="145">
        <f>ROUND(H63*($H$11+1),2)</f>
        <v>0</v>
      </c>
      <c r="J63" s="146">
        <f>ROUND((G63*I63),2)</f>
        <v>0</v>
      </c>
    </row>
    <row r="64" spans="2:10" ht="15">
      <c r="B64" s="137" t="s">
        <v>182</v>
      </c>
      <c r="C64" s="138"/>
      <c r="D64" s="138"/>
      <c r="E64" s="150" t="s">
        <v>188</v>
      </c>
      <c r="F64" s="139"/>
      <c r="G64" s="139"/>
      <c r="H64" s="139"/>
      <c r="I64" s="139"/>
      <c r="J64" s="139">
        <f>SUM(J65:J66)</f>
        <v>0</v>
      </c>
    </row>
    <row r="65" spans="2:10" ht="15">
      <c r="B65" s="141" t="s">
        <v>184</v>
      </c>
      <c r="C65" s="141" t="s">
        <v>20</v>
      </c>
      <c r="D65" s="159" t="s">
        <v>190</v>
      </c>
      <c r="E65" s="142" t="s">
        <v>191</v>
      </c>
      <c r="F65" s="141" t="s">
        <v>126</v>
      </c>
      <c r="G65" s="152">
        <v>497</v>
      </c>
      <c r="H65" s="144"/>
      <c r="I65" s="145">
        <f>ROUND(H65*($H$11+1),2)</f>
        <v>0</v>
      </c>
      <c r="J65" s="146">
        <f>ROUND((G65*I65),2)</f>
        <v>0</v>
      </c>
    </row>
    <row r="66" spans="2:10" ht="45">
      <c r="B66" s="141" t="s">
        <v>218</v>
      </c>
      <c r="C66" s="141" t="s">
        <v>20</v>
      </c>
      <c r="D66" s="159" t="s">
        <v>219</v>
      </c>
      <c r="E66" s="142" t="s">
        <v>220</v>
      </c>
      <c r="F66" s="141" t="s">
        <v>54</v>
      </c>
      <c r="G66" s="152">
        <v>357.5</v>
      </c>
      <c r="H66" s="144"/>
      <c r="I66" s="145">
        <f>ROUND(H66*($H$11+1),2)</f>
        <v>0</v>
      </c>
      <c r="J66" s="146">
        <f>ROUND((G66*I66),2)</f>
        <v>0</v>
      </c>
    </row>
    <row r="67" spans="2:10" ht="15">
      <c r="B67" s="163"/>
      <c r="C67" s="163"/>
      <c r="D67" s="163"/>
      <c r="E67" s="163"/>
      <c r="F67" s="163"/>
      <c r="G67" s="163"/>
      <c r="H67" s="163"/>
      <c r="I67" s="163"/>
      <c r="J67" s="163"/>
    </row>
    <row r="68" spans="2:10" ht="15">
      <c r="B68" s="163"/>
      <c r="C68" s="163"/>
      <c r="D68" s="163"/>
      <c r="E68" s="163"/>
      <c r="F68" s="163"/>
      <c r="G68" s="163"/>
      <c r="H68" s="163"/>
      <c r="I68" s="163"/>
      <c r="J68" s="163"/>
    </row>
    <row r="69" spans="2:10" ht="45" customHeight="1">
      <c r="B69" s="62"/>
      <c r="C69" s="226" t="s">
        <v>34</v>
      </c>
      <c r="D69" s="226"/>
      <c r="E69" s="63"/>
      <c r="F69" s="163"/>
      <c r="G69" s="163"/>
      <c r="H69" s="163"/>
      <c r="I69" s="163"/>
      <c r="J69" s="163"/>
    </row>
    <row r="70" spans="2:10" ht="15">
      <c r="B70" s="64"/>
      <c r="C70" s="227" t="s">
        <v>35</v>
      </c>
      <c r="D70" s="227"/>
      <c r="E70" s="65"/>
      <c r="F70" s="163"/>
      <c r="G70" s="163"/>
      <c r="H70" s="163"/>
      <c r="I70" s="163"/>
      <c r="J70" s="163"/>
    </row>
    <row r="71" spans="2:10" ht="15">
      <c r="B71" s="64"/>
      <c r="C71" s="66"/>
      <c r="D71" s="66"/>
      <c r="E71" s="67"/>
      <c r="F71" s="163"/>
      <c r="G71" s="163"/>
      <c r="H71" s="163"/>
      <c r="I71" s="163"/>
      <c r="J71" s="163"/>
    </row>
    <row r="72" spans="2:10" ht="41.25" customHeight="1">
      <c r="B72" s="64"/>
      <c r="C72" s="226" t="s">
        <v>34</v>
      </c>
      <c r="D72" s="226"/>
      <c r="E72" s="63"/>
      <c r="F72" s="163"/>
      <c r="G72" s="163"/>
      <c r="H72" s="163"/>
      <c r="I72" s="163"/>
      <c r="J72" s="163"/>
    </row>
    <row r="73" spans="2:10" ht="15">
      <c r="B73" s="64"/>
      <c r="C73" s="227" t="s">
        <v>36</v>
      </c>
      <c r="D73" s="227"/>
      <c r="E73" s="65"/>
      <c r="F73" s="163"/>
      <c r="G73" s="163"/>
      <c r="H73" s="163"/>
      <c r="I73" s="163"/>
      <c r="J73" s="163"/>
    </row>
    <row r="74" spans="2:10" ht="15">
      <c r="B74" s="64"/>
      <c r="C74" s="228" t="s">
        <v>37</v>
      </c>
      <c r="D74" s="228"/>
      <c r="E74" s="65"/>
      <c r="F74" s="163"/>
      <c r="G74" s="163"/>
      <c r="H74" s="163"/>
      <c r="I74" s="163"/>
      <c r="J74" s="163"/>
    </row>
    <row r="75" spans="2:10" ht="15">
      <c r="B75" s="64"/>
      <c r="C75" s="66"/>
      <c r="D75" s="66"/>
      <c r="E75" s="67"/>
      <c r="F75" s="163"/>
      <c r="G75" s="163"/>
      <c r="H75" s="163"/>
      <c r="I75" s="163"/>
      <c r="J75" s="163"/>
    </row>
    <row r="76" spans="2:10" ht="15">
      <c r="B76" s="64" t="s">
        <v>38</v>
      </c>
      <c r="C76" s="66"/>
      <c r="D76" s="66"/>
      <c r="E76" s="67"/>
      <c r="F76" s="163"/>
      <c r="G76" s="163"/>
      <c r="H76" s="163"/>
      <c r="I76" s="163"/>
      <c r="J76" s="163"/>
    </row>
    <row r="77" spans="2:10" ht="15">
      <c r="B77" s="64" t="s">
        <v>39</v>
      </c>
      <c r="C77" s="66"/>
      <c r="D77" s="66"/>
      <c r="E77" s="67"/>
      <c r="F77" s="163"/>
      <c r="G77" s="163"/>
      <c r="H77" s="163"/>
      <c r="I77" s="163"/>
      <c r="J77" s="163"/>
    </row>
  </sheetData>
  <sheetProtection selectLockedCells="1" selectUnlockedCells="1"/>
  <mergeCells count="13">
    <mergeCell ref="C74:D74"/>
    <mergeCell ref="B8:C8"/>
    <mergeCell ref="D8:I8"/>
    <mergeCell ref="C69:D69"/>
    <mergeCell ref="C70:D70"/>
    <mergeCell ref="C72:D72"/>
    <mergeCell ref="C73:D73"/>
    <mergeCell ref="B2:J2"/>
    <mergeCell ref="D3:E3"/>
    <mergeCell ref="I3:J3"/>
    <mergeCell ref="D4:E4"/>
    <mergeCell ref="B7:C7"/>
    <mergeCell ref="D7:I7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31"/>
  <sheetViews>
    <sheetView zoomScale="90" zoomScaleNormal="90" zoomScalePageLayoutView="0" workbookViewId="0" topLeftCell="A1">
      <selection activeCell="E121" sqref="E121"/>
    </sheetView>
  </sheetViews>
  <sheetFormatPr defaultColWidth="9.140625" defaultRowHeight="15"/>
  <cols>
    <col min="1" max="1" width="5.28125" style="0" customWidth="1"/>
    <col min="2" max="2" width="7.421875" style="0" customWidth="1"/>
    <col min="3" max="3" width="10.00390625" style="0" customWidth="1"/>
    <col min="4" max="4" width="16.7109375" style="0" customWidth="1"/>
    <col min="5" max="5" width="83.7109375" style="0" customWidth="1"/>
    <col min="6" max="9" width="13.140625" style="0" customWidth="1"/>
    <col min="10" max="10" width="19.28125" style="0" customWidth="1"/>
  </cols>
  <sheetData>
    <row r="2" spans="2:10" ht="15">
      <c r="B2" s="235" t="s">
        <v>221</v>
      </c>
      <c r="C2" s="235"/>
      <c r="D2" s="235"/>
      <c r="E2" s="235"/>
      <c r="F2" s="235"/>
      <c r="G2" s="235"/>
      <c r="H2" s="235"/>
      <c r="I2" s="235"/>
      <c r="J2" s="235"/>
    </row>
    <row r="3" spans="2:10" ht="15" customHeight="1">
      <c r="B3" s="6"/>
      <c r="C3" s="7"/>
      <c r="D3" s="214" t="s">
        <v>0</v>
      </c>
      <c r="E3" s="214"/>
      <c r="F3" s="8"/>
      <c r="G3" s="9"/>
      <c r="H3" s="9"/>
      <c r="I3" s="215"/>
      <c r="J3" s="215"/>
    </row>
    <row r="4" spans="2:10" ht="15">
      <c r="B4" s="10"/>
      <c r="C4" s="2"/>
      <c r="D4" s="216"/>
      <c r="E4" s="216"/>
      <c r="F4" s="11"/>
      <c r="G4" s="12"/>
      <c r="H4" s="12"/>
      <c r="I4" s="13"/>
      <c r="J4" s="14"/>
    </row>
    <row r="5" spans="2:10" ht="15">
      <c r="B5" s="10"/>
      <c r="C5" s="2"/>
      <c r="D5" s="15"/>
      <c r="E5" s="15" t="s">
        <v>1</v>
      </c>
      <c r="F5" s="11"/>
      <c r="G5" s="12"/>
      <c r="H5" s="12"/>
      <c r="I5" s="13"/>
      <c r="J5" s="14"/>
    </row>
    <row r="6" spans="2:10" ht="15">
      <c r="B6" s="10"/>
      <c r="C6" s="2"/>
      <c r="D6" s="15"/>
      <c r="E6" s="15" t="s">
        <v>2</v>
      </c>
      <c r="F6" s="11"/>
      <c r="G6" s="12"/>
      <c r="H6" s="12"/>
      <c r="I6" s="13"/>
      <c r="J6" s="14"/>
    </row>
    <row r="7" spans="2:10" ht="18.75">
      <c r="B7" s="217" t="s">
        <v>3</v>
      </c>
      <c r="C7" s="217"/>
      <c r="D7" s="218"/>
      <c r="E7" s="218"/>
      <c r="F7" s="218"/>
      <c r="G7" s="218"/>
      <c r="H7" s="218"/>
      <c r="I7" s="218"/>
      <c r="J7" s="14"/>
    </row>
    <row r="8" spans="2:10" ht="15">
      <c r="B8" s="217" t="s">
        <v>4</v>
      </c>
      <c r="C8" s="217"/>
      <c r="D8" s="219"/>
      <c r="E8" s="219"/>
      <c r="F8" s="219"/>
      <c r="G8" s="219"/>
      <c r="H8" s="219"/>
      <c r="I8" s="219"/>
      <c r="J8" s="14"/>
    </row>
    <row r="9" spans="2:10" ht="15">
      <c r="B9" s="164"/>
      <c r="C9" s="17"/>
      <c r="D9" s="18" t="s">
        <v>5</v>
      </c>
      <c r="E9" s="18" t="s">
        <v>222</v>
      </c>
      <c r="F9" s="17"/>
      <c r="G9" s="17"/>
      <c r="H9" s="19"/>
      <c r="I9" s="20"/>
      <c r="J9" s="14"/>
    </row>
    <row r="10" spans="2:10" ht="15">
      <c r="B10" s="164"/>
      <c r="C10" s="17"/>
      <c r="D10" s="17"/>
      <c r="E10" s="18" t="s">
        <v>7</v>
      </c>
      <c r="F10" s="17"/>
      <c r="G10" s="21"/>
      <c r="H10" s="19"/>
      <c r="I10" s="20"/>
      <c r="J10" s="14"/>
    </row>
    <row r="11" spans="2:10" ht="15">
      <c r="B11" s="10"/>
      <c r="C11" s="22"/>
      <c r="D11" s="23"/>
      <c r="E11" s="24"/>
      <c r="F11" s="11"/>
      <c r="G11" s="25"/>
      <c r="H11" s="25"/>
      <c r="I11" s="25"/>
      <c r="J11" s="26"/>
    </row>
    <row r="12" spans="2:10" ht="15">
      <c r="B12" s="68"/>
      <c r="C12" s="69"/>
      <c r="D12" s="70"/>
      <c r="E12" s="71"/>
      <c r="F12" s="72"/>
      <c r="G12" s="73" t="s">
        <v>41</v>
      </c>
      <c r="H12" s="36">
        <v>0</v>
      </c>
      <c r="I12" s="75"/>
      <c r="J12" s="76"/>
    </row>
    <row r="13" spans="2:10" ht="24">
      <c r="B13" s="165" t="s">
        <v>13</v>
      </c>
      <c r="C13" s="165" t="s">
        <v>14</v>
      </c>
      <c r="D13" s="165" t="s">
        <v>15</v>
      </c>
      <c r="E13" s="165" t="s">
        <v>16</v>
      </c>
      <c r="F13" s="166" t="s">
        <v>17</v>
      </c>
      <c r="G13" s="166" t="s">
        <v>18</v>
      </c>
      <c r="H13" s="167" t="s">
        <v>223</v>
      </c>
      <c r="I13" s="82" t="s">
        <v>224</v>
      </c>
      <c r="J13" s="167" t="s">
        <v>225</v>
      </c>
    </row>
    <row r="14" spans="2:10" ht="15">
      <c r="B14" s="168"/>
      <c r="C14" s="169"/>
      <c r="D14" s="169"/>
      <c r="E14" s="85"/>
      <c r="F14" s="85"/>
      <c r="G14" s="170"/>
      <c r="H14" s="170"/>
      <c r="I14" s="170"/>
      <c r="J14" s="89">
        <f>J15+J35+J74+J117</f>
        <v>0</v>
      </c>
    </row>
    <row r="15" spans="2:10" ht="15">
      <c r="B15" s="171">
        <v>1</v>
      </c>
      <c r="C15" s="171"/>
      <c r="D15" s="172"/>
      <c r="E15" s="172" t="s">
        <v>45</v>
      </c>
      <c r="F15" s="172"/>
      <c r="G15" s="173"/>
      <c r="H15" s="173"/>
      <c r="I15" s="173"/>
      <c r="J15" s="173">
        <f>J16+J25+J29+J33</f>
        <v>0</v>
      </c>
    </row>
    <row r="16" spans="2:10" ht="15">
      <c r="B16" s="236" t="s">
        <v>46</v>
      </c>
      <c r="C16" s="236"/>
      <c r="D16" s="237"/>
      <c r="E16" s="237" t="s">
        <v>226</v>
      </c>
      <c r="F16" s="237"/>
      <c r="G16" s="238"/>
      <c r="H16" s="238"/>
      <c r="I16" s="238"/>
      <c r="J16" s="238">
        <f>SUM(J17:J24)</f>
        <v>0</v>
      </c>
    </row>
    <row r="17" spans="2:10" ht="25.5">
      <c r="B17" s="174" t="s">
        <v>48</v>
      </c>
      <c r="C17" s="175" t="s">
        <v>20</v>
      </c>
      <c r="D17" s="176" t="s">
        <v>227</v>
      </c>
      <c r="E17" s="177" t="s">
        <v>228</v>
      </c>
      <c r="F17" s="178" t="s">
        <v>126</v>
      </c>
      <c r="G17" s="179">
        <v>15</v>
      </c>
      <c r="H17" s="180"/>
      <c r="I17" s="181">
        <f aca="true" t="shared" si="0" ref="I17:I24">ROUND(H17*($H$12+1),2)</f>
        <v>0</v>
      </c>
      <c r="J17" s="182">
        <f aca="true" t="shared" si="1" ref="J17:J24">ROUND((G17*I17),2)</f>
        <v>0</v>
      </c>
    </row>
    <row r="18" spans="2:10" ht="25.5">
      <c r="B18" s="174" t="s">
        <v>52</v>
      </c>
      <c r="C18" s="175" t="s">
        <v>20</v>
      </c>
      <c r="D18" s="176" t="s">
        <v>229</v>
      </c>
      <c r="E18" s="177" t="s">
        <v>230</v>
      </c>
      <c r="F18" s="178" t="s">
        <v>126</v>
      </c>
      <c r="G18" s="179">
        <v>25</v>
      </c>
      <c r="H18" s="180"/>
      <c r="I18" s="181">
        <f t="shared" si="0"/>
        <v>0</v>
      </c>
      <c r="J18" s="182">
        <f t="shared" si="1"/>
        <v>0</v>
      </c>
    </row>
    <row r="19" spans="2:10" ht="25.5">
      <c r="B19" s="174" t="s">
        <v>55</v>
      </c>
      <c r="C19" s="175" t="s">
        <v>20</v>
      </c>
      <c r="D19" s="176" t="s">
        <v>231</v>
      </c>
      <c r="E19" s="177" t="s">
        <v>232</v>
      </c>
      <c r="F19" s="178" t="s">
        <v>126</v>
      </c>
      <c r="G19" s="179">
        <v>15</v>
      </c>
      <c r="H19" s="180"/>
      <c r="I19" s="181">
        <f t="shared" si="0"/>
        <v>0</v>
      </c>
      <c r="J19" s="182">
        <f t="shared" si="1"/>
        <v>0</v>
      </c>
    </row>
    <row r="20" spans="2:10" ht="25.5">
      <c r="B20" s="174" t="s">
        <v>233</v>
      </c>
      <c r="C20" s="175" t="s">
        <v>20</v>
      </c>
      <c r="D20" s="176" t="s">
        <v>234</v>
      </c>
      <c r="E20" s="177" t="s">
        <v>235</v>
      </c>
      <c r="F20" s="178" t="s">
        <v>126</v>
      </c>
      <c r="G20" s="179">
        <v>25</v>
      </c>
      <c r="H20" s="180"/>
      <c r="I20" s="181">
        <f t="shared" si="0"/>
        <v>0</v>
      </c>
      <c r="J20" s="182">
        <f t="shared" si="1"/>
        <v>0</v>
      </c>
    </row>
    <row r="21" spans="2:10" ht="15">
      <c r="B21" s="174" t="s">
        <v>236</v>
      </c>
      <c r="C21" s="175" t="s">
        <v>20</v>
      </c>
      <c r="D21" s="176">
        <v>98524</v>
      </c>
      <c r="E21" s="177" t="s">
        <v>86</v>
      </c>
      <c r="F21" s="178" t="s">
        <v>51</v>
      </c>
      <c r="G21" s="179">
        <v>2985.19585</v>
      </c>
      <c r="H21" s="180"/>
      <c r="I21" s="181">
        <f t="shared" si="0"/>
        <v>0</v>
      </c>
      <c r="J21" s="182">
        <f t="shared" si="1"/>
        <v>0</v>
      </c>
    </row>
    <row r="22" spans="2:10" ht="38.25">
      <c r="B22" s="174" t="s">
        <v>237</v>
      </c>
      <c r="C22" s="175" t="s">
        <v>20</v>
      </c>
      <c r="D22" s="176" t="s">
        <v>88</v>
      </c>
      <c r="E22" s="177" t="s">
        <v>89</v>
      </c>
      <c r="F22" s="178" t="s">
        <v>90</v>
      </c>
      <c r="G22" s="179">
        <v>1279.29844375</v>
      </c>
      <c r="H22" s="180"/>
      <c r="I22" s="181">
        <f t="shared" si="0"/>
        <v>0</v>
      </c>
      <c r="J22" s="182">
        <f t="shared" si="1"/>
        <v>0</v>
      </c>
    </row>
    <row r="23" spans="2:10" ht="38.25">
      <c r="B23" s="174" t="s">
        <v>238</v>
      </c>
      <c r="C23" s="175" t="s">
        <v>92</v>
      </c>
      <c r="D23" s="176">
        <v>3</v>
      </c>
      <c r="E23" s="177" t="s">
        <v>93</v>
      </c>
      <c r="F23" s="178" t="s">
        <v>90</v>
      </c>
      <c r="G23" s="179">
        <v>1119.44844375</v>
      </c>
      <c r="H23" s="180"/>
      <c r="I23" s="181">
        <f t="shared" si="0"/>
        <v>0</v>
      </c>
      <c r="J23" s="182">
        <f t="shared" si="1"/>
        <v>0</v>
      </c>
    </row>
    <row r="24" spans="2:10" ht="38.25">
      <c r="B24" s="174" t="s">
        <v>239</v>
      </c>
      <c r="C24" s="175" t="s">
        <v>92</v>
      </c>
      <c r="D24" s="176">
        <v>4</v>
      </c>
      <c r="E24" s="183" t="s">
        <v>240</v>
      </c>
      <c r="F24" s="178" t="s">
        <v>90</v>
      </c>
      <c r="G24" s="179">
        <v>159.85</v>
      </c>
      <c r="H24" s="180"/>
      <c r="I24" s="181">
        <f t="shared" si="0"/>
        <v>0</v>
      </c>
      <c r="J24" s="182">
        <f t="shared" si="1"/>
        <v>0</v>
      </c>
    </row>
    <row r="25" spans="2:10" ht="15">
      <c r="B25" s="236" t="s">
        <v>59</v>
      </c>
      <c r="C25" s="236"/>
      <c r="D25" s="237"/>
      <c r="E25" s="237" t="s">
        <v>47</v>
      </c>
      <c r="F25" s="237"/>
      <c r="G25" s="238"/>
      <c r="H25" s="238"/>
      <c r="I25" s="238"/>
      <c r="J25" s="238">
        <f>SUM(J26:J28)</f>
        <v>0</v>
      </c>
    </row>
    <row r="26" spans="2:10" ht="15">
      <c r="B26" s="174" t="s">
        <v>61</v>
      </c>
      <c r="C26" s="175" t="s">
        <v>20</v>
      </c>
      <c r="D26" s="176" t="s">
        <v>49</v>
      </c>
      <c r="E26" s="177" t="s">
        <v>50</v>
      </c>
      <c r="F26" s="178" t="s">
        <v>51</v>
      </c>
      <c r="G26" s="179">
        <v>132</v>
      </c>
      <c r="H26" s="180"/>
      <c r="I26" s="181">
        <f>ROUND(H26*($H$12+1),2)</f>
        <v>0</v>
      </c>
      <c r="J26" s="182">
        <f>ROUND((G26*I26),2)</f>
        <v>0</v>
      </c>
    </row>
    <row r="27" spans="2:10" ht="25.5">
      <c r="B27" s="174" t="s">
        <v>66</v>
      </c>
      <c r="C27" s="175" t="s">
        <v>20</v>
      </c>
      <c r="D27" s="184">
        <v>99059</v>
      </c>
      <c r="E27" s="177" t="s">
        <v>53</v>
      </c>
      <c r="F27" s="178" t="s">
        <v>54</v>
      </c>
      <c r="G27" s="179">
        <v>123.82</v>
      </c>
      <c r="H27" s="180"/>
      <c r="I27" s="181">
        <f>ROUND(H27*($H$12+1),2)</f>
        <v>0</v>
      </c>
      <c r="J27" s="182">
        <f>ROUND((G27*I27),2)</f>
        <v>0</v>
      </c>
    </row>
    <row r="28" spans="2:10" ht="15">
      <c r="B28" s="174" t="s">
        <v>69</v>
      </c>
      <c r="C28" s="175" t="s">
        <v>56</v>
      </c>
      <c r="D28" s="176">
        <v>11300</v>
      </c>
      <c r="E28" s="177" t="s">
        <v>57</v>
      </c>
      <c r="F28" s="178" t="s">
        <v>58</v>
      </c>
      <c r="G28" s="179">
        <v>468.6</v>
      </c>
      <c r="H28" s="180"/>
      <c r="I28" s="181">
        <f>ROUND(H28*($H$12+1),2)</f>
        <v>0</v>
      </c>
      <c r="J28" s="182">
        <f>ROUND((G28*I28),2)</f>
        <v>0</v>
      </c>
    </row>
    <row r="29" spans="2:10" ht="15">
      <c r="B29" s="236" t="s">
        <v>73</v>
      </c>
      <c r="C29" s="236"/>
      <c r="D29" s="237"/>
      <c r="E29" s="237" t="s">
        <v>60</v>
      </c>
      <c r="F29" s="237"/>
      <c r="G29" s="238"/>
      <c r="H29" s="238"/>
      <c r="I29" s="238"/>
      <c r="J29" s="238">
        <f>SUM(J30:J32)</f>
        <v>0</v>
      </c>
    </row>
    <row r="30" spans="2:10" ht="25.5">
      <c r="B30" s="174" t="s">
        <v>75</v>
      </c>
      <c r="C30" s="175" t="s">
        <v>20</v>
      </c>
      <c r="D30" s="185">
        <v>10776</v>
      </c>
      <c r="E30" s="177" t="s">
        <v>67</v>
      </c>
      <c r="F30" s="178" t="s">
        <v>68</v>
      </c>
      <c r="G30" s="179">
        <v>16</v>
      </c>
      <c r="H30" s="180"/>
      <c r="I30" s="181">
        <f>ROUND(H30*($H$12+1),2)</f>
        <v>0</v>
      </c>
      <c r="J30" s="182">
        <f>ROUND((G30*I30),2)</f>
        <v>0</v>
      </c>
    </row>
    <row r="31" spans="2:10" ht="38.25">
      <c r="B31" s="174" t="s">
        <v>241</v>
      </c>
      <c r="C31" s="175" t="s">
        <v>20</v>
      </c>
      <c r="D31" s="186" t="s">
        <v>70</v>
      </c>
      <c r="E31" s="177" t="s">
        <v>71</v>
      </c>
      <c r="F31" s="178" t="s">
        <v>72</v>
      </c>
      <c r="G31" s="179">
        <v>72.8</v>
      </c>
      <c r="H31" s="180"/>
      <c r="I31" s="181">
        <f>ROUND(H31*($H$12+1),2)</f>
        <v>0</v>
      </c>
      <c r="J31" s="182">
        <f>ROUND((G31*I31),2)</f>
        <v>0</v>
      </c>
    </row>
    <row r="32" spans="2:10" ht="15">
      <c r="B32" s="174" t="s">
        <v>242</v>
      </c>
      <c r="C32" s="175" t="s">
        <v>62</v>
      </c>
      <c r="D32" s="185" t="s">
        <v>63</v>
      </c>
      <c r="E32" s="177" t="s">
        <v>64</v>
      </c>
      <c r="F32" s="178" t="s">
        <v>65</v>
      </c>
      <c r="G32" s="179">
        <v>16</v>
      </c>
      <c r="H32" s="180"/>
      <c r="I32" s="181">
        <f>ROUND(H32*($H$12+1),2)</f>
        <v>0</v>
      </c>
      <c r="J32" s="182">
        <f>ROUND((G32*I32),2)</f>
        <v>0</v>
      </c>
    </row>
    <row r="33" spans="2:10" ht="15">
      <c r="B33" s="236" t="s">
        <v>243</v>
      </c>
      <c r="C33" s="236"/>
      <c r="D33" s="237"/>
      <c r="E33" s="237" t="s">
        <v>74</v>
      </c>
      <c r="F33" s="237"/>
      <c r="G33" s="238"/>
      <c r="H33" s="238"/>
      <c r="I33" s="238"/>
      <c r="J33" s="238">
        <f>SUM(J34)</f>
        <v>0</v>
      </c>
    </row>
    <row r="34" spans="2:10" ht="15">
      <c r="B34" s="174" t="s">
        <v>244</v>
      </c>
      <c r="C34" s="175" t="s">
        <v>56</v>
      </c>
      <c r="D34" s="174">
        <v>101603</v>
      </c>
      <c r="E34" s="177" t="s">
        <v>76</v>
      </c>
      <c r="F34" s="178" t="s">
        <v>51</v>
      </c>
      <c r="G34" s="179">
        <v>8</v>
      </c>
      <c r="H34" s="180"/>
      <c r="I34" s="181">
        <f>ROUND(H34*($H$12+1),2)</f>
        <v>0</v>
      </c>
      <c r="J34" s="182">
        <f>ROUND((G34*I34),2)</f>
        <v>0</v>
      </c>
    </row>
    <row r="35" spans="2:10" ht="25.5">
      <c r="B35" s="171">
        <v>2</v>
      </c>
      <c r="C35" s="171"/>
      <c r="D35" s="172"/>
      <c r="E35" s="187" t="s">
        <v>77</v>
      </c>
      <c r="F35" s="172"/>
      <c r="G35" s="173"/>
      <c r="H35" s="173"/>
      <c r="I35" s="173"/>
      <c r="J35" s="173">
        <f>J36+J38+J42+J59+J66</f>
        <v>0</v>
      </c>
    </row>
    <row r="36" spans="2:10" ht="15">
      <c r="B36" s="236" t="s">
        <v>78</v>
      </c>
      <c r="C36" s="236"/>
      <c r="D36" s="237"/>
      <c r="E36" s="237" t="s">
        <v>79</v>
      </c>
      <c r="F36" s="237"/>
      <c r="G36" s="238"/>
      <c r="H36" s="238"/>
      <c r="I36" s="238"/>
      <c r="J36" s="238">
        <f>SUM(J37)</f>
        <v>0</v>
      </c>
    </row>
    <row r="37" spans="2:10" ht="25.5">
      <c r="B37" s="185" t="s">
        <v>80</v>
      </c>
      <c r="C37" s="188" t="s">
        <v>56</v>
      </c>
      <c r="D37" s="184">
        <v>100702</v>
      </c>
      <c r="E37" s="189" t="s">
        <v>245</v>
      </c>
      <c r="F37" s="182" t="s">
        <v>90</v>
      </c>
      <c r="G37" s="190">
        <v>313.59521399999994</v>
      </c>
      <c r="H37" s="191"/>
      <c r="I37" s="181">
        <f>ROUND(H37*($H$12+1),2)</f>
        <v>0</v>
      </c>
      <c r="J37" s="182">
        <f>ROUND((G37*I37),2)</f>
        <v>0</v>
      </c>
    </row>
    <row r="38" spans="2:10" ht="15">
      <c r="B38" s="236" t="s">
        <v>83</v>
      </c>
      <c r="C38" s="236"/>
      <c r="D38" s="237"/>
      <c r="E38" s="237" t="s">
        <v>84</v>
      </c>
      <c r="F38" s="237"/>
      <c r="G38" s="238"/>
      <c r="H38" s="238"/>
      <c r="I38" s="238"/>
      <c r="J38" s="238">
        <f>SUM(J39:J41)</f>
        <v>0</v>
      </c>
    </row>
    <row r="39" spans="2:10" ht="51">
      <c r="B39" s="185" t="s">
        <v>85</v>
      </c>
      <c r="C39" s="175" t="s">
        <v>20</v>
      </c>
      <c r="D39" s="192">
        <v>101235</v>
      </c>
      <c r="E39" s="177" t="s">
        <v>246</v>
      </c>
      <c r="F39" s="178" t="s">
        <v>90</v>
      </c>
      <c r="G39" s="179">
        <v>2159.25345</v>
      </c>
      <c r="H39" s="180"/>
      <c r="I39" s="181">
        <f>ROUND(H39*($H$12+1),2)</f>
        <v>0</v>
      </c>
      <c r="J39" s="182">
        <f>ROUND((G39*I39),2)</f>
        <v>0</v>
      </c>
    </row>
    <row r="40" spans="2:10" ht="38.25">
      <c r="B40" s="185" t="s">
        <v>87</v>
      </c>
      <c r="C40" s="175" t="s">
        <v>92</v>
      </c>
      <c r="D40" s="192">
        <v>7</v>
      </c>
      <c r="E40" s="183" t="s">
        <v>247</v>
      </c>
      <c r="F40" s="178" t="s">
        <v>90</v>
      </c>
      <c r="G40" s="179">
        <v>2632.5660625</v>
      </c>
      <c r="H40" s="180"/>
      <c r="I40" s="181">
        <f>ROUND(H40*($H$12+1),2)</f>
        <v>0</v>
      </c>
      <c r="J40" s="182">
        <f>ROUND((G40*I40),2)</f>
        <v>0</v>
      </c>
    </row>
    <row r="41" spans="2:10" ht="25.5">
      <c r="B41" s="185" t="s">
        <v>91</v>
      </c>
      <c r="C41" s="175" t="s">
        <v>92</v>
      </c>
      <c r="D41" s="193">
        <v>11</v>
      </c>
      <c r="E41" s="194" t="s">
        <v>248</v>
      </c>
      <c r="F41" s="178" t="s">
        <v>130</v>
      </c>
      <c r="G41" s="179">
        <v>53.2006</v>
      </c>
      <c r="H41" s="180"/>
      <c r="I41" s="181">
        <f>ROUND(H41*($H$12+1),2)</f>
        <v>0</v>
      </c>
      <c r="J41" s="182">
        <f>ROUND((G41*I41),2)</f>
        <v>0</v>
      </c>
    </row>
    <row r="42" spans="2:10" ht="15">
      <c r="B42" s="236" t="s">
        <v>103</v>
      </c>
      <c r="C42" s="236"/>
      <c r="D42" s="237"/>
      <c r="E42" s="237" t="s">
        <v>104</v>
      </c>
      <c r="F42" s="237"/>
      <c r="G42" s="238"/>
      <c r="H42" s="238"/>
      <c r="I42" s="238"/>
      <c r="J42" s="238">
        <f>SUM(J43:J58)</f>
        <v>0</v>
      </c>
    </row>
    <row r="43" spans="2:10" ht="25.5">
      <c r="B43" s="185" t="s">
        <v>105</v>
      </c>
      <c r="C43" s="175" t="s">
        <v>20</v>
      </c>
      <c r="D43" s="174" t="s">
        <v>106</v>
      </c>
      <c r="E43" s="177" t="s">
        <v>107</v>
      </c>
      <c r="F43" s="178" t="s">
        <v>51</v>
      </c>
      <c r="G43" s="179">
        <v>140.202</v>
      </c>
      <c r="H43" s="180"/>
      <c r="I43" s="181">
        <f aca="true" t="shared" si="2" ref="I43:I58">ROUND(H43*($H$12+1),2)</f>
        <v>0</v>
      </c>
      <c r="J43" s="182">
        <f aca="true" t="shared" si="3" ref="J43:J58">ROUND((G43*I43),2)</f>
        <v>0</v>
      </c>
    </row>
    <row r="44" spans="2:10" ht="25.5">
      <c r="B44" s="185" t="s">
        <v>108</v>
      </c>
      <c r="C44" s="175" t="s">
        <v>20</v>
      </c>
      <c r="D44" s="174" t="s">
        <v>249</v>
      </c>
      <c r="E44" s="177" t="s">
        <v>250</v>
      </c>
      <c r="F44" s="178" t="s">
        <v>51</v>
      </c>
      <c r="G44" s="179">
        <v>140.202</v>
      </c>
      <c r="H44" s="180"/>
      <c r="I44" s="181">
        <f t="shared" si="2"/>
        <v>0</v>
      </c>
      <c r="J44" s="182">
        <f t="shared" si="3"/>
        <v>0</v>
      </c>
    </row>
    <row r="45" spans="2:10" ht="38.25">
      <c r="B45" s="185" t="s">
        <v>111</v>
      </c>
      <c r="C45" s="175" t="s">
        <v>20</v>
      </c>
      <c r="D45" s="174">
        <v>10527</v>
      </c>
      <c r="E45" s="177" t="s">
        <v>142</v>
      </c>
      <c r="F45" s="178" t="s">
        <v>143</v>
      </c>
      <c r="G45" s="179">
        <v>1270.56</v>
      </c>
      <c r="H45" s="180"/>
      <c r="I45" s="181">
        <f t="shared" si="2"/>
        <v>0</v>
      </c>
      <c r="J45" s="182">
        <f t="shared" si="3"/>
        <v>0</v>
      </c>
    </row>
    <row r="46" spans="2:10" ht="25.5">
      <c r="B46" s="185" t="s">
        <v>113</v>
      </c>
      <c r="C46" s="175" t="s">
        <v>20</v>
      </c>
      <c r="D46" s="174" t="s">
        <v>145</v>
      </c>
      <c r="E46" s="177" t="s">
        <v>146</v>
      </c>
      <c r="F46" s="178" t="s">
        <v>54</v>
      </c>
      <c r="G46" s="179">
        <v>635.28</v>
      </c>
      <c r="H46" s="180"/>
      <c r="I46" s="181">
        <f t="shared" si="2"/>
        <v>0</v>
      </c>
      <c r="J46" s="182">
        <f t="shared" si="3"/>
        <v>0</v>
      </c>
    </row>
    <row r="47" spans="2:10" ht="15">
      <c r="B47" s="185" t="s">
        <v>116</v>
      </c>
      <c r="C47" s="175" t="s">
        <v>56</v>
      </c>
      <c r="D47" s="174">
        <v>100200</v>
      </c>
      <c r="E47" s="177" t="s">
        <v>148</v>
      </c>
      <c r="F47" s="178" t="s">
        <v>51</v>
      </c>
      <c r="G47" s="179">
        <v>952.92</v>
      </c>
      <c r="H47" s="180"/>
      <c r="I47" s="181">
        <f t="shared" si="2"/>
        <v>0</v>
      </c>
      <c r="J47" s="182">
        <f t="shared" si="3"/>
        <v>0</v>
      </c>
    </row>
    <row r="48" spans="2:10" ht="25.5">
      <c r="B48" s="185" t="s">
        <v>120</v>
      </c>
      <c r="C48" s="175" t="s">
        <v>20</v>
      </c>
      <c r="D48" s="174" t="s">
        <v>128</v>
      </c>
      <c r="E48" s="177" t="s">
        <v>129</v>
      </c>
      <c r="F48" s="178" t="s">
        <v>130</v>
      </c>
      <c r="G48" s="179">
        <v>251.782</v>
      </c>
      <c r="H48" s="180"/>
      <c r="I48" s="181">
        <f t="shared" si="2"/>
        <v>0</v>
      </c>
      <c r="J48" s="182">
        <f t="shared" si="3"/>
        <v>0</v>
      </c>
    </row>
    <row r="49" spans="2:10" ht="25.5">
      <c r="B49" s="185" t="s">
        <v>123</v>
      </c>
      <c r="C49" s="175" t="s">
        <v>20</v>
      </c>
      <c r="D49" s="195" t="s">
        <v>134</v>
      </c>
      <c r="E49" s="189" t="s">
        <v>135</v>
      </c>
      <c r="F49" s="182" t="s">
        <v>130</v>
      </c>
      <c r="G49" s="190">
        <v>713.9183999999999</v>
      </c>
      <c r="H49" s="191"/>
      <c r="I49" s="181">
        <f t="shared" si="2"/>
        <v>0</v>
      </c>
      <c r="J49" s="182">
        <f t="shared" si="3"/>
        <v>0</v>
      </c>
    </row>
    <row r="50" spans="2:10" ht="25.5">
      <c r="B50" s="185" t="s">
        <v>127</v>
      </c>
      <c r="C50" s="175" t="s">
        <v>20</v>
      </c>
      <c r="D50" s="195" t="s">
        <v>137</v>
      </c>
      <c r="E50" s="189" t="s">
        <v>138</v>
      </c>
      <c r="F50" s="182" t="s">
        <v>130</v>
      </c>
      <c r="G50" s="190">
        <v>13069.264</v>
      </c>
      <c r="H50" s="191"/>
      <c r="I50" s="181">
        <f t="shared" si="2"/>
        <v>0</v>
      </c>
      <c r="J50" s="182">
        <f t="shared" si="3"/>
        <v>0</v>
      </c>
    </row>
    <row r="51" spans="2:10" ht="25.5">
      <c r="B51" s="185" t="s">
        <v>131</v>
      </c>
      <c r="C51" s="175" t="s">
        <v>20</v>
      </c>
      <c r="D51" s="195" t="s">
        <v>211</v>
      </c>
      <c r="E51" s="189" t="s">
        <v>212</v>
      </c>
      <c r="F51" s="182" t="s">
        <v>130</v>
      </c>
      <c r="G51" s="190">
        <v>26897.7726</v>
      </c>
      <c r="H51" s="191"/>
      <c r="I51" s="181">
        <f t="shared" si="2"/>
        <v>0</v>
      </c>
      <c r="J51" s="182">
        <f t="shared" si="3"/>
        <v>0</v>
      </c>
    </row>
    <row r="52" spans="2:10" ht="38.25">
      <c r="B52" s="185" t="s">
        <v>133</v>
      </c>
      <c r="C52" s="175" t="s">
        <v>20</v>
      </c>
      <c r="D52" s="174" t="s">
        <v>114</v>
      </c>
      <c r="E52" s="177" t="s">
        <v>115</v>
      </c>
      <c r="F52" s="178" t="s">
        <v>51</v>
      </c>
      <c r="G52" s="179">
        <v>1108.02</v>
      </c>
      <c r="H52" s="180"/>
      <c r="I52" s="181">
        <f t="shared" si="2"/>
        <v>0</v>
      </c>
      <c r="J52" s="182">
        <f t="shared" si="3"/>
        <v>0</v>
      </c>
    </row>
    <row r="53" spans="2:10" ht="38.25">
      <c r="B53" s="185" t="s">
        <v>136</v>
      </c>
      <c r="C53" s="175" t="s">
        <v>92</v>
      </c>
      <c r="D53" s="174">
        <v>14</v>
      </c>
      <c r="E53" s="177" t="s">
        <v>251</v>
      </c>
      <c r="F53" s="178" t="s">
        <v>90</v>
      </c>
      <c r="G53" s="179">
        <v>261.406</v>
      </c>
      <c r="H53" s="180"/>
      <c r="I53" s="181">
        <f t="shared" si="2"/>
        <v>0</v>
      </c>
      <c r="J53" s="182">
        <f t="shared" si="3"/>
        <v>0</v>
      </c>
    </row>
    <row r="54" spans="2:10" ht="15">
      <c r="B54" s="185" t="s">
        <v>213</v>
      </c>
      <c r="C54" s="196" t="s">
        <v>117</v>
      </c>
      <c r="D54" s="197" t="s">
        <v>118</v>
      </c>
      <c r="E54" s="189" t="s">
        <v>119</v>
      </c>
      <c r="F54" s="198" t="s">
        <v>54</v>
      </c>
      <c r="G54" s="190">
        <v>4476</v>
      </c>
      <c r="H54" s="199"/>
      <c r="I54" s="181">
        <f t="shared" si="2"/>
        <v>0</v>
      </c>
      <c r="J54" s="182">
        <f t="shared" si="3"/>
        <v>0</v>
      </c>
    </row>
    <row r="55" spans="2:10" ht="25.5">
      <c r="B55" s="185" t="s">
        <v>214</v>
      </c>
      <c r="C55" s="196" t="s">
        <v>117</v>
      </c>
      <c r="D55" s="200">
        <v>5605885</v>
      </c>
      <c r="E55" s="189" t="s">
        <v>252</v>
      </c>
      <c r="F55" s="198" t="s">
        <v>54</v>
      </c>
      <c r="G55" s="190">
        <v>3706</v>
      </c>
      <c r="H55" s="199"/>
      <c r="I55" s="181">
        <f t="shared" si="2"/>
        <v>0</v>
      </c>
      <c r="J55" s="182">
        <f t="shared" si="3"/>
        <v>0</v>
      </c>
    </row>
    <row r="56" spans="2:10" ht="25.5">
      <c r="B56" s="185" t="s">
        <v>253</v>
      </c>
      <c r="C56" s="196" t="s">
        <v>117</v>
      </c>
      <c r="D56" s="185">
        <v>5605886</v>
      </c>
      <c r="E56" s="189" t="s">
        <v>254</v>
      </c>
      <c r="F56" s="198" t="s">
        <v>54</v>
      </c>
      <c r="G56" s="190">
        <v>770</v>
      </c>
      <c r="H56" s="199"/>
      <c r="I56" s="181">
        <f t="shared" si="2"/>
        <v>0</v>
      </c>
      <c r="J56" s="182">
        <f t="shared" si="3"/>
        <v>0</v>
      </c>
    </row>
    <row r="57" spans="2:10" ht="25.5">
      <c r="B57" s="185" t="s">
        <v>255</v>
      </c>
      <c r="C57" s="196" t="s">
        <v>117</v>
      </c>
      <c r="D57" s="200">
        <v>5605955</v>
      </c>
      <c r="E57" s="189" t="s">
        <v>256</v>
      </c>
      <c r="F57" s="198" t="s">
        <v>126</v>
      </c>
      <c r="G57" s="190">
        <v>109</v>
      </c>
      <c r="H57" s="199"/>
      <c r="I57" s="181">
        <f t="shared" si="2"/>
        <v>0</v>
      </c>
      <c r="J57" s="182">
        <f t="shared" si="3"/>
        <v>0</v>
      </c>
    </row>
    <row r="58" spans="2:10" ht="25.5">
      <c r="B58" s="185" t="s">
        <v>257</v>
      </c>
      <c r="C58" s="196" t="s">
        <v>117</v>
      </c>
      <c r="D58" s="185">
        <v>5605956</v>
      </c>
      <c r="E58" s="189" t="s">
        <v>258</v>
      </c>
      <c r="F58" s="198" t="s">
        <v>126</v>
      </c>
      <c r="G58" s="190">
        <v>22</v>
      </c>
      <c r="H58" s="199"/>
      <c r="I58" s="181">
        <f t="shared" si="2"/>
        <v>0</v>
      </c>
      <c r="J58" s="182">
        <f t="shared" si="3"/>
        <v>0</v>
      </c>
    </row>
    <row r="59" spans="2:10" ht="15">
      <c r="B59" s="236" t="s">
        <v>139</v>
      </c>
      <c r="C59" s="236"/>
      <c r="D59" s="237"/>
      <c r="E59" s="237" t="s">
        <v>140</v>
      </c>
      <c r="F59" s="237"/>
      <c r="G59" s="238"/>
      <c r="H59" s="238"/>
      <c r="I59" s="238"/>
      <c r="J59" s="238">
        <f>SUM(J60:J65)</f>
        <v>0</v>
      </c>
    </row>
    <row r="60" spans="2:10" ht="38.25">
      <c r="B60" s="185" t="s">
        <v>141</v>
      </c>
      <c r="C60" s="175" t="s">
        <v>20</v>
      </c>
      <c r="D60" s="192">
        <v>10527</v>
      </c>
      <c r="E60" s="177" t="s">
        <v>142</v>
      </c>
      <c r="F60" s="178" t="s">
        <v>143</v>
      </c>
      <c r="G60" s="179">
        <v>815.256</v>
      </c>
      <c r="H60" s="180"/>
      <c r="I60" s="181">
        <f aca="true" t="shared" si="4" ref="I60:I65">ROUND(H60*($H$12+1),2)</f>
        <v>0</v>
      </c>
      <c r="J60" s="182">
        <f aca="true" t="shared" si="5" ref="J60:J65">ROUND((G60*I60),2)</f>
        <v>0</v>
      </c>
    </row>
    <row r="61" spans="2:10" ht="25.5">
      <c r="B61" s="185" t="s">
        <v>144</v>
      </c>
      <c r="C61" s="175" t="s">
        <v>20</v>
      </c>
      <c r="D61" s="192" t="s">
        <v>145</v>
      </c>
      <c r="E61" s="177" t="s">
        <v>146</v>
      </c>
      <c r="F61" s="178" t="s">
        <v>54</v>
      </c>
      <c r="G61" s="179">
        <v>1019.07</v>
      </c>
      <c r="H61" s="180"/>
      <c r="I61" s="181">
        <f t="shared" si="4"/>
        <v>0</v>
      </c>
      <c r="J61" s="182">
        <f t="shared" si="5"/>
        <v>0</v>
      </c>
    </row>
    <row r="62" spans="2:10" ht="15">
      <c r="B62" s="185" t="s">
        <v>147</v>
      </c>
      <c r="C62" s="175" t="s">
        <v>56</v>
      </c>
      <c r="D62" s="174">
        <v>100200</v>
      </c>
      <c r="E62" s="177" t="s">
        <v>148</v>
      </c>
      <c r="F62" s="178" t="s">
        <v>51</v>
      </c>
      <c r="G62" s="179">
        <v>1528.605</v>
      </c>
      <c r="H62" s="180"/>
      <c r="I62" s="181">
        <f t="shared" si="4"/>
        <v>0</v>
      </c>
      <c r="J62" s="182">
        <f t="shared" si="5"/>
        <v>0</v>
      </c>
    </row>
    <row r="63" spans="2:10" ht="38.25">
      <c r="B63" s="185" t="s">
        <v>149</v>
      </c>
      <c r="C63" s="188" t="s">
        <v>20</v>
      </c>
      <c r="D63" s="184" t="s">
        <v>259</v>
      </c>
      <c r="E63" s="189" t="s">
        <v>260</v>
      </c>
      <c r="F63" s="182" t="s">
        <v>54</v>
      </c>
      <c r="G63" s="190">
        <v>13071</v>
      </c>
      <c r="H63" s="191"/>
      <c r="I63" s="181">
        <f t="shared" si="4"/>
        <v>0</v>
      </c>
      <c r="J63" s="182">
        <f t="shared" si="5"/>
        <v>0</v>
      </c>
    </row>
    <row r="64" spans="2:10" ht="15">
      <c r="B64" s="185" t="s">
        <v>216</v>
      </c>
      <c r="C64" s="196" t="s">
        <v>92</v>
      </c>
      <c r="D64" s="184">
        <v>8</v>
      </c>
      <c r="E64" s="201" t="s">
        <v>261</v>
      </c>
      <c r="F64" s="190" t="s">
        <v>130</v>
      </c>
      <c r="G64" s="190">
        <v>11498.491179999999</v>
      </c>
      <c r="H64" s="191"/>
      <c r="I64" s="181">
        <f t="shared" si="4"/>
        <v>0</v>
      </c>
      <c r="J64" s="182">
        <f t="shared" si="5"/>
        <v>0</v>
      </c>
    </row>
    <row r="65" spans="2:10" ht="15">
      <c r="B65" s="185" t="s">
        <v>217</v>
      </c>
      <c r="C65" s="188" t="s">
        <v>20</v>
      </c>
      <c r="D65" s="184" t="s">
        <v>262</v>
      </c>
      <c r="E65" s="189" t="s">
        <v>263</v>
      </c>
      <c r="F65" s="182" t="s">
        <v>130</v>
      </c>
      <c r="G65" s="190">
        <v>653.33</v>
      </c>
      <c r="H65" s="191"/>
      <c r="I65" s="181">
        <f t="shared" si="4"/>
        <v>0</v>
      </c>
      <c r="J65" s="182">
        <f t="shared" si="5"/>
        <v>0</v>
      </c>
    </row>
    <row r="66" spans="2:10" ht="15">
      <c r="B66" s="236" t="s">
        <v>152</v>
      </c>
      <c r="C66" s="236"/>
      <c r="D66" s="237"/>
      <c r="E66" s="237" t="s">
        <v>153</v>
      </c>
      <c r="F66" s="237"/>
      <c r="G66" s="238"/>
      <c r="H66" s="238"/>
      <c r="I66" s="238"/>
      <c r="J66" s="238">
        <f>SUM(J67:J73)</f>
        <v>0</v>
      </c>
    </row>
    <row r="67" spans="2:10" ht="15">
      <c r="B67" s="185" t="s">
        <v>154</v>
      </c>
      <c r="C67" s="175" t="s">
        <v>56</v>
      </c>
      <c r="D67" s="176">
        <v>130113</v>
      </c>
      <c r="E67" s="177" t="s">
        <v>264</v>
      </c>
      <c r="F67" s="178" t="s">
        <v>54</v>
      </c>
      <c r="G67" s="179">
        <v>168</v>
      </c>
      <c r="H67" s="180"/>
      <c r="I67" s="181">
        <f aca="true" t="shared" si="6" ref="I67:I73">ROUND(H67*($H$12+1),2)</f>
        <v>0</v>
      </c>
      <c r="J67" s="182">
        <f aca="true" t="shared" si="7" ref="J67:J73">ROUND((G67*I67),2)</f>
        <v>0</v>
      </c>
    </row>
    <row r="68" spans="2:10" ht="25.5">
      <c r="B68" s="185" t="s">
        <v>157</v>
      </c>
      <c r="C68" s="175" t="s">
        <v>56</v>
      </c>
      <c r="D68" s="176">
        <v>130202</v>
      </c>
      <c r="E68" s="177" t="s">
        <v>166</v>
      </c>
      <c r="F68" s="178" t="s">
        <v>90</v>
      </c>
      <c r="G68" s="179">
        <v>3.36</v>
      </c>
      <c r="H68" s="180"/>
      <c r="I68" s="181">
        <f t="shared" si="6"/>
        <v>0</v>
      </c>
      <c r="J68" s="182">
        <f t="shared" si="7"/>
        <v>0</v>
      </c>
    </row>
    <row r="69" spans="2:10" ht="25.5">
      <c r="B69" s="185" t="s">
        <v>160</v>
      </c>
      <c r="C69" s="175" t="s">
        <v>56</v>
      </c>
      <c r="D69" s="176">
        <v>130201</v>
      </c>
      <c r="E69" s="177" t="s">
        <v>164</v>
      </c>
      <c r="F69" s="178" t="s">
        <v>130</v>
      </c>
      <c r="G69" s="179">
        <v>15960</v>
      </c>
      <c r="H69" s="180"/>
      <c r="I69" s="181">
        <f t="shared" si="6"/>
        <v>0</v>
      </c>
      <c r="J69" s="182">
        <f t="shared" si="7"/>
        <v>0</v>
      </c>
    </row>
    <row r="70" spans="2:10" ht="25.5">
      <c r="B70" s="185" t="s">
        <v>163</v>
      </c>
      <c r="C70" s="175" t="s">
        <v>56</v>
      </c>
      <c r="D70" s="176">
        <v>130205</v>
      </c>
      <c r="E70" s="177" t="s">
        <v>168</v>
      </c>
      <c r="F70" s="178" t="s">
        <v>90</v>
      </c>
      <c r="G70" s="179">
        <v>8.777999999999999</v>
      </c>
      <c r="H70" s="180"/>
      <c r="I70" s="181">
        <f t="shared" si="6"/>
        <v>0</v>
      </c>
      <c r="J70" s="182">
        <f t="shared" si="7"/>
        <v>0</v>
      </c>
    </row>
    <row r="71" spans="2:10" ht="15">
      <c r="B71" s="185" t="s">
        <v>165</v>
      </c>
      <c r="C71" s="175" t="s">
        <v>20</v>
      </c>
      <c r="D71" s="192" t="s">
        <v>265</v>
      </c>
      <c r="E71" s="194" t="s">
        <v>266</v>
      </c>
      <c r="F71" s="202" t="s">
        <v>130</v>
      </c>
      <c r="G71" s="179">
        <v>2025.7776000000003</v>
      </c>
      <c r="H71" s="180"/>
      <c r="I71" s="181">
        <f t="shared" si="6"/>
        <v>0</v>
      </c>
      <c r="J71" s="182">
        <f t="shared" si="7"/>
        <v>0</v>
      </c>
    </row>
    <row r="72" spans="2:10" ht="25.5">
      <c r="B72" s="185" t="s">
        <v>167</v>
      </c>
      <c r="C72" s="175" t="s">
        <v>20</v>
      </c>
      <c r="D72" s="192" t="s">
        <v>158</v>
      </c>
      <c r="E72" s="194" t="s">
        <v>159</v>
      </c>
      <c r="F72" s="202" t="s">
        <v>130</v>
      </c>
      <c r="G72" s="179">
        <v>217.69439999999997</v>
      </c>
      <c r="H72" s="180"/>
      <c r="I72" s="181">
        <f t="shared" si="6"/>
        <v>0</v>
      </c>
      <c r="J72" s="182">
        <f t="shared" si="7"/>
        <v>0</v>
      </c>
    </row>
    <row r="73" spans="2:10" ht="25.5">
      <c r="B73" s="185" t="s">
        <v>169</v>
      </c>
      <c r="C73" s="175" t="s">
        <v>20</v>
      </c>
      <c r="D73" s="174" t="s">
        <v>170</v>
      </c>
      <c r="E73" s="177" t="s">
        <v>171</v>
      </c>
      <c r="F73" s="178" t="s">
        <v>126</v>
      </c>
      <c r="G73" s="179">
        <v>21</v>
      </c>
      <c r="H73" s="180"/>
      <c r="I73" s="181">
        <f t="shared" si="6"/>
        <v>0</v>
      </c>
      <c r="J73" s="182">
        <f t="shared" si="7"/>
        <v>0</v>
      </c>
    </row>
    <row r="74" spans="2:10" ht="15">
      <c r="B74" s="171">
        <v>3</v>
      </c>
      <c r="C74" s="171"/>
      <c r="D74" s="172"/>
      <c r="E74" s="187" t="s">
        <v>172</v>
      </c>
      <c r="F74" s="172"/>
      <c r="G74" s="173"/>
      <c r="H74" s="173"/>
      <c r="I74" s="173"/>
      <c r="J74" s="173">
        <f>J75+J84+J104+J106+J108</f>
        <v>0</v>
      </c>
    </row>
    <row r="75" spans="2:10" ht="15">
      <c r="B75" s="236" t="s">
        <v>173</v>
      </c>
      <c r="C75" s="236"/>
      <c r="D75" s="237"/>
      <c r="E75" s="237" t="s">
        <v>174</v>
      </c>
      <c r="F75" s="237"/>
      <c r="G75" s="238"/>
      <c r="H75" s="238"/>
      <c r="I75" s="238"/>
      <c r="J75" s="238">
        <f>SUM(J76:J83)</f>
        <v>0</v>
      </c>
    </row>
    <row r="76" spans="2:10" ht="25.5">
      <c r="B76" s="185" t="s">
        <v>175</v>
      </c>
      <c r="C76" s="175" t="s">
        <v>20</v>
      </c>
      <c r="D76" s="174" t="s">
        <v>267</v>
      </c>
      <c r="E76" s="177" t="s">
        <v>268</v>
      </c>
      <c r="F76" s="178" t="s">
        <v>90</v>
      </c>
      <c r="G76" s="179">
        <v>82.202</v>
      </c>
      <c r="H76" s="180"/>
      <c r="I76" s="181">
        <f aca="true" t="shared" si="8" ref="I76:I83">ROUND(H76*($H$12+1),2)</f>
        <v>0</v>
      </c>
      <c r="J76" s="182">
        <f aca="true" t="shared" si="9" ref="J76:J83">ROUND((G76*I76),2)</f>
        <v>0</v>
      </c>
    </row>
    <row r="77" spans="2:10" ht="25.5">
      <c r="B77" s="185" t="s">
        <v>269</v>
      </c>
      <c r="C77" s="175" t="s">
        <v>20</v>
      </c>
      <c r="D77" s="174" t="s">
        <v>106</v>
      </c>
      <c r="E77" s="177" t="s">
        <v>107</v>
      </c>
      <c r="F77" s="178" t="s">
        <v>51</v>
      </c>
      <c r="G77" s="179">
        <v>109.3</v>
      </c>
      <c r="H77" s="180"/>
      <c r="I77" s="181">
        <f t="shared" si="8"/>
        <v>0</v>
      </c>
      <c r="J77" s="182">
        <f t="shared" si="9"/>
        <v>0</v>
      </c>
    </row>
    <row r="78" spans="2:10" ht="25.5">
      <c r="B78" s="185" t="s">
        <v>270</v>
      </c>
      <c r="C78" s="175" t="s">
        <v>20</v>
      </c>
      <c r="D78" s="174" t="s">
        <v>271</v>
      </c>
      <c r="E78" s="177" t="s">
        <v>272</v>
      </c>
      <c r="F78" s="178" t="s">
        <v>51</v>
      </c>
      <c r="G78" s="179">
        <v>241.49999999999997</v>
      </c>
      <c r="H78" s="180"/>
      <c r="I78" s="181">
        <f t="shared" si="8"/>
        <v>0</v>
      </c>
      <c r="J78" s="182">
        <f t="shared" si="9"/>
        <v>0</v>
      </c>
    </row>
    <row r="79" spans="2:10" ht="15">
      <c r="B79" s="185" t="s">
        <v>273</v>
      </c>
      <c r="C79" s="196" t="s">
        <v>92</v>
      </c>
      <c r="D79" s="184">
        <v>8</v>
      </c>
      <c r="E79" s="203" t="s">
        <v>261</v>
      </c>
      <c r="F79" s="202" t="s">
        <v>130</v>
      </c>
      <c r="G79" s="179">
        <v>76.16000000000001</v>
      </c>
      <c r="H79" s="180"/>
      <c r="I79" s="181">
        <f t="shared" si="8"/>
        <v>0</v>
      </c>
      <c r="J79" s="182">
        <f t="shared" si="9"/>
        <v>0</v>
      </c>
    </row>
    <row r="80" spans="2:10" ht="15">
      <c r="B80" s="185" t="s">
        <v>274</v>
      </c>
      <c r="C80" s="196" t="s">
        <v>92</v>
      </c>
      <c r="D80" s="184">
        <v>9</v>
      </c>
      <c r="E80" s="203" t="s">
        <v>275</v>
      </c>
      <c r="F80" s="202" t="s">
        <v>130</v>
      </c>
      <c r="G80" s="179">
        <v>1008.5700000000002</v>
      </c>
      <c r="H80" s="180"/>
      <c r="I80" s="181">
        <f t="shared" si="8"/>
        <v>0</v>
      </c>
      <c r="J80" s="182">
        <f t="shared" si="9"/>
        <v>0</v>
      </c>
    </row>
    <row r="81" spans="2:10" ht="25.5">
      <c r="B81" s="185" t="s">
        <v>276</v>
      </c>
      <c r="C81" s="175" t="s">
        <v>20</v>
      </c>
      <c r="D81" s="174" t="s">
        <v>277</v>
      </c>
      <c r="E81" s="177" t="s">
        <v>278</v>
      </c>
      <c r="F81" s="178" t="s">
        <v>90</v>
      </c>
      <c r="G81" s="179">
        <v>2.912</v>
      </c>
      <c r="H81" s="180"/>
      <c r="I81" s="181">
        <f t="shared" si="8"/>
        <v>0</v>
      </c>
      <c r="J81" s="182">
        <f t="shared" si="9"/>
        <v>0</v>
      </c>
    </row>
    <row r="82" spans="2:10" ht="38.25">
      <c r="B82" s="185" t="s">
        <v>279</v>
      </c>
      <c r="C82" s="175" t="s">
        <v>92</v>
      </c>
      <c r="D82" s="174">
        <v>13</v>
      </c>
      <c r="E82" s="177" t="s">
        <v>112</v>
      </c>
      <c r="F82" s="178" t="s">
        <v>90</v>
      </c>
      <c r="G82" s="179">
        <v>12.954799999999999</v>
      </c>
      <c r="H82" s="180"/>
      <c r="I82" s="181">
        <f t="shared" si="8"/>
        <v>0</v>
      </c>
      <c r="J82" s="182">
        <f t="shared" si="9"/>
        <v>0</v>
      </c>
    </row>
    <row r="83" spans="2:10" ht="15">
      <c r="B83" s="185" t="s">
        <v>280</v>
      </c>
      <c r="C83" s="175" t="s">
        <v>56</v>
      </c>
      <c r="D83" s="174">
        <v>43200</v>
      </c>
      <c r="E83" s="177" t="s">
        <v>102</v>
      </c>
      <c r="F83" s="178" t="s">
        <v>90</v>
      </c>
      <c r="G83" s="179">
        <v>7.951999999999991</v>
      </c>
      <c r="H83" s="180"/>
      <c r="I83" s="181">
        <f t="shared" si="8"/>
        <v>0</v>
      </c>
      <c r="J83" s="182">
        <f t="shared" si="9"/>
        <v>0</v>
      </c>
    </row>
    <row r="84" spans="2:10" ht="15">
      <c r="B84" s="236" t="s">
        <v>178</v>
      </c>
      <c r="C84" s="236"/>
      <c r="D84" s="237"/>
      <c r="E84" s="237" t="s">
        <v>281</v>
      </c>
      <c r="F84" s="237"/>
      <c r="G84" s="238"/>
      <c r="H84" s="238"/>
      <c r="I84" s="238"/>
      <c r="J84" s="238">
        <f>J85+J92</f>
        <v>0</v>
      </c>
    </row>
    <row r="85" spans="2:10" ht="15">
      <c r="B85" s="204" t="s">
        <v>180</v>
      </c>
      <c r="C85" s="204"/>
      <c r="D85" s="205"/>
      <c r="E85" s="205" t="s">
        <v>282</v>
      </c>
      <c r="F85" s="205"/>
      <c r="G85" s="206"/>
      <c r="H85" s="206"/>
      <c r="I85" s="206"/>
      <c r="J85" s="206">
        <f>SUM(J86:J91)</f>
        <v>0</v>
      </c>
    </row>
    <row r="86" spans="2:10" ht="25.5">
      <c r="B86" s="185" t="s">
        <v>283</v>
      </c>
      <c r="C86" s="175" t="s">
        <v>20</v>
      </c>
      <c r="D86" s="174" t="s">
        <v>267</v>
      </c>
      <c r="E86" s="177" t="s">
        <v>268</v>
      </c>
      <c r="F86" s="178" t="s">
        <v>90</v>
      </c>
      <c r="G86" s="179">
        <v>150.727</v>
      </c>
      <c r="H86" s="180"/>
      <c r="I86" s="181">
        <f aca="true" t="shared" si="10" ref="I86:I91">ROUND(H86*($H$12+1),2)</f>
        <v>0</v>
      </c>
      <c r="J86" s="182">
        <f aca="true" t="shared" si="11" ref="J86:J91">ROUND((G86*I86),2)</f>
        <v>0</v>
      </c>
    </row>
    <row r="87" spans="2:10" ht="25.5">
      <c r="B87" s="185" t="s">
        <v>284</v>
      </c>
      <c r="C87" s="175" t="s">
        <v>20</v>
      </c>
      <c r="D87" s="174" t="s">
        <v>106</v>
      </c>
      <c r="E87" s="177" t="s">
        <v>107</v>
      </c>
      <c r="F87" s="178" t="s">
        <v>51</v>
      </c>
      <c r="G87" s="179">
        <v>63.39</v>
      </c>
      <c r="H87" s="180"/>
      <c r="I87" s="181">
        <f t="shared" si="10"/>
        <v>0</v>
      </c>
      <c r="J87" s="182">
        <f t="shared" si="11"/>
        <v>0</v>
      </c>
    </row>
    <row r="88" spans="2:10" ht="38.25">
      <c r="B88" s="185" t="s">
        <v>285</v>
      </c>
      <c r="C88" s="188" t="s">
        <v>20</v>
      </c>
      <c r="D88" s="174" t="s">
        <v>286</v>
      </c>
      <c r="E88" s="177" t="s">
        <v>287</v>
      </c>
      <c r="F88" s="178" t="s">
        <v>51</v>
      </c>
      <c r="G88" s="179">
        <v>253.572</v>
      </c>
      <c r="H88" s="180"/>
      <c r="I88" s="181">
        <f t="shared" si="10"/>
        <v>0</v>
      </c>
      <c r="J88" s="182">
        <f t="shared" si="11"/>
        <v>0</v>
      </c>
    </row>
    <row r="89" spans="2:10" ht="15">
      <c r="B89" s="185" t="s">
        <v>288</v>
      </c>
      <c r="C89" s="196" t="s">
        <v>92</v>
      </c>
      <c r="D89" s="176">
        <v>8</v>
      </c>
      <c r="E89" s="207" t="s">
        <v>261</v>
      </c>
      <c r="F89" s="202" t="s">
        <v>130</v>
      </c>
      <c r="G89" s="179">
        <v>630.6560000000001</v>
      </c>
      <c r="H89" s="180"/>
      <c r="I89" s="181">
        <f t="shared" si="10"/>
        <v>0</v>
      </c>
      <c r="J89" s="182">
        <f t="shared" si="11"/>
        <v>0</v>
      </c>
    </row>
    <row r="90" spans="2:10" ht="38.25">
      <c r="B90" s="185" t="s">
        <v>289</v>
      </c>
      <c r="C90" s="188" t="s">
        <v>92</v>
      </c>
      <c r="D90" s="174">
        <v>12</v>
      </c>
      <c r="E90" s="177" t="s">
        <v>290</v>
      </c>
      <c r="F90" s="178" t="s">
        <v>90</v>
      </c>
      <c r="G90" s="179">
        <v>33.402345</v>
      </c>
      <c r="H90" s="180"/>
      <c r="I90" s="181">
        <f t="shared" si="10"/>
        <v>0</v>
      </c>
      <c r="J90" s="182">
        <f t="shared" si="11"/>
        <v>0</v>
      </c>
    </row>
    <row r="91" spans="2:10" ht="15">
      <c r="B91" s="185" t="s">
        <v>291</v>
      </c>
      <c r="C91" s="175" t="s">
        <v>56</v>
      </c>
      <c r="D91" s="174">
        <v>43200</v>
      </c>
      <c r="E91" s="177" t="s">
        <v>102</v>
      </c>
      <c r="F91" s="178" t="s">
        <v>90</v>
      </c>
      <c r="G91" s="179">
        <v>31.732</v>
      </c>
      <c r="H91" s="180"/>
      <c r="I91" s="181">
        <f t="shared" si="10"/>
        <v>0</v>
      </c>
      <c r="J91" s="182">
        <f t="shared" si="11"/>
        <v>0</v>
      </c>
    </row>
    <row r="92" spans="2:10" ht="15">
      <c r="B92" s="204" t="s">
        <v>292</v>
      </c>
      <c r="C92" s="204"/>
      <c r="D92" s="205"/>
      <c r="E92" s="205" t="s">
        <v>293</v>
      </c>
      <c r="F92" s="205"/>
      <c r="G92" s="206"/>
      <c r="H92" s="206"/>
      <c r="I92" s="206"/>
      <c r="J92" s="206">
        <f>SUM(J93:J103)</f>
        <v>0</v>
      </c>
    </row>
    <row r="93" spans="2:10" ht="25.5">
      <c r="B93" s="185" t="s">
        <v>294</v>
      </c>
      <c r="C93" s="175" t="s">
        <v>20</v>
      </c>
      <c r="D93" s="174" t="s">
        <v>267</v>
      </c>
      <c r="E93" s="177" t="s">
        <v>268</v>
      </c>
      <c r="F93" s="178" t="s">
        <v>90</v>
      </c>
      <c r="G93" s="179">
        <v>4.998</v>
      </c>
      <c r="H93" s="180"/>
      <c r="I93" s="181">
        <f aca="true" t="shared" si="12" ref="I93:I103">ROUND(H93*($H$12+1),2)</f>
        <v>0</v>
      </c>
      <c r="J93" s="182">
        <f aca="true" t="shared" si="13" ref="J93:J103">ROUND((G93*I93),2)</f>
        <v>0</v>
      </c>
    </row>
    <row r="94" spans="2:10" ht="25.5">
      <c r="B94" s="185" t="s">
        <v>295</v>
      </c>
      <c r="C94" s="175" t="s">
        <v>20</v>
      </c>
      <c r="D94" s="174" t="s">
        <v>106</v>
      </c>
      <c r="E94" s="177" t="s">
        <v>107</v>
      </c>
      <c r="F94" s="178" t="s">
        <v>51</v>
      </c>
      <c r="G94" s="179">
        <v>2.6</v>
      </c>
      <c r="H94" s="180"/>
      <c r="I94" s="181">
        <f t="shared" si="12"/>
        <v>0</v>
      </c>
      <c r="J94" s="182">
        <f t="shared" si="13"/>
        <v>0</v>
      </c>
    </row>
    <row r="95" spans="2:10" ht="25.5">
      <c r="B95" s="185" t="s">
        <v>296</v>
      </c>
      <c r="C95" s="188" t="s">
        <v>20</v>
      </c>
      <c r="D95" s="195" t="s">
        <v>297</v>
      </c>
      <c r="E95" s="189" t="s">
        <v>298</v>
      </c>
      <c r="F95" s="178" t="s">
        <v>51</v>
      </c>
      <c r="G95" s="179">
        <v>2.6</v>
      </c>
      <c r="H95" s="180"/>
      <c r="I95" s="181">
        <f t="shared" si="12"/>
        <v>0</v>
      </c>
      <c r="J95" s="182">
        <f t="shared" si="13"/>
        <v>0</v>
      </c>
    </row>
    <row r="96" spans="2:10" ht="25.5">
      <c r="B96" s="185" t="s">
        <v>299</v>
      </c>
      <c r="C96" s="188" t="s">
        <v>20</v>
      </c>
      <c r="D96" s="195" t="s">
        <v>271</v>
      </c>
      <c r="E96" s="189" t="s">
        <v>272</v>
      </c>
      <c r="F96" s="178" t="s">
        <v>51</v>
      </c>
      <c r="G96" s="179">
        <v>15.78</v>
      </c>
      <c r="H96" s="180"/>
      <c r="I96" s="181">
        <f t="shared" si="12"/>
        <v>0</v>
      </c>
      <c r="J96" s="182">
        <f t="shared" si="13"/>
        <v>0</v>
      </c>
    </row>
    <row r="97" spans="2:10" ht="15">
      <c r="B97" s="185" t="s">
        <v>300</v>
      </c>
      <c r="C97" s="196" t="s">
        <v>92</v>
      </c>
      <c r="D97" s="184">
        <v>8</v>
      </c>
      <c r="E97" s="203" t="s">
        <v>261</v>
      </c>
      <c r="F97" s="202" t="s">
        <v>130</v>
      </c>
      <c r="G97" s="179">
        <v>30.3</v>
      </c>
      <c r="H97" s="180"/>
      <c r="I97" s="181">
        <f t="shared" si="12"/>
        <v>0</v>
      </c>
      <c r="J97" s="182">
        <f t="shared" si="13"/>
        <v>0</v>
      </c>
    </row>
    <row r="98" spans="2:10" ht="25.5">
      <c r="B98" s="185" t="s">
        <v>301</v>
      </c>
      <c r="C98" s="188" t="s">
        <v>20</v>
      </c>
      <c r="D98" s="195" t="s">
        <v>302</v>
      </c>
      <c r="E98" s="189" t="s">
        <v>303</v>
      </c>
      <c r="F98" s="178" t="s">
        <v>90</v>
      </c>
      <c r="G98" s="179">
        <v>1.6320000000000001</v>
      </c>
      <c r="H98" s="180"/>
      <c r="I98" s="181">
        <f t="shared" si="12"/>
        <v>0</v>
      </c>
      <c r="J98" s="182">
        <f t="shared" si="13"/>
        <v>0</v>
      </c>
    </row>
    <row r="99" spans="2:10" ht="15">
      <c r="B99" s="185" t="s">
        <v>304</v>
      </c>
      <c r="C99" s="175" t="s">
        <v>56</v>
      </c>
      <c r="D99" s="174">
        <v>43200</v>
      </c>
      <c r="E99" s="177" t="s">
        <v>102</v>
      </c>
      <c r="F99" s="178" t="s">
        <v>90</v>
      </c>
      <c r="G99" s="179">
        <v>4.536</v>
      </c>
      <c r="H99" s="180"/>
      <c r="I99" s="181">
        <f t="shared" si="12"/>
        <v>0</v>
      </c>
      <c r="J99" s="182">
        <f t="shared" si="13"/>
        <v>0</v>
      </c>
    </row>
    <row r="100" spans="2:10" ht="25.5">
      <c r="B100" s="185" t="s">
        <v>305</v>
      </c>
      <c r="C100" s="175" t="s">
        <v>20</v>
      </c>
      <c r="D100" s="174" t="s">
        <v>271</v>
      </c>
      <c r="E100" s="177" t="s">
        <v>272</v>
      </c>
      <c r="F100" s="178" t="s">
        <v>51</v>
      </c>
      <c r="G100" s="179">
        <v>1.84</v>
      </c>
      <c r="H100" s="180"/>
      <c r="I100" s="181">
        <f t="shared" si="12"/>
        <v>0</v>
      </c>
      <c r="J100" s="182">
        <f t="shared" si="13"/>
        <v>0</v>
      </c>
    </row>
    <row r="101" spans="2:10" ht="15">
      <c r="B101" s="185" t="s">
        <v>306</v>
      </c>
      <c r="C101" s="175" t="s">
        <v>20</v>
      </c>
      <c r="D101" s="174" t="s">
        <v>262</v>
      </c>
      <c r="E101" s="177" t="s">
        <v>263</v>
      </c>
      <c r="F101" s="178" t="s">
        <v>130</v>
      </c>
      <c r="G101" s="179">
        <v>7.309800000000001</v>
      </c>
      <c r="H101" s="180"/>
      <c r="I101" s="181">
        <f t="shared" si="12"/>
        <v>0</v>
      </c>
      <c r="J101" s="182">
        <f t="shared" si="13"/>
        <v>0</v>
      </c>
    </row>
    <row r="102" spans="2:10" ht="15">
      <c r="B102" s="185" t="s">
        <v>307</v>
      </c>
      <c r="C102" s="175" t="s">
        <v>20</v>
      </c>
      <c r="D102" s="174" t="s">
        <v>308</v>
      </c>
      <c r="E102" s="177" t="s">
        <v>309</v>
      </c>
      <c r="F102" s="178" t="s">
        <v>130</v>
      </c>
      <c r="G102" s="179">
        <v>1.8212</v>
      </c>
      <c r="H102" s="180"/>
      <c r="I102" s="181">
        <f t="shared" si="12"/>
        <v>0</v>
      </c>
      <c r="J102" s="182">
        <f t="shared" si="13"/>
        <v>0</v>
      </c>
    </row>
    <row r="103" spans="2:10" ht="25.5">
      <c r="B103" s="185" t="s">
        <v>310</v>
      </c>
      <c r="C103" s="175" t="s">
        <v>20</v>
      </c>
      <c r="D103" s="174" t="s">
        <v>302</v>
      </c>
      <c r="E103" s="177" t="s">
        <v>303</v>
      </c>
      <c r="F103" s="178" t="s">
        <v>90</v>
      </c>
      <c r="G103" s="179">
        <v>0.52</v>
      </c>
      <c r="H103" s="180"/>
      <c r="I103" s="181">
        <f t="shared" si="12"/>
        <v>0</v>
      </c>
      <c r="J103" s="182">
        <f t="shared" si="13"/>
        <v>0</v>
      </c>
    </row>
    <row r="104" spans="2:10" ht="15">
      <c r="B104" s="236" t="s">
        <v>182</v>
      </c>
      <c r="C104" s="236"/>
      <c r="D104" s="237"/>
      <c r="E104" s="237" t="s">
        <v>179</v>
      </c>
      <c r="F104" s="237"/>
      <c r="G104" s="238"/>
      <c r="H104" s="238"/>
      <c r="I104" s="238"/>
      <c r="J104" s="238">
        <f>SUM(J105)</f>
        <v>0</v>
      </c>
    </row>
    <row r="105" spans="2:10" ht="38.25">
      <c r="B105" s="185" t="s">
        <v>184</v>
      </c>
      <c r="C105" s="175" t="s">
        <v>56</v>
      </c>
      <c r="D105" s="174">
        <v>67003</v>
      </c>
      <c r="E105" s="177" t="s">
        <v>181</v>
      </c>
      <c r="F105" s="178" t="s">
        <v>51</v>
      </c>
      <c r="G105" s="179">
        <v>482.74</v>
      </c>
      <c r="H105" s="180"/>
      <c r="I105" s="181">
        <f>ROUND(H105*($H$12+1),2)</f>
        <v>0</v>
      </c>
      <c r="J105" s="182">
        <f>ROUND((G105*I105),2)</f>
        <v>0</v>
      </c>
    </row>
    <row r="106" spans="2:10" ht="15">
      <c r="B106" s="236" t="s">
        <v>187</v>
      </c>
      <c r="C106" s="236"/>
      <c r="D106" s="237"/>
      <c r="E106" s="237" t="s">
        <v>183</v>
      </c>
      <c r="F106" s="237"/>
      <c r="G106" s="238"/>
      <c r="H106" s="238"/>
      <c r="I106" s="238"/>
      <c r="J106" s="238">
        <f>SUM(J107)</f>
        <v>0</v>
      </c>
    </row>
    <row r="107" spans="2:10" ht="15">
      <c r="B107" s="185" t="s">
        <v>189</v>
      </c>
      <c r="C107" s="185" t="s">
        <v>117</v>
      </c>
      <c r="D107" s="176" t="s">
        <v>185</v>
      </c>
      <c r="E107" s="194" t="s">
        <v>186</v>
      </c>
      <c r="F107" s="179" t="s">
        <v>54</v>
      </c>
      <c r="G107" s="179">
        <v>488</v>
      </c>
      <c r="H107" s="199"/>
      <c r="I107" s="181">
        <f>ROUND(H107*($H$12+1),2)</f>
        <v>0</v>
      </c>
      <c r="J107" s="182">
        <f>ROUND((G107*I107),2)</f>
        <v>0</v>
      </c>
    </row>
    <row r="108" spans="2:10" ht="15">
      <c r="B108" s="236" t="s">
        <v>311</v>
      </c>
      <c r="C108" s="236"/>
      <c r="D108" s="237"/>
      <c r="E108" s="237" t="s">
        <v>312</v>
      </c>
      <c r="F108" s="237"/>
      <c r="G108" s="238"/>
      <c r="H108" s="238"/>
      <c r="I108" s="238"/>
      <c r="J108" s="238">
        <f>SUM(J109:J116)</f>
        <v>0</v>
      </c>
    </row>
    <row r="109" spans="2:10" ht="15">
      <c r="B109" s="185" t="s">
        <v>313</v>
      </c>
      <c r="C109" s="175" t="s">
        <v>20</v>
      </c>
      <c r="D109" s="174" t="s">
        <v>314</v>
      </c>
      <c r="E109" s="177" t="s">
        <v>315</v>
      </c>
      <c r="F109" s="178" t="s">
        <v>126</v>
      </c>
      <c r="G109" s="179">
        <v>92</v>
      </c>
      <c r="H109" s="180"/>
      <c r="I109" s="181">
        <f aca="true" t="shared" si="14" ref="I109:I116">ROUND(H109*($H$12+1),2)</f>
        <v>0</v>
      </c>
      <c r="J109" s="182">
        <f aca="true" t="shared" si="15" ref="J109:J116">ROUND((G109*I109),2)</f>
        <v>0</v>
      </c>
    </row>
    <row r="110" spans="2:10" ht="15">
      <c r="B110" s="185" t="s">
        <v>316</v>
      </c>
      <c r="C110" s="188" t="s">
        <v>20</v>
      </c>
      <c r="D110" s="184" t="s">
        <v>190</v>
      </c>
      <c r="E110" s="189" t="s">
        <v>191</v>
      </c>
      <c r="F110" s="182" t="s">
        <v>126</v>
      </c>
      <c r="G110" s="179">
        <v>195</v>
      </c>
      <c r="H110" s="191"/>
      <c r="I110" s="181">
        <f t="shared" si="14"/>
        <v>0</v>
      </c>
      <c r="J110" s="182">
        <f t="shared" si="15"/>
        <v>0</v>
      </c>
    </row>
    <row r="111" spans="2:10" ht="25.5">
      <c r="B111" s="185" t="s">
        <v>317</v>
      </c>
      <c r="C111" s="175" t="s">
        <v>20</v>
      </c>
      <c r="D111" s="174" t="s">
        <v>318</v>
      </c>
      <c r="E111" s="177" t="s">
        <v>319</v>
      </c>
      <c r="F111" s="178" t="s">
        <v>54</v>
      </c>
      <c r="G111" s="179">
        <v>22</v>
      </c>
      <c r="H111" s="180"/>
      <c r="I111" s="181">
        <f t="shared" si="14"/>
        <v>0</v>
      </c>
      <c r="J111" s="182">
        <f t="shared" si="15"/>
        <v>0</v>
      </c>
    </row>
    <row r="112" spans="2:10" ht="15">
      <c r="B112" s="185" t="s">
        <v>320</v>
      </c>
      <c r="C112" s="185" t="s">
        <v>92</v>
      </c>
      <c r="D112" s="174">
        <v>10</v>
      </c>
      <c r="E112" s="207" t="s">
        <v>321</v>
      </c>
      <c r="F112" s="202" t="s">
        <v>130</v>
      </c>
      <c r="G112" s="179">
        <v>33.738671999999994</v>
      </c>
      <c r="H112" s="180"/>
      <c r="I112" s="181">
        <f t="shared" si="14"/>
        <v>0</v>
      </c>
      <c r="J112" s="182">
        <f t="shared" si="15"/>
        <v>0</v>
      </c>
    </row>
    <row r="113" spans="2:10" ht="15">
      <c r="B113" s="185" t="s">
        <v>322</v>
      </c>
      <c r="C113" s="175" t="s">
        <v>56</v>
      </c>
      <c r="D113" s="174">
        <v>20314</v>
      </c>
      <c r="E113" s="177" t="s">
        <v>323</v>
      </c>
      <c r="F113" s="178" t="s">
        <v>54</v>
      </c>
      <c r="G113" s="179">
        <v>60</v>
      </c>
      <c r="H113" s="180"/>
      <c r="I113" s="181">
        <f t="shared" si="14"/>
        <v>0</v>
      </c>
      <c r="J113" s="182">
        <f t="shared" si="15"/>
        <v>0</v>
      </c>
    </row>
    <row r="114" spans="2:10" ht="15">
      <c r="B114" s="185" t="s">
        <v>324</v>
      </c>
      <c r="C114" s="175" t="s">
        <v>20</v>
      </c>
      <c r="D114" s="174" t="s">
        <v>325</v>
      </c>
      <c r="E114" s="177" t="s">
        <v>326</v>
      </c>
      <c r="F114" s="178" t="s">
        <v>130</v>
      </c>
      <c r="G114" s="179">
        <v>115.5096</v>
      </c>
      <c r="H114" s="180"/>
      <c r="I114" s="181">
        <f t="shared" si="14"/>
        <v>0</v>
      </c>
      <c r="J114" s="182">
        <f t="shared" si="15"/>
        <v>0</v>
      </c>
    </row>
    <row r="115" spans="2:10" ht="15">
      <c r="B115" s="185" t="s">
        <v>327</v>
      </c>
      <c r="C115" s="175" t="s">
        <v>56</v>
      </c>
      <c r="D115" s="174">
        <v>101200</v>
      </c>
      <c r="E115" s="177" t="s">
        <v>328</v>
      </c>
      <c r="F115" s="178" t="s">
        <v>329</v>
      </c>
      <c r="G115" s="179">
        <v>223.43062500000005</v>
      </c>
      <c r="H115" s="180"/>
      <c r="I115" s="181">
        <f t="shared" si="14"/>
        <v>0</v>
      </c>
      <c r="J115" s="182">
        <f t="shared" si="15"/>
        <v>0</v>
      </c>
    </row>
    <row r="116" spans="2:10" ht="25.5">
      <c r="B116" s="185" t="s">
        <v>330</v>
      </c>
      <c r="C116" s="175" t="s">
        <v>20</v>
      </c>
      <c r="D116" s="174" t="s">
        <v>331</v>
      </c>
      <c r="E116" s="177" t="s">
        <v>332</v>
      </c>
      <c r="F116" s="178" t="s">
        <v>51</v>
      </c>
      <c r="G116" s="179">
        <v>24.8688</v>
      </c>
      <c r="H116" s="180"/>
      <c r="I116" s="181">
        <f t="shared" si="14"/>
        <v>0</v>
      </c>
      <c r="J116" s="182">
        <f t="shared" si="15"/>
        <v>0</v>
      </c>
    </row>
    <row r="117" spans="2:10" ht="15">
      <c r="B117" s="171">
        <v>4</v>
      </c>
      <c r="C117" s="171"/>
      <c r="D117" s="172"/>
      <c r="E117" s="187" t="s">
        <v>195</v>
      </c>
      <c r="F117" s="172"/>
      <c r="G117" s="173"/>
      <c r="H117" s="173"/>
      <c r="I117" s="173"/>
      <c r="J117" s="173">
        <f>J118</f>
        <v>0</v>
      </c>
    </row>
    <row r="118" spans="2:10" ht="15">
      <c r="B118" s="185" t="s">
        <v>19</v>
      </c>
      <c r="C118" s="208" t="s">
        <v>196</v>
      </c>
      <c r="D118" s="208">
        <v>1</v>
      </c>
      <c r="E118" s="209" t="s">
        <v>333</v>
      </c>
      <c r="F118" s="210" t="s">
        <v>126</v>
      </c>
      <c r="G118" s="211">
        <v>9</v>
      </c>
      <c r="H118" s="212"/>
      <c r="I118" s="181">
        <f>ROUND(H118*($H$12+1),2)</f>
        <v>0</v>
      </c>
      <c r="J118" s="182">
        <f>ROUND((G118*I118),2)</f>
        <v>0</v>
      </c>
    </row>
    <row r="119" spans="2:10" ht="15">
      <c r="B119" s="2"/>
      <c r="C119" s="2"/>
      <c r="D119" s="2"/>
      <c r="E119" s="1"/>
      <c r="F119" s="1"/>
      <c r="G119" s="4"/>
      <c r="H119" s="4"/>
      <c r="I119" s="4"/>
      <c r="J119" s="4"/>
    </row>
    <row r="120" spans="2:10" ht="15">
      <c r="B120" s="2"/>
      <c r="C120" s="2"/>
      <c r="D120" s="2"/>
      <c r="E120" s="1"/>
      <c r="F120" s="1"/>
      <c r="G120" s="4"/>
      <c r="H120" s="4"/>
      <c r="I120" s="4"/>
      <c r="J120" s="4"/>
    </row>
    <row r="121" spans="2:10" ht="15">
      <c r="B121" s="2"/>
      <c r="C121" s="2"/>
      <c r="D121" s="2"/>
      <c r="E121" s="1"/>
      <c r="F121" s="1"/>
      <c r="G121" s="4"/>
      <c r="H121" s="4"/>
      <c r="I121" s="4"/>
      <c r="J121" s="4"/>
    </row>
    <row r="122" spans="2:10" ht="15">
      <c r="B122" s="2"/>
      <c r="C122" s="2"/>
      <c r="D122" s="2"/>
      <c r="E122" s="23"/>
      <c r="F122" s="1"/>
      <c r="G122" s="4"/>
      <c r="H122" s="4"/>
      <c r="I122" s="4"/>
      <c r="J122" s="4"/>
    </row>
    <row r="123" spans="2:10" ht="39" customHeight="1">
      <c r="B123" s="62"/>
      <c r="C123" s="226" t="s">
        <v>34</v>
      </c>
      <c r="D123" s="226"/>
      <c r="E123" s="63"/>
      <c r="F123" s="1"/>
      <c r="G123" s="4"/>
      <c r="H123" s="4"/>
      <c r="I123" s="4"/>
      <c r="J123" s="4"/>
    </row>
    <row r="124" spans="2:10" ht="15">
      <c r="B124" s="64"/>
      <c r="C124" s="227" t="s">
        <v>35</v>
      </c>
      <c r="D124" s="227"/>
      <c r="E124" s="65"/>
      <c r="F124" s="1"/>
      <c r="G124" s="4"/>
      <c r="H124" s="4"/>
      <c r="I124" s="4"/>
      <c r="J124" s="4"/>
    </row>
    <row r="125" spans="2:10" ht="15">
      <c r="B125" s="64"/>
      <c r="C125" s="66"/>
      <c r="D125" s="66"/>
      <c r="E125" s="67"/>
      <c r="F125" s="1"/>
      <c r="G125" s="4"/>
      <c r="H125" s="4"/>
      <c r="I125" s="4"/>
      <c r="J125" s="4"/>
    </row>
    <row r="126" spans="2:10" ht="33.75" customHeight="1">
      <c r="B126" s="64"/>
      <c r="C126" s="226" t="s">
        <v>34</v>
      </c>
      <c r="D126" s="226"/>
      <c r="E126" s="63"/>
      <c r="F126" s="1"/>
      <c r="G126" s="4"/>
      <c r="H126" s="4"/>
      <c r="I126" s="4"/>
      <c r="J126" s="4"/>
    </row>
    <row r="127" spans="2:10" ht="15">
      <c r="B127" s="64"/>
      <c r="C127" s="227" t="s">
        <v>36</v>
      </c>
      <c r="D127" s="227"/>
      <c r="E127" s="65"/>
      <c r="F127" s="1"/>
      <c r="G127" s="4"/>
      <c r="H127" s="4"/>
      <c r="I127" s="4"/>
      <c r="J127" s="4"/>
    </row>
    <row r="128" spans="2:10" ht="15">
      <c r="B128" s="64"/>
      <c r="C128" s="228" t="s">
        <v>37</v>
      </c>
      <c r="D128" s="228"/>
      <c r="E128" s="65"/>
      <c r="F128" s="1"/>
      <c r="G128" s="4"/>
      <c r="H128" s="4"/>
      <c r="I128" s="4"/>
      <c r="J128" s="4"/>
    </row>
    <row r="129" spans="2:10" ht="15">
      <c r="B129" s="64"/>
      <c r="C129" s="66"/>
      <c r="D129" s="66"/>
      <c r="E129" s="67"/>
      <c r="F129" s="1"/>
      <c r="G129" s="4"/>
      <c r="H129" s="4"/>
      <c r="I129" s="4"/>
      <c r="J129" s="4"/>
    </row>
    <row r="130" spans="2:10" ht="15">
      <c r="B130" s="64" t="s">
        <v>38</v>
      </c>
      <c r="C130" s="66"/>
      <c r="D130" s="66"/>
      <c r="E130" s="67"/>
      <c r="F130" s="1"/>
      <c r="G130" s="4"/>
      <c r="H130" s="4"/>
      <c r="I130" s="4"/>
      <c r="J130" s="4"/>
    </row>
    <row r="131" spans="2:10" ht="15">
      <c r="B131" s="64" t="s">
        <v>39</v>
      </c>
      <c r="C131" s="66"/>
      <c r="D131" s="66"/>
      <c r="E131" s="67"/>
      <c r="F131" s="1"/>
      <c r="G131" s="4"/>
      <c r="H131" s="4"/>
      <c r="I131" s="4"/>
      <c r="J131" s="4"/>
    </row>
  </sheetData>
  <sheetProtection selectLockedCells="1" selectUnlockedCells="1"/>
  <mergeCells count="13">
    <mergeCell ref="C128:D128"/>
    <mergeCell ref="B8:C8"/>
    <mergeCell ref="D8:I8"/>
    <mergeCell ref="C123:D123"/>
    <mergeCell ref="C124:D124"/>
    <mergeCell ref="C126:D126"/>
    <mergeCell ref="C127:D127"/>
    <mergeCell ref="B2:J2"/>
    <mergeCell ref="D3:E3"/>
    <mergeCell ref="I3:J3"/>
    <mergeCell ref="D4:E4"/>
    <mergeCell ref="B7:C7"/>
    <mergeCell ref="D7:I7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Edson Lazzari</dc:creator>
  <cp:keywords/>
  <dc:description/>
  <cp:lastModifiedBy>Carlos Edson Lazzari</cp:lastModifiedBy>
  <dcterms:created xsi:type="dcterms:W3CDTF">2022-11-22T17:15:45Z</dcterms:created>
  <dcterms:modified xsi:type="dcterms:W3CDTF">2022-11-22T17:15:47Z</dcterms:modified>
  <cp:category/>
  <cp:version/>
  <cp:contentType/>
  <cp:contentStatus/>
</cp:coreProperties>
</file>