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475" windowHeight="8160" tabRatio="894" firstSheet="23" activeTab="23"/>
  </bookViews>
  <sheets>
    <sheet name="DADOS ÁREA 1" sheetId="12" state="hidden" r:id="rId1"/>
    <sheet name="DADOS ÁREA 2" sheetId="64" state="hidden" r:id="rId2"/>
    <sheet name="MC ESCAV. ESGOTO" sheetId="71" state="hidden" r:id="rId3"/>
    <sheet name="MC ESCAV. ÁGUA FRIA" sheetId="79" state="hidden" r:id="rId4"/>
    <sheet name="ALUGUEL  - VERIFICAR" sheetId="50" state="hidden" r:id="rId5"/>
    <sheet name="Estacionamento" sheetId="80" state="hidden" r:id="rId6"/>
    <sheet name="DEMOLIÇÃO PAV. ITAPARICA" sheetId="86" state="hidden" r:id="rId7"/>
    <sheet name="VOL.CORTE ATERRO SESSÃO GALERIA" sheetId="114" state="hidden" r:id="rId8"/>
    <sheet name="PROJETOS" sheetId="99" state="hidden" r:id="rId9"/>
    <sheet name="SONDAGEM" sheetId="122" state="hidden" r:id="rId10"/>
    <sheet name="TOPOGRAFIA" sheetId="125" state="hidden" r:id="rId11"/>
    <sheet name="REGULARIZAÇÃO FUNDIÁRIA" sheetId="105" state="hidden" r:id="rId12"/>
    <sheet name="EQUI. COMUNITÁRIO 1" sheetId="106" state="hidden" r:id="rId13"/>
    <sheet name="TRABALHO SOCIAL" sheetId="104" state="hidden" r:id="rId14"/>
    <sheet name="ADMINISTRAÇÃO LOCAL" sheetId="97" state="hidden" r:id="rId15"/>
    <sheet name="LIG DOM. E. ELÉTRICA I. PÚBLICA" sheetId="103" state="hidden" r:id="rId16"/>
    <sheet name="LIGAÇÃO INTRADOMICILIAR ESGOTO" sheetId="102" state="hidden" r:id="rId17"/>
    <sheet name="SERVIÇOS PRELIMINARES" sheetId="74" state="hidden" r:id="rId18"/>
    <sheet name="TERRAPLENAGEM" sheetId="77" state="hidden" r:id="rId19"/>
    <sheet name="PAVIMENTAÇÃO" sheetId="133" state="hidden" r:id="rId20"/>
    <sheet name="RECUPER AMBIENTAL" sheetId="128" state="hidden" r:id="rId21"/>
    <sheet name="PROTEÇÃO, CONTENÇÃO ESTAB. SOLO" sheetId="101" state="hidden" r:id="rId22"/>
    <sheet name="EDIFICAÇÃO Itaparica" sheetId="53" state="hidden" r:id="rId23"/>
    <sheet name="CRON FIFI" sheetId="149" r:id="rId24"/>
    <sheet name="MURO" sheetId="82" state="hidden" r:id="rId25"/>
    <sheet name="DADOS. ITAPARICA" sheetId="85" state="hidden" r:id="rId26"/>
    <sheet name="RESUMO GERAL" sheetId="130" state="hidden" r:id="rId27"/>
    <sheet name="Percentuais do Cronograma" sheetId="93" state="hidden" r:id="rId28"/>
    <sheet name="Cronograma Físico Financeiro" sheetId="94" state="hidden" r:id="rId29"/>
    <sheet name="Controle" sheetId="95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FilterDatabase" localSheetId="22" hidden="1">'EDIFICAÇÃO Itaparica'!$B$10:$M$10</definedName>
    <definedName name="_xlnm._FilterDatabase" localSheetId="22" hidden="1">'EDIFICAÇÃO Itaparica'!$M$1:$M$201</definedName>
    <definedName name="a">#REF!</definedName>
    <definedName name="AA" localSheetId="20">#REF!</definedName>
    <definedName name="AA">#REF!</definedName>
    <definedName name="_xlnm.Print_Area" localSheetId="14">'ADMINISTRAÇÃO LOCAL'!$B$1:$N$28</definedName>
    <definedName name="_xlnm.Print_Area" localSheetId="23">'CRON FIFI'!$B$4:$AC$30</definedName>
    <definedName name="_xlnm.Print_Area" localSheetId="22">'EDIFICAÇÃO Itaparica'!$B$1:$N$199</definedName>
    <definedName name="_xlnm.Print_Area" localSheetId="12">'EQUI. COMUNITÁRIO 1'!$B$1:$M$26</definedName>
    <definedName name="_xlnm.Print_Area" localSheetId="15">'LIG DOM. E. ELÉTRICA I. PÚBLICA'!$A$1:$M$162</definedName>
    <definedName name="_xlnm.Print_Area" localSheetId="16">'LIGAÇÃO INTRADOMICILIAR ESGOTO'!$A$1:$N$33</definedName>
    <definedName name="_xlnm.Print_Area" localSheetId="19">PAVIMENTAÇÃO!$B$1:$M$60</definedName>
    <definedName name="_xlnm.Print_Area" localSheetId="8">PROJETOS!$B$1:$M$34</definedName>
    <definedName name="_xlnm.Print_Area" localSheetId="21">'PROTEÇÃO, CONTENÇÃO ESTAB. SOLO'!$B$1:$M$51</definedName>
    <definedName name="_xlnm.Print_Area" localSheetId="20">'RECUPER AMBIENTAL'!$B$1:$O$125</definedName>
    <definedName name="_xlnm.Print_Area" localSheetId="11">'REGULARIZAÇÃO FUNDIÁRIA'!$B$1:$M$26</definedName>
    <definedName name="_xlnm.Print_Area" localSheetId="17">'SERVIÇOS PRELIMINARES'!$B$1:$M$91</definedName>
    <definedName name="_xlnm.Print_Area" localSheetId="9">SONDAGEM!$B$1:$M$42</definedName>
    <definedName name="_xlnm.Print_Area" localSheetId="18">TERRAPLENAGEM!$B$1:$M$38</definedName>
    <definedName name="_xlnm.Print_Area" localSheetId="10">TOPOGRAFIA!$A$1:$M$26</definedName>
    <definedName name="_xlnm.Print_Area" localSheetId="13">'TRABALHO SOCIAL'!$B$1:$M$24</definedName>
    <definedName name="B" localSheetId="20">#REF!</definedName>
    <definedName name="B">#REF!</definedName>
    <definedName name="BDI" localSheetId="22">#REF!</definedName>
    <definedName name="BDI" localSheetId="20">#REF!</definedName>
    <definedName name="BDI" localSheetId="17">#REF!</definedName>
    <definedName name="BDI" localSheetId="18">#REF!</definedName>
    <definedName name="BDI" localSheetId="10">#REF!</definedName>
    <definedName name="BDI">#REF!</definedName>
    <definedName name="Ç" localSheetId="20">#REF!</definedName>
    <definedName name="Ç">#REF!</definedName>
    <definedName name="CANETIRO" localSheetId="20">#REF!</definedName>
    <definedName name="CANETIRO" localSheetId="17">#REF!</definedName>
    <definedName name="CANETIRO" localSheetId="18">#REF!</definedName>
    <definedName name="CANETIRO" localSheetId="10">#REF!</definedName>
    <definedName name="CANETIRO">#REF!</definedName>
    <definedName name="CANTEIRO" localSheetId="20">#REF!</definedName>
    <definedName name="CANTEIRO" localSheetId="17">#REF!</definedName>
    <definedName name="CANTEIRO" localSheetId="18">#REF!</definedName>
    <definedName name="CANTEIRO" localSheetId="10">#REF!</definedName>
    <definedName name="CANTEIRO">#REF!</definedName>
    <definedName name="Criteria" localSheetId="22">#REF!</definedName>
    <definedName name="Criteria" localSheetId="20">#REF!</definedName>
    <definedName name="Criteria" localSheetId="17">#REF!</definedName>
    <definedName name="Criteria" localSheetId="18">#REF!</definedName>
    <definedName name="Criteria" localSheetId="10">#REF!</definedName>
    <definedName name="Criteria">#REF!</definedName>
    <definedName name="_xlnm.Criteria" localSheetId="20">#REF!</definedName>
    <definedName name="_xlnm.Criteria" localSheetId="10">#REF!</definedName>
    <definedName name="_xlnm.Criteria">#REF!</definedName>
    <definedName name="CRITÉRIOS_IM" localSheetId="22">#REF!</definedName>
    <definedName name="CRITÉRIOS_IM" localSheetId="20">#REF!</definedName>
    <definedName name="CRITÉRIOS_IM" localSheetId="17">#REF!</definedName>
    <definedName name="CRITÉRIOS_IM" localSheetId="18">#REF!</definedName>
    <definedName name="CRITÉRIOS_IM" localSheetId="10">#REF!</definedName>
    <definedName name="CRITÉRIOS_IM">#REF!</definedName>
    <definedName name="Excel_BuiltIn__FilterDatabase_12" localSheetId="22">#REF!</definedName>
    <definedName name="Excel_BuiltIn__FilterDatabase_12" localSheetId="20">#REF!</definedName>
    <definedName name="Excel_BuiltIn__FilterDatabase_12" localSheetId="17">#REF!</definedName>
    <definedName name="Excel_BuiltIn__FilterDatabase_12" localSheetId="18">#REF!</definedName>
    <definedName name="Excel_BuiltIn__FilterDatabase_12" localSheetId="10">#REF!</definedName>
    <definedName name="Excel_BuiltIn__FilterDatabase_12">#REF!</definedName>
    <definedName name="F" localSheetId="20">#REF!</definedName>
    <definedName name="F">#REF!</definedName>
    <definedName name="FDE">'[1]IMP GERAL'!$F$151</definedName>
    <definedName name="G" localSheetId="20">#REF!</definedName>
    <definedName name="G">#REF!</definedName>
    <definedName name="H" localSheetId="20">#REF!</definedName>
    <definedName name="H">#REF!</definedName>
    <definedName name="I" localSheetId="20">#REF!</definedName>
    <definedName name="I">#REF!</definedName>
    <definedName name="J" localSheetId="20">#REF!</definedName>
    <definedName name="J">#REF!</definedName>
    <definedName name="K" localSheetId="20">#REF!</definedName>
    <definedName name="K">#REF!</definedName>
    <definedName name="KSAB" localSheetId="22">#REF!</definedName>
    <definedName name="KSAB" localSheetId="20">#REF!</definedName>
    <definedName name="KSAB" localSheetId="17">#REF!</definedName>
    <definedName name="KSAB" localSheetId="18">#REF!</definedName>
    <definedName name="KSAB" localSheetId="10">#REF!</definedName>
    <definedName name="KSAB">#REF!</definedName>
    <definedName name="KSIURB" localSheetId="22">#REF!</definedName>
    <definedName name="KSIURB" localSheetId="20">#REF!</definedName>
    <definedName name="KSIURB" localSheetId="17">#REF!</definedName>
    <definedName name="KSIURB" localSheetId="18">#REF!</definedName>
    <definedName name="KSIURB" localSheetId="10">#REF!</definedName>
    <definedName name="KSIURB">#REF!</definedName>
    <definedName name="KSSO" localSheetId="22">#REF!</definedName>
    <definedName name="KSSO" localSheetId="20">#REF!</definedName>
    <definedName name="KSSO" localSheetId="17">#REF!</definedName>
    <definedName name="KSSO" localSheetId="18">#REF!</definedName>
    <definedName name="KSSO" localSheetId="10">#REF!</definedName>
    <definedName name="KSSO">#REF!</definedName>
    <definedName name="LL" localSheetId="20">#REF!</definedName>
    <definedName name="LL">#REF!</definedName>
    <definedName name="Mobilização">#REF!</definedName>
    <definedName name="MUDAR" localSheetId="20">#REF!</definedName>
    <definedName name="MUDAR" localSheetId="17">#REF!</definedName>
    <definedName name="MUDAR" localSheetId="18">#REF!</definedName>
    <definedName name="MUDAR" localSheetId="10">#REF!</definedName>
    <definedName name="MUDAR">#REF!</definedName>
    <definedName name="O" localSheetId="20">#REF!</definedName>
    <definedName name="O">#REF!</definedName>
    <definedName name="P" localSheetId="20">#REF!</definedName>
    <definedName name="P">#REF!</definedName>
    <definedName name="PLAB" localSheetId="20">#REF!</definedName>
    <definedName name="PLAB" localSheetId="17">#REF!</definedName>
    <definedName name="PLAB" localSheetId="18">#REF!</definedName>
    <definedName name="PLAB" localSheetId="10">#REF!</definedName>
    <definedName name="PLAB">#REF!</definedName>
    <definedName name="PLAN" localSheetId="20">#REF!</definedName>
    <definedName name="PLAN" localSheetId="17">#REF!</definedName>
    <definedName name="PLAN" localSheetId="18">#REF!</definedName>
    <definedName name="PLAN" localSheetId="10">#REF!</definedName>
    <definedName name="PLAN">#REF!</definedName>
    <definedName name="PLANILHA" localSheetId="20">#REF!</definedName>
    <definedName name="PLANILHA" localSheetId="17">#REF!</definedName>
    <definedName name="PLANILHA" localSheetId="18">#REF!</definedName>
    <definedName name="PLANILHA" localSheetId="10">#REF!</definedName>
    <definedName name="PLANILHA">#REF!</definedName>
    <definedName name="Print_Area" localSheetId="14">'ADMINISTRAÇÃO LOCAL'!$A$1:$N$31</definedName>
    <definedName name="Print_Area" localSheetId="0">'DADOS ÁREA 1'!$A$1:$M$109</definedName>
    <definedName name="Print_Area" localSheetId="6">'DEMOLIÇÃO PAV. ITAPARICA'!$A$1:$AA$123</definedName>
    <definedName name="Print_Area" localSheetId="22">'EDIFICAÇÃO Itaparica'!$B$1:$N$200</definedName>
    <definedName name="Print_Area" localSheetId="12">'EQUI. COMUNITÁRIO 1'!$A$1:$N$27</definedName>
    <definedName name="Print_Area" localSheetId="15">'LIG DOM. E. ELÉTRICA I. PÚBLICA'!$A$1:$N$175</definedName>
    <definedName name="Print_Area" localSheetId="16">'LIGAÇÃO INTRADOMICILIAR ESGOTO'!$A$1:$O$35</definedName>
    <definedName name="Print_Area" localSheetId="21">'PROTEÇÃO, CONTENÇÃO ESTAB. SOLO'!$A$1:$O$52</definedName>
    <definedName name="Print_Area" localSheetId="20">'RECUPER AMBIENTAL'!$A$1:$O$124</definedName>
    <definedName name="Print_Area" localSheetId="11">'REGULARIZAÇÃO FUNDIÁRIA'!$A$1:$N$27</definedName>
    <definedName name="Print_Area" localSheetId="17">'SERVIÇOS PRELIMINARES'!$B$1:$O$94</definedName>
    <definedName name="Print_Area" localSheetId="13">'TRABALHO SOCIAL'!$A$1:$N$27</definedName>
    <definedName name="Q" localSheetId="20">#REF!</definedName>
    <definedName name="Q">#REF!</definedName>
    <definedName name="SBCAA">'[1]IMP GERAL'!$F$151</definedName>
    <definedName name="SS" localSheetId="20">#REF!</definedName>
    <definedName name="SS">#REF!</definedName>
    <definedName name="SSSS" localSheetId="20">#REF!</definedName>
    <definedName name="SSSS">#REF!</definedName>
    <definedName name="T" localSheetId="20">#REF!</definedName>
    <definedName name="T">#REF!</definedName>
    <definedName name="_xlnm.Print_Titles" localSheetId="23">'CRON FIFI'!$B:$E,'CRON FIFI'!$4:$12</definedName>
    <definedName name="U" localSheetId="20">#REF!</definedName>
    <definedName name="U">#REF!</definedName>
    <definedName name="V" localSheetId="20">#REF!</definedName>
    <definedName name="V">#REF!</definedName>
    <definedName name="Y" localSheetId="20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BJ24" i="149" l="1"/>
  <c r="BK24" i="149" s="1"/>
  <c r="BF24" i="149"/>
  <c r="BG24" i="149" s="1"/>
  <c r="BB24" i="149"/>
  <c r="AX24" i="149"/>
  <c r="AY24" i="149" s="1"/>
  <c r="AT24" i="149"/>
  <c r="AU24" i="149" s="1"/>
  <c r="AP24" i="149"/>
  <c r="AQ24" i="149" s="1"/>
  <c r="AL24" i="149"/>
  <c r="AH24" i="149"/>
  <c r="AI24" i="149" s="1"/>
  <c r="AD24" i="149"/>
  <c r="AE24" i="149" s="1"/>
  <c r="C24" i="149"/>
  <c r="BJ23" i="149"/>
  <c r="BL23" i="149" s="1"/>
  <c r="BF23" i="149"/>
  <c r="BH23" i="149" s="1"/>
  <c r="BB23" i="149"/>
  <c r="BD23" i="149" s="1"/>
  <c r="AX23" i="149"/>
  <c r="AZ23" i="149" s="1"/>
  <c r="AT23" i="149"/>
  <c r="AV23" i="149" s="1"/>
  <c r="AP23" i="149"/>
  <c r="AR23" i="149" s="1"/>
  <c r="AL23" i="149"/>
  <c r="AN23" i="149" s="1"/>
  <c r="AH23" i="149"/>
  <c r="AJ23" i="149" s="1"/>
  <c r="AD23" i="149"/>
  <c r="AF23" i="149" s="1"/>
  <c r="C23" i="149"/>
  <c r="BJ22" i="149"/>
  <c r="BL22" i="149" s="1"/>
  <c r="BF22" i="149"/>
  <c r="BH22" i="149" s="1"/>
  <c r="BB22" i="149"/>
  <c r="BD22" i="149" s="1"/>
  <c r="AX22" i="149"/>
  <c r="AZ22" i="149" s="1"/>
  <c r="AT22" i="149"/>
  <c r="AV22" i="149" s="1"/>
  <c r="AP22" i="149"/>
  <c r="AR22" i="149" s="1"/>
  <c r="AL22" i="149"/>
  <c r="AN22" i="149" s="1"/>
  <c r="AH22" i="149"/>
  <c r="AJ22" i="149" s="1"/>
  <c r="AD22" i="149"/>
  <c r="AF22" i="149" s="1"/>
  <c r="C22" i="149"/>
  <c r="BJ21" i="149"/>
  <c r="BK21" i="149" s="1"/>
  <c r="BF21" i="149"/>
  <c r="BG21" i="149" s="1"/>
  <c r="BB21" i="149"/>
  <c r="BC21" i="149" s="1"/>
  <c r="AX21" i="149"/>
  <c r="AY21" i="149" s="1"/>
  <c r="AT21" i="149"/>
  <c r="AU21" i="149" s="1"/>
  <c r="AP21" i="149"/>
  <c r="AQ21" i="149" s="1"/>
  <c r="AL21" i="149"/>
  <c r="AM21" i="149" s="1"/>
  <c r="AH21" i="149"/>
  <c r="AI21" i="149" s="1"/>
  <c r="AD21" i="149"/>
  <c r="AE21" i="149" s="1"/>
  <c r="C21" i="149"/>
  <c r="BJ20" i="149"/>
  <c r="BF20" i="149"/>
  <c r="BH20" i="149" s="1"/>
  <c r="BB20" i="149"/>
  <c r="BD20" i="149" s="1"/>
  <c r="AX20" i="149"/>
  <c r="AZ20" i="149" s="1"/>
  <c r="AT20" i="149"/>
  <c r="AV20" i="149" s="1"/>
  <c r="AP20" i="149"/>
  <c r="AR20" i="149" s="1"/>
  <c r="AL20" i="149"/>
  <c r="AN20" i="149" s="1"/>
  <c r="AH20" i="149"/>
  <c r="AJ20" i="149" s="1"/>
  <c r="AD20" i="149"/>
  <c r="C20" i="149"/>
  <c r="BJ19" i="149"/>
  <c r="BF19" i="149"/>
  <c r="BH19" i="149" s="1"/>
  <c r="BB19" i="149"/>
  <c r="AX19" i="149"/>
  <c r="AY19" i="149" s="1"/>
  <c r="AT19" i="149"/>
  <c r="AV19" i="149" s="1"/>
  <c r="AP19" i="149"/>
  <c r="AR19" i="149" s="1"/>
  <c r="AL19" i="149"/>
  <c r="AN19" i="149" s="1"/>
  <c r="AH19" i="149"/>
  <c r="AJ19" i="149" s="1"/>
  <c r="AD19" i="149"/>
  <c r="AE19" i="149" s="1"/>
  <c r="C19" i="149"/>
  <c r="BJ18" i="149"/>
  <c r="BL18" i="149" s="1"/>
  <c r="BF18" i="149"/>
  <c r="BH18" i="149" s="1"/>
  <c r="BB18" i="149"/>
  <c r="BD18" i="149" s="1"/>
  <c r="AX18" i="149"/>
  <c r="AZ18" i="149" s="1"/>
  <c r="AT18" i="149"/>
  <c r="AV18" i="149" s="1"/>
  <c r="AP18" i="149"/>
  <c r="AR18" i="149" s="1"/>
  <c r="AL18" i="149"/>
  <c r="AN18" i="149" s="1"/>
  <c r="AH18" i="149"/>
  <c r="AJ18" i="149" s="1"/>
  <c r="AD18" i="149"/>
  <c r="C18" i="149"/>
  <c r="BJ17" i="149"/>
  <c r="BL17" i="149" s="1"/>
  <c r="BF17" i="149"/>
  <c r="BH17" i="149" s="1"/>
  <c r="BB17" i="149"/>
  <c r="BC17" i="149" s="1"/>
  <c r="AX17" i="149"/>
  <c r="AZ17" i="149" s="1"/>
  <c r="AT17" i="149"/>
  <c r="AV17" i="149" s="1"/>
  <c r="AP17" i="149"/>
  <c r="AR17" i="149" s="1"/>
  <c r="AL17" i="149"/>
  <c r="AM17" i="149" s="1"/>
  <c r="AH17" i="149"/>
  <c r="AJ17" i="149" s="1"/>
  <c r="AD17" i="149"/>
  <c r="AF17" i="149" s="1"/>
  <c r="C17" i="149"/>
  <c r="BJ16" i="149"/>
  <c r="BF16" i="149"/>
  <c r="BB16" i="149"/>
  <c r="AX16" i="149"/>
  <c r="AT16" i="149"/>
  <c r="AP16" i="149"/>
  <c r="AL16" i="149"/>
  <c r="AH16" i="149"/>
  <c r="AD16" i="149"/>
  <c r="C16" i="149"/>
  <c r="BJ15" i="149"/>
  <c r="BF15" i="149"/>
  <c r="BG15" i="149" s="1"/>
  <c r="BB15" i="149"/>
  <c r="BD15" i="149" s="1"/>
  <c r="AX15" i="149"/>
  <c r="AZ15" i="149" s="1"/>
  <c r="AT15" i="149"/>
  <c r="AP15" i="149"/>
  <c r="AQ15" i="149" s="1"/>
  <c r="AL15" i="149"/>
  <c r="AN15" i="149" s="1"/>
  <c r="AH15" i="149"/>
  <c r="AJ15" i="149" s="1"/>
  <c r="C15" i="149"/>
  <c r="BJ14" i="149"/>
  <c r="BL14" i="149" s="1"/>
  <c r="BF14" i="149"/>
  <c r="BH14" i="149" s="1"/>
  <c r="BB14" i="149"/>
  <c r="BD14" i="149" s="1"/>
  <c r="AX14" i="149"/>
  <c r="AZ14" i="149" s="1"/>
  <c r="AT14" i="149"/>
  <c r="AV14" i="149" s="1"/>
  <c r="AP14" i="149"/>
  <c r="AR14" i="149" s="1"/>
  <c r="AL14" i="149"/>
  <c r="AN14" i="149" s="1"/>
  <c r="AH14" i="149"/>
  <c r="AD14" i="149"/>
  <c r="AF14" i="149" s="1"/>
  <c r="C14" i="149"/>
  <c r="BJ13" i="149"/>
  <c r="BK13" i="149" s="1"/>
  <c r="BF13" i="149"/>
  <c r="BH13" i="149" s="1"/>
  <c r="BB13" i="149"/>
  <c r="BC13" i="149" s="1"/>
  <c r="AX13" i="149"/>
  <c r="AY13" i="149" s="1"/>
  <c r="AT13" i="149"/>
  <c r="AU13" i="149" s="1"/>
  <c r="AP13" i="149"/>
  <c r="AR13" i="149" s="1"/>
  <c r="AL13" i="149"/>
  <c r="AM13" i="149" s="1"/>
  <c r="AH13" i="149"/>
  <c r="AI13" i="149" s="1"/>
  <c r="AD13" i="149"/>
  <c r="AE13" i="149" s="1"/>
  <c r="C13" i="149"/>
  <c r="G12" i="149"/>
  <c r="H12" i="149" s="1"/>
  <c r="I12" i="149" s="1"/>
  <c r="AF12" i="149"/>
  <c r="AJ12" i="149" s="1"/>
  <c r="AN12" i="149" s="1"/>
  <c r="AR12" i="149" s="1"/>
  <c r="AV12" i="149" s="1"/>
  <c r="AZ12" i="149" s="1"/>
  <c r="BD12" i="149" s="1"/>
  <c r="BH12" i="149" s="1"/>
  <c r="BL12" i="149" s="1"/>
  <c r="AE12" i="149"/>
  <c r="AI12" i="149" s="1"/>
  <c r="AM12" i="149" s="1"/>
  <c r="AQ12" i="149" s="1"/>
  <c r="AU12" i="149" s="1"/>
  <c r="AY12" i="149" s="1"/>
  <c r="BC12" i="149" s="1"/>
  <c r="BG12" i="149" s="1"/>
  <c r="BK12" i="149" s="1"/>
  <c r="AF11" i="149"/>
  <c r="AJ11" i="149" s="1"/>
  <c r="AN11" i="149" s="1"/>
  <c r="AR11" i="149" s="1"/>
  <c r="AV11" i="149" s="1"/>
  <c r="AZ11" i="149" s="1"/>
  <c r="BD11" i="149" s="1"/>
  <c r="BH11" i="149" s="1"/>
  <c r="BL11" i="149" s="1"/>
  <c r="BG11" i="149"/>
  <c r="B9" i="149"/>
  <c r="B8" i="149"/>
  <c r="B7" i="149"/>
  <c r="B6" i="149"/>
  <c r="J12" i="149" l="1"/>
  <c r="K12" i="149" s="1"/>
  <c r="L12" i="149" s="1"/>
  <c r="M12" i="149" s="1"/>
  <c r="N12" i="149" s="1"/>
  <c r="O12" i="149" s="1"/>
  <c r="P12" i="149" s="1"/>
  <c r="Q12" i="149" s="1"/>
  <c r="R12" i="149" s="1"/>
  <c r="S12" i="149" s="1"/>
  <c r="T12" i="149" s="1"/>
  <c r="U12" i="149" s="1"/>
  <c r="V12" i="149" s="1"/>
  <c r="W12" i="149" s="1"/>
  <c r="X12" i="149" s="1"/>
  <c r="Y12" i="149" s="1"/>
  <c r="Z12" i="149" s="1"/>
  <c r="AA12" i="149" s="1"/>
  <c r="AB12" i="149" s="1"/>
  <c r="AC12" i="149" s="1"/>
  <c r="AG12" i="149" s="1"/>
  <c r="AK12" i="149" s="1"/>
  <c r="AO12" i="149" s="1"/>
  <c r="AS12" i="149" s="1"/>
  <c r="AW12" i="149" s="1"/>
  <c r="BA12" i="149" s="1"/>
  <c r="BE12" i="149" s="1"/>
  <c r="BI12" i="149" s="1"/>
  <c r="BM12" i="149" s="1"/>
  <c r="AU20" i="149"/>
  <c r="AW20" i="149" s="1"/>
  <c r="AY17" i="149"/>
  <c r="BA17" i="149" s="1"/>
  <c r="AN21" i="149"/>
  <c r="AO21" i="149" s="1"/>
  <c r="AR15" i="149"/>
  <c r="AS15" i="149" s="1"/>
  <c r="BG17" i="149"/>
  <c r="BI17" i="149" s="1"/>
  <c r="AZ19" i="149"/>
  <c r="BA19" i="149" s="1"/>
  <c r="AV21" i="149"/>
  <c r="AW21" i="149" s="1"/>
  <c r="AM15" i="149"/>
  <c r="AO15" i="149" s="1"/>
  <c r="AI18" i="149"/>
  <c r="AK18" i="149" s="1"/>
  <c r="BK18" i="149"/>
  <c r="BM18" i="149" s="1"/>
  <c r="AI19" i="149"/>
  <c r="AK19" i="149" s="1"/>
  <c r="AU19" i="149"/>
  <c r="AW19" i="149" s="1"/>
  <c r="AM20" i="149"/>
  <c r="AO20" i="149" s="1"/>
  <c r="AU11" i="149"/>
  <c r="BD21" i="149"/>
  <c r="BE21" i="149" s="1"/>
  <c r="BG13" i="149"/>
  <c r="BI13" i="149" s="1"/>
  <c r="AM14" i="149"/>
  <c r="AO14" i="149" s="1"/>
  <c r="AQ17" i="149"/>
  <c r="AS17" i="149" s="1"/>
  <c r="AF21" i="149"/>
  <c r="AG21" i="149" s="1"/>
  <c r="BL21" i="149"/>
  <c r="BM21" i="149" s="1"/>
  <c r="AF18" i="149"/>
  <c r="AE18" i="149"/>
  <c r="AE11" i="149"/>
  <c r="BL19" i="149"/>
  <c r="BK19" i="149"/>
  <c r="BL20" i="149"/>
  <c r="BK20" i="149"/>
  <c r="BK11" i="149"/>
  <c r="AQ13" i="149"/>
  <c r="AS13" i="149" s="1"/>
  <c r="BH15" i="149"/>
  <c r="BI15" i="149" s="1"/>
  <c r="AI17" i="149"/>
  <c r="AK17" i="149" s="1"/>
  <c r="BC19" i="149"/>
  <c r="BD19" i="149"/>
  <c r="AF20" i="149"/>
  <c r="AE20" i="149"/>
  <c r="AF19" i="149"/>
  <c r="AG19" i="149" s="1"/>
  <c r="BC20" i="149"/>
  <c r="BE20" i="149" s="1"/>
  <c r="AJ21" i="149"/>
  <c r="AK21" i="149" s="1"/>
  <c r="AR21" i="149"/>
  <c r="AS21" i="149" s="1"/>
  <c r="AZ21" i="149"/>
  <c r="BA21" i="149" s="1"/>
  <c r="BH21" i="149"/>
  <c r="BI21" i="149" s="1"/>
  <c r="AJ13" i="149"/>
  <c r="AK13" i="149" s="1"/>
  <c r="AZ13" i="149"/>
  <c r="BA13" i="149" s="1"/>
  <c r="AJ14" i="149"/>
  <c r="AI14" i="149"/>
  <c r="AF15" i="149"/>
  <c r="AE15" i="149"/>
  <c r="BL15" i="149"/>
  <c r="BK15" i="149"/>
  <c r="AN13" i="149"/>
  <c r="AO13" i="149" s="1"/>
  <c r="BD13" i="149"/>
  <c r="BE13" i="149" s="1"/>
  <c r="BC15" i="149"/>
  <c r="BE15" i="149" s="1"/>
  <c r="AV15" i="149"/>
  <c r="AU15" i="149"/>
  <c r="AN17" i="149"/>
  <c r="AO17" i="149" s="1"/>
  <c r="BD17" i="149"/>
  <c r="BE17" i="149" s="1"/>
  <c r="AQ19" i="149"/>
  <c r="AS19" i="149" s="1"/>
  <c r="BG19" i="149"/>
  <c r="BI19" i="149" s="1"/>
  <c r="AI20" i="149"/>
  <c r="AK20" i="149" s="1"/>
  <c r="AQ20" i="149"/>
  <c r="AS20" i="149" s="1"/>
  <c r="AY20" i="149"/>
  <c r="BA20" i="149" s="1"/>
  <c r="BG20" i="149"/>
  <c r="BI20" i="149" s="1"/>
  <c r="BK23" i="149"/>
  <c r="BM23" i="149" s="1"/>
  <c r="AF13" i="149"/>
  <c r="AG13" i="149" s="1"/>
  <c r="AV13" i="149"/>
  <c r="AW13" i="149" s="1"/>
  <c r="BL13" i="149"/>
  <c r="BM13" i="149" s="1"/>
  <c r="BC11" i="149"/>
  <c r="BC14" i="149"/>
  <c r="BE14" i="149" s="1"/>
  <c r="AU18" i="149"/>
  <c r="AW18" i="149" s="1"/>
  <c r="AM11" i="149"/>
  <c r="AY14" i="149"/>
  <c r="BA14" i="149" s="1"/>
  <c r="AI15" i="149"/>
  <c r="AK15" i="149" s="1"/>
  <c r="AY15" i="149"/>
  <c r="BA15" i="149" s="1"/>
  <c r="AE17" i="149"/>
  <c r="AG17" i="149" s="1"/>
  <c r="AU17" i="149"/>
  <c r="AW17" i="149" s="1"/>
  <c r="BK17" i="149"/>
  <c r="BM17" i="149" s="1"/>
  <c r="AY18" i="149"/>
  <c r="BA18" i="149" s="1"/>
  <c r="AM19" i="149"/>
  <c r="AO19" i="149" s="1"/>
  <c r="AE22" i="149"/>
  <c r="AG22" i="149" s="1"/>
  <c r="AM22" i="149"/>
  <c r="AO22" i="149" s="1"/>
  <c r="AU22" i="149"/>
  <c r="AW22" i="149" s="1"/>
  <c r="BC22" i="149"/>
  <c r="BE22" i="149" s="1"/>
  <c r="BK22" i="149"/>
  <c r="BM22" i="149" s="1"/>
  <c r="AI22" i="149"/>
  <c r="AK22" i="149" s="1"/>
  <c r="AQ22" i="149"/>
  <c r="AS22" i="149" s="1"/>
  <c r="AY22" i="149"/>
  <c r="BA22" i="149" s="1"/>
  <c r="BG22" i="149"/>
  <c r="BI22" i="149" s="1"/>
  <c r="AE23" i="149"/>
  <c r="AG23" i="149" s="1"/>
  <c r="AI23" i="149"/>
  <c r="AK23" i="149" s="1"/>
  <c r="AM23" i="149"/>
  <c r="AO23" i="149" s="1"/>
  <c r="AQ23" i="149"/>
  <c r="AS23" i="149" s="1"/>
  <c r="AU23" i="149"/>
  <c r="AW23" i="149" s="1"/>
  <c r="AY23" i="149"/>
  <c r="BA23" i="149" s="1"/>
  <c r="BC23" i="149"/>
  <c r="BE23" i="149" s="1"/>
  <c r="BG23" i="149"/>
  <c r="BI23" i="149" s="1"/>
  <c r="AF16" i="149"/>
  <c r="AE16" i="149"/>
  <c r="AV16" i="149"/>
  <c r="AU16" i="149"/>
  <c r="BL16" i="149"/>
  <c r="BK16" i="149"/>
  <c r="AJ16" i="149"/>
  <c r="AI16" i="149"/>
  <c r="AZ16" i="149"/>
  <c r="AY16" i="149"/>
  <c r="AE14" i="149"/>
  <c r="AU14" i="149"/>
  <c r="BK14" i="149"/>
  <c r="AN16" i="149"/>
  <c r="AM16" i="149"/>
  <c r="BD16" i="149"/>
  <c r="BC16" i="149"/>
  <c r="AI11" i="149"/>
  <c r="AQ11" i="149"/>
  <c r="AY11" i="149"/>
  <c r="AQ14" i="149"/>
  <c r="BG14" i="149"/>
  <c r="AR16" i="149"/>
  <c r="AQ16" i="149"/>
  <c r="BH16" i="149"/>
  <c r="BG16" i="149"/>
  <c r="AQ18" i="149"/>
  <c r="BG18" i="149"/>
  <c r="AM18" i="149"/>
  <c r="BC18" i="149"/>
  <c r="AR24" i="149"/>
  <c r="BH24" i="149"/>
  <c r="BI24" i="149" s="1"/>
  <c r="AN24" i="149"/>
  <c r="BD24" i="149"/>
  <c r="AJ24" i="149"/>
  <c r="AM24" i="149"/>
  <c r="AZ24" i="149"/>
  <c r="BC24" i="149"/>
  <c r="AF24" i="149"/>
  <c r="AV24" i="149"/>
  <c r="BL24" i="149"/>
  <c r="AG20" i="149" l="1"/>
  <c r="BE19" i="149"/>
  <c r="AG15" i="149"/>
  <c r="AG18" i="149"/>
  <c r="AW15" i="149"/>
  <c r="BM15" i="149"/>
  <c r="BM19" i="149"/>
  <c r="BM20" i="149"/>
  <c r="AK14" i="149"/>
  <c r="BM24" i="149"/>
  <c r="AO24" i="149"/>
  <c r="AG24" i="149"/>
  <c r="BE24" i="149"/>
  <c r="AK24" i="149"/>
  <c r="AS24" i="149"/>
  <c r="BA24" i="149"/>
  <c r="AW24" i="149"/>
  <c r="AO18" i="149"/>
  <c r="BI18" i="149"/>
  <c r="BI14" i="149"/>
  <c r="AW14" i="149"/>
  <c r="BA16" i="149"/>
  <c r="AU25" i="149"/>
  <c r="AY25" i="149"/>
  <c r="AS16" i="149"/>
  <c r="BE16" i="149"/>
  <c r="BM16" i="149"/>
  <c r="AG16" i="149"/>
  <c r="BC25" i="149"/>
  <c r="BG25" i="149"/>
  <c r="BE18" i="149"/>
  <c r="AS18" i="149"/>
  <c r="AS14" i="149"/>
  <c r="BM14" i="149"/>
  <c r="AG14" i="149"/>
  <c r="AK16" i="149"/>
  <c r="BK25" i="149"/>
  <c r="AE25" i="149"/>
  <c r="AI25" i="149"/>
  <c r="BI16" i="149"/>
  <c r="AO16" i="149"/>
  <c r="AW16" i="149"/>
  <c r="AM25" i="149"/>
  <c r="AQ25" i="149"/>
  <c r="BI25" i="149" l="1"/>
  <c r="BH25" i="149" s="1"/>
  <c r="BA25" i="149"/>
  <c r="AX25" i="149" s="1"/>
  <c r="BE25" i="149"/>
  <c r="BB25" i="149" s="1"/>
  <c r="AS25" i="149"/>
  <c r="AO25" i="149"/>
  <c r="BM25" i="149"/>
  <c r="AW25" i="149"/>
  <c r="AK25" i="149"/>
  <c r="AG25" i="149"/>
  <c r="BF25" i="149" l="1"/>
  <c r="AZ25" i="149"/>
  <c r="BD25" i="149"/>
  <c r="AV25" i="149"/>
  <c r="AT25" i="149"/>
  <c r="AF25" i="149"/>
  <c r="AD25" i="149"/>
  <c r="BL25" i="149"/>
  <c r="BJ25" i="149"/>
  <c r="AN25" i="149"/>
  <c r="AL25" i="149"/>
  <c r="AJ25" i="149"/>
  <c r="AH25" i="149"/>
  <c r="AR25" i="149"/>
  <c r="AP25" i="149"/>
  <c r="G23" i="149" l="1"/>
  <c r="G22" i="149"/>
  <c r="Y16" i="149" l="1"/>
  <c r="M16" i="149"/>
  <c r="O16" i="149"/>
  <c r="L16" i="149"/>
  <c r="Z16" i="149"/>
  <c r="N16" i="149"/>
  <c r="P16" i="149"/>
  <c r="AC17" i="149" l="1"/>
  <c r="AB17" i="149"/>
  <c r="X19" i="149" l="1"/>
  <c r="S19" i="149"/>
  <c r="U19" i="149"/>
  <c r="Q19" i="149"/>
  <c r="K19" i="149"/>
  <c r="M19" i="149"/>
  <c r="O19" i="149"/>
  <c r="W19" i="149"/>
  <c r="R19" i="149"/>
  <c r="T19" i="149"/>
  <c r="V19" i="149"/>
  <c r="L19" i="149"/>
  <c r="N19" i="149"/>
  <c r="P19" i="149"/>
  <c r="N20" i="149"/>
  <c r="O20" i="149"/>
  <c r="K20" i="149"/>
  <c r="M20" i="149"/>
  <c r="L20" i="149"/>
  <c r="P20" i="149"/>
  <c r="J20" i="149"/>
  <c r="AA18" i="149"/>
  <c r="AB18" i="149"/>
  <c r="AA21" i="149" l="1"/>
  <c r="AB21" i="149"/>
  <c r="Y15" i="149" l="1"/>
  <c r="AA15" i="149"/>
  <c r="V15" i="149"/>
  <c r="T15" i="149"/>
  <c r="AB15" i="149"/>
  <c r="R14" i="149"/>
  <c r="S14" i="149"/>
  <c r="E108" i="53"/>
  <c r="I109" i="53"/>
  <c r="H109" i="53"/>
  <c r="I108" i="53"/>
  <c r="H108" i="53"/>
  <c r="I50" i="128"/>
  <c r="I49" i="128"/>
  <c r="I48" i="128"/>
  <c r="I47" i="128"/>
  <c r="I46" i="128"/>
  <c r="I45" i="128"/>
  <c r="I44" i="128"/>
  <c r="I43" i="128"/>
  <c r="I42" i="128"/>
  <c r="I41" i="128"/>
  <c r="I56" i="128"/>
  <c r="I55" i="128"/>
  <c r="I54" i="128"/>
  <c r="I53" i="128"/>
  <c r="I52" i="128"/>
  <c r="I60" i="128"/>
  <c r="I59" i="128"/>
  <c r="I58" i="128"/>
  <c r="I68" i="128"/>
  <c r="I67" i="128"/>
  <c r="I66" i="128"/>
  <c r="I65" i="128"/>
  <c r="I64" i="128"/>
  <c r="I63" i="128"/>
  <c r="I62" i="128"/>
  <c r="H106" i="128"/>
  <c r="G106" i="128" s="1"/>
  <c r="I35" i="128"/>
  <c r="H35" i="128"/>
  <c r="H101" i="128"/>
  <c r="G101" i="128" s="1"/>
  <c r="H100" i="128"/>
  <c r="G100" i="128" s="1"/>
  <c r="H99" i="128"/>
  <c r="G99" i="128" s="1"/>
  <c r="H86" i="128"/>
  <c r="G86" i="128" s="1"/>
  <c r="H26" i="128"/>
  <c r="G26" i="128" s="1"/>
  <c r="H25" i="128"/>
  <c r="G25" i="128" s="1"/>
  <c r="H55" i="128"/>
  <c r="G55" i="128" s="1"/>
  <c r="H85" i="128"/>
  <c r="G85" i="128" s="1"/>
  <c r="H103" i="128"/>
  <c r="G103" i="128" s="1"/>
  <c r="H102" i="128"/>
  <c r="E77" i="128"/>
  <c r="E97" i="128"/>
  <c r="I108" i="128"/>
  <c r="E108" i="128"/>
  <c r="X15" i="149" l="1"/>
  <c r="Z15" i="149"/>
  <c r="W15" i="149"/>
  <c r="U15" i="149"/>
  <c r="J13" i="149"/>
  <c r="J25" i="149" s="1"/>
  <c r="M13" i="149"/>
  <c r="M25" i="149" s="1"/>
  <c r="O13" i="149"/>
  <c r="G13" i="149"/>
  <c r="G25" i="149" s="1"/>
  <c r="I13" i="149"/>
  <c r="I25" i="149" s="1"/>
  <c r="K13" i="149"/>
  <c r="K25" i="149" s="1"/>
  <c r="L13" i="149"/>
  <c r="L25" i="149" s="1"/>
  <c r="N13" i="149"/>
  <c r="P13" i="149"/>
  <c r="H13" i="149"/>
  <c r="H25" i="149" s="1"/>
  <c r="F13" i="149"/>
  <c r="Q13" i="149"/>
  <c r="D25" i="149"/>
  <c r="E13" i="149" s="1"/>
  <c r="J108" i="53"/>
  <c r="K108" i="53" s="1"/>
  <c r="J109" i="53"/>
  <c r="K109" i="53" s="1"/>
  <c r="J35" i="128"/>
  <c r="K35" i="128" s="1"/>
  <c r="P97" i="128"/>
  <c r="F25" i="149" l="1"/>
  <c r="F26" i="149" s="1"/>
  <c r="G26" i="149" s="1"/>
  <c r="H26" i="149" s="1"/>
  <c r="I26" i="149" s="1"/>
  <c r="J26" i="149" s="1"/>
  <c r="K26" i="149" s="1"/>
  <c r="L26" i="149" s="1"/>
  <c r="M26" i="149" s="1"/>
  <c r="E23" i="149"/>
  <c r="E24" i="149"/>
  <c r="E16" i="149"/>
  <c r="E22" i="149"/>
  <c r="E17" i="149"/>
  <c r="E19" i="149"/>
  <c r="E18" i="149"/>
  <c r="E20" i="149"/>
  <c r="E21" i="149"/>
  <c r="E14" i="149"/>
  <c r="E15" i="149"/>
  <c r="N25" i="149"/>
  <c r="E21" i="102"/>
  <c r="H108" i="128"/>
  <c r="J108" i="128" s="1"/>
  <c r="K108" i="128" s="1"/>
  <c r="E25" i="149" l="1"/>
  <c r="N26" i="149"/>
  <c r="I44" i="74"/>
  <c r="I52" i="74"/>
  <c r="I58" i="74"/>
  <c r="I66" i="74"/>
  <c r="I74" i="74"/>
  <c r="I80" i="74"/>
  <c r="I29" i="101" l="1"/>
  <c r="H29" i="101"/>
  <c r="J29" i="101" l="1"/>
  <c r="I102" i="128"/>
  <c r="I101" i="128"/>
  <c r="I31" i="101"/>
  <c r="I18" i="101"/>
  <c r="I17" i="101"/>
  <c r="E15" i="101"/>
  <c r="E14" i="101"/>
  <c r="O25" i="149" l="1"/>
  <c r="O26" i="149" s="1"/>
  <c r="E22" i="53"/>
  <c r="E18" i="53"/>
  <c r="E24" i="53"/>
  <c r="H20" i="53"/>
  <c r="J20" i="53" s="1"/>
  <c r="I185" i="53"/>
  <c r="I179" i="53"/>
  <c r="I178" i="53"/>
  <c r="I172" i="53"/>
  <c r="I171" i="53"/>
  <c r="I170" i="53"/>
  <c r="I169" i="53"/>
  <c r="I168" i="53"/>
  <c r="I167" i="53"/>
  <c r="I166" i="53"/>
  <c r="I165" i="53"/>
  <c r="I164" i="53"/>
  <c r="I163" i="53"/>
  <c r="I162" i="53"/>
  <c r="I159" i="53"/>
  <c r="I158" i="53"/>
  <c r="I157" i="53"/>
  <c r="I156" i="53"/>
  <c r="I155" i="53"/>
  <c r="I154" i="53"/>
  <c r="I153" i="53"/>
  <c r="I152" i="53"/>
  <c r="I151" i="53"/>
  <c r="I150" i="53"/>
  <c r="I149" i="53"/>
  <c r="I148" i="53"/>
  <c r="I147" i="53"/>
  <c r="I146" i="53"/>
  <c r="I139" i="53"/>
  <c r="I138" i="53"/>
  <c r="I137" i="53"/>
  <c r="I136" i="53"/>
  <c r="I135" i="53"/>
  <c r="I134" i="53"/>
  <c r="I133" i="53"/>
  <c r="I132" i="53"/>
  <c r="I131" i="53"/>
  <c r="I130" i="53"/>
  <c r="I129" i="53"/>
  <c r="I128" i="53"/>
  <c r="I127" i="53"/>
  <c r="I126" i="53"/>
  <c r="I125" i="53"/>
  <c r="I124" i="53"/>
  <c r="I123" i="53"/>
  <c r="I122" i="53"/>
  <c r="I116" i="53"/>
  <c r="I115" i="53"/>
  <c r="I114" i="53"/>
  <c r="I113" i="53"/>
  <c r="I112" i="53"/>
  <c r="I107" i="53"/>
  <c r="I106" i="53"/>
  <c r="I105" i="53"/>
  <c r="I104" i="53"/>
  <c r="I97" i="53"/>
  <c r="I96" i="53"/>
  <c r="I90" i="53"/>
  <c r="I89" i="53"/>
  <c r="I88" i="53"/>
  <c r="I87" i="53"/>
  <c r="I86" i="53"/>
  <c r="I85" i="53"/>
  <c r="I84" i="53"/>
  <c r="I77" i="53"/>
  <c r="I76" i="53"/>
  <c r="I75" i="53"/>
  <c r="I72" i="53"/>
  <c r="I71" i="53"/>
  <c r="I70" i="53"/>
  <c r="I69" i="53"/>
  <c r="I68" i="53"/>
  <c r="I67" i="53"/>
  <c r="I66" i="53"/>
  <c r="I65" i="53"/>
  <c r="I64" i="53"/>
  <c r="I57" i="53"/>
  <c r="I56" i="53"/>
  <c r="I55" i="53"/>
  <c r="I54" i="53"/>
  <c r="I53" i="53"/>
  <c r="I52" i="53"/>
  <c r="I45" i="53"/>
  <c r="I44" i="53"/>
  <c r="I43" i="53"/>
  <c r="I42" i="53"/>
  <c r="I41" i="53"/>
  <c r="I38" i="53"/>
  <c r="I37" i="53"/>
  <c r="I36" i="53"/>
  <c r="I35" i="53"/>
  <c r="I34" i="53"/>
  <c r="I33" i="53"/>
  <c r="I32" i="53"/>
  <c r="I31" i="53"/>
  <c r="H172" i="53"/>
  <c r="G172" i="53" s="1"/>
  <c r="H146" i="53"/>
  <c r="J146" i="53" s="1"/>
  <c r="K146" i="53" s="1"/>
  <c r="H133" i="53"/>
  <c r="J133" i="53" s="1"/>
  <c r="K133" i="53" s="1"/>
  <c r="H131" i="53"/>
  <c r="J131" i="53" s="1"/>
  <c r="K131" i="53" s="1"/>
  <c r="H130" i="53"/>
  <c r="H129" i="53"/>
  <c r="J129" i="53" s="1"/>
  <c r="K129" i="53" s="1"/>
  <c r="H127" i="53"/>
  <c r="J127" i="53" s="1"/>
  <c r="K127" i="53" s="1"/>
  <c r="H126" i="53"/>
  <c r="H125" i="53"/>
  <c r="H116" i="53"/>
  <c r="H107" i="53"/>
  <c r="J107" i="53" s="1"/>
  <c r="H115" i="53"/>
  <c r="J115" i="53" s="1"/>
  <c r="K115" i="53" s="1"/>
  <c r="E114" i="53"/>
  <c r="E104" i="53"/>
  <c r="H106" i="53"/>
  <c r="J106" i="53" s="1"/>
  <c r="H105" i="53"/>
  <c r="H104" i="53"/>
  <c r="J104" i="53" s="1"/>
  <c r="E90" i="53"/>
  <c r="H90" i="53"/>
  <c r="H89" i="53"/>
  <c r="J89" i="53" s="1"/>
  <c r="H88" i="53"/>
  <c r="H87" i="53"/>
  <c r="J87" i="53" s="1"/>
  <c r="H86" i="53"/>
  <c r="H85" i="53"/>
  <c r="H84" i="53"/>
  <c r="E38" i="53"/>
  <c r="H38" i="53"/>
  <c r="H71" i="53"/>
  <c r="J71" i="53" s="1"/>
  <c r="H70" i="53"/>
  <c r="J70" i="53" s="1"/>
  <c r="H68" i="53"/>
  <c r="J68" i="53" s="1"/>
  <c r="H67" i="53"/>
  <c r="J67" i="53" s="1"/>
  <c r="H72" i="53"/>
  <c r="H69" i="53"/>
  <c r="J69" i="53" s="1"/>
  <c r="H76" i="53"/>
  <c r="H75" i="53"/>
  <c r="H77" i="53"/>
  <c r="H65" i="53"/>
  <c r="J65" i="53" s="1"/>
  <c r="H64" i="53"/>
  <c r="H97" i="53"/>
  <c r="J97" i="53" s="1"/>
  <c r="H96" i="53"/>
  <c r="H56" i="53"/>
  <c r="E54" i="53"/>
  <c r="H33" i="53"/>
  <c r="J33" i="53" s="1"/>
  <c r="H32" i="53"/>
  <c r="E44" i="53"/>
  <c r="E43" i="53" s="1"/>
  <c r="E53" i="53"/>
  <c r="E57" i="53"/>
  <c r="E52" i="53"/>
  <c r="E55" i="53" s="1"/>
  <c r="E105" i="53"/>
  <c r="H45" i="53"/>
  <c r="J45" i="53" s="1"/>
  <c r="H44" i="53"/>
  <c r="J44" i="53" s="1"/>
  <c r="K44" i="53" s="1"/>
  <c r="H43" i="53"/>
  <c r="J43" i="53" s="1"/>
  <c r="H42" i="53"/>
  <c r="H41" i="53"/>
  <c r="H37" i="53"/>
  <c r="J37" i="53" s="1"/>
  <c r="H36" i="53"/>
  <c r="H35" i="53"/>
  <c r="H34" i="53"/>
  <c r="H31" i="53"/>
  <c r="E14" i="77"/>
  <c r="E15" i="77" s="1"/>
  <c r="E13" i="77"/>
  <c r="I17" i="77"/>
  <c r="H17" i="77"/>
  <c r="I16" i="77"/>
  <c r="H16" i="77"/>
  <c r="I15" i="77"/>
  <c r="H15" i="77"/>
  <c r="I14" i="77"/>
  <c r="H14" i="77"/>
  <c r="H13" i="77"/>
  <c r="J13" i="77" s="1"/>
  <c r="E17" i="101"/>
  <c r="E37" i="101"/>
  <c r="I27" i="101"/>
  <c r="H27" i="101"/>
  <c r="K104" i="53"/>
  <c r="J116" i="53"/>
  <c r="J125" i="53"/>
  <c r="K125" i="53" s="1"/>
  <c r="J64" i="53"/>
  <c r="J85" i="53"/>
  <c r="J88" i="53"/>
  <c r="J84" i="53"/>
  <c r="J38" i="53"/>
  <c r="J75" i="53"/>
  <c r="J96" i="53"/>
  <c r="J77" i="53"/>
  <c r="J72" i="53"/>
  <c r="E88" i="53"/>
  <c r="E67" i="53"/>
  <c r="J34" i="53"/>
  <c r="J41" i="53"/>
  <c r="J31" i="53"/>
  <c r="J35" i="53"/>
  <c r="E18" i="101"/>
  <c r="K13" i="77"/>
  <c r="T49" i="77"/>
  <c r="U49" i="77"/>
  <c r="U50" i="77" s="1"/>
  <c r="E14" i="102"/>
  <c r="Q134" i="71"/>
  <c r="BC99" i="71"/>
  <c r="BC62" i="71"/>
  <c r="BC39" i="71"/>
  <c r="AL116" i="71"/>
  <c r="AL99" i="71"/>
  <c r="U116" i="71"/>
  <c r="U99" i="71"/>
  <c r="U62" i="71"/>
  <c r="C116" i="71"/>
  <c r="C99" i="71"/>
  <c r="C39" i="71"/>
  <c r="I39" i="71" s="1"/>
  <c r="U39" i="71"/>
  <c r="AL39" i="71"/>
  <c r="E39" i="133"/>
  <c r="I49" i="133"/>
  <c r="I48" i="133"/>
  <c r="I47" i="133"/>
  <c r="I46" i="133"/>
  <c r="I45" i="133"/>
  <c r="I44" i="133"/>
  <c r="I43" i="133"/>
  <c r="I42" i="133"/>
  <c r="I41" i="133"/>
  <c r="I40" i="133"/>
  <c r="I39" i="133"/>
  <c r="I38" i="133"/>
  <c r="I37" i="133"/>
  <c r="I36" i="133"/>
  <c r="I35" i="133"/>
  <c r="I34" i="133"/>
  <c r="I33" i="133"/>
  <c r="I32" i="133"/>
  <c r="I31" i="133"/>
  <c r="I30" i="133"/>
  <c r="I29" i="133"/>
  <c r="I28" i="133"/>
  <c r="I27" i="133"/>
  <c r="I26" i="133"/>
  <c r="I25" i="133"/>
  <c r="I24" i="133"/>
  <c r="I23" i="133"/>
  <c r="I22" i="133"/>
  <c r="I21" i="133"/>
  <c r="I20" i="133"/>
  <c r="I19" i="133"/>
  <c r="I18" i="133"/>
  <c r="I17" i="133"/>
  <c r="I16" i="133"/>
  <c r="I15" i="133"/>
  <c r="I14" i="133"/>
  <c r="E18" i="133"/>
  <c r="E36" i="133"/>
  <c r="E30" i="133"/>
  <c r="E40" i="133"/>
  <c r="E42" i="133"/>
  <c r="E47" i="133"/>
  <c r="H13" i="133"/>
  <c r="J13" i="133" s="1"/>
  <c r="H14" i="133"/>
  <c r="J14" i="133" s="1"/>
  <c r="H15" i="133"/>
  <c r="J15" i="133" s="1"/>
  <c r="H16" i="133"/>
  <c r="E17" i="133"/>
  <c r="H17" i="133"/>
  <c r="H18" i="133"/>
  <c r="J18" i="133" s="1"/>
  <c r="H19" i="133"/>
  <c r="J19" i="133"/>
  <c r="H20" i="133"/>
  <c r="H21" i="133"/>
  <c r="J21" i="133" s="1"/>
  <c r="H22" i="133"/>
  <c r="J22" i="133" s="1"/>
  <c r="H23" i="133"/>
  <c r="J23" i="133" s="1"/>
  <c r="H24" i="133"/>
  <c r="J24" i="133" s="1"/>
  <c r="H25" i="133"/>
  <c r="J25" i="133" s="1"/>
  <c r="H26" i="133"/>
  <c r="J26" i="133" s="1"/>
  <c r="H27" i="133"/>
  <c r="J27" i="133" s="1"/>
  <c r="H28" i="133"/>
  <c r="E29" i="133"/>
  <c r="H29" i="133"/>
  <c r="H30" i="133"/>
  <c r="J30" i="133" s="1"/>
  <c r="H31" i="133"/>
  <c r="J31" i="133" s="1"/>
  <c r="E32" i="133"/>
  <c r="H32" i="133"/>
  <c r="J32" i="133" s="1"/>
  <c r="H33" i="133"/>
  <c r="E34" i="133"/>
  <c r="H34" i="133"/>
  <c r="J34" i="133" s="1"/>
  <c r="H35" i="133"/>
  <c r="J35" i="133" s="1"/>
  <c r="H36" i="133"/>
  <c r="H37" i="133"/>
  <c r="J37" i="133" s="1"/>
  <c r="E38" i="133"/>
  <c r="H38" i="133"/>
  <c r="J38" i="133" s="1"/>
  <c r="H39" i="133"/>
  <c r="J39" i="133" s="1"/>
  <c r="H40" i="133"/>
  <c r="H41" i="133"/>
  <c r="J41" i="133" s="1"/>
  <c r="H42" i="133"/>
  <c r="J42" i="133" s="1"/>
  <c r="H43" i="133"/>
  <c r="J43" i="133" s="1"/>
  <c r="E44" i="133"/>
  <c r="K44" i="133" s="1"/>
  <c r="H44" i="133"/>
  <c r="H45" i="133"/>
  <c r="J45" i="133" s="1"/>
  <c r="H46" i="133"/>
  <c r="J46" i="133" s="1"/>
  <c r="H47" i="133"/>
  <c r="J47" i="133" s="1"/>
  <c r="E48" i="133"/>
  <c r="H48" i="133"/>
  <c r="E49" i="133"/>
  <c r="H49" i="133"/>
  <c r="J49" i="133" s="1"/>
  <c r="H31" i="101"/>
  <c r="H17" i="101"/>
  <c r="H18" i="101"/>
  <c r="J18" i="101" s="1"/>
  <c r="I39" i="101"/>
  <c r="I38" i="101"/>
  <c r="I37" i="101"/>
  <c r="I36" i="101"/>
  <c r="I35" i="101"/>
  <c r="I33" i="101"/>
  <c r="I32" i="101"/>
  <c r="I34" i="101"/>
  <c r="I30" i="101"/>
  <c r="I28" i="101"/>
  <c r="I26" i="101"/>
  <c r="I16" i="101"/>
  <c r="I15" i="101"/>
  <c r="E61" i="74"/>
  <c r="I62" i="74"/>
  <c r="H62" i="74"/>
  <c r="I61" i="74"/>
  <c r="H61" i="74"/>
  <c r="E69" i="74"/>
  <c r="I70" i="74"/>
  <c r="H70" i="74"/>
  <c r="I69" i="74"/>
  <c r="H69" i="74"/>
  <c r="H74" i="74"/>
  <c r="J74" i="74" s="1"/>
  <c r="I73" i="74"/>
  <c r="H73" i="74"/>
  <c r="I72" i="74"/>
  <c r="H72" i="74"/>
  <c r="H71" i="74"/>
  <c r="J71" i="74" s="1"/>
  <c r="H66" i="74"/>
  <c r="J66" i="74" s="1"/>
  <c r="I65" i="74"/>
  <c r="H65" i="74"/>
  <c r="I64" i="74"/>
  <c r="H64" i="74"/>
  <c r="H63" i="74"/>
  <c r="J63" i="74" s="1"/>
  <c r="E47" i="74"/>
  <c r="H58" i="74"/>
  <c r="J58" i="74" s="1"/>
  <c r="I57" i="74"/>
  <c r="H57" i="74"/>
  <c r="I56" i="74"/>
  <c r="H56" i="74"/>
  <c r="H55" i="74"/>
  <c r="J55" i="74" s="1"/>
  <c r="E55" i="74"/>
  <c r="E39" i="74"/>
  <c r="E40" i="74" s="1"/>
  <c r="I40" i="74"/>
  <c r="H40" i="74"/>
  <c r="I39" i="74"/>
  <c r="H39" i="74"/>
  <c r="H80" i="74"/>
  <c r="J80" i="74" s="1"/>
  <c r="I79" i="74"/>
  <c r="H79" i="74"/>
  <c r="I78" i="74"/>
  <c r="H78" i="74"/>
  <c r="J78" i="74" s="1"/>
  <c r="H77" i="74"/>
  <c r="J77" i="74" s="1"/>
  <c r="H44" i="74"/>
  <c r="J44" i="74" s="1"/>
  <c r="I43" i="74"/>
  <c r="H43" i="74"/>
  <c r="I42" i="74"/>
  <c r="H42" i="74"/>
  <c r="H41" i="74"/>
  <c r="J41" i="74" s="1"/>
  <c r="H52" i="74"/>
  <c r="J52" i="74" s="1"/>
  <c r="I51" i="74"/>
  <c r="H51" i="74"/>
  <c r="I50" i="74"/>
  <c r="H50" i="74"/>
  <c r="H49" i="74"/>
  <c r="J49" i="74" s="1"/>
  <c r="E48" i="74"/>
  <c r="I48" i="74"/>
  <c r="H48" i="74"/>
  <c r="J48" i="74" s="1"/>
  <c r="I47" i="74"/>
  <c r="H47" i="74"/>
  <c r="E33" i="74"/>
  <c r="E34" i="74" s="1"/>
  <c r="E25" i="74"/>
  <c r="E26" i="74" s="1"/>
  <c r="E29" i="74"/>
  <c r="I35" i="74"/>
  <c r="H35" i="74"/>
  <c r="H34" i="74"/>
  <c r="J34" i="74" s="1"/>
  <c r="I33" i="74"/>
  <c r="H33" i="74"/>
  <c r="I27" i="74"/>
  <c r="H27" i="74"/>
  <c r="H26" i="74"/>
  <c r="J26" i="74" s="1"/>
  <c r="H30" i="74"/>
  <c r="J30" i="74" s="1"/>
  <c r="H29" i="74"/>
  <c r="H25" i="74"/>
  <c r="I31" i="74"/>
  <c r="H31" i="74"/>
  <c r="I29" i="74"/>
  <c r="I87" i="128"/>
  <c r="H87" i="128"/>
  <c r="E87" i="128"/>
  <c r="H25" i="77"/>
  <c r="H24" i="77"/>
  <c r="H23" i="77"/>
  <c r="H26" i="77"/>
  <c r="H22" i="77"/>
  <c r="J22" i="77" s="1"/>
  <c r="I25" i="77"/>
  <c r="I24" i="77"/>
  <c r="I23" i="77"/>
  <c r="I26" i="77"/>
  <c r="H14" i="128"/>
  <c r="J14" i="128" s="1"/>
  <c r="K14" i="128" s="1"/>
  <c r="E55" i="128"/>
  <c r="E54" i="128"/>
  <c r="E52" i="128"/>
  <c r="E68" i="128"/>
  <c r="E41" i="128"/>
  <c r="H68" i="128"/>
  <c r="J68" i="128" s="1"/>
  <c r="H67" i="128"/>
  <c r="J67" i="128" s="1"/>
  <c r="H66" i="128"/>
  <c r="J66" i="128" s="1"/>
  <c r="H65" i="128"/>
  <c r="J65" i="128" s="1"/>
  <c r="H64" i="128"/>
  <c r="J64" i="128" s="1"/>
  <c r="H63" i="128"/>
  <c r="J63" i="128" s="1"/>
  <c r="H62" i="128"/>
  <c r="J62" i="128" s="1"/>
  <c r="H60" i="128"/>
  <c r="J60" i="128" s="1"/>
  <c r="H59" i="128"/>
  <c r="J59" i="128" s="1"/>
  <c r="H58" i="128"/>
  <c r="J58" i="128" s="1"/>
  <c r="H56" i="128"/>
  <c r="J56" i="128" s="1"/>
  <c r="J55" i="128"/>
  <c r="H54" i="128"/>
  <c r="J54" i="128" s="1"/>
  <c r="H53" i="128"/>
  <c r="J53" i="128" s="1"/>
  <c r="H52" i="128"/>
  <c r="J52" i="128" s="1"/>
  <c r="H50" i="128"/>
  <c r="J50" i="128" s="1"/>
  <c r="H49" i="128"/>
  <c r="J49" i="128" s="1"/>
  <c r="H48" i="128"/>
  <c r="J48" i="128" s="1"/>
  <c r="H47" i="128"/>
  <c r="J47" i="128" s="1"/>
  <c r="H46" i="128"/>
  <c r="J46" i="128" s="1"/>
  <c r="H45" i="128"/>
  <c r="J45" i="128" s="1"/>
  <c r="H44" i="128"/>
  <c r="J44" i="128" s="1"/>
  <c r="H43" i="128"/>
  <c r="J43" i="128" s="1"/>
  <c r="H42" i="128"/>
  <c r="J42" i="128" s="1"/>
  <c r="H41" i="128"/>
  <c r="J41" i="128" s="1"/>
  <c r="E15" i="74"/>
  <c r="E14" i="74"/>
  <c r="E13" i="74"/>
  <c r="I17" i="97"/>
  <c r="I16" i="97"/>
  <c r="I15" i="97"/>
  <c r="I21" i="102"/>
  <c r="I23" i="99"/>
  <c r="I22" i="99"/>
  <c r="I21" i="99"/>
  <c r="I20" i="99"/>
  <c r="I19" i="99"/>
  <c r="I18" i="99"/>
  <c r="I17" i="99"/>
  <c r="I16" i="99"/>
  <c r="I15" i="99"/>
  <c r="H14" i="102"/>
  <c r="J14" i="102"/>
  <c r="K14" i="102" s="1"/>
  <c r="H21" i="102"/>
  <c r="J21" i="102" s="1"/>
  <c r="K21" i="102" s="1"/>
  <c r="P77" i="128"/>
  <c r="E106" i="128"/>
  <c r="E88" i="128"/>
  <c r="E86" i="128"/>
  <c r="E85" i="128"/>
  <c r="E27" i="128"/>
  <c r="E36" i="128"/>
  <c r="E32" i="128"/>
  <c r="E33" i="128" s="1"/>
  <c r="E25" i="128"/>
  <c r="E28" i="128"/>
  <c r="H147" i="53"/>
  <c r="J147" i="53" s="1"/>
  <c r="K147" i="53" s="1"/>
  <c r="H14" i="105"/>
  <c r="K13" i="99"/>
  <c r="H23" i="99"/>
  <c r="J23" i="99"/>
  <c r="K23" i="99" s="1"/>
  <c r="H22" i="99"/>
  <c r="J22" i="99" s="1"/>
  <c r="K22" i="99" s="1"/>
  <c r="H21" i="99"/>
  <c r="H20" i="99"/>
  <c r="J20" i="99" s="1"/>
  <c r="K20" i="99" s="1"/>
  <c r="H19" i="99"/>
  <c r="J19" i="99" s="1"/>
  <c r="K19" i="99" s="1"/>
  <c r="H18" i="99"/>
  <c r="H17" i="99"/>
  <c r="H16" i="99"/>
  <c r="H15" i="99"/>
  <c r="H14" i="99"/>
  <c r="J14" i="99" s="1"/>
  <c r="K14" i="99" s="1"/>
  <c r="J69" i="74"/>
  <c r="K69" i="74" s="1"/>
  <c r="J17" i="101"/>
  <c r="E56" i="128"/>
  <c r="J64" i="74"/>
  <c r="J31" i="101"/>
  <c r="J26" i="77"/>
  <c r="J72" i="74"/>
  <c r="J62" i="74"/>
  <c r="K62" i="74" s="1"/>
  <c r="E62" i="74"/>
  <c r="J39" i="74"/>
  <c r="K39" i="74" s="1"/>
  <c r="E70" i="74"/>
  <c r="E64" i="74"/>
  <c r="K64" i="74" s="1"/>
  <c r="J50" i="74"/>
  <c r="J43" i="74"/>
  <c r="J56" i="74"/>
  <c r="E50" i="74"/>
  <c r="J35" i="74"/>
  <c r="J33" i="74"/>
  <c r="K33" i="74" s="1"/>
  <c r="J29" i="74"/>
  <c r="J18" i="99"/>
  <c r="K18" i="99" s="1"/>
  <c r="J16" i="99"/>
  <c r="K16" i="99"/>
  <c r="N100" i="114"/>
  <c r="Y46" i="77"/>
  <c r="W46" i="77"/>
  <c r="V46" i="77"/>
  <c r="U46" i="77"/>
  <c r="T46" i="77"/>
  <c r="D97" i="12"/>
  <c r="C97" i="12" s="1"/>
  <c r="H14" i="104"/>
  <c r="J14" i="104" s="1"/>
  <c r="H14" i="106"/>
  <c r="J14" i="106" s="1"/>
  <c r="E17" i="97"/>
  <c r="H107" i="128"/>
  <c r="H98" i="128"/>
  <c r="K53" i="130"/>
  <c r="K35" i="130"/>
  <c r="E16" i="97"/>
  <c r="E15" i="97"/>
  <c r="E14" i="97"/>
  <c r="H24" i="128"/>
  <c r="H23" i="128"/>
  <c r="H22" i="128"/>
  <c r="H21" i="128"/>
  <c r="H27" i="128"/>
  <c r="H15" i="128"/>
  <c r="C28" i="128"/>
  <c r="C88" i="128"/>
  <c r="H20" i="128"/>
  <c r="H19" i="128"/>
  <c r="H38" i="128"/>
  <c r="H36" i="128"/>
  <c r="H34" i="128"/>
  <c r="H33" i="128"/>
  <c r="H32" i="128"/>
  <c r="H30" i="128"/>
  <c r="H111" i="128"/>
  <c r="H97" i="128"/>
  <c r="H90" i="128"/>
  <c r="H81" i="128"/>
  <c r="H77" i="128"/>
  <c r="H76" i="128"/>
  <c r="H75" i="128"/>
  <c r="E16" i="101"/>
  <c r="H84" i="128"/>
  <c r="H83" i="128"/>
  <c r="H82" i="128"/>
  <c r="E23" i="74"/>
  <c r="E16" i="122"/>
  <c r="H59" i="125"/>
  <c r="F41" i="125"/>
  <c r="F39" i="125"/>
  <c r="H39" i="125" s="1"/>
  <c r="F38" i="125"/>
  <c r="H14" i="125"/>
  <c r="J14" i="125" s="1"/>
  <c r="I22" i="122"/>
  <c r="E22" i="122"/>
  <c r="H22" i="122"/>
  <c r="K14" i="125"/>
  <c r="K16" i="125" s="1"/>
  <c r="K18" i="125" s="1"/>
  <c r="C25" i="12"/>
  <c r="C26" i="12"/>
  <c r="C27" i="12"/>
  <c r="H74" i="12"/>
  <c r="C74" i="12" s="1"/>
  <c r="C82" i="12"/>
  <c r="H72" i="122"/>
  <c r="D40" i="12"/>
  <c r="G3" i="12"/>
  <c r="G4" i="12"/>
  <c r="C4" i="12" s="1"/>
  <c r="I29" i="122"/>
  <c r="I28" i="122"/>
  <c r="I27" i="122"/>
  <c r="I26" i="122"/>
  <c r="I25" i="122"/>
  <c r="I24" i="122"/>
  <c r="I23" i="122"/>
  <c r="J23" i="122" s="1"/>
  <c r="K23" i="122" s="1"/>
  <c r="I19" i="122"/>
  <c r="I18" i="122"/>
  <c r="I17" i="122"/>
  <c r="I16" i="122"/>
  <c r="H29" i="122"/>
  <c r="H25" i="122"/>
  <c r="J25" i="122" s="1"/>
  <c r="H26" i="122"/>
  <c r="H27" i="122"/>
  <c r="J27" i="122" s="1"/>
  <c r="H28" i="122"/>
  <c r="H24" i="122"/>
  <c r="J24" i="122" s="1"/>
  <c r="H23" i="122"/>
  <c r="E17" i="122"/>
  <c r="J28" i="122"/>
  <c r="E24" i="122"/>
  <c r="E25" i="122" s="1"/>
  <c r="H19" i="122"/>
  <c r="H18" i="122"/>
  <c r="H17" i="122"/>
  <c r="J17" i="122" s="1"/>
  <c r="H16" i="122"/>
  <c r="J16" i="122" s="1"/>
  <c r="K16" i="122" s="1"/>
  <c r="H15" i="122"/>
  <c r="J15" i="122" s="1"/>
  <c r="K15" i="122" s="1"/>
  <c r="F54" i="122"/>
  <c r="F52" i="122"/>
  <c r="H52" i="122" s="1"/>
  <c r="F51" i="122"/>
  <c r="E149" i="53"/>
  <c r="J15" i="97"/>
  <c r="K15" i="97" s="1"/>
  <c r="H16" i="97"/>
  <c r="J16" i="97" s="1"/>
  <c r="K16" i="97" s="1"/>
  <c r="H17" i="97"/>
  <c r="J17" i="97" s="1"/>
  <c r="K17" i="97" s="1"/>
  <c r="H14" i="97"/>
  <c r="J14" i="97" s="1"/>
  <c r="K14" i="97" s="1"/>
  <c r="E24" i="12"/>
  <c r="E23" i="12"/>
  <c r="H4" i="12"/>
  <c r="H5" i="12"/>
  <c r="H6" i="12"/>
  <c r="H7" i="12"/>
  <c r="H3" i="12"/>
  <c r="E97" i="12"/>
  <c r="E98" i="12"/>
  <c r="E99" i="12"/>
  <c r="E96" i="12"/>
  <c r="D23" i="12"/>
  <c r="C23" i="12" s="1"/>
  <c r="F57" i="12"/>
  <c r="G5" i="12"/>
  <c r="D24" i="12"/>
  <c r="C24" i="12" s="1"/>
  <c r="G8" i="12"/>
  <c r="G7" i="12"/>
  <c r="G6" i="12"/>
  <c r="N119" i="114"/>
  <c r="R119" i="114"/>
  <c r="Y119" i="114"/>
  <c r="N87" i="114"/>
  <c r="H87" i="114"/>
  <c r="N85" i="114"/>
  <c r="H85" i="114"/>
  <c r="N83" i="114"/>
  <c r="H83" i="114"/>
  <c r="N81" i="114"/>
  <c r="H81" i="114"/>
  <c r="N79" i="114"/>
  <c r="H79" i="114"/>
  <c r="N77" i="114"/>
  <c r="H77" i="114"/>
  <c r="N75" i="114"/>
  <c r="H75" i="114"/>
  <c r="N73" i="114"/>
  <c r="H73" i="114"/>
  <c r="N71" i="114"/>
  <c r="H71" i="114"/>
  <c r="N69" i="114"/>
  <c r="H69" i="114"/>
  <c r="N67" i="114"/>
  <c r="H67" i="114"/>
  <c r="N65" i="114"/>
  <c r="H65" i="114"/>
  <c r="N63" i="114"/>
  <c r="H63" i="114"/>
  <c r="N61" i="114"/>
  <c r="H61" i="114"/>
  <c r="N59" i="114"/>
  <c r="H59" i="114"/>
  <c r="N57" i="114"/>
  <c r="H57" i="114"/>
  <c r="N55" i="114"/>
  <c r="H55" i="114"/>
  <c r="N53" i="114"/>
  <c r="H53" i="114"/>
  <c r="N51" i="114"/>
  <c r="H51" i="114"/>
  <c r="N49" i="114"/>
  <c r="H49" i="114"/>
  <c r="N47" i="114"/>
  <c r="H47" i="114"/>
  <c r="N45" i="114"/>
  <c r="H45" i="114"/>
  <c r="N43" i="114"/>
  <c r="H43" i="114"/>
  <c r="N41" i="114"/>
  <c r="H41" i="114"/>
  <c r="N39" i="114"/>
  <c r="H39" i="114"/>
  <c r="N37" i="114"/>
  <c r="H37" i="114"/>
  <c r="N35" i="114"/>
  <c r="H35" i="114"/>
  <c r="N33" i="114"/>
  <c r="H33" i="114"/>
  <c r="N31" i="114"/>
  <c r="H31" i="114"/>
  <c r="N29" i="114"/>
  <c r="H29" i="114"/>
  <c r="N27" i="114"/>
  <c r="H27" i="114"/>
  <c r="N25" i="114"/>
  <c r="H25" i="114"/>
  <c r="N23" i="114"/>
  <c r="H23" i="114"/>
  <c r="N21" i="114"/>
  <c r="H21" i="114"/>
  <c r="N19" i="114"/>
  <c r="H19" i="114"/>
  <c r="N17" i="114"/>
  <c r="H17" i="114"/>
  <c r="N15" i="114"/>
  <c r="H15" i="114"/>
  <c r="N13" i="114"/>
  <c r="H13" i="114"/>
  <c r="N11" i="114"/>
  <c r="H11" i="114"/>
  <c r="N9" i="114"/>
  <c r="H9" i="114"/>
  <c r="N7" i="114"/>
  <c r="H7" i="114"/>
  <c r="N5" i="114"/>
  <c r="H5" i="114"/>
  <c r="N3" i="114"/>
  <c r="H3" i="114"/>
  <c r="H88" i="114" s="1"/>
  <c r="H152" i="53"/>
  <c r="J152" i="53" s="1"/>
  <c r="K152" i="53" s="1"/>
  <c r="H153" i="53"/>
  <c r="J153" i="53" s="1"/>
  <c r="K153" i="53" s="1"/>
  <c r="C3" i="12"/>
  <c r="C8" i="12"/>
  <c r="E39" i="97"/>
  <c r="V36" i="77"/>
  <c r="Y36" i="77"/>
  <c r="K18" i="101"/>
  <c r="K17" i="101"/>
  <c r="E42" i="97"/>
  <c r="C3" i="64"/>
  <c r="Q14" i="12"/>
  <c r="Q18" i="12"/>
  <c r="Q13" i="12"/>
  <c r="Q11" i="12"/>
  <c r="Q15" i="12"/>
  <c r="E41" i="97"/>
  <c r="E40" i="97"/>
  <c r="J121" i="86"/>
  <c r="K115" i="86"/>
  <c r="J116" i="86" s="1"/>
  <c r="AV94" i="80"/>
  <c r="DL94" i="80"/>
  <c r="CD94" i="80"/>
  <c r="E26" i="101"/>
  <c r="I3" i="85"/>
  <c r="O137" i="71"/>
  <c r="AG137" i="71" s="1"/>
  <c r="AX137" i="71" s="1"/>
  <c r="O141" i="79"/>
  <c r="AG141" i="79" s="1"/>
  <c r="N94" i="80"/>
  <c r="F65" i="93"/>
  <c r="F66" i="93"/>
  <c r="F42" i="93"/>
  <c r="F38" i="93"/>
  <c r="F39" i="93"/>
  <c r="F40" i="93"/>
  <c r="F30" i="93"/>
  <c r="F31" i="93"/>
  <c r="F32" i="93"/>
  <c r="F33" i="93"/>
  <c r="F34" i="93"/>
  <c r="F35" i="93"/>
  <c r="F36" i="93"/>
  <c r="F28" i="93"/>
  <c r="F23" i="93"/>
  <c r="F24" i="93"/>
  <c r="F25" i="93"/>
  <c r="F26" i="93"/>
  <c r="F19" i="93"/>
  <c r="F20" i="93"/>
  <c r="F21" i="93"/>
  <c r="F17" i="93"/>
  <c r="F44" i="93"/>
  <c r="F45" i="93"/>
  <c r="F46" i="93"/>
  <c r="F48" i="93"/>
  <c r="F49" i="93"/>
  <c r="F50" i="93"/>
  <c r="F52" i="93"/>
  <c r="F53" i="93"/>
  <c r="F54" i="93"/>
  <c r="F56" i="93"/>
  <c r="F57" i="93"/>
  <c r="F58" i="93"/>
  <c r="F59" i="93"/>
  <c r="F61" i="93"/>
  <c r="F63" i="93"/>
  <c r="C64" i="93"/>
  <c r="C62" i="93"/>
  <c r="C60" i="93"/>
  <c r="C56" i="93"/>
  <c r="C57" i="93"/>
  <c r="C58" i="93"/>
  <c r="C55" i="93"/>
  <c r="C52" i="93"/>
  <c r="C53" i="93"/>
  <c r="C51" i="93"/>
  <c r="C48" i="93"/>
  <c r="C49" i="93"/>
  <c r="C47" i="93"/>
  <c r="C44" i="93"/>
  <c r="C45" i="93"/>
  <c r="C43" i="93"/>
  <c r="C41" i="93"/>
  <c r="C38" i="93"/>
  <c r="C39" i="93"/>
  <c r="C37" i="93"/>
  <c r="C35" i="93"/>
  <c r="C31" i="93"/>
  <c r="C32" i="93"/>
  <c r="C33" i="93"/>
  <c r="C34" i="93"/>
  <c r="C30" i="93"/>
  <c r="C24" i="93"/>
  <c r="C25" i="93"/>
  <c r="C23" i="93"/>
  <c r="C20" i="93"/>
  <c r="C19" i="93"/>
  <c r="F32" i="130"/>
  <c r="G32" i="130" s="1"/>
  <c r="F29" i="130"/>
  <c r="G29" i="130" s="1"/>
  <c r="M52" i="103"/>
  <c r="M51" i="103"/>
  <c r="M50" i="103"/>
  <c r="M49" i="103"/>
  <c r="L44" i="103"/>
  <c r="M44" i="103" s="1"/>
  <c r="L43" i="103"/>
  <c r="M43" i="103" s="1"/>
  <c r="M42" i="103"/>
  <c r="M41" i="103"/>
  <c r="L40" i="103"/>
  <c r="M40" i="103" s="1"/>
  <c r="M39" i="103"/>
  <c r="M33" i="103"/>
  <c r="M30" i="103" s="1"/>
  <c r="M32" i="103"/>
  <c r="M31" i="103"/>
  <c r="H14" i="103"/>
  <c r="J14" i="103" s="1"/>
  <c r="K14" i="103" s="1"/>
  <c r="K16" i="103" s="1"/>
  <c r="K18" i="103" s="1"/>
  <c r="H39" i="101"/>
  <c r="H38" i="101"/>
  <c r="J38" i="101" s="1"/>
  <c r="H37" i="101"/>
  <c r="J37" i="101" s="1"/>
  <c r="K37" i="101" s="1"/>
  <c r="H36" i="101"/>
  <c r="J36" i="101" s="1"/>
  <c r="H35" i="101"/>
  <c r="H33" i="101"/>
  <c r="J33" i="101" s="1"/>
  <c r="H32" i="101"/>
  <c r="J32" i="101" s="1"/>
  <c r="H34" i="101"/>
  <c r="J34" i="101" s="1"/>
  <c r="H30" i="101"/>
  <c r="H28" i="101"/>
  <c r="H26" i="101"/>
  <c r="J26" i="101" s="1"/>
  <c r="K26" i="101" s="1"/>
  <c r="H16" i="101"/>
  <c r="J16" i="101" s="1"/>
  <c r="K16" i="101" s="1"/>
  <c r="H15" i="101"/>
  <c r="H14" i="101"/>
  <c r="J14" i="101" s="1"/>
  <c r="K14" i="101" s="1"/>
  <c r="J39" i="101"/>
  <c r="J35" i="101"/>
  <c r="J28" i="101"/>
  <c r="J15" i="101"/>
  <c r="K15" i="101" s="1"/>
  <c r="J30" i="101"/>
  <c r="H185" i="53"/>
  <c r="J185" i="53" s="1"/>
  <c r="K185" i="53" s="1"/>
  <c r="K188" i="53" s="1"/>
  <c r="H179" i="53"/>
  <c r="J179" i="53" s="1"/>
  <c r="K179" i="53" s="1"/>
  <c r="H178" i="53"/>
  <c r="J178" i="53" s="1"/>
  <c r="K178" i="53" s="1"/>
  <c r="J172" i="53"/>
  <c r="K172" i="53" s="1"/>
  <c r="H171" i="53"/>
  <c r="J171" i="53" s="1"/>
  <c r="K171" i="53" s="1"/>
  <c r="H170" i="53"/>
  <c r="J170" i="53" s="1"/>
  <c r="K170" i="53" s="1"/>
  <c r="H169" i="53"/>
  <c r="J169" i="53" s="1"/>
  <c r="K169" i="53" s="1"/>
  <c r="H168" i="53"/>
  <c r="J168" i="53" s="1"/>
  <c r="K168" i="53" s="1"/>
  <c r="H167" i="53"/>
  <c r="J167" i="53" s="1"/>
  <c r="K167" i="53" s="1"/>
  <c r="H166" i="53"/>
  <c r="J166" i="53" s="1"/>
  <c r="K166" i="53" s="1"/>
  <c r="H165" i="53"/>
  <c r="J165" i="53" s="1"/>
  <c r="K165" i="53" s="1"/>
  <c r="H164" i="53"/>
  <c r="J164" i="53" s="1"/>
  <c r="K164" i="53" s="1"/>
  <c r="H163" i="53"/>
  <c r="J163" i="53" s="1"/>
  <c r="K163" i="53" s="1"/>
  <c r="H162" i="53"/>
  <c r="J162" i="53" s="1"/>
  <c r="K162" i="53" s="1"/>
  <c r="H159" i="53"/>
  <c r="J159" i="53" s="1"/>
  <c r="K159" i="53" s="1"/>
  <c r="H158" i="53"/>
  <c r="J158" i="53" s="1"/>
  <c r="K158" i="53" s="1"/>
  <c r="H157" i="53"/>
  <c r="J157" i="53" s="1"/>
  <c r="K157" i="53" s="1"/>
  <c r="H156" i="53"/>
  <c r="J156" i="53" s="1"/>
  <c r="K156" i="53" s="1"/>
  <c r="H155" i="53"/>
  <c r="J155" i="53" s="1"/>
  <c r="K155" i="53" s="1"/>
  <c r="H154" i="53"/>
  <c r="J154" i="53" s="1"/>
  <c r="K154" i="53" s="1"/>
  <c r="H151" i="53"/>
  <c r="J151" i="53" s="1"/>
  <c r="K151" i="53" s="1"/>
  <c r="H150" i="53"/>
  <c r="J150" i="53" s="1"/>
  <c r="K150" i="53" s="1"/>
  <c r="H149" i="53"/>
  <c r="J149" i="53" s="1"/>
  <c r="K149" i="53" s="1"/>
  <c r="H148" i="53"/>
  <c r="J148" i="53" s="1"/>
  <c r="K148" i="53" s="1"/>
  <c r="H139" i="53"/>
  <c r="J139" i="53" s="1"/>
  <c r="K139" i="53" s="1"/>
  <c r="H138" i="53"/>
  <c r="J138" i="53" s="1"/>
  <c r="K138" i="53" s="1"/>
  <c r="H137" i="53"/>
  <c r="J137" i="53" s="1"/>
  <c r="K137" i="53" s="1"/>
  <c r="H136" i="53"/>
  <c r="J136" i="53" s="1"/>
  <c r="K136" i="53" s="1"/>
  <c r="H135" i="53"/>
  <c r="J135" i="53" s="1"/>
  <c r="K135" i="53" s="1"/>
  <c r="H134" i="53"/>
  <c r="J134" i="53" s="1"/>
  <c r="K134" i="53" s="1"/>
  <c r="H132" i="53"/>
  <c r="J132" i="53" s="1"/>
  <c r="K132" i="53" s="1"/>
  <c r="H128" i="53"/>
  <c r="J128" i="53" s="1"/>
  <c r="K128" i="53" s="1"/>
  <c r="H124" i="53"/>
  <c r="J124" i="53" s="1"/>
  <c r="K124" i="53" s="1"/>
  <c r="H123" i="53"/>
  <c r="J123" i="53" s="1"/>
  <c r="K123" i="53" s="1"/>
  <c r="H122" i="53"/>
  <c r="J122" i="53" s="1"/>
  <c r="K122" i="53" s="1"/>
  <c r="H114" i="53"/>
  <c r="J114" i="53" s="1"/>
  <c r="K114" i="53" s="1"/>
  <c r="H113" i="53"/>
  <c r="J113" i="53" s="1"/>
  <c r="H112" i="53"/>
  <c r="J112" i="53" s="1"/>
  <c r="H66" i="53"/>
  <c r="J66" i="53" s="1"/>
  <c r="H57" i="53"/>
  <c r="J57" i="53" s="1"/>
  <c r="H55" i="53"/>
  <c r="J55" i="53" s="1"/>
  <c r="H54" i="53"/>
  <c r="J54" i="53" s="1"/>
  <c r="K54" i="53" s="1"/>
  <c r="H53" i="53"/>
  <c r="J53" i="53" s="1"/>
  <c r="H52" i="53"/>
  <c r="J52" i="53" s="1"/>
  <c r="K52" i="53" s="1"/>
  <c r="H24" i="53"/>
  <c r="J24" i="53" s="1"/>
  <c r="K24" i="53" s="1"/>
  <c r="H23" i="53"/>
  <c r="J23" i="53" s="1"/>
  <c r="H22" i="53"/>
  <c r="J22" i="53" s="1"/>
  <c r="K22" i="53" s="1"/>
  <c r="H21" i="53"/>
  <c r="J21" i="53" s="1"/>
  <c r="H19" i="53"/>
  <c r="J19" i="53" s="1"/>
  <c r="H18" i="53"/>
  <c r="J18" i="53" s="1"/>
  <c r="K18" i="53" s="1"/>
  <c r="H17" i="53"/>
  <c r="J17" i="53" s="1"/>
  <c r="H42" i="97"/>
  <c r="J42" i="97" s="1"/>
  <c r="K42" i="97" s="1"/>
  <c r="H41" i="97"/>
  <c r="J41" i="97" s="1"/>
  <c r="K41" i="97" s="1"/>
  <c r="H40" i="97"/>
  <c r="J40" i="97" s="1"/>
  <c r="K40" i="97" s="1"/>
  <c r="H39" i="97"/>
  <c r="J39" i="97" s="1"/>
  <c r="K39" i="97" s="1"/>
  <c r="O62" i="93"/>
  <c r="O28" i="94"/>
  <c r="O28" i="95"/>
  <c r="CU81" i="93"/>
  <c r="DK80" i="93"/>
  <c r="CU80" i="93"/>
  <c r="CE80" i="93"/>
  <c r="BO80" i="93"/>
  <c r="AY80" i="93"/>
  <c r="AI80" i="93"/>
  <c r="K64" i="93"/>
  <c r="DT62" i="93"/>
  <c r="DP62" i="93"/>
  <c r="DL62" i="93"/>
  <c r="DH62" i="93"/>
  <c r="DD62" i="93"/>
  <c r="CZ62" i="93"/>
  <c r="CV62" i="93"/>
  <c r="CR62" i="93"/>
  <c r="CN62" i="93"/>
  <c r="CJ62" i="93"/>
  <c r="CF62" i="93"/>
  <c r="CB62" i="93"/>
  <c r="BX62" i="93"/>
  <c r="BT62" i="93"/>
  <c r="BP62" i="93"/>
  <c r="BL62" i="93"/>
  <c r="BH62" i="93"/>
  <c r="BD62" i="93"/>
  <c r="AZ62" i="93"/>
  <c r="AV62" i="93"/>
  <c r="AR62" i="93"/>
  <c r="AN62" i="93"/>
  <c r="AJ62" i="93"/>
  <c r="AF62" i="93"/>
  <c r="AB62" i="93"/>
  <c r="X62" i="93"/>
  <c r="T62" i="93"/>
  <c r="P62" i="93"/>
  <c r="L62" i="93"/>
  <c r="H62" i="93"/>
  <c r="K62" i="93" s="1"/>
  <c r="K60" i="93"/>
  <c r="K55" i="93"/>
  <c r="K51" i="93"/>
  <c r="O51" i="93" s="1"/>
  <c r="S51" i="93" s="1"/>
  <c r="W51" i="93" s="1"/>
  <c r="AA51" i="93" s="1"/>
  <c r="AE51" i="93" s="1"/>
  <c r="AI51" i="93" s="1"/>
  <c r="AM51" i="93" s="1"/>
  <c r="AQ51" i="93" s="1"/>
  <c r="AU51" i="93" s="1"/>
  <c r="AY51" i="93" s="1"/>
  <c r="BC51" i="93" s="1"/>
  <c r="BG51" i="93" s="1"/>
  <c r="BK51" i="93" s="1"/>
  <c r="BO51" i="93" s="1"/>
  <c r="BS51" i="93" s="1"/>
  <c r="BW51" i="93" s="1"/>
  <c r="CA51" i="93" s="1"/>
  <c r="CE51" i="93" s="1"/>
  <c r="CI51" i="93" s="1"/>
  <c r="CM51" i="93" s="1"/>
  <c r="CQ51" i="93" s="1"/>
  <c r="CU51" i="93" s="1"/>
  <c r="CY51" i="93" s="1"/>
  <c r="DC51" i="93" s="1"/>
  <c r="DG51" i="93" s="1"/>
  <c r="DK51" i="93" s="1"/>
  <c r="DO51" i="93" s="1"/>
  <c r="DS51" i="93" s="1"/>
  <c r="DW51" i="93" s="1"/>
  <c r="K47" i="93"/>
  <c r="O47" i="93" s="1"/>
  <c r="S47" i="93" s="1"/>
  <c r="W47" i="93" s="1"/>
  <c r="AA47" i="93" s="1"/>
  <c r="AE47" i="93" s="1"/>
  <c r="AI47" i="93" s="1"/>
  <c r="AM47" i="93" s="1"/>
  <c r="AQ47" i="93" s="1"/>
  <c r="AU47" i="93" s="1"/>
  <c r="AY47" i="93" s="1"/>
  <c r="BC47" i="93" s="1"/>
  <c r="BG47" i="93" s="1"/>
  <c r="BK47" i="93" s="1"/>
  <c r="BO47" i="93" s="1"/>
  <c r="BS47" i="93" s="1"/>
  <c r="BW47" i="93" s="1"/>
  <c r="CA47" i="93" s="1"/>
  <c r="CE47" i="93" s="1"/>
  <c r="CI47" i="93" s="1"/>
  <c r="CM47" i="93" s="1"/>
  <c r="CQ47" i="93" s="1"/>
  <c r="CU47" i="93" s="1"/>
  <c r="CY47" i="93" s="1"/>
  <c r="DC47" i="93" s="1"/>
  <c r="DG47" i="93" s="1"/>
  <c r="DK47" i="93" s="1"/>
  <c r="DO47" i="93" s="1"/>
  <c r="DS47" i="93" s="1"/>
  <c r="DW47" i="93" s="1"/>
  <c r="K43" i="93"/>
  <c r="K41" i="93"/>
  <c r="K37" i="93"/>
  <c r="K29" i="93"/>
  <c r="O29" i="93" s="1"/>
  <c r="S29" i="93" s="1"/>
  <c r="W29" i="93" s="1"/>
  <c r="AA29" i="93" s="1"/>
  <c r="AE29" i="93" s="1"/>
  <c r="AI29" i="93" s="1"/>
  <c r="AM29" i="93" s="1"/>
  <c r="AQ29" i="93" s="1"/>
  <c r="AU29" i="93" s="1"/>
  <c r="AY29" i="93" s="1"/>
  <c r="BC29" i="93" s="1"/>
  <c r="BG29" i="93" s="1"/>
  <c r="BK29" i="93" s="1"/>
  <c r="BO29" i="93" s="1"/>
  <c r="BS29" i="93" s="1"/>
  <c r="BW29" i="93" s="1"/>
  <c r="CA29" i="93" s="1"/>
  <c r="CE29" i="93" s="1"/>
  <c r="CI29" i="93" s="1"/>
  <c r="CM29" i="93" s="1"/>
  <c r="CQ29" i="93" s="1"/>
  <c r="CU29" i="93" s="1"/>
  <c r="CY29" i="93" s="1"/>
  <c r="DC29" i="93" s="1"/>
  <c r="DG29" i="93" s="1"/>
  <c r="DK29" i="93" s="1"/>
  <c r="DO29" i="93" s="1"/>
  <c r="DS29" i="93" s="1"/>
  <c r="DW29" i="93" s="1"/>
  <c r="C29" i="93"/>
  <c r="DT27" i="93"/>
  <c r="DP27" i="93"/>
  <c r="DL27" i="93"/>
  <c r="DH27" i="93"/>
  <c r="DD27" i="93"/>
  <c r="CZ27" i="93"/>
  <c r="CV27" i="93"/>
  <c r="CR27" i="93"/>
  <c r="CN27" i="93"/>
  <c r="CJ27" i="93"/>
  <c r="CF27" i="93"/>
  <c r="CB27" i="93"/>
  <c r="BX27" i="93"/>
  <c r="BT27" i="93"/>
  <c r="BP27" i="93"/>
  <c r="BL27" i="93"/>
  <c r="BH27" i="93"/>
  <c r="BD27" i="93"/>
  <c r="AZ27" i="93"/>
  <c r="AV27" i="93"/>
  <c r="AR27" i="93"/>
  <c r="AN27" i="93"/>
  <c r="AJ27" i="93"/>
  <c r="AF27" i="93"/>
  <c r="AB27" i="93"/>
  <c r="X27" i="93"/>
  <c r="T27" i="93"/>
  <c r="P27" i="93"/>
  <c r="L27" i="93"/>
  <c r="H27" i="93"/>
  <c r="K27" i="93" s="1"/>
  <c r="C27" i="93"/>
  <c r="K22" i="93"/>
  <c r="O22" i="93" s="1"/>
  <c r="S22" i="93" s="1"/>
  <c r="W22" i="93" s="1"/>
  <c r="AA22" i="93" s="1"/>
  <c r="AE22" i="93" s="1"/>
  <c r="AI22" i="93" s="1"/>
  <c r="AM22" i="93" s="1"/>
  <c r="AQ22" i="93" s="1"/>
  <c r="AU22" i="93" s="1"/>
  <c r="AY22" i="93" s="1"/>
  <c r="BC22" i="93" s="1"/>
  <c r="BG22" i="93" s="1"/>
  <c r="BK22" i="93" s="1"/>
  <c r="BO22" i="93" s="1"/>
  <c r="BS22" i="93" s="1"/>
  <c r="BW22" i="93" s="1"/>
  <c r="CA22" i="93" s="1"/>
  <c r="CE22" i="93" s="1"/>
  <c r="CI22" i="93" s="1"/>
  <c r="CM22" i="93" s="1"/>
  <c r="CQ22" i="93" s="1"/>
  <c r="CU22" i="93" s="1"/>
  <c r="CY22" i="93" s="1"/>
  <c r="DC22" i="93" s="1"/>
  <c r="DG22" i="93" s="1"/>
  <c r="DK22" i="93" s="1"/>
  <c r="DO22" i="93" s="1"/>
  <c r="DS22" i="93" s="1"/>
  <c r="DW22" i="93" s="1"/>
  <c r="C22" i="93"/>
  <c r="K18" i="93"/>
  <c r="O18" i="93" s="1"/>
  <c r="S18" i="93" s="1"/>
  <c r="W18" i="93" s="1"/>
  <c r="AA18" i="93" s="1"/>
  <c r="AE18" i="93" s="1"/>
  <c r="AI18" i="93" s="1"/>
  <c r="AM18" i="93" s="1"/>
  <c r="AQ18" i="93" s="1"/>
  <c r="AU18" i="93" s="1"/>
  <c r="AY18" i="93" s="1"/>
  <c r="BC18" i="93" s="1"/>
  <c r="BG18" i="93" s="1"/>
  <c r="BK18" i="93" s="1"/>
  <c r="BO18" i="93" s="1"/>
  <c r="BS18" i="93" s="1"/>
  <c r="BW18" i="93" s="1"/>
  <c r="CA18" i="93" s="1"/>
  <c r="CE18" i="93" s="1"/>
  <c r="CI18" i="93" s="1"/>
  <c r="CM18" i="93" s="1"/>
  <c r="CQ18" i="93" s="1"/>
  <c r="CU18" i="93" s="1"/>
  <c r="CY18" i="93" s="1"/>
  <c r="DC18" i="93" s="1"/>
  <c r="DG18" i="93" s="1"/>
  <c r="DK18" i="93" s="1"/>
  <c r="DO18" i="93" s="1"/>
  <c r="DS18" i="93" s="1"/>
  <c r="DW18" i="93" s="1"/>
  <c r="C18" i="93"/>
  <c r="K16" i="93"/>
  <c r="C16" i="93"/>
  <c r="L15" i="93"/>
  <c r="P15" i="93" s="1"/>
  <c r="T15" i="93" s="1"/>
  <c r="X15" i="93" s="1"/>
  <c r="O14" i="93"/>
  <c r="S14" i="93" s="1"/>
  <c r="W14" i="93" s="1"/>
  <c r="AA14" i="93" s="1"/>
  <c r="AE14" i="93" s="1"/>
  <c r="AI14" i="93" s="1"/>
  <c r="AM14" i="93" s="1"/>
  <c r="AQ14" i="93" s="1"/>
  <c r="AU14" i="93" s="1"/>
  <c r="AY14" i="93" s="1"/>
  <c r="BC14" i="93" s="1"/>
  <c r="BG14" i="93" s="1"/>
  <c r="BK14" i="93" s="1"/>
  <c r="BO14" i="93" s="1"/>
  <c r="BS14" i="93" s="1"/>
  <c r="BW14" i="93" s="1"/>
  <c r="CA14" i="93" s="1"/>
  <c r="CE14" i="93" s="1"/>
  <c r="CI14" i="93" s="1"/>
  <c r="CM14" i="93" s="1"/>
  <c r="CQ14" i="93" s="1"/>
  <c r="CU14" i="93" s="1"/>
  <c r="CY14" i="93" s="1"/>
  <c r="DC14" i="93" s="1"/>
  <c r="DG14" i="93" s="1"/>
  <c r="DK14" i="93" s="1"/>
  <c r="DO14" i="93" s="1"/>
  <c r="DS14" i="93" s="1"/>
  <c r="DW14" i="93" s="1"/>
  <c r="L14" i="93"/>
  <c r="P14" i="93" s="1"/>
  <c r="DP13" i="93"/>
  <c r="CZ13" i="93"/>
  <c r="CJ13" i="93"/>
  <c r="BT13" i="93"/>
  <c r="BD13" i="93"/>
  <c r="AN13" i="93"/>
  <c r="X13" i="93"/>
  <c r="DT11" i="93"/>
  <c r="DP11" i="93"/>
  <c r="DL11" i="93"/>
  <c r="DH11" i="93"/>
  <c r="DD11" i="93"/>
  <c r="CZ11" i="93"/>
  <c r="CV11" i="93"/>
  <c r="CR11" i="93"/>
  <c r="CN11" i="93"/>
  <c r="CJ11" i="93"/>
  <c r="CF11" i="93"/>
  <c r="CB11" i="93"/>
  <c r="BX11" i="93"/>
  <c r="BT11" i="93"/>
  <c r="BP11" i="93"/>
  <c r="BL11" i="93"/>
  <c r="BH11" i="93"/>
  <c r="BD11" i="93"/>
  <c r="AZ11" i="93"/>
  <c r="AV11" i="93"/>
  <c r="AR11" i="93"/>
  <c r="AN11" i="93"/>
  <c r="AJ11" i="93"/>
  <c r="AF11" i="93"/>
  <c r="AB11" i="93"/>
  <c r="X11" i="93"/>
  <c r="B11" i="93"/>
  <c r="AJ10" i="93"/>
  <c r="AZ10" i="93" s="1"/>
  <c r="AF10" i="93"/>
  <c r="AV10" i="93" s="1"/>
  <c r="BL10" i="93" s="1"/>
  <c r="CB10" i="93" s="1"/>
  <c r="CR10" i="93" s="1"/>
  <c r="DH10" i="93" s="1"/>
  <c r="AB10" i="93"/>
  <c r="X10" i="93"/>
  <c r="AN10" i="93" s="1"/>
  <c r="BD10" i="93" s="1"/>
  <c r="BT10" i="93" s="1"/>
  <c r="CJ10" i="93" s="1"/>
  <c r="CZ10" i="93" s="1"/>
  <c r="DP10" i="93" s="1"/>
  <c r="B10" i="93"/>
  <c r="P8" i="93"/>
  <c r="DH8" i="93" s="1"/>
  <c r="H8" i="93"/>
  <c r="DP8" i="93" s="1"/>
  <c r="D8" i="93"/>
  <c r="B8" i="93"/>
  <c r="P7" i="93"/>
  <c r="AF7" i="93" s="1"/>
  <c r="AV7" i="93" s="1"/>
  <c r="BL7" i="93" s="1"/>
  <c r="CB7" i="93" s="1"/>
  <c r="CR7" i="93" s="1"/>
  <c r="DH7" i="93" s="1"/>
  <c r="H7" i="93"/>
  <c r="X7" i="93" s="1"/>
  <c r="AN7" i="93" s="1"/>
  <c r="BD7" i="93" s="1"/>
  <c r="BT7" i="93" s="1"/>
  <c r="CJ7" i="93" s="1"/>
  <c r="CZ7" i="93" s="1"/>
  <c r="DP7" i="93" s="1"/>
  <c r="D7" i="93"/>
  <c r="S135" i="94"/>
  <c r="DW135" i="94" s="1"/>
  <c r="DW134" i="94"/>
  <c r="DK134" i="94"/>
  <c r="CY134" i="94"/>
  <c r="CM134" i="94"/>
  <c r="CA134" i="94"/>
  <c r="BO134" i="94"/>
  <c r="BC134" i="94"/>
  <c r="AQ134" i="94"/>
  <c r="AE134" i="94"/>
  <c r="B134" i="94"/>
  <c r="O126" i="94"/>
  <c r="S126" i="94" s="1"/>
  <c r="W126" i="94" s="1"/>
  <c r="AA126" i="94" s="1"/>
  <c r="AE126" i="94" s="1"/>
  <c r="W125" i="94"/>
  <c r="AA125" i="94" s="1"/>
  <c r="EA117" i="94"/>
  <c r="DX117" i="94" s="1"/>
  <c r="DW117" i="94"/>
  <c r="DT117" i="94" s="1"/>
  <c r="DS117" i="94"/>
  <c r="DP117" i="94" s="1"/>
  <c r="DO117" i="94"/>
  <c r="DL117" i="94" s="1"/>
  <c r="DK117" i="94"/>
  <c r="DH117" i="94" s="1"/>
  <c r="DG117" i="94"/>
  <c r="DD117" i="94" s="1"/>
  <c r="DC117" i="94"/>
  <c r="CZ117" i="94" s="1"/>
  <c r="CY117" i="94"/>
  <c r="CV117" i="94" s="1"/>
  <c r="CU117" i="94"/>
  <c r="CR117" i="94" s="1"/>
  <c r="CQ117" i="94"/>
  <c r="CN117" i="94" s="1"/>
  <c r="CM117" i="94"/>
  <c r="CJ117" i="94"/>
  <c r="CI117" i="94"/>
  <c r="CE117" i="94"/>
  <c r="CA117" i="94"/>
  <c r="BW117" i="94"/>
  <c r="BS117" i="94"/>
  <c r="BO117" i="94"/>
  <c r="BK117" i="94"/>
  <c r="BG117" i="94"/>
  <c r="BC117" i="94"/>
  <c r="AY117" i="94"/>
  <c r="AU117" i="94"/>
  <c r="AQ117" i="94"/>
  <c r="AM117" i="94"/>
  <c r="AI117" i="94"/>
  <c r="AE117" i="94"/>
  <c r="AA117" i="94"/>
  <c r="W117" i="94"/>
  <c r="S117" i="94"/>
  <c r="F117" i="94"/>
  <c r="G117" i="94" s="1"/>
  <c r="O114" i="94"/>
  <c r="S114" i="94" s="1"/>
  <c r="W114" i="94" s="1"/>
  <c r="AA114" i="94" s="1"/>
  <c r="AE114" i="94" s="1"/>
  <c r="AI114" i="94" s="1"/>
  <c r="AM114" i="94" s="1"/>
  <c r="AQ114" i="94" s="1"/>
  <c r="AU114" i="94" s="1"/>
  <c r="AY114" i="94" s="1"/>
  <c r="BC114" i="94" s="1"/>
  <c r="BG114" i="94" s="1"/>
  <c r="BK114" i="94" s="1"/>
  <c r="BO114" i="94" s="1"/>
  <c r="BS114" i="94" s="1"/>
  <c r="BW114" i="94" s="1"/>
  <c r="CA114" i="94" s="1"/>
  <c r="CE114" i="94" s="1"/>
  <c r="CI114" i="94" s="1"/>
  <c r="CM114" i="94" s="1"/>
  <c r="CQ114" i="94" s="1"/>
  <c r="CU114" i="94" s="1"/>
  <c r="CY114" i="94" s="1"/>
  <c r="DC114" i="94" s="1"/>
  <c r="DG114" i="94" s="1"/>
  <c r="DK114" i="94" s="1"/>
  <c r="DO114" i="94" s="1"/>
  <c r="DS114" i="94" s="1"/>
  <c r="DW114" i="94" s="1"/>
  <c r="EA114" i="94" s="1"/>
  <c r="DY113" i="94"/>
  <c r="DZ113" i="94" s="1"/>
  <c r="DX113" i="94"/>
  <c r="DU113" i="94"/>
  <c r="DT113" i="94"/>
  <c r="DQ113" i="94"/>
  <c r="DR113" i="94" s="1"/>
  <c r="DP113" i="94"/>
  <c r="DM113" i="94"/>
  <c r="DL113" i="94"/>
  <c r="DI113" i="94"/>
  <c r="DJ113" i="94" s="1"/>
  <c r="DH113" i="94"/>
  <c r="DE113" i="94"/>
  <c r="DD113" i="94"/>
  <c r="DA113" i="94"/>
  <c r="DB113" i="94" s="1"/>
  <c r="CZ113" i="94"/>
  <c r="CW113" i="94"/>
  <c r="CV113" i="94"/>
  <c r="CS113" i="94"/>
  <c r="CT113" i="94" s="1"/>
  <c r="CR113" i="94"/>
  <c r="CO113" i="94"/>
  <c r="CN113" i="94"/>
  <c r="CK113" i="94"/>
  <c r="CL113" i="94" s="1"/>
  <c r="CJ113" i="94"/>
  <c r="CG113" i="94"/>
  <c r="CF113" i="94"/>
  <c r="CC113" i="94"/>
  <c r="CD113" i="94" s="1"/>
  <c r="CB113" i="94"/>
  <c r="BY113" i="94"/>
  <c r="BX113" i="94"/>
  <c r="BU113" i="94"/>
  <c r="BV113" i="94" s="1"/>
  <c r="BT113" i="94"/>
  <c r="BQ113" i="94"/>
  <c r="BP113" i="94"/>
  <c r="BM113" i="94"/>
  <c r="BN113" i="94" s="1"/>
  <c r="BL113" i="94"/>
  <c r="BI113" i="94"/>
  <c r="BH113" i="94"/>
  <c r="BE113" i="94"/>
  <c r="BF113" i="94" s="1"/>
  <c r="BD113" i="94"/>
  <c r="BA113" i="94"/>
  <c r="AZ113" i="94"/>
  <c r="AW113" i="94"/>
  <c r="AX113" i="94" s="1"/>
  <c r="AV113" i="94"/>
  <c r="AS113" i="94"/>
  <c r="AR113" i="94"/>
  <c r="AO113" i="94"/>
  <c r="AP113" i="94" s="1"/>
  <c r="AN113" i="94"/>
  <c r="AK113" i="94"/>
  <c r="AJ113" i="94"/>
  <c r="AG113" i="94"/>
  <c r="AH113" i="94" s="1"/>
  <c r="AF113" i="94"/>
  <c r="AC113" i="94"/>
  <c r="AB113" i="94"/>
  <c r="Y113" i="94"/>
  <c r="Z113" i="94" s="1"/>
  <c r="X113" i="94"/>
  <c r="U113" i="94"/>
  <c r="T113" i="94"/>
  <c r="Q113" i="94"/>
  <c r="R113" i="94" s="1"/>
  <c r="P113" i="94"/>
  <c r="M113" i="94"/>
  <c r="M114" i="94" s="1"/>
  <c r="L113" i="94"/>
  <c r="L114" i="94" s="1"/>
  <c r="G113" i="94"/>
  <c r="F112" i="94"/>
  <c r="DX111" i="94"/>
  <c r="DT111" i="94"/>
  <c r="DP111" i="94"/>
  <c r="DL111" i="94"/>
  <c r="DH111" i="94"/>
  <c r="DD111" i="94"/>
  <c r="CZ111" i="94"/>
  <c r="CV111" i="94"/>
  <c r="CR111" i="94"/>
  <c r="CN111" i="94"/>
  <c r="CJ111" i="94"/>
  <c r="CF111" i="94"/>
  <c r="CB111" i="94"/>
  <c r="BX111" i="94"/>
  <c r="BT111" i="94"/>
  <c r="BP111" i="94"/>
  <c r="BL111" i="94"/>
  <c r="BH111" i="94"/>
  <c r="BD111" i="94"/>
  <c r="AZ111" i="94"/>
  <c r="AV111" i="94"/>
  <c r="AR111" i="94"/>
  <c r="AN111" i="94"/>
  <c r="AJ111" i="94"/>
  <c r="AF111" i="94"/>
  <c r="AB111" i="94"/>
  <c r="X111" i="94"/>
  <c r="T111" i="94"/>
  <c r="P111" i="94"/>
  <c r="L111" i="94"/>
  <c r="L112" i="94" s="1"/>
  <c r="G111" i="94"/>
  <c r="F111" i="94"/>
  <c r="F114" i="94" s="1"/>
  <c r="C111" i="94"/>
  <c r="O110" i="94"/>
  <c r="S110" i="94" s="1"/>
  <c r="W110" i="94" s="1"/>
  <c r="AA110" i="94" s="1"/>
  <c r="AE110" i="94" s="1"/>
  <c r="AI110" i="94" s="1"/>
  <c r="AM110" i="94" s="1"/>
  <c r="AQ110" i="94" s="1"/>
  <c r="AU110" i="94" s="1"/>
  <c r="AY110" i="94" s="1"/>
  <c r="BC110" i="94" s="1"/>
  <c r="BG110" i="94" s="1"/>
  <c r="BK110" i="94" s="1"/>
  <c r="BO110" i="94" s="1"/>
  <c r="BS110" i="94" s="1"/>
  <c r="BW110" i="94" s="1"/>
  <c r="CA110" i="94" s="1"/>
  <c r="CE110" i="94" s="1"/>
  <c r="CI110" i="94" s="1"/>
  <c r="CM110" i="94" s="1"/>
  <c r="CQ110" i="94" s="1"/>
  <c r="CU110" i="94" s="1"/>
  <c r="CY110" i="94" s="1"/>
  <c r="DC110" i="94" s="1"/>
  <c r="DG110" i="94" s="1"/>
  <c r="DK110" i="94" s="1"/>
  <c r="DO110" i="94" s="1"/>
  <c r="DS110" i="94" s="1"/>
  <c r="DW110" i="94" s="1"/>
  <c r="EA110" i="94" s="1"/>
  <c r="DY109" i="94"/>
  <c r="DZ109" i="94" s="1"/>
  <c r="DX109" i="94"/>
  <c r="DU109" i="94"/>
  <c r="DV109" i="94" s="1"/>
  <c r="DT109" i="94"/>
  <c r="DQ109" i="94"/>
  <c r="DR109" i="94" s="1"/>
  <c r="DP109" i="94"/>
  <c r="DM109" i="94"/>
  <c r="DN109" i="94" s="1"/>
  <c r="DL109" i="94"/>
  <c r="DI109" i="94"/>
  <c r="DJ109" i="94" s="1"/>
  <c r="DH109" i="94"/>
  <c r="DE109" i="94"/>
  <c r="DF109" i="94" s="1"/>
  <c r="DD109" i="94"/>
  <c r="DA109" i="94"/>
  <c r="DB109" i="94" s="1"/>
  <c r="CZ109" i="94"/>
  <c r="CW109" i="94"/>
  <c r="CX109" i="94" s="1"/>
  <c r="CV109" i="94"/>
  <c r="CS109" i="94"/>
  <c r="CT109" i="94" s="1"/>
  <c r="CR109" i="94"/>
  <c r="CO109" i="94"/>
  <c r="CP109" i="94" s="1"/>
  <c r="CN109" i="94"/>
  <c r="CK109" i="94"/>
  <c r="CL109" i="94" s="1"/>
  <c r="CJ109" i="94"/>
  <c r="CG109" i="94"/>
  <c r="CH109" i="94" s="1"/>
  <c r="CF109" i="94"/>
  <c r="CC109" i="94"/>
  <c r="CD109" i="94" s="1"/>
  <c r="CB109" i="94"/>
  <c r="BY109" i="94"/>
  <c r="BZ109" i="94" s="1"/>
  <c r="BX109" i="94"/>
  <c r="BU109" i="94"/>
  <c r="BV109" i="94" s="1"/>
  <c r="BT109" i="94"/>
  <c r="BQ109" i="94"/>
  <c r="BR109" i="94" s="1"/>
  <c r="BP109" i="94"/>
  <c r="BM109" i="94"/>
  <c r="BN109" i="94" s="1"/>
  <c r="BL109" i="94"/>
  <c r="BI109" i="94"/>
  <c r="BJ109" i="94" s="1"/>
  <c r="BH109" i="94"/>
  <c r="BE109" i="94"/>
  <c r="BF109" i="94" s="1"/>
  <c r="BD109" i="94"/>
  <c r="BA109" i="94"/>
  <c r="BB109" i="94" s="1"/>
  <c r="AZ109" i="94"/>
  <c r="AW109" i="94"/>
  <c r="AX109" i="94" s="1"/>
  <c r="AV109" i="94"/>
  <c r="AS109" i="94"/>
  <c r="AT109" i="94" s="1"/>
  <c r="AR109" i="94"/>
  <c r="AO109" i="94"/>
  <c r="AP109" i="94" s="1"/>
  <c r="AN109" i="94"/>
  <c r="AK109" i="94"/>
  <c r="AL109" i="94" s="1"/>
  <c r="AJ109" i="94"/>
  <c r="AG109" i="94"/>
  <c r="AH109" i="94" s="1"/>
  <c r="AF109" i="94"/>
  <c r="AC109" i="94"/>
  <c r="AD109" i="94" s="1"/>
  <c r="AB109" i="94"/>
  <c r="Y109" i="94"/>
  <c r="Z109" i="94" s="1"/>
  <c r="X109" i="94"/>
  <c r="U109" i="94"/>
  <c r="V109" i="94" s="1"/>
  <c r="T109" i="94"/>
  <c r="Q109" i="94"/>
  <c r="R109" i="94" s="1"/>
  <c r="P109" i="94"/>
  <c r="M109" i="94"/>
  <c r="M110" i="94" s="1"/>
  <c r="L109" i="94"/>
  <c r="L110" i="94" s="1"/>
  <c r="G109" i="94"/>
  <c r="F108" i="94"/>
  <c r="DX107" i="94"/>
  <c r="DY107" i="94" s="1"/>
  <c r="DT107" i="94"/>
  <c r="DU107" i="94" s="1"/>
  <c r="DP107" i="94"/>
  <c r="DQ107" i="94" s="1"/>
  <c r="DL107" i="94"/>
  <c r="DM107" i="94" s="1"/>
  <c r="DH107" i="94"/>
  <c r="DI107" i="94" s="1"/>
  <c r="DD107" i="94"/>
  <c r="DE107" i="94" s="1"/>
  <c r="CZ107" i="94"/>
  <c r="DA107" i="94" s="1"/>
  <c r="CV107" i="94"/>
  <c r="CW107" i="94" s="1"/>
  <c r="CR107" i="94"/>
  <c r="CS107" i="94" s="1"/>
  <c r="CN107" i="94"/>
  <c r="CO107" i="94" s="1"/>
  <c r="CJ107" i="94"/>
  <c r="CK107" i="94" s="1"/>
  <c r="CF107" i="94"/>
  <c r="CG107" i="94" s="1"/>
  <c r="CB107" i="94"/>
  <c r="CC107" i="94" s="1"/>
  <c r="BX107" i="94"/>
  <c r="BY107" i="94" s="1"/>
  <c r="BT107" i="94"/>
  <c r="BU107" i="94" s="1"/>
  <c r="BP107" i="94"/>
  <c r="BQ107" i="94" s="1"/>
  <c r="BL107" i="94"/>
  <c r="BM107" i="94" s="1"/>
  <c r="BH107" i="94"/>
  <c r="BI107" i="94" s="1"/>
  <c r="BD107" i="94"/>
  <c r="BE107" i="94" s="1"/>
  <c r="AZ107" i="94"/>
  <c r="BA107" i="94" s="1"/>
  <c r="AV107" i="94"/>
  <c r="AX107" i="94" s="1"/>
  <c r="AR107" i="94"/>
  <c r="AT107" i="94" s="1"/>
  <c r="AN107" i="94"/>
  <c r="AP107" i="94" s="1"/>
  <c r="AJ107" i="94"/>
  <c r="AL107" i="94" s="1"/>
  <c r="AF107" i="94"/>
  <c r="AH107" i="94" s="1"/>
  <c r="AB107" i="94"/>
  <c r="AD107" i="94" s="1"/>
  <c r="X107" i="94"/>
  <c r="Z107" i="94" s="1"/>
  <c r="T107" i="94"/>
  <c r="V107" i="94" s="1"/>
  <c r="P107" i="94"/>
  <c r="R107" i="94" s="1"/>
  <c r="L107" i="94"/>
  <c r="N107" i="94" s="1"/>
  <c r="N108" i="94" s="1"/>
  <c r="G107" i="94"/>
  <c r="F107" i="94"/>
  <c r="F110" i="94" s="1"/>
  <c r="C107" i="94"/>
  <c r="O106" i="94"/>
  <c r="S106" i="94" s="1"/>
  <c r="W106" i="94" s="1"/>
  <c r="AA106" i="94" s="1"/>
  <c r="AE106" i="94" s="1"/>
  <c r="AI106" i="94" s="1"/>
  <c r="AM106" i="94" s="1"/>
  <c r="AQ106" i="94" s="1"/>
  <c r="AU106" i="94" s="1"/>
  <c r="AY106" i="94" s="1"/>
  <c r="BC106" i="94" s="1"/>
  <c r="BG106" i="94" s="1"/>
  <c r="BK106" i="94" s="1"/>
  <c r="BO106" i="94" s="1"/>
  <c r="BS106" i="94" s="1"/>
  <c r="BW106" i="94" s="1"/>
  <c r="CA106" i="94" s="1"/>
  <c r="CE106" i="94" s="1"/>
  <c r="CI106" i="94" s="1"/>
  <c r="CM106" i="94" s="1"/>
  <c r="CQ106" i="94" s="1"/>
  <c r="CU106" i="94" s="1"/>
  <c r="CY106" i="94" s="1"/>
  <c r="DC106" i="94" s="1"/>
  <c r="DG106" i="94" s="1"/>
  <c r="DK106" i="94" s="1"/>
  <c r="DO106" i="94" s="1"/>
  <c r="DS106" i="94" s="1"/>
  <c r="DW106" i="94" s="1"/>
  <c r="EA106" i="94" s="1"/>
  <c r="DY105" i="94"/>
  <c r="DZ105" i="94" s="1"/>
  <c r="DX105" i="94"/>
  <c r="DU105" i="94"/>
  <c r="DT105" i="94"/>
  <c r="DQ105" i="94"/>
  <c r="DR105" i="94" s="1"/>
  <c r="DP105" i="94"/>
  <c r="DM105" i="94"/>
  <c r="DL105" i="94"/>
  <c r="DI105" i="94"/>
  <c r="DJ105" i="94" s="1"/>
  <c r="DH105" i="94"/>
  <c r="DE105" i="94"/>
  <c r="DD105" i="94"/>
  <c r="DA105" i="94"/>
  <c r="DB105" i="94" s="1"/>
  <c r="CZ105" i="94"/>
  <c r="CW105" i="94"/>
  <c r="CV105" i="94"/>
  <c r="CS105" i="94"/>
  <c r="CT105" i="94" s="1"/>
  <c r="CR105" i="94"/>
  <c r="CO105" i="94"/>
  <c r="CN105" i="94"/>
  <c r="CK105" i="94"/>
  <c r="CL105" i="94" s="1"/>
  <c r="CJ105" i="94"/>
  <c r="CG105" i="94"/>
  <c r="CF105" i="94"/>
  <c r="CC105" i="94"/>
  <c r="CD105" i="94" s="1"/>
  <c r="CB105" i="94"/>
  <c r="BY105" i="94"/>
  <c r="BX105" i="94"/>
  <c r="BU105" i="94"/>
  <c r="BV105" i="94" s="1"/>
  <c r="BT105" i="94"/>
  <c r="BQ105" i="94"/>
  <c r="BP105" i="94"/>
  <c r="BM105" i="94"/>
  <c r="BN105" i="94" s="1"/>
  <c r="BL105" i="94"/>
  <c r="BI105" i="94"/>
  <c r="BH105" i="94"/>
  <c r="BE105" i="94"/>
  <c r="BF105" i="94" s="1"/>
  <c r="BD105" i="94"/>
  <c r="BA105" i="94"/>
  <c r="AZ105" i="94"/>
  <c r="AW105" i="94"/>
  <c r="AX105" i="94" s="1"/>
  <c r="AV105" i="94"/>
  <c r="AS105" i="94"/>
  <c r="AR105" i="94"/>
  <c r="AO105" i="94"/>
  <c r="AP105" i="94" s="1"/>
  <c r="AN105" i="94"/>
  <c r="AK105" i="94"/>
  <c r="AJ105" i="94"/>
  <c r="AG105" i="94"/>
  <c r="AH105" i="94" s="1"/>
  <c r="AF105" i="94"/>
  <c r="AC105" i="94"/>
  <c r="AB105" i="94"/>
  <c r="Y105" i="94"/>
  <c r="Z105" i="94" s="1"/>
  <c r="X105" i="94"/>
  <c r="U105" i="94"/>
  <c r="T105" i="94"/>
  <c r="Q105" i="94"/>
  <c r="R105" i="94" s="1"/>
  <c r="P105" i="94"/>
  <c r="M105" i="94"/>
  <c r="M106" i="94" s="1"/>
  <c r="L105" i="94"/>
  <c r="L106" i="94" s="1"/>
  <c r="G105" i="94"/>
  <c r="F104" i="94"/>
  <c r="DX103" i="94"/>
  <c r="DZ103" i="94" s="1"/>
  <c r="DT103" i="94"/>
  <c r="DV103" i="94" s="1"/>
  <c r="DP103" i="94"/>
  <c r="DR103" i="94" s="1"/>
  <c r="DL103" i="94"/>
  <c r="DN103" i="94" s="1"/>
  <c r="DH103" i="94"/>
  <c r="DJ103" i="94" s="1"/>
  <c r="DD103" i="94"/>
  <c r="DF103" i="94" s="1"/>
  <c r="CZ103" i="94"/>
  <c r="DB103" i="94" s="1"/>
  <c r="CV103" i="94"/>
  <c r="CX103" i="94" s="1"/>
  <c r="CR103" i="94"/>
  <c r="CT103" i="94" s="1"/>
  <c r="CN103" i="94"/>
  <c r="CP103" i="94" s="1"/>
  <c r="CJ103" i="94"/>
  <c r="CL103" i="94" s="1"/>
  <c r="CF103" i="94"/>
  <c r="CH103" i="94" s="1"/>
  <c r="CB103" i="94"/>
  <c r="CD103" i="94" s="1"/>
  <c r="BX103" i="94"/>
  <c r="BZ103" i="94" s="1"/>
  <c r="BT103" i="94"/>
  <c r="BV103" i="94" s="1"/>
  <c r="BP103" i="94"/>
  <c r="BR103" i="94" s="1"/>
  <c r="BL103" i="94"/>
  <c r="BN103" i="94" s="1"/>
  <c r="BH103" i="94"/>
  <c r="BJ103" i="94" s="1"/>
  <c r="BD103" i="94"/>
  <c r="BF103" i="94" s="1"/>
  <c r="AZ103" i="94"/>
  <c r="BB103" i="94" s="1"/>
  <c r="AV103" i="94"/>
  <c r="AX103" i="94" s="1"/>
  <c r="AR103" i="94"/>
  <c r="AT103" i="94" s="1"/>
  <c r="AN103" i="94"/>
  <c r="AP103" i="94" s="1"/>
  <c r="AJ103" i="94"/>
  <c r="AL103" i="94" s="1"/>
  <c r="AF103" i="94"/>
  <c r="AH103" i="94" s="1"/>
  <c r="AB103" i="94"/>
  <c r="AD103" i="94" s="1"/>
  <c r="X103" i="94"/>
  <c r="Z103" i="94" s="1"/>
  <c r="T103" i="94"/>
  <c r="V103" i="94" s="1"/>
  <c r="P103" i="94"/>
  <c r="R103" i="94" s="1"/>
  <c r="L103" i="94"/>
  <c r="N103" i="94" s="1"/>
  <c r="N104" i="94" s="1"/>
  <c r="G103" i="94"/>
  <c r="F103" i="94"/>
  <c r="F106" i="94" s="1"/>
  <c r="C103" i="94"/>
  <c r="O102" i="94"/>
  <c r="S102" i="94" s="1"/>
  <c r="W102" i="94" s="1"/>
  <c r="AA102" i="94" s="1"/>
  <c r="AE102" i="94" s="1"/>
  <c r="AI102" i="94" s="1"/>
  <c r="AM102" i="94" s="1"/>
  <c r="AQ102" i="94" s="1"/>
  <c r="AU102" i="94" s="1"/>
  <c r="AY102" i="94" s="1"/>
  <c r="BC102" i="94" s="1"/>
  <c r="BG102" i="94" s="1"/>
  <c r="BK102" i="94" s="1"/>
  <c r="BO102" i="94" s="1"/>
  <c r="BS102" i="94" s="1"/>
  <c r="BW102" i="94" s="1"/>
  <c r="CA102" i="94" s="1"/>
  <c r="CE102" i="94" s="1"/>
  <c r="CI102" i="94" s="1"/>
  <c r="CM102" i="94" s="1"/>
  <c r="CQ102" i="94" s="1"/>
  <c r="CU102" i="94" s="1"/>
  <c r="CY102" i="94" s="1"/>
  <c r="DC102" i="94" s="1"/>
  <c r="DG102" i="94" s="1"/>
  <c r="DK102" i="94" s="1"/>
  <c r="DO102" i="94" s="1"/>
  <c r="DS102" i="94" s="1"/>
  <c r="DW102" i="94" s="1"/>
  <c r="EA102" i="94" s="1"/>
  <c r="DY101" i="94"/>
  <c r="DZ101" i="94" s="1"/>
  <c r="DX101" i="94"/>
  <c r="DU101" i="94"/>
  <c r="DT101" i="94"/>
  <c r="DQ101" i="94"/>
  <c r="DR101" i="94" s="1"/>
  <c r="DP101" i="94"/>
  <c r="DM101" i="94"/>
  <c r="DL101" i="94"/>
  <c r="DI101" i="94"/>
  <c r="DJ101" i="94" s="1"/>
  <c r="DH101" i="94"/>
  <c r="DE101" i="94"/>
  <c r="DD101" i="94"/>
  <c r="DA101" i="94"/>
  <c r="DB101" i="94" s="1"/>
  <c r="CZ101" i="94"/>
  <c r="CW101" i="94"/>
  <c r="CV101" i="94"/>
  <c r="CS101" i="94"/>
  <c r="CT101" i="94" s="1"/>
  <c r="CR101" i="94"/>
  <c r="CO101" i="94"/>
  <c r="CN101" i="94"/>
  <c r="CK101" i="94"/>
  <c r="CL101" i="94" s="1"/>
  <c r="CJ101" i="94"/>
  <c r="CG101" i="94"/>
  <c r="CF101" i="94"/>
  <c r="CC101" i="94"/>
  <c r="CD101" i="94" s="1"/>
  <c r="CB101" i="94"/>
  <c r="BY101" i="94"/>
  <c r="BX101" i="94"/>
  <c r="BU101" i="94"/>
  <c r="BV101" i="94" s="1"/>
  <c r="BT101" i="94"/>
  <c r="BQ101" i="94"/>
  <c r="BP101" i="94"/>
  <c r="BM101" i="94"/>
  <c r="BN101" i="94" s="1"/>
  <c r="BL101" i="94"/>
  <c r="BI101" i="94"/>
  <c r="BH101" i="94"/>
  <c r="BE101" i="94"/>
  <c r="BF101" i="94" s="1"/>
  <c r="BD101" i="94"/>
  <c r="BA101" i="94"/>
  <c r="AZ101" i="94"/>
  <c r="AW101" i="94"/>
  <c r="AX101" i="94" s="1"/>
  <c r="AV101" i="94"/>
  <c r="AS101" i="94"/>
  <c r="AR101" i="94"/>
  <c r="AO101" i="94"/>
  <c r="AP101" i="94" s="1"/>
  <c r="AN101" i="94"/>
  <c r="AK101" i="94"/>
  <c r="AJ101" i="94"/>
  <c r="AG101" i="94"/>
  <c r="AH101" i="94" s="1"/>
  <c r="AF101" i="94"/>
  <c r="AC101" i="94"/>
  <c r="AB101" i="94"/>
  <c r="Y101" i="94"/>
  <c r="Z101" i="94" s="1"/>
  <c r="X101" i="94"/>
  <c r="U101" i="94"/>
  <c r="T101" i="94"/>
  <c r="Q101" i="94"/>
  <c r="R101" i="94" s="1"/>
  <c r="P101" i="94"/>
  <c r="M101" i="94"/>
  <c r="M102" i="94" s="1"/>
  <c r="L101" i="94"/>
  <c r="L102" i="94" s="1"/>
  <c r="G101" i="94"/>
  <c r="F100" i="94"/>
  <c r="DX99" i="94"/>
  <c r="DZ99" i="94" s="1"/>
  <c r="DT99" i="94"/>
  <c r="DV99" i="94" s="1"/>
  <c r="DP99" i="94"/>
  <c r="DR99" i="94" s="1"/>
  <c r="DL99" i="94"/>
  <c r="DN99" i="94" s="1"/>
  <c r="DH99" i="94"/>
  <c r="DJ99" i="94" s="1"/>
  <c r="DD99" i="94"/>
  <c r="DF99" i="94" s="1"/>
  <c r="CZ99" i="94"/>
  <c r="DB99" i="94" s="1"/>
  <c r="CV99" i="94"/>
  <c r="CX99" i="94" s="1"/>
  <c r="CR99" i="94"/>
  <c r="CT99" i="94" s="1"/>
  <c r="CN99" i="94"/>
  <c r="CP99" i="94" s="1"/>
  <c r="CJ99" i="94"/>
  <c r="CL99" i="94" s="1"/>
  <c r="CF99" i="94"/>
  <c r="CH99" i="94" s="1"/>
  <c r="CB99" i="94"/>
  <c r="CD99" i="94" s="1"/>
  <c r="BX99" i="94"/>
  <c r="BZ99" i="94" s="1"/>
  <c r="BT99" i="94"/>
  <c r="BV99" i="94" s="1"/>
  <c r="BP99" i="94"/>
  <c r="BR99" i="94" s="1"/>
  <c r="BL99" i="94"/>
  <c r="BN99" i="94" s="1"/>
  <c r="BH99" i="94"/>
  <c r="BJ99" i="94" s="1"/>
  <c r="BD99" i="94"/>
  <c r="BF99" i="94" s="1"/>
  <c r="AZ99" i="94"/>
  <c r="BB99" i="94" s="1"/>
  <c r="AV99" i="94"/>
  <c r="AX99" i="94" s="1"/>
  <c r="AR99" i="94"/>
  <c r="AT99" i="94" s="1"/>
  <c r="AN99" i="94"/>
  <c r="AP99" i="94" s="1"/>
  <c r="AJ99" i="94"/>
  <c r="AL99" i="94" s="1"/>
  <c r="AF99" i="94"/>
  <c r="AH99" i="94" s="1"/>
  <c r="AB99" i="94"/>
  <c r="AD99" i="94" s="1"/>
  <c r="X99" i="94"/>
  <c r="Z99" i="94" s="1"/>
  <c r="T99" i="94"/>
  <c r="V99" i="94" s="1"/>
  <c r="P99" i="94"/>
  <c r="R99" i="94" s="1"/>
  <c r="L99" i="94"/>
  <c r="N99" i="94" s="1"/>
  <c r="N100" i="94" s="1"/>
  <c r="G99" i="94"/>
  <c r="F99" i="94"/>
  <c r="F102" i="94" s="1"/>
  <c r="C99" i="94"/>
  <c r="O98" i="94"/>
  <c r="S98" i="94" s="1"/>
  <c r="W98" i="94" s="1"/>
  <c r="AA98" i="94" s="1"/>
  <c r="AE98" i="94" s="1"/>
  <c r="AI98" i="94" s="1"/>
  <c r="AM98" i="94" s="1"/>
  <c r="AQ98" i="94" s="1"/>
  <c r="AU98" i="94" s="1"/>
  <c r="AY98" i="94" s="1"/>
  <c r="BC98" i="94" s="1"/>
  <c r="BG98" i="94" s="1"/>
  <c r="BK98" i="94" s="1"/>
  <c r="BO98" i="94" s="1"/>
  <c r="BS98" i="94" s="1"/>
  <c r="BW98" i="94" s="1"/>
  <c r="CA98" i="94" s="1"/>
  <c r="CE98" i="94" s="1"/>
  <c r="CI98" i="94" s="1"/>
  <c r="CM98" i="94" s="1"/>
  <c r="CQ98" i="94" s="1"/>
  <c r="CU98" i="94" s="1"/>
  <c r="CY98" i="94" s="1"/>
  <c r="DC98" i="94" s="1"/>
  <c r="DG98" i="94" s="1"/>
  <c r="DK98" i="94" s="1"/>
  <c r="DO98" i="94" s="1"/>
  <c r="DS98" i="94" s="1"/>
  <c r="DW98" i="94" s="1"/>
  <c r="EA98" i="94" s="1"/>
  <c r="DY97" i="94"/>
  <c r="DZ97" i="94" s="1"/>
  <c r="DX97" i="94"/>
  <c r="DU97" i="94"/>
  <c r="DV97" i="94" s="1"/>
  <c r="DT97" i="94"/>
  <c r="DQ97" i="94"/>
  <c r="DR97" i="94" s="1"/>
  <c r="DP97" i="94"/>
  <c r="DM97" i="94"/>
  <c r="DN97" i="94" s="1"/>
  <c r="DL97" i="94"/>
  <c r="DI97" i="94"/>
  <c r="DJ97" i="94" s="1"/>
  <c r="DH97" i="94"/>
  <c r="DE97" i="94"/>
  <c r="DF97" i="94" s="1"/>
  <c r="DD97" i="94"/>
  <c r="DA97" i="94"/>
  <c r="DB97" i="94" s="1"/>
  <c r="CZ97" i="94"/>
  <c r="CW97" i="94"/>
  <c r="CX97" i="94" s="1"/>
  <c r="CV97" i="94"/>
  <c r="CS97" i="94"/>
  <c r="CT97" i="94" s="1"/>
  <c r="CR97" i="94"/>
  <c r="CO97" i="94"/>
  <c r="CP97" i="94" s="1"/>
  <c r="CN97" i="94"/>
  <c r="CK97" i="94"/>
  <c r="CL97" i="94" s="1"/>
  <c r="CJ97" i="94"/>
  <c r="CG97" i="94"/>
  <c r="CH97" i="94" s="1"/>
  <c r="CF97" i="94"/>
  <c r="CC97" i="94"/>
  <c r="CD97" i="94" s="1"/>
  <c r="CB97" i="94"/>
  <c r="BY97" i="94"/>
  <c r="BZ97" i="94" s="1"/>
  <c r="BX97" i="94"/>
  <c r="BU97" i="94"/>
  <c r="BV97" i="94" s="1"/>
  <c r="BT97" i="94"/>
  <c r="BQ97" i="94"/>
  <c r="BR97" i="94" s="1"/>
  <c r="BP97" i="94"/>
  <c r="BM97" i="94"/>
  <c r="BN97" i="94" s="1"/>
  <c r="BL97" i="94"/>
  <c r="BI97" i="94"/>
  <c r="BJ97" i="94" s="1"/>
  <c r="BH97" i="94"/>
  <c r="BE97" i="94"/>
  <c r="BF97" i="94" s="1"/>
  <c r="BD97" i="94"/>
  <c r="BA97" i="94"/>
  <c r="BB97" i="94" s="1"/>
  <c r="AZ97" i="94"/>
  <c r="AW97" i="94"/>
  <c r="AX97" i="94" s="1"/>
  <c r="AV97" i="94"/>
  <c r="AS97" i="94"/>
  <c r="AT97" i="94" s="1"/>
  <c r="AR97" i="94"/>
  <c r="AO97" i="94"/>
  <c r="AP97" i="94" s="1"/>
  <c r="AN97" i="94"/>
  <c r="AK97" i="94"/>
  <c r="AL97" i="94" s="1"/>
  <c r="AJ97" i="94"/>
  <c r="AG97" i="94"/>
  <c r="AH97" i="94" s="1"/>
  <c r="AF97" i="94"/>
  <c r="AC97" i="94"/>
  <c r="AD97" i="94" s="1"/>
  <c r="AB97" i="94"/>
  <c r="Y97" i="94"/>
  <c r="Z97" i="94" s="1"/>
  <c r="X97" i="94"/>
  <c r="U97" i="94"/>
  <c r="V97" i="94" s="1"/>
  <c r="T97" i="94"/>
  <c r="Q97" i="94"/>
  <c r="Q98" i="94" s="1"/>
  <c r="P97" i="94"/>
  <c r="M97" i="94"/>
  <c r="M98" i="94" s="1"/>
  <c r="L97" i="94"/>
  <c r="L98" i="94" s="1"/>
  <c r="G97" i="94"/>
  <c r="F96" i="94"/>
  <c r="DX95" i="94"/>
  <c r="DZ95" i="94" s="1"/>
  <c r="DT95" i="94"/>
  <c r="DV95" i="94" s="1"/>
  <c r="DP95" i="94"/>
  <c r="DR95" i="94" s="1"/>
  <c r="DL95" i="94"/>
  <c r="DN95" i="94" s="1"/>
  <c r="DH95" i="94"/>
  <c r="DJ95" i="94" s="1"/>
  <c r="DD95" i="94"/>
  <c r="DF95" i="94" s="1"/>
  <c r="CZ95" i="94"/>
  <c r="DB95" i="94" s="1"/>
  <c r="CV95" i="94"/>
  <c r="CX95" i="94" s="1"/>
  <c r="CR95" i="94"/>
  <c r="CT95" i="94" s="1"/>
  <c r="CN95" i="94"/>
  <c r="CP95" i="94" s="1"/>
  <c r="CJ95" i="94"/>
  <c r="CL95" i="94" s="1"/>
  <c r="CF95" i="94"/>
  <c r="CH95" i="94" s="1"/>
  <c r="CB95" i="94"/>
  <c r="CD95" i="94" s="1"/>
  <c r="BX95" i="94"/>
  <c r="BZ95" i="94" s="1"/>
  <c r="BT95" i="94"/>
  <c r="BV95" i="94" s="1"/>
  <c r="BP95" i="94"/>
  <c r="BR95" i="94" s="1"/>
  <c r="BL95" i="94"/>
  <c r="BN95" i="94" s="1"/>
  <c r="BH95" i="94"/>
  <c r="BJ95" i="94" s="1"/>
  <c r="BD95" i="94"/>
  <c r="BF95" i="94" s="1"/>
  <c r="AZ95" i="94"/>
  <c r="BB95" i="94" s="1"/>
  <c r="AV95" i="94"/>
  <c r="AX95" i="94" s="1"/>
  <c r="AR95" i="94"/>
  <c r="AT95" i="94" s="1"/>
  <c r="AN95" i="94"/>
  <c r="AP95" i="94" s="1"/>
  <c r="AJ95" i="94"/>
  <c r="AL95" i="94" s="1"/>
  <c r="AF95" i="94"/>
  <c r="AH95" i="94" s="1"/>
  <c r="AB95" i="94"/>
  <c r="AD95" i="94" s="1"/>
  <c r="X95" i="94"/>
  <c r="Z95" i="94" s="1"/>
  <c r="T95" i="94"/>
  <c r="V95" i="94" s="1"/>
  <c r="P95" i="94"/>
  <c r="R95" i="94" s="1"/>
  <c r="L95" i="94"/>
  <c r="N95" i="94" s="1"/>
  <c r="N96" i="94" s="1"/>
  <c r="G95" i="94"/>
  <c r="F95" i="94"/>
  <c r="F98" i="94" s="1"/>
  <c r="C95" i="94"/>
  <c r="O94" i="94"/>
  <c r="S94" i="94" s="1"/>
  <c r="W94" i="94" s="1"/>
  <c r="AA94" i="94" s="1"/>
  <c r="AE94" i="94" s="1"/>
  <c r="AI94" i="94" s="1"/>
  <c r="AM94" i="94" s="1"/>
  <c r="AQ94" i="94" s="1"/>
  <c r="AU94" i="94" s="1"/>
  <c r="AY94" i="94" s="1"/>
  <c r="BC94" i="94" s="1"/>
  <c r="BG94" i="94" s="1"/>
  <c r="BK94" i="94" s="1"/>
  <c r="BO94" i="94" s="1"/>
  <c r="BS94" i="94" s="1"/>
  <c r="BW94" i="94" s="1"/>
  <c r="CA94" i="94" s="1"/>
  <c r="CE94" i="94" s="1"/>
  <c r="CI94" i="94" s="1"/>
  <c r="CM94" i="94" s="1"/>
  <c r="CQ94" i="94" s="1"/>
  <c r="CU94" i="94" s="1"/>
  <c r="CY94" i="94" s="1"/>
  <c r="DC94" i="94" s="1"/>
  <c r="DG94" i="94" s="1"/>
  <c r="DK94" i="94" s="1"/>
  <c r="DO94" i="94" s="1"/>
  <c r="DS94" i="94" s="1"/>
  <c r="DW94" i="94" s="1"/>
  <c r="EA94" i="94" s="1"/>
  <c r="DY93" i="94"/>
  <c r="DX93" i="94"/>
  <c r="DU93" i="94"/>
  <c r="DV93" i="94" s="1"/>
  <c r="DT93" i="94"/>
  <c r="DQ93" i="94"/>
  <c r="DP93" i="94"/>
  <c r="DM93" i="94"/>
  <c r="DN93" i="94" s="1"/>
  <c r="DL93" i="94"/>
  <c r="DI93" i="94"/>
  <c r="DH93" i="94"/>
  <c r="DE93" i="94"/>
  <c r="DF93" i="94" s="1"/>
  <c r="DD93" i="94"/>
  <c r="DA93" i="94"/>
  <c r="CZ93" i="94"/>
  <c r="CW93" i="94"/>
  <c r="CX93" i="94" s="1"/>
  <c r="CV93" i="94"/>
  <c r="CS93" i="94"/>
  <c r="CR93" i="94"/>
  <c r="CO93" i="94"/>
  <c r="CP93" i="94" s="1"/>
  <c r="CN93" i="94"/>
  <c r="CK93" i="94"/>
  <c r="CJ93" i="94"/>
  <c r="CG93" i="94"/>
  <c r="CH93" i="94" s="1"/>
  <c r="CF93" i="94"/>
  <c r="CC93" i="94"/>
  <c r="CB93" i="94"/>
  <c r="BY93" i="94"/>
  <c r="BZ93" i="94" s="1"/>
  <c r="BX93" i="94"/>
  <c r="BU93" i="94"/>
  <c r="BT93" i="94"/>
  <c r="BQ93" i="94"/>
  <c r="BR93" i="94" s="1"/>
  <c r="BP93" i="94"/>
  <c r="BM93" i="94"/>
  <c r="BL93" i="94"/>
  <c r="BI93" i="94"/>
  <c r="BJ93" i="94" s="1"/>
  <c r="BH93" i="94"/>
  <c r="BE93" i="94"/>
  <c r="BD93" i="94"/>
  <c r="BA93" i="94"/>
  <c r="BB93" i="94" s="1"/>
  <c r="AZ93" i="94"/>
  <c r="AW93" i="94"/>
  <c r="AV93" i="94"/>
  <c r="AS93" i="94"/>
  <c r="AT93" i="94" s="1"/>
  <c r="AR93" i="94"/>
  <c r="AO93" i="94"/>
  <c r="AN93" i="94"/>
  <c r="AK93" i="94"/>
  <c r="AL93" i="94" s="1"/>
  <c r="AJ93" i="94"/>
  <c r="AG93" i="94"/>
  <c r="AF93" i="94"/>
  <c r="AC93" i="94"/>
  <c r="AD93" i="94" s="1"/>
  <c r="AB93" i="94"/>
  <c r="Y93" i="94"/>
  <c r="X93" i="94"/>
  <c r="U93" i="94"/>
  <c r="V93" i="94" s="1"/>
  <c r="T93" i="94"/>
  <c r="Q93" i="94"/>
  <c r="P93" i="94"/>
  <c r="M93" i="94"/>
  <c r="M94" i="94" s="1"/>
  <c r="L93" i="94"/>
  <c r="L94" i="94" s="1"/>
  <c r="P94" i="94" s="1"/>
  <c r="G93" i="94"/>
  <c r="F92" i="94"/>
  <c r="DX91" i="94"/>
  <c r="DZ91" i="94" s="1"/>
  <c r="DT91" i="94"/>
  <c r="DV91" i="94" s="1"/>
  <c r="DP91" i="94"/>
  <c r="DR91" i="94" s="1"/>
  <c r="DL91" i="94"/>
  <c r="DN91" i="94" s="1"/>
  <c r="DH91" i="94"/>
  <c r="DJ91" i="94" s="1"/>
  <c r="DD91" i="94"/>
  <c r="DF91" i="94" s="1"/>
  <c r="CZ91" i="94"/>
  <c r="DB91" i="94" s="1"/>
  <c r="CV91" i="94"/>
  <c r="CX91" i="94" s="1"/>
  <c r="CR91" i="94"/>
  <c r="CT91" i="94" s="1"/>
  <c r="CN91" i="94"/>
  <c r="CP91" i="94" s="1"/>
  <c r="CJ91" i="94"/>
  <c r="CL91" i="94" s="1"/>
  <c r="CF91" i="94"/>
  <c r="CH91" i="94" s="1"/>
  <c r="CB91" i="94"/>
  <c r="CD91" i="94" s="1"/>
  <c r="BX91" i="94"/>
  <c r="BZ91" i="94" s="1"/>
  <c r="BT91" i="94"/>
  <c r="BV91" i="94" s="1"/>
  <c r="BP91" i="94"/>
  <c r="BR91" i="94" s="1"/>
  <c r="BL91" i="94"/>
  <c r="BN91" i="94" s="1"/>
  <c r="BH91" i="94"/>
  <c r="BJ91" i="94" s="1"/>
  <c r="BD91" i="94"/>
  <c r="BF91" i="94" s="1"/>
  <c r="AZ91" i="94"/>
  <c r="BB91" i="94" s="1"/>
  <c r="AV91" i="94"/>
  <c r="AX91" i="94" s="1"/>
  <c r="AR91" i="94"/>
  <c r="AT91" i="94" s="1"/>
  <c r="AN91" i="94"/>
  <c r="AP91" i="94" s="1"/>
  <c r="AJ91" i="94"/>
  <c r="AL91" i="94" s="1"/>
  <c r="AF91" i="94"/>
  <c r="AH91" i="94" s="1"/>
  <c r="AB91" i="94"/>
  <c r="AD91" i="94" s="1"/>
  <c r="X91" i="94"/>
  <c r="Z91" i="94" s="1"/>
  <c r="T91" i="94"/>
  <c r="V91" i="94" s="1"/>
  <c r="P91" i="94"/>
  <c r="R91" i="94" s="1"/>
  <c r="L91" i="94"/>
  <c r="N91" i="94" s="1"/>
  <c r="G91" i="94"/>
  <c r="F91" i="94"/>
  <c r="F94" i="94" s="1"/>
  <c r="C91" i="94"/>
  <c r="O90" i="94"/>
  <c r="S90" i="94" s="1"/>
  <c r="W90" i="94" s="1"/>
  <c r="AA90" i="94" s="1"/>
  <c r="AE90" i="94" s="1"/>
  <c r="AI90" i="94" s="1"/>
  <c r="AM90" i="94" s="1"/>
  <c r="AQ90" i="94" s="1"/>
  <c r="AU90" i="94" s="1"/>
  <c r="AY90" i="94" s="1"/>
  <c r="BC90" i="94" s="1"/>
  <c r="BG90" i="94" s="1"/>
  <c r="BK90" i="94" s="1"/>
  <c r="BO90" i="94" s="1"/>
  <c r="BS90" i="94" s="1"/>
  <c r="BW90" i="94" s="1"/>
  <c r="CA90" i="94" s="1"/>
  <c r="CE90" i="94" s="1"/>
  <c r="CI90" i="94" s="1"/>
  <c r="CM90" i="94" s="1"/>
  <c r="CQ90" i="94" s="1"/>
  <c r="CU90" i="94" s="1"/>
  <c r="CY90" i="94" s="1"/>
  <c r="DC90" i="94" s="1"/>
  <c r="DG90" i="94" s="1"/>
  <c r="DK90" i="94" s="1"/>
  <c r="DO90" i="94" s="1"/>
  <c r="DS90" i="94" s="1"/>
  <c r="DW90" i="94" s="1"/>
  <c r="EA90" i="94" s="1"/>
  <c r="DY89" i="94"/>
  <c r="DX89" i="94"/>
  <c r="DU89" i="94"/>
  <c r="DV89" i="94" s="1"/>
  <c r="DT89" i="94"/>
  <c r="DQ89" i="94"/>
  <c r="DP89" i="94"/>
  <c r="DM89" i="94"/>
  <c r="DN89" i="94" s="1"/>
  <c r="DL89" i="94"/>
  <c r="DI89" i="94"/>
  <c r="DH89" i="94"/>
  <c r="DE89" i="94"/>
  <c r="DF89" i="94" s="1"/>
  <c r="DD89" i="94"/>
  <c r="DA89" i="94"/>
  <c r="CZ89" i="94"/>
  <c r="CW89" i="94"/>
  <c r="CX89" i="94" s="1"/>
  <c r="CV89" i="94"/>
  <c r="CS89" i="94"/>
  <c r="CR89" i="94"/>
  <c r="CO89" i="94"/>
  <c r="CP89" i="94" s="1"/>
  <c r="CN89" i="94"/>
  <c r="CK89" i="94"/>
  <c r="CJ89" i="94"/>
  <c r="CG89" i="94"/>
  <c r="CH89" i="94" s="1"/>
  <c r="CF89" i="94"/>
  <c r="CC89" i="94"/>
  <c r="CB89" i="94"/>
  <c r="BY89" i="94"/>
  <c r="BZ89" i="94" s="1"/>
  <c r="BX89" i="94"/>
  <c r="BU89" i="94"/>
  <c r="BT89" i="94"/>
  <c r="BQ89" i="94"/>
  <c r="BP89" i="94"/>
  <c r="BM89" i="94"/>
  <c r="BL89" i="94"/>
  <c r="BI89" i="94"/>
  <c r="BJ89" i="94" s="1"/>
  <c r="BH89" i="94"/>
  <c r="BE89" i="94"/>
  <c r="BD89" i="94"/>
  <c r="BA89" i="94"/>
  <c r="BB89" i="94" s="1"/>
  <c r="AZ89" i="94"/>
  <c r="AW89" i="94"/>
  <c r="AV89" i="94"/>
  <c r="AS89" i="94"/>
  <c r="AR89" i="94"/>
  <c r="AO89" i="94"/>
  <c r="AN89" i="94"/>
  <c r="AK89" i="94"/>
  <c r="AL89" i="94" s="1"/>
  <c r="AJ89" i="94"/>
  <c r="AG89" i="94"/>
  <c r="AF89" i="94"/>
  <c r="AC89" i="94"/>
  <c r="AD89" i="94" s="1"/>
  <c r="AB89" i="94"/>
  <c r="Y89" i="94"/>
  <c r="X89" i="94"/>
  <c r="U89" i="94"/>
  <c r="V89" i="94" s="1"/>
  <c r="T89" i="94"/>
  <c r="Q89" i="94"/>
  <c r="P89" i="94"/>
  <c r="M89" i="94"/>
  <c r="M90" i="94" s="1"/>
  <c r="L89" i="94"/>
  <c r="L90" i="94" s="1"/>
  <c r="G89" i="94"/>
  <c r="F88" i="94"/>
  <c r="DX87" i="94"/>
  <c r="DZ87" i="94" s="1"/>
  <c r="DT87" i="94"/>
  <c r="DV87" i="94" s="1"/>
  <c r="DP87" i="94"/>
  <c r="DR87" i="94" s="1"/>
  <c r="DL87" i="94"/>
  <c r="DN87" i="94" s="1"/>
  <c r="DH87" i="94"/>
  <c r="DJ87" i="94" s="1"/>
  <c r="DD87" i="94"/>
  <c r="DF87" i="94" s="1"/>
  <c r="CZ87" i="94"/>
  <c r="DB87" i="94" s="1"/>
  <c r="CV87" i="94"/>
  <c r="CX87" i="94" s="1"/>
  <c r="CR87" i="94"/>
  <c r="CT87" i="94" s="1"/>
  <c r="CN87" i="94"/>
  <c r="CP87" i="94" s="1"/>
  <c r="CJ87" i="94"/>
  <c r="CL87" i="94" s="1"/>
  <c r="CF87" i="94"/>
  <c r="CH87" i="94" s="1"/>
  <c r="CB87" i="94"/>
  <c r="CD87" i="94" s="1"/>
  <c r="BX87" i="94"/>
  <c r="BZ87" i="94" s="1"/>
  <c r="BT87" i="94"/>
  <c r="BV87" i="94" s="1"/>
  <c r="BP87" i="94"/>
  <c r="BR87" i="94" s="1"/>
  <c r="BL87" i="94"/>
  <c r="BN87" i="94" s="1"/>
  <c r="BH87" i="94"/>
  <c r="BJ87" i="94" s="1"/>
  <c r="BD87" i="94"/>
  <c r="BF87" i="94" s="1"/>
  <c r="AZ87" i="94"/>
  <c r="BB87" i="94" s="1"/>
  <c r="AV87" i="94"/>
  <c r="AX87" i="94" s="1"/>
  <c r="AR87" i="94"/>
  <c r="AT87" i="94" s="1"/>
  <c r="AN87" i="94"/>
  <c r="AP87" i="94" s="1"/>
  <c r="AJ87" i="94"/>
  <c r="AL87" i="94" s="1"/>
  <c r="AF87" i="94"/>
  <c r="AH87" i="94" s="1"/>
  <c r="AB87" i="94"/>
  <c r="AD87" i="94" s="1"/>
  <c r="X87" i="94"/>
  <c r="Z87" i="94" s="1"/>
  <c r="T87" i="94"/>
  <c r="V87" i="94" s="1"/>
  <c r="P87" i="94"/>
  <c r="R87" i="94" s="1"/>
  <c r="L87" i="94"/>
  <c r="N87" i="94" s="1"/>
  <c r="G87" i="94"/>
  <c r="F87" i="94"/>
  <c r="F90" i="94" s="1"/>
  <c r="C87" i="94"/>
  <c r="O86" i="94"/>
  <c r="S86" i="94" s="1"/>
  <c r="W86" i="94" s="1"/>
  <c r="AA86" i="94" s="1"/>
  <c r="AE86" i="94" s="1"/>
  <c r="AI86" i="94" s="1"/>
  <c r="AM86" i="94" s="1"/>
  <c r="AQ86" i="94" s="1"/>
  <c r="AU86" i="94" s="1"/>
  <c r="AY86" i="94" s="1"/>
  <c r="BC86" i="94" s="1"/>
  <c r="BG86" i="94" s="1"/>
  <c r="BK86" i="94" s="1"/>
  <c r="BO86" i="94" s="1"/>
  <c r="BS86" i="94" s="1"/>
  <c r="BW86" i="94" s="1"/>
  <c r="CA86" i="94" s="1"/>
  <c r="CE86" i="94" s="1"/>
  <c r="CI86" i="94" s="1"/>
  <c r="CM86" i="94" s="1"/>
  <c r="CQ86" i="94" s="1"/>
  <c r="CU86" i="94" s="1"/>
  <c r="CY86" i="94" s="1"/>
  <c r="DC86" i="94" s="1"/>
  <c r="DG86" i="94" s="1"/>
  <c r="DK86" i="94" s="1"/>
  <c r="DO86" i="94" s="1"/>
  <c r="DS86" i="94" s="1"/>
  <c r="DW86" i="94" s="1"/>
  <c r="EA86" i="94" s="1"/>
  <c r="DY85" i="94"/>
  <c r="DZ85" i="94" s="1"/>
  <c r="DX85" i="94"/>
  <c r="DU85" i="94"/>
  <c r="DT85" i="94"/>
  <c r="DQ85" i="94"/>
  <c r="DR85" i="94" s="1"/>
  <c r="DP85" i="94"/>
  <c r="DM85" i="94"/>
  <c r="DL85" i="94"/>
  <c r="DI85" i="94"/>
  <c r="DJ85" i="94" s="1"/>
  <c r="DH85" i="94"/>
  <c r="DE85" i="94"/>
  <c r="DD85" i="94"/>
  <c r="DA85" i="94"/>
  <c r="DB85" i="94" s="1"/>
  <c r="CZ85" i="94"/>
  <c r="CW85" i="94"/>
  <c r="CV85" i="94"/>
  <c r="CS85" i="94"/>
  <c r="CT85" i="94" s="1"/>
  <c r="CR85" i="94"/>
  <c r="CO85" i="94"/>
  <c r="CN85" i="94"/>
  <c r="CK85" i="94"/>
  <c r="CL85" i="94" s="1"/>
  <c r="CJ85" i="94"/>
  <c r="CG85" i="94"/>
  <c r="CF85" i="94"/>
  <c r="CC85" i="94"/>
  <c r="CD85" i="94" s="1"/>
  <c r="CB85" i="94"/>
  <c r="BY85" i="94"/>
  <c r="BX85" i="94"/>
  <c r="BU85" i="94"/>
  <c r="BV85" i="94" s="1"/>
  <c r="BT85" i="94"/>
  <c r="BQ85" i="94"/>
  <c r="BP85" i="94"/>
  <c r="BM85" i="94"/>
  <c r="BN85" i="94" s="1"/>
  <c r="BL85" i="94"/>
  <c r="BI85" i="94"/>
  <c r="BH85" i="94"/>
  <c r="BE85" i="94"/>
  <c r="BF85" i="94" s="1"/>
  <c r="BD85" i="94"/>
  <c r="BA85" i="94"/>
  <c r="AZ85" i="94"/>
  <c r="AW85" i="94"/>
  <c r="AX85" i="94" s="1"/>
  <c r="AV85" i="94"/>
  <c r="AS85" i="94"/>
  <c r="AR85" i="94"/>
  <c r="AO85" i="94"/>
  <c r="AP85" i="94" s="1"/>
  <c r="AN85" i="94"/>
  <c r="AK85" i="94"/>
  <c r="AJ85" i="94"/>
  <c r="AG85" i="94"/>
  <c r="AH85" i="94" s="1"/>
  <c r="AF85" i="94"/>
  <c r="AC85" i="94"/>
  <c r="AB85" i="94"/>
  <c r="Y85" i="94"/>
  <c r="Z85" i="94" s="1"/>
  <c r="X85" i="94"/>
  <c r="U85" i="94"/>
  <c r="T85" i="94"/>
  <c r="Q85" i="94"/>
  <c r="R85" i="94" s="1"/>
  <c r="P85" i="94"/>
  <c r="M85" i="94"/>
  <c r="M86" i="94" s="1"/>
  <c r="L85" i="94"/>
  <c r="L86" i="94" s="1"/>
  <c r="G85" i="94"/>
  <c r="F84" i="94"/>
  <c r="DX83" i="94"/>
  <c r="DZ83" i="94" s="1"/>
  <c r="DT83" i="94"/>
  <c r="DV83" i="94" s="1"/>
  <c r="DP83" i="94"/>
  <c r="DR83" i="94" s="1"/>
  <c r="DL83" i="94"/>
  <c r="DN83" i="94" s="1"/>
  <c r="DH83" i="94"/>
  <c r="DJ83" i="94" s="1"/>
  <c r="DD83" i="94"/>
  <c r="DF83" i="94" s="1"/>
  <c r="CZ83" i="94"/>
  <c r="DB83" i="94" s="1"/>
  <c r="CV83" i="94"/>
  <c r="CX83" i="94" s="1"/>
  <c r="CR83" i="94"/>
  <c r="CT83" i="94" s="1"/>
  <c r="CN83" i="94"/>
  <c r="CP83" i="94" s="1"/>
  <c r="CJ83" i="94"/>
  <c r="CL83" i="94" s="1"/>
  <c r="CF83" i="94"/>
  <c r="CH83" i="94" s="1"/>
  <c r="CB83" i="94"/>
  <c r="CD83" i="94" s="1"/>
  <c r="BX83" i="94"/>
  <c r="BZ83" i="94" s="1"/>
  <c r="BT83" i="94"/>
  <c r="BV83" i="94" s="1"/>
  <c r="BP83" i="94"/>
  <c r="BR83" i="94" s="1"/>
  <c r="BL83" i="94"/>
  <c r="BN83" i="94" s="1"/>
  <c r="BH83" i="94"/>
  <c r="BJ83" i="94" s="1"/>
  <c r="BD83" i="94"/>
  <c r="BF83" i="94" s="1"/>
  <c r="AZ83" i="94"/>
  <c r="BB83" i="94" s="1"/>
  <c r="AV83" i="94"/>
  <c r="AX83" i="94" s="1"/>
  <c r="AR83" i="94"/>
  <c r="AT83" i="94" s="1"/>
  <c r="AN83" i="94"/>
  <c r="AP83" i="94" s="1"/>
  <c r="AJ83" i="94"/>
  <c r="AL83" i="94" s="1"/>
  <c r="AF83" i="94"/>
  <c r="AH83" i="94" s="1"/>
  <c r="AB83" i="94"/>
  <c r="AD83" i="94" s="1"/>
  <c r="X83" i="94"/>
  <c r="Z83" i="94" s="1"/>
  <c r="T83" i="94"/>
  <c r="V83" i="94" s="1"/>
  <c r="P83" i="94"/>
  <c r="R83" i="94" s="1"/>
  <c r="L83" i="94"/>
  <c r="N83" i="94" s="1"/>
  <c r="N84" i="94" s="1"/>
  <c r="G83" i="94"/>
  <c r="F83" i="94"/>
  <c r="F86" i="94" s="1"/>
  <c r="C83" i="94"/>
  <c r="O82" i="94"/>
  <c r="S82" i="94" s="1"/>
  <c r="W82" i="94" s="1"/>
  <c r="AA82" i="94" s="1"/>
  <c r="AE82" i="94" s="1"/>
  <c r="AI82" i="94" s="1"/>
  <c r="AM82" i="94" s="1"/>
  <c r="AQ82" i="94" s="1"/>
  <c r="AU82" i="94" s="1"/>
  <c r="AY82" i="94" s="1"/>
  <c r="BC82" i="94" s="1"/>
  <c r="BG82" i="94" s="1"/>
  <c r="BK82" i="94" s="1"/>
  <c r="BO82" i="94" s="1"/>
  <c r="BS82" i="94" s="1"/>
  <c r="BW82" i="94" s="1"/>
  <c r="CA82" i="94" s="1"/>
  <c r="CE82" i="94" s="1"/>
  <c r="CI82" i="94" s="1"/>
  <c r="CM82" i="94" s="1"/>
  <c r="CQ82" i="94" s="1"/>
  <c r="CU82" i="94" s="1"/>
  <c r="CY82" i="94" s="1"/>
  <c r="DC82" i="94" s="1"/>
  <c r="DG82" i="94" s="1"/>
  <c r="DK82" i="94" s="1"/>
  <c r="DO82" i="94" s="1"/>
  <c r="DS82" i="94" s="1"/>
  <c r="DW82" i="94" s="1"/>
  <c r="EA82" i="94" s="1"/>
  <c r="DY81" i="94"/>
  <c r="DZ81" i="94" s="1"/>
  <c r="DX81" i="94"/>
  <c r="DU81" i="94"/>
  <c r="DT81" i="94"/>
  <c r="DQ81" i="94"/>
  <c r="DR81" i="94" s="1"/>
  <c r="DP81" i="94"/>
  <c r="DM81" i="94"/>
  <c r="DL81" i="94"/>
  <c r="DI81" i="94"/>
  <c r="DJ81" i="94" s="1"/>
  <c r="DH81" i="94"/>
  <c r="DE81" i="94"/>
  <c r="DD81" i="94"/>
  <c r="DA81" i="94"/>
  <c r="DB81" i="94" s="1"/>
  <c r="CZ81" i="94"/>
  <c r="CW81" i="94"/>
  <c r="CV81" i="94"/>
  <c r="CS81" i="94"/>
  <c r="CT81" i="94" s="1"/>
  <c r="CR81" i="94"/>
  <c r="CO81" i="94"/>
  <c r="CN81" i="94"/>
  <c r="CK81" i="94"/>
  <c r="CL81" i="94" s="1"/>
  <c r="CJ81" i="94"/>
  <c r="CG81" i="94"/>
  <c r="CF81" i="94"/>
  <c r="CC81" i="94"/>
  <c r="CD81" i="94" s="1"/>
  <c r="CB81" i="94"/>
  <c r="BY81" i="94"/>
  <c r="BX81" i="94"/>
  <c r="BU81" i="94"/>
  <c r="BV81" i="94" s="1"/>
  <c r="BT81" i="94"/>
  <c r="BQ81" i="94"/>
  <c r="BP81" i="94"/>
  <c r="BM81" i="94"/>
  <c r="BN81" i="94" s="1"/>
  <c r="BL81" i="94"/>
  <c r="BI81" i="94"/>
  <c r="BH81" i="94"/>
  <c r="BE81" i="94"/>
  <c r="BF81" i="94" s="1"/>
  <c r="BD81" i="94"/>
  <c r="BA81" i="94"/>
  <c r="AZ81" i="94"/>
  <c r="AW81" i="94"/>
  <c r="AX81" i="94" s="1"/>
  <c r="AV81" i="94"/>
  <c r="AS81" i="94"/>
  <c r="AR81" i="94"/>
  <c r="AO81" i="94"/>
  <c r="AP81" i="94" s="1"/>
  <c r="AN81" i="94"/>
  <c r="AK81" i="94"/>
  <c r="AJ81" i="94"/>
  <c r="AG81" i="94"/>
  <c r="AH81" i="94" s="1"/>
  <c r="AF81" i="94"/>
  <c r="AC81" i="94"/>
  <c r="AB81" i="94"/>
  <c r="Y81" i="94"/>
  <c r="Z81" i="94" s="1"/>
  <c r="X81" i="94"/>
  <c r="U81" i="94"/>
  <c r="T81" i="94"/>
  <c r="Q81" i="94"/>
  <c r="R81" i="94" s="1"/>
  <c r="P81" i="94"/>
  <c r="M81" i="94"/>
  <c r="M82" i="94" s="1"/>
  <c r="L81" i="94"/>
  <c r="L82" i="94" s="1"/>
  <c r="G81" i="94"/>
  <c r="F80" i="94"/>
  <c r="DX79" i="94"/>
  <c r="DZ79" i="94" s="1"/>
  <c r="DT79" i="94"/>
  <c r="DV79" i="94" s="1"/>
  <c r="DP79" i="94"/>
  <c r="DR79" i="94" s="1"/>
  <c r="DL79" i="94"/>
  <c r="DN79" i="94" s="1"/>
  <c r="DH79" i="94"/>
  <c r="DJ79" i="94" s="1"/>
  <c r="DD79" i="94"/>
  <c r="DF79" i="94" s="1"/>
  <c r="CZ79" i="94"/>
  <c r="DB79" i="94" s="1"/>
  <c r="CV79" i="94"/>
  <c r="CX79" i="94" s="1"/>
  <c r="CR79" i="94"/>
  <c r="CT79" i="94" s="1"/>
  <c r="CN79" i="94"/>
  <c r="CP79" i="94" s="1"/>
  <c r="CJ79" i="94"/>
  <c r="CL79" i="94" s="1"/>
  <c r="CF79" i="94"/>
  <c r="CH79" i="94" s="1"/>
  <c r="CB79" i="94"/>
  <c r="CD79" i="94" s="1"/>
  <c r="BX79" i="94"/>
  <c r="BZ79" i="94" s="1"/>
  <c r="BT79" i="94"/>
  <c r="BV79" i="94" s="1"/>
  <c r="BP79" i="94"/>
  <c r="BR79" i="94" s="1"/>
  <c r="BL79" i="94"/>
  <c r="BN79" i="94" s="1"/>
  <c r="BH79" i="94"/>
  <c r="BJ79" i="94" s="1"/>
  <c r="BD79" i="94"/>
  <c r="BF79" i="94" s="1"/>
  <c r="AZ79" i="94"/>
  <c r="BB79" i="94" s="1"/>
  <c r="AV79" i="94"/>
  <c r="AX79" i="94" s="1"/>
  <c r="AR79" i="94"/>
  <c r="AT79" i="94" s="1"/>
  <c r="AN79" i="94"/>
  <c r="AP79" i="94" s="1"/>
  <c r="AJ79" i="94"/>
  <c r="AL79" i="94" s="1"/>
  <c r="AF79" i="94"/>
  <c r="AH79" i="94" s="1"/>
  <c r="AB79" i="94"/>
  <c r="AD79" i="94" s="1"/>
  <c r="X79" i="94"/>
  <c r="Z79" i="94" s="1"/>
  <c r="T79" i="94"/>
  <c r="V79" i="94" s="1"/>
  <c r="P79" i="94"/>
  <c r="R79" i="94" s="1"/>
  <c r="L79" i="94"/>
  <c r="N79" i="94" s="1"/>
  <c r="G79" i="94"/>
  <c r="F79" i="94"/>
  <c r="F82" i="94" s="1"/>
  <c r="C79" i="94"/>
  <c r="DY77" i="94"/>
  <c r="DX77" i="94"/>
  <c r="DU77" i="94"/>
  <c r="DT77" i="94"/>
  <c r="DQ77" i="94"/>
  <c r="DR77" i="94" s="1"/>
  <c r="DP77" i="94"/>
  <c r="DM77" i="94"/>
  <c r="DL77" i="94"/>
  <c r="DI77" i="94"/>
  <c r="DJ77" i="94" s="1"/>
  <c r="DH77" i="94"/>
  <c r="DE77" i="94"/>
  <c r="DD77" i="94"/>
  <c r="DA77" i="94"/>
  <c r="DB77" i="94" s="1"/>
  <c r="CZ77" i="94"/>
  <c r="CW77" i="94"/>
  <c r="CV77" i="94"/>
  <c r="CS77" i="94"/>
  <c r="CT77" i="94" s="1"/>
  <c r="CR77" i="94"/>
  <c r="CO77" i="94"/>
  <c r="CN77" i="94"/>
  <c r="CK77" i="94"/>
  <c r="CL77" i="94" s="1"/>
  <c r="CJ77" i="94"/>
  <c r="CG77" i="94"/>
  <c r="CF77" i="94"/>
  <c r="CC77" i="94"/>
  <c r="CD77" i="94" s="1"/>
  <c r="CB77" i="94"/>
  <c r="BY77" i="94"/>
  <c r="BX77" i="94"/>
  <c r="BU77" i="94"/>
  <c r="BT77" i="94"/>
  <c r="BQ77" i="94"/>
  <c r="BP77" i="94"/>
  <c r="BM77" i="94"/>
  <c r="BN77" i="94" s="1"/>
  <c r="BL77" i="94"/>
  <c r="BI77" i="94"/>
  <c r="BH77" i="94"/>
  <c r="BE77" i="94"/>
  <c r="BF77" i="94" s="1"/>
  <c r="BD77" i="94"/>
  <c r="BA77" i="94"/>
  <c r="AZ77" i="94"/>
  <c r="AW77" i="94"/>
  <c r="AX77" i="94" s="1"/>
  <c r="AV77" i="94"/>
  <c r="AS77" i="94"/>
  <c r="AR77" i="94"/>
  <c r="AO77" i="94"/>
  <c r="AP77" i="94" s="1"/>
  <c r="AN77" i="94"/>
  <c r="AK77" i="94"/>
  <c r="AJ77" i="94"/>
  <c r="AG77" i="94"/>
  <c r="AF77" i="94"/>
  <c r="AC77" i="94"/>
  <c r="AB77" i="94"/>
  <c r="Y77" i="94"/>
  <c r="Z77" i="94" s="1"/>
  <c r="X77" i="94"/>
  <c r="U77" i="94"/>
  <c r="T77" i="94"/>
  <c r="Q77" i="94"/>
  <c r="P77" i="94"/>
  <c r="M77" i="94"/>
  <c r="M78" i="94" s="1"/>
  <c r="L77" i="94"/>
  <c r="L78" i="94" s="1"/>
  <c r="G77" i="94"/>
  <c r="F76" i="94"/>
  <c r="DX75" i="94"/>
  <c r="DY75" i="94" s="1"/>
  <c r="DT75" i="94"/>
  <c r="DV75" i="94" s="1"/>
  <c r="DP75" i="94"/>
  <c r="DR75" i="94" s="1"/>
  <c r="DL75" i="94"/>
  <c r="DN75" i="94" s="1"/>
  <c r="DH75" i="94"/>
  <c r="DJ75" i="94" s="1"/>
  <c r="DD75" i="94"/>
  <c r="DF75" i="94" s="1"/>
  <c r="CZ75" i="94"/>
  <c r="DB75" i="94" s="1"/>
  <c r="CV75" i="94"/>
  <c r="CX75" i="94" s="1"/>
  <c r="CR75" i="94"/>
  <c r="CT75" i="94" s="1"/>
  <c r="CN75" i="94"/>
  <c r="CP75" i="94" s="1"/>
  <c r="CJ75" i="94"/>
  <c r="CL75" i="94" s="1"/>
  <c r="CF75" i="94"/>
  <c r="CH75" i="94" s="1"/>
  <c r="CB75" i="94"/>
  <c r="CD75" i="94" s="1"/>
  <c r="BX75" i="94"/>
  <c r="BZ75" i="94" s="1"/>
  <c r="BT75" i="94"/>
  <c r="BV75" i="94" s="1"/>
  <c r="BP75" i="94"/>
  <c r="BR75" i="94" s="1"/>
  <c r="BL75" i="94"/>
  <c r="BN75" i="94" s="1"/>
  <c r="BH75" i="94"/>
  <c r="BJ75" i="94" s="1"/>
  <c r="BD75" i="94"/>
  <c r="BF75" i="94" s="1"/>
  <c r="AZ75" i="94"/>
  <c r="BB75" i="94" s="1"/>
  <c r="AV75" i="94"/>
  <c r="AX75" i="94" s="1"/>
  <c r="AR75" i="94"/>
  <c r="AT75" i="94" s="1"/>
  <c r="AN75" i="94"/>
  <c r="AP75" i="94" s="1"/>
  <c r="AJ75" i="94"/>
  <c r="AL75" i="94" s="1"/>
  <c r="AF75" i="94"/>
  <c r="AH75" i="94" s="1"/>
  <c r="AB75" i="94"/>
  <c r="AD75" i="94" s="1"/>
  <c r="X75" i="94"/>
  <c r="Z75" i="94" s="1"/>
  <c r="T75" i="94"/>
  <c r="V75" i="94" s="1"/>
  <c r="P75" i="94"/>
  <c r="R75" i="94" s="1"/>
  <c r="L75" i="94"/>
  <c r="N75" i="94" s="1"/>
  <c r="N76" i="94" s="1"/>
  <c r="G75" i="94"/>
  <c r="F75" i="94"/>
  <c r="F78" i="94" s="1"/>
  <c r="C75" i="94"/>
  <c r="DY73" i="94"/>
  <c r="DX73" i="94"/>
  <c r="DU73" i="94"/>
  <c r="DV73" i="94" s="1"/>
  <c r="DT73" i="94"/>
  <c r="DQ73" i="94"/>
  <c r="DP73" i="94"/>
  <c r="DM73" i="94"/>
  <c r="DN73" i="94" s="1"/>
  <c r="DL73" i="94"/>
  <c r="DI73" i="94"/>
  <c r="DH73" i="94"/>
  <c r="DE73" i="94"/>
  <c r="DF73" i="94" s="1"/>
  <c r="DD73" i="94"/>
  <c r="DA73" i="94"/>
  <c r="CZ73" i="94"/>
  <c r="CW73" i="94"/>
  <c r="CX73" i="94" s="1"/>
  <c r="CV73" i="94"/>
  <c r="CS73" i="94"/>
  <c r="CR73" i="94"/>
  <c r="CO73" i="94"/>
  <c r="CP73" i="94" s="1"/>
  <c r="CN73" i="94"/>
  <c r="CK73" i="94"/>
  <c r="CJ73" i="94"/>
  <c r="CG73" i="94"/>
  <c r="CH73" i="94" s="1"/>
  <c r="CF73" i="94"/>
  <c r="CC73" i="94"/>
  <c r="CB73" i="94"/>
  <c r="BY73" i="94"/>
  <c r="BZ73" i="94" s="1"/>
  <c r="BX73" i="94"/>
  <c r="BU73" i="94"/>
  <c r="BT73" i="94"/>
  <c r="BQ73" i="94"/>
  <c r="BR73" i="94" s="1"/>
  <c r="BP73" i="94"/>
  <c r="BM73" i="94"/>
  <c r="BL73" i="94"/>
  <c r="BI73" i="94"/>
  <c r="BJ73" i="94" s="1"/>
  <c r="BH73" i="94"/>
  <c r="BE73" i="94"/>
  <c r="BD73" i="94"/>
  <c r="BA73" i="94"/>
  <c r="BB73" i="94" s="1"/>
  <c r="AZ73" i="94"/>
  <c r="AW73" i="94"/>
  <c r="AV73" i="94"/>
  <c r="AS73" i="94"/>
  <c r="AT73" i="94" s="1"/>
  <c r="AR73" i="94"/>
  <c r="AO73" i="94"/>
  <c r="AN73" i="94"/>
  <c r="AK73" i="94"/>
  <c r="AL73" i="94" s="1"/>
  <c r="AJ73" i="94"/>
  <c r="AG73" i="94"/>
  <c r="AF73" i="94"/>
  <c r="AC73" i="94"/>
  <c r="AD73" i="94" s="1"/>
  <c r="AB73" i="94"/>
  <c r="Y73" i="94"/>
  <c r="X73" i="94"/>
  <c r="U73" i="94"/>
  <c r="V73" i="94" s="1"/>
  <c r="T73" i="94"/>
  <c r="Q73" i="94"/>
  <c r="P73" i="94"/>
  <c r="G73" i="94"/>
  <c r="F72" i="94"/>
  <c r="DX71" i="94"/>
  <c r="DZ71" i="94" s="1"/>
  <c r="DT71" i="94"/>
  <c r="DV71" i="94" s="1"/>
  <c r="DP71" i="94"/>
  <c r="DR71" i="94" s="1"/>
  <c r="DL71" i="94"/>
  <c r="DN71" i="94" s="1"/>
  <c r="DH71" i="94"/>
  <c r="DJ71" i="94" s="1"/>
  <c r="DD71" i="94"/>
  <c r="DF71" i="94" s="1"/>
  <c r="CZ71" i="94"/>
  <c r="DB71" i="94" s="1"/>
  <c r="CV71" i="94"/>
  <c r="CX71" i="94" s="1"/>
  <c r="CR71" i="94"/>
  <c r="CT71" i="94" s="1"/>
  <c r="CN71" i="94"/>
  <c r="CP71" i="94" s="1"/>
  <c r="CJ71" i="94"/>
  <c r="CL71" i="94" s="1"/>
  <c r="CF71" i="94"/>
  <c r="CH71" i="94" s="1"/>
  <c r="CB71" i="94"/>
  <c r="CD71" i="94" s="1"/>
  <c r="BX71" i="94"/>
  <c r="BZ71" i="94" s="1"/>
  <c r="BT71" i="94"/>
  <c r="BV71" i="94" s="1"/>
  <c r="BP71" i="94"/>
  <c r="BR71" i="94" s="1"/>
  <c r="BL71" i="94"/>
  <c r="BN71" i="94" s="1"/>
  <c r="BH71" i="94"/>
  <c r="BJ71" i="94" s="1"/>
  <c r="BD71" i="94"/>
  <c r="BF71" i="94" s="1"/>
  <c r="AZ71" i="94"/>
  <c r="BB71" i="94" s="1"/>
  <c r="AV71" i="94"/>
  <c r="AX71" i="94" s="1"/>
  <c r="AR71" i="94"/>
  <c r="AT71" i="94" s="1"/>
  <c r="AN71" i="94"/>
  <c r="AP71" i="94" s="1"/>
  <c r="AJ71" i="94"/>
  <c r="AL71" i="94" s="1"/>
  <c r="AF71" i="94"/>
  <c r="AH71" i="94" s="1"/>
  <c r="AB71" i="94"/>
  <c r="AD71" i="94" s="1"/>
  <c r="X71" i="94"/>
  <c r="Z71" i="94" s="1"/>
  <c r="T71" i="94"/>
  <c r="V71" i="94" s="1"/>
  <c r="P71" i="94"/>
  <c r="R71" i="94" s="1"/>
  <c r="L71" i="94"/>
  <c r="N71" i="94" s="1"/>
  <c r="N72" i="94" s="1"/>
  <c r="G71" i="94"/>
  <c r="F71" i="94"/>
  <c r="F74" i="94" s="1"/>
  <c r="C71" i="94"/>
  <c r="O70" i="94"/>
  <c r="S70" i="94" s="1"/>
  <c r="W70" i="94" s="1"/>
  <c r="AA70" i="94" s="1"/>
  <c r="AE70" i="94" s="1"/>
  <c r="AI70" i="94" s="1"/>
  <c r="AM70" i="94" s="1"/>
  <c r="AQ70" i="94" s="1"/>
  <c r="AU70" i="94" s="1"/>
  <c r="AY70" i="94" s="1"/>
  <c r="BC70" i="94" s="1"/>
  <c r="BG70" i="94" s="1"/>
  <c r="BK70" i="94" s="1"/>
  <c r="BO70" i="94" s="1"/>
  <c r="BS70" i="94" s="1"/>
  <c r="BW70" i="94" s="1"/>
  <c r="CA70" i="94" s="1"/>
  <c r="CE70" i="94" s="1"/>
  <c r="CI70" i="94" s="1"/>
  <c r="CM70" i="94" s="1"/>
  <c r="CQ70" i="94" s="1"/>
  <c r="CU70" i="94" s="1"/>
  <c r="CY70" i="94" s="1"/>
  <c r="DC70" i="94" s="1"/>
  <c r="DG70" i="94" s="1"/>
  <c r="DK70" i="94" s="1"/>
  <c r="DO70" i="94" s="1"/>
  <c r="DS70" i="94" s="1"/>
  <c r="DW70" i="94" s="1"/>
  <c r="EA70" i="94" s="1"/>
  <c r="DY69" i="94"/>
  <c r="DX69" i="94"/>
  <c r="DU69" i="94"/>
  <c r="DV69" i="94" s="1"/>
  <c r="DT69" i="94"/>
  <c r="DQ69" i="94"/>
  <c r="DP69" i="94"/>
  <c r="DM69" i="94"/>
  <c r="DN69" i="94" s="1"/>
  <c r="DL69" i="94"/>
  <c r="DI69" i="94"/>
  <c r="DH69" i="94"/>
  <c r="DE69" i="94"/>
  <c r="DF69" i="94" s="1"/>
  <c r="DD69" i="94"/>
  <c r="DA69" i="94"/>
  <c r="CZ69" i="94"/>
  <c r="CW69" i="94"/>
  <c r="CX69" i="94" s="1"/>
  <c r="CV69" i="94"/>
  <c r="CS69" i="94"/>
  <c r="CR69" i="94"/>
  <c r="CO69" i="94"/>
  <c r="CP69" i="94" s="1"/>
  <c r="CN69" i="94"/>
  <c r="CK69" i="94"/>
  <c r="CJ69" i="94"/>
  <c r="CG69" i="94"/>
  <c r="CH69" i="94" s="1"/>
  <c r="CF69" i="94"/>
  <c r="CC69" i="94"/>
  <c r="CB69" i="94"/>
  <c r="BY69" i="94"/>
  <c r="BZ69" i="94" s="1"/>
  <c r="BX69" i="94"/>
  <c r="BU69" i="94"/>
  <c r="BT69" i="94"/>
  <c r="BQ69" i="94"/>
  <c r="BR69" i="94" s="1"/>
  <c r="BP69" i="94"/>
  <c r="BM69" i="94"/>
  <c r="BL69" i="94"/>
  <c r="BI69" i="94"/>
  <c r="BJ69" i="94" s="1"/>
  <c r="BH69" i="94"/>
  <c r="BE69" i="94"/>
  <c r="BD69" i="94"/>
  <c r="BA69" i="94"/>
  <c r="BB69" i="94" s="1"/>
  <c r="AZ69" i="94"/>
  <c r="AW69" i="94"/>
  <c r="AV69" i="94"/>
  <c r="AS69" i="94"/>
  <c r="AT69" i="94" s="1"/>
  <c r="AR69" i="94"/>
  <c r="AO69" i="94"/>
  <c r="AN69" i="94"/>
  <c r="AK69" i="94"/>
  <c r="AL69" i="94" s="1"/>
  <c r="AJ69" i="94"/>
  <c r="AG69" i="94"/>
  <c r="AF69" i="94"/>
  <c r="AC69" i="94"/>
  <c r="AD69" i="94" s="1"/>
  <c r="AB69" i="94"/>
  <c r="Y69" i="94"/>
  <c r="X69" i="94"/>
  <c r="U69" i="94"/>
  <c r="V69" i="94" s="1"/>
  <c r="T69" i="94"/>
  <c r="Q69" i="94"/>
  <c r="P69" i="94"/>
  <c r="M69" i="94"/>
  <c r="M70" i="94" s="1"/>
  <c r="L69" i="94"/>
  <c r="L70" i="94" s="1"/>
  <c r="P70" i="94" s="1"/>
  <c r="G69" i="94"/>
  <c r="F68" i="94"/>
  <c r="DX67" i="94"/>
  <c r="DZ67" i="94" s="1"/>
  <c r="DT67" i="94"/>
  <c r="DV67" i="94" s="1"/>
  <c r="DP67" i="94"/>
  <c r="DR67" i="94" s="1"/>
  <c r="DL67" i="94"/>
  <c r="DN67" i="94" s="1"/>
  <c r="DH67" i="94"/>
  <c r="DJ67" i="94" s="1"/>
  <c r="DD67" i="94"/>
  <c r="DF67" i="94" s="1"/>
  <c r="CZ67" i="94"/>
  <c r="DB67" i="94" s="1"/>
  <c r="CV67" i="94"/>
  <c r="CX67" i="94" s="1"/>
  <c r="CR67" i="94"/>
  <c r="CT67" i="94"/>
  <c r="CN67" i="94"/>
  <c r="CP67" i="94" s="1"/>
  <c r="CJ67" i="94"/>
  <c r="CL67" i="94" s="1"/>
  <c r="CF67" i="94"/>
  <c r="CH67" i="94" s="1"/>
  <c r="CB67" i="94"/>
  <c r="CD67" i="94" s="1"/>
  <c r="CE67" i="94" s="1"/>
  <c r="BX67" i="94"/>
  <c r="BZ67" i="94" s="1"/>
  <c r="BT67" i="94"/>
  <c r="BV67" i="94" s="1"/>
  <c r="BP67" i="94"/>
  <c r="BR67" i="94" s="1"/>
  <c r="BL67" i="94"/>
  <c r="BN67" i="94" s="1"/>
  <c r="BH67" i="94"/>
  <c r="BJ67" i="94" s="1"/>
  <c r="BD67" i="94"/>
  <c r="BF67" i="94" s="1"/>
  <c r="AZ67" i="94"/>
  <c r="BB67" i="94" s="1"/>
  <c r="AV67" i="94"/>
  <c r="AX67" i="94" s="1"/>
  <c r="AR67" i="94"/>
  <c r="AT67" i="94" s="1"/>
  <c r="AN67" i="94"/>
  <c r="AP67" i="94" s="1"/>
  <c r="AJ67" i="94"/>
  <c r="AL67" i="94" s="1"/>
  <c r="AF67" i="94"/>
  <c r="AH67" i="94" s="1"/>
  <c r="AI67" i="94" s="1"/>
  <c r="AB67" i="94"/>
  <c r="AD67" i="94" s="1"/>
  <c r="X67" i="94"/>
  <c r="Z67" i="94" s="1"/>
  <c r="T67" i="94"/>
  <c r="V67" i="94" s="1"/>
  <c r="P67" i="94"/>
  <c r="R67" i="94"/>
  <c r="L67" i="94"/>
  <c r="N67" i="94" s="1"/>
  <c r="N68" i="94" s="1"/>
  <c r="G67" i="94"/>
  <c r="F67" i="94"/>
  <c r="F70" i="94"/>
  <c r="C67" i="94"/>
  <c r="O66" i="94"/>
  <c r="S66" i="94" s="1"/>
  <c r="W66" i="94" s="1"/>
  <c r="AA66" i="94" s="1"/>
  <c r="AE66" i="94" s="1"/>
  <c r="AI66" i="94" s="1"/>
  <c r="AM66" i="94" s="1"/>
  <c r="AQ66" i="94" s="1"/>
  <c r="AU66" i="94" s="1"/>
  <c r="AY66" i="94" s="1"/>
  <c r="BC66" i="94" s="1"/>
  <c r="BG66" i="94" s="1"/>
  <c r="BK66" i="94" s="1"/>
  <c r="BO66" i="94" s="1"/>
  <c r="BS66" i="94" s="1"/>
  <c r="BW66" i="94" s="1"/>
  <c r="CA66" i="94" s="1"/>
  <c r="CE66" i="94" s="1"/>
  <c r="CI66" i="94" s="1"/>
  <c r="CM66" i="94" s="1"/>
  <c r="CQ66" i="94" s="1"/>
  <c r="CU66" i="94" s="1"/>
  <c r="CY66" i="94" s="1"/>
  <c r="DC66" i="94" s="1"/>
  <c r="DG66" i="94" s="1"/>
  <c r="DK66" i="94" s="1"/>
  <c r="DO66" i="94" s="1"/>
  <c r="DS66" i="94" s="1"/>
  <c r="DW66" i="94" s="1"/>
  <c r="EA66" i="94" s="1"/>
  <c r="DY65" i="94"/>
  <c r="DZ65" i="94" s="1"/>
  <c r="DX65" i="94"/>
  <c r="DU65" i="94"/>
  <c r="DT65" i="94"/>
  <c r="DQ65" i="94"/>
  <c r="DR65" i="94" s="1"/>
  <c r="DP65" i="94"/>
  <c r="DM65" i="94"/>
  <c r="DL65" i="94"/>
  <c r="DI65" i="94"/>
  <c r="DJ65" i="94" s="1"/>
  <c r="DH65" i="94"/>
  <c r="DE65" i="94"/>
  <c r="DD65" i="94"/>
  <c r="DA65" i="94"/>
  <c r="DB65" i="94" s="1"/>
  <c r="CZ65" i="94"/>
  <c r="CW65" i="94"/>
  <c r="CV65" i="94"/>
  <c r="CS65" i="94"/>
  <c r="CT65" i="94" s="1"/>
  <c r="CR65" i="94"/>
  <c r="CO65" i="94"/>
  <c r="CN65" i="94"/>
  <c r="CK65" i="94"/>
  <c r="CL65" i="94" s="1"/>
  <c r="CJ65" i="94"/>
  <c r="CG65" i="94"/>
  <c r="CF65" i="94"/>
  <c r="CC65" i="94"/>
  <c r="CD65" i="94" s="1"/>
  <c r="CB65" i="94"/>
  <c r="BY65" i="94"/>
  <c r="BX65" i="94"/>
  <c r="BU65" i="94"/>
  <c r="BV65" i="94" s="1"/>
  <c r="BT65" i="94"/>
  <c r="BQ65" i="94"/>
  <c r="BP65" i="94"/>
  <c r="BM65" i="94"/>
  <c r="BN65" i="94" s="1"/>
  <c r="BL65" i="94"/>
  <c r="BI65" i="94"/>
  <c r="BH65" i="94"/>
  <c r="BE65" i="94"/>
  <c r="BF65" i="94" s="1"/>
  <c r="BD65" i="94"/>
  <c r="BA65" i="94"/>
  <c r="AZ65" i="94"/>
  <c r="AW65" i="94"/>
  <c r="AX65" i="94" s="1"/>
  <c r="AV65" i="94"/>
  <c r="AS65" i="94"/>
  <c r="AR65" i="94"/>
  <c r="AO65" i="94"/>
  <c r="AP65" i="94" s="1"/>
  <c r="AN65" i="94"/>
  <c r="AK65" i="94"/>
  <c r="AJ65" i="94"/>
  <c r="AG65" i="94"/>
  <c r="AH65" i="94" s="1"/>
  <c r="AF65" i="94"/>
  <c r="AC65" i="94"/>
  <c r="AB65" i="94"/>
  <c r="Y65" i="94"/>
  <c r="Z65" i="94" s="1"/>
  <c r="X65" i="94"/>
  <c r="U65" i="94"/>
  <c r="T65" i="94"/>
  <c r="Q65" i="94"/>
  <c r="R65" i="94" s="1"/>
  <c r="P65" i="94"/>
  <c r="M65" i="94"/>
  <c r="M66" i="94" s="1"/>
  <c r="L65" i="94"/>
  <c r="L66" i="94" s="1"/>
  <c r="P66" i="94" s="1"/>
  <c r="T66" i="94" s="1"/>
  <c r="X66" i="94" s="1"/>
  <c r="AB66" i="94" s="1"/>
  <c r="AF66" i="94" s="1"/>
  <c r="AJ66" i="94" s="1"/>
  <c r="AN66" i="94" s="1"/>
  <c r="AR66" i="94" s="1"/>
  <c r="AV66" i="94" s="1"/>
  <c r="AZ66" i="94" s="1"/>
  <c r="BD66" i="94" s="1"/>
  <c r="BH66" i="94" s="1"/>
  <c r="BL66" i="94" s="1"/>
  <c r="BP66" i="94" s="1"/>
  <c r="BT66" i="94" s="1"/>
  <c r="BX66" i="94" s="1"/>
  <c r="CB66" i="94" s="1"/>
  <c r="CF66" i="94" s="1"/>
  <c r="CJ66" i="94" s="1"/>
  <c r="CN66" i="94" s="1"/>
  <c r="CR66" i="94" s="1"/>
  <c r="CV66" i="94" s="1"/>
  <c r="CZ66" i="94" s="1"/>
  <c r="DD66" i="94" s="1"/>
  <c r="DH66" i="94" s="1"/>
  <c r="DL66" i="94" s="1"/>
  <c r="DP66" i="94" s="1"/>
  <c r="DT66" i="94" s="1"/>
  <c r="DX66" i="94" s="1"/>
  <c r="G65" i="94"/>
  <c r="F64" i="94"/>
  <c r="DX63" i="94"/>
  <c r="DZ63" i="94" s="1"/>
  <c r="DT63" i="94"/>
  <c r="DV63" i="94" s="1"/>
  <c r="DP63" i="94"/>
  <c r="DR63" i="94" s="1"/>
  <c r="DL63" i="94"/>
  <c r="DN63" i="94" s="1"/>
  <c r="DH63" i="94"/>
  <c r="DJ63" i="94" s="1"/>
  <c r="DD63" i="94"/>
  <c r="DF63" i="94" s="1"/>
  <c r="CZ63" i="94"/>
  <c r="DB63" i="94" s="1"/>
  <c r="CV63" i="94"/>
  <c r="CX63" i="94" s="1"/>
  <c r="CR63" i="94"/>
  <c r="CT63" i="94" s="1"/>
  <c r="CN63" i="94"/>
  <c r="CP63" i="94" s="1"/>
  <c r="CJ63" i="94"/>
  <c r="CL63" i="94" s="1"/>
  <c r="CF63" i="94"/>
  <c r="CH63" i="94" s="1"/>
  <c r="CB63" i="94"/>
  <c r="CD63" i="94" s="1"/>
  <c r="BX63" i="94"/>
  <c r="BZ63" i="94" s="1"/>
  <c r="BT63" i="94"/>
  <c r="BV63" i="94" s="1"/>
  <c r="BP63" i="94"/>
  <c r="BR63" i="94" s="1"/>
  <c r="BL63" i="94"/>
  <c r="BN63" i="94" s="1"/>
  <c r="BH63" i="94"/>
  <c r="BJ63" i="94" s="1"/>
  <c r="BD63" i="94"/>
  <c r="BF63" i="94" s="1"/>
  <c r="AZ63" i="94"/>
  <c r="BB63" i="94" s="1"/>
  <c r="AV63" i="94"/>
  <c r="AX63" i="94" s="1"/>
  <c r="AR63" i="94"/>
  <c r="AT63" i="94" s="1"/>
  <c r="AN63" i="94"/>
  <c r="AP63" i="94" s="1"/>
  <c r="AJ63" i="94"/>
  <c r="AL63" i="94" s="1"/>
  <c r="AF63" i="94"/>
  <c r="AH63" i="94" s="1"/>
  <c r="AB63" i="94"/>
  <c r="AD63" i="94" s="1"/>
  <c r="X63" i="94"/>
  <c r="Z63" i="94" s="1"/>
  <c r="T63" i="94"/>
  <c r="V63" i="94" s="1"/>
  <c r="P63" i="94"/>
  <c r="R63" i="94" s="1"/>
  <c r="L63" i="94"/>
  <c r="N63" i="94" s="1"/>
  <c r="N64" i="94" s="1"/>
  <c r="G63" i="94"/>
  <c r="F63" i="94"/>
  <c r="F66" i="94" s="1"/>
  <c r="C63" i="94"/>
  <c r="O62" i="94"/>
  <c r="S62" i="94" s="1"/>
  <c r="W62" i="94" s="1"/>
  <c r="AA62" i="94" s="1"/>
  <c r="AE62" i="94" s="1"/>
  <c r="AI62" i="94" s="1"/>
  <c r="AM62" i="94" s="1"/>
  <c r="AQ62" i="94" s="1"/>
  <c r="AU62" i="94" s="1"/>
  <c r="AY62" i="94" s="1"/>
  <c r="BC62" i="94" s="1"/>
  <c r="BG62" i="94" s="1"/>
  <c r="BK62" i="94" s="1"/>
  <c r="BO62" i="94" s="1"/>
  <c r="BS62" i="94" s="1"/>
  <c r="BW62" i="94" s="1"/>
  <c r="CA62" i="94" s="1"/>
  <c r="CE62" i="94" s="1"/>
  <c r="CI62" i="94" s="1"/>
  <c r="CM62" i="94" s="1"/>
  <c r="CQ62" i="94" s="1"/>
  <c r="CU62" i="94" s="1"/>
  <c r="CY62" i="94" s="1"/>
  <c r="DC62" i="94" s="1"/>
  <c r="DG62" i="94" s="1"/>
  <c r="DK62" i="94" s="1"/>
  <c r="DO62" i="94" s="1"/>
  <c r="DS62" i="94" s="1"/>
  <c r="DW62" i="94" s="1"/>
  <c r="EA62" i="94" s="1"/>
  <c r="DY61" i="94"/>
  <c r="DZ61" i="94" s="1"/>
  <c r="DX61" i="94"/>
  <c r="DU61" i="94"/>
  <c r="DT61" i="94"/>
  <c r="DQ61" i="94"/>
  <c r="DR61" i="94" s="1"/>
  <c r="DP61" i="94"/>
  <c r="DM61" i="94"/>
  <c r="DL61" i="94"/>
  <c r="DI61" i="94"/>
  <c r="DJ61" i="94" s="1"/>
  <c r="DH61" i="94"/>
  <c r="DE61" i="94"/>
  <c r="DD61" i="94"/>
  <c r="DA61" i="94"/>
  <c r="DB61" i="94" s="1"/>
  <c r="CZ61" i="94"/>
  <c r="CW61" i="94"/>
  <c r="CV61" i="94"/>
  <c r="CS61" i="94"/>
  <c r="CT61" i="94" s="1"/>
  <c r="CR61" i="94"/>
  <c r="CO61" i="94"/>
  <c r="CN61" i="94"/>
  <c r="CK61" i="94"/>
  <c r="CL61" i="94" s="1"/>
  <c r="CJ61" i="94"/>
  <c r="CG61" i="94"/>
  <c r="CF61" i="94"/>
  <c r="CC61" i="94"/>
  <c r="CD61" i="94" s="1"/>
  <c r="CB61" i="94"/>
  <c r="BY61" i="94"/>
  <c r="BX61" i="94"/>
  <c r="BU61" i="94"/>
  <c r="BV61" i="94" s="1"/>
  <c r="BT61" i="94"/>
  <c r="BQ61" i="94"/>
  <c r="BP61" i="94"/>
  <c r="BM61" i="94"/>
  <c r="BN61" i="94" s="1"/>
  <c r="BL61" i="94"/>
  <c r="BI61" i="94"/>
  <c r="BH61" i="94"/>
  <c r="BE61" i="94"/>
  <c r="BF61" i="94" s="1"/>
  <c r="BD61" i="94"/>
  <c r="BA61" i="94"/>
  <c r="AZ61" i="94"/>
  <c r="AW61" i="94"/>
  <c r="AX61" i="94" s="1"/>
  <c r="AV61" i="94"/>
  <c r="AS61" i="94"/>
  <c r="AR61" i="94"/>
  <c r="AO61" i="94"/>
  <c r="AP61" i="94" s="1"/>
  <c r="AN61" i="94"/>
  <c r="AK61" i="94"/>
  <c r="AJ61" i="94"/>
  <c r="AG61" i="94"/>
  <c r="AH61" i="94" s="1"/>
  <c r="AF61" i="94"/>
  <c r="AC61" i="94"/>
  <c r="AB61" i="94"/>
  <c r="Y61" i="94"/>
  <c r="Z61" i="94" s="1"/>
  <c r="X61" i="94"/>
  <c r="U61" i="94"/>
  <c r="T61" i="94"/>
  <c r="Q61" i="94"/>
  <c r="R61" i="94" s="1"/>
  <c r="P61" i="94"/>
  <c r="M61" i="94"/>
  <c r="M62" i="94" s="1"/>
  <c r="L61" i="94"/>
  <c r="L62" i="94" s="1"/>
  <c r="P62" i="94" s="1"/>
  <c r="T62" i="94" s="1"/>
  <c r="X62" i="94" s="1"/>
  <c r="AB62" i="94" s="1"/>
  <c r="AF62" i="94" s="1"/>
  <c r="AJ62" i="94" s="1"/>
  <c r="AN62" i="94" s="1"/>
  <c r="AR62" i="94" s="1"/>
  <c r="AV62" i="94" s="1"/>
  <c r="AZ62" i="94" s="1"/>
  <c r="BD62" i="94" s="1"/>
  <c r="BH62" i="94" s="1"/>
  <c r="BL62" i="94" s="1"/>
  <c r="BP62" i="94" s="1"/>
  <c r="BT62" i="94" s="1"/>
  <c r="BX62" i="94" s="1"/>
  <c r="CB62" i="94" s="1"/>
  <c r="CF62" i="94" s="1"/>
  <c r="CJ62" i="94" s="1"/>
  <c r="CN62" i="94" s="1"/>
  <c r="CR62" i="94" s="1"/>
  <c r="CV62" i="94" s="1"/>
  <c r="CZ62" i="94" s="1"/>
  <c r="DD62" i="94" s="1"/>
  <c r="DH62" i="94" s="1"/>
  <c r="DL62" i="94" s="1"/>
  <c r="DP62" i="94" s="1"/>
  <c r="DT62" i="94" s="1"/>
  <c r="DX62" i="94" s="1"/>
  <c r="G61" i="94"/>
  <c r="F60" i="94"/>
  <c r="DX59" i="94"/>
  <c r="DZ59" i="94" s="1"/>
  <c r="DT59" i="94"/>
  <c r="DV59" i="94" s="1"/>
  <c r="DP59" i="94"/>
  <c r="DR59" i="94" s="1"/>
  <c r="DL59" i="94"/>
  <c r="DN59" i="94" s="1"/>
  <c r="DH59" i="94"/>
  <c r="DJ59" i="94" s="1"/>
  <c r="DD59" i="94"/>
  <c r="DF59" i="94" s="1"/>
  <c r="CZ59" i="94"/>
  <c r="DB59" i="94" s="1"/>
  <c r="CV59" i="94"/>
  <c r="CX59" i="94" s="1"/>
  <c r="CR59" i="94"/>
  <c r="CT59" i="94" s="1"/>
  <c r="CN59" i="94"/>
  <c r="CP59" i="94" s="1"/>
  <c r="CJ59" i="94"/>
  <c r="CL59" i="94" s="1"/>
  <c r="CF59" i="94"/>
  <c r="CH59" i="94" s="1"/>
  <c r="CB59" i="94"/>
  <c r="CD59" i="94" s="1"/>
  <c r="BX59" i="94"/>
  <c r="BZ59" i="94" s="1"/>
  <c r="BT59" i="94"/>
  <c r="BV59" i="94" s="1"/>
  <c r="BP59" i="94"/>
  <c r="BR59" i="94" s="1"/>
  <c r="BL59" i="94"/>
  <c r="BN59" i="94" s="1"/>
  <c r="BH59" i="94"/>
  <c r="BJ59" i="94" s="1"/>
  <c r="BD59" i="94"/>
  <c r="BF59" i="94" s="1"/>
  <c r="AZ59" i="94"/>
  <c r="BB59" i="94" s="1"/>
  <c r="AV59" i="94"/>
  <c r="AX59" i="94" s="1"/>
  <c r="AR59" i="94"/>
  <c r="AT59" i="94" s="1"/>
  <c r="AN59" i="94"/>
  <c r="AP59" i="94" s="1"/>
  <c r="AJ59" i="94"/>
  <c r="AL59" i="94" s="1"/>
  <c r="AF59" i="94"/>
  <c r="AH59" i="94" s="1"/>
  <c r="AB59" i="94"/>
  <c r="AC59" i="94" s="1"/>
  <c r="X59" i="94"/>
  <c r="Y59" i="94" s="1"/>
  <c r="T59" i="94"/>
  <c r="U59" i="94" s="1"/>
  <c r="P59" i="94"/>
  <c r="Q59" i="94" s="1"/>
  <c r="L59" i="94"/>
  <c r="L60" i="94" s="1"/>
  <c r="G59" i="94"/>
  <c r="F59" i="94"/>
  <c r="F62" i="94" s="1"/>
  <c r="C59" i="94"/>
  <c r="DY57" i="94"/>
  <c r="DX57" i="94"/>
  <c r="DU57" i="94"/>
  <c r="DT57" i="94"/>
  <c r="DQ57" i="94"/>
  <c r="DP57" i="94"/>
  <c r="DM57" i="94"/>
  <c r="DL57" i="94"/>
  <c r="DI57" i="94"/>
  <c r="DH57" i="94"/>
  <c r="DE57" i="94"/>
  <c r="DD57" i="94"/>
  <c r="DA57" i="94"/>
  <c r="CZ57" i="94"/>
  <c r="CW57" i="94"/>
  <c r="CX57" i="94" s="1"/>
  <c r="CV57" i="94"/>
  <c r="CS57" i="94"/>
  <c r="CR57" i="94"/>
  <c r="CO57" i="94"/>
  <c r="CP57" i="94" s="1"/>
  <c r="CN57" i="94"/>
  <c r="CK57" i="94"/>
  <c r="CJ57" i="94"/>
  <c r="CG57" i="94"/>
  <c r="CH57" i="94" s="1"/>
  <c r="CF57" i="94"/>
  <c r="CC57" i="94"/>
  <c r="CB57" i="94"/>
  <c r="BY57" i="94"/>
  <c r="BZ57" i="94" s="1"/>
  <c r="BX57" i="94"/>
  <c r="BU57" i="94"/>
  <c r="BT57" i="94"/>
  <c r="BQ57" i="94"/>
  <c r="BR57" i="94" s="1"/>
  <c r="BP57" i="94"/>
  <c r="BM57" i="94"/>
  <c r="BL57" i="94"/>
  <c r="BI57" i="94"/>
  <c r="BJ57" i="94" s="1"/>
  <c r="BH57" i="94"/>
  <c r="BE57" i="94"/>
  <c r="BD57" i="94"/>
  <c r="BA57" i="94"/>
  <c r="BB57" i="94" s="1"/>
  <c r="AZ57" i="94"/>
  <c r="AW57" i="94"/>
  <c r="AV57" i="94"/>
  <c r="AS57" i="94"/>
  <c r="AR57" i="94"/>
  <c r="AO57" i="94"/>
  <c r="AN57" i="94"/>
  <c r="AK57" i="94"/>
  <c r="AJ57" i="94"/>
  <c r="AG57" i="94"/>
  <c r="AF57" i="94"/>
  <c r="AC57" i="94"/>
  <c r="AD57" i="94" s="1"/>
  <c r="AB57" i="94"/>
  <c r="Y57" i="94"/>
  <c r="X57" i="94"/>
  <c r="U57" i="94"/>
  <c r="V57" i="94" s="1"/>
  <c r="T57" i="94"/>
  <c r="Q57" i="94"/>
  <c r="P57" i="94"/>
  <c r="M57" i="94"/>
  <c r="M58" i="94" s="1"/>
  <c r="Q58" i="94" s="1"/>
  <c r="U58" i="94" s="1"/>
  <c r="Y58" i="94" s="1"/>
  <c r="AC58" i="94" s="1"/>
  <c r="AG58" i="94" s="1"/>
  <c r="AK58" i="94" s="1"/>
  <c r="AO58" i="94" s="1"/>
  <c r="AS58" i="94" s="1"/>
  <c r="AW58" i="94" s="1"/>
  <c r="BA58" i="94" s="1"/>
  <c r="BE58" i="94" s="1"/>
  <c r="BI58" i="94" s="1"/>
  <c r="BM58" i="94" s="1"/>
  <c r="BQ58" i="94" s="1"/>
  <c r="BU58" i="94" s="1"/>
  <c r="BY58" i="94" s="1"/>
  <c r="CC58" i="94" s="1"/>
  <c r="CG58" i="94" s="1"/>
  <c r="CK58" i="94" s="1"/>
  <c r="CO58" i="94" s="1"/>
  <c r="CS58" i="94" s="1"/>
  <c r="CW58" i="94" s="1"/>
  <c r="DA58" i="94" s="1"/>
  <c r="DE58" i="94" s="1"/>
  <c r="DI58" i="94" s="1"/>
  <c r="DM58" i="94" s="1"/>
  <c r="DQ58" i="94" s="1"/>
  <c r="DU58" i="94" s="1"/>
  <c r="DY58" i="94" s="1"/>
  <c r="L57" i="94"/>
  <c r="L58" i="94" s="1"/>
  <c r="P58" i="94" s="1"/>
  <c r="T58" i="94" s="1"/>
  <c r="X58" i="94" s="1"/>
  <c r="AB58" i="94" s="1"/>
  <c r="AF58" i="94" s="1"/>
  <c r="AJ58" i="94" s="1"/>
  <c r="AN58" i="94" s="1"/>
  <c r="AR58" i="94" s="1"/>
  <c r="AV58" i="94" s="1"/>
  <c r="AZ58" i="94" s="1"/>
  <c r="BD58" i="94" s="1"/>
  <c r="BH58" i="94" s="1"/>
  <c r="BL58" i="94" s="1"/>
  <c r="BP58" i="94" s="1"/>
  <c r="BT58" i="94" s="1"/>
  <c r="BX58" i="94" s="1"/>
  <c r="CB58" i="94" s="1"/>
  <c r="CF58" i="94" s="1"/>
  <c r="CJ58" i="94" s="1"/>
  <c r="CN58" i="94" s="1"/>
  <c r="CR58" i="94" s="1"/>
  <c r="CV58" i="94" s="1"/>
  <c r="CZ58" i="94" s="1"/>
  <c r="DD58" i="94" s="1"/>
  <c r="DH58" i="94" s="1"/>
  <c r="DL58" i="94" s="1"/>
  <c r="DP58" i="94" s="1"/>
  <c r="DT58" i="94" s="1"/>
  <c r="DX58" i="94" s="1"/>
  <c r="G57" i="94"/>
  <c r="F56" i="94"/>
  <c r="DX55" i="94"/>
  <c r="DZ55" i="94" s="1"/>
  <c r="DT55" i="94"/>
  <c r="DV55" i="94" s="1"/>
  <c r="DP55" i="94"/>
  <c r="DR55" i="94" s="1"/>
  <c r="DL55" i="94"/>
  <c r="DN55" i="94" s="1"/>
  <c r="DH55" i="94"/>
  <c r="DJ55" i="94" s="1"/>
  <c r="DD55" i="94"/>
  <c r="DF55" i="94" s="1"/>
  <c r="CZ55" i="94"/>
  <c r="DB55" i="94" s="1"/>
  <c r="CV55" i="94"/>
  <c r="CX55" i="94" s="1"/>
  <c r="CR55" i="94"/>
  <c r="CT55" i="94" s="1"/>
  <c r="CN55" i="94"/>
  <c r="CP55" i="94" s="1"/>
  <c r="CJ55" i="94"/>
  <c r="CL55" i="94" s="1"/>
  <c r="CF55" i="94"/>
  <c r="CH55" i="94" s="1"/>
  <c r="CB55" i="94"/>
  <c r="CD55" i="94" s="1"/>
  <c r="BX55" i="94"/>
  <c r="BZ55" i="94" s="1"/>
  <c r="BT55" i="94"/>
  <c r="BV55" i="94" s="1"/>
  <c r="BP55" i="94"/>
  <c r="BR55" i="94" s="1"/>
  <c r="BL55" i="94"/>
  <c r="BN55" i="94" s="1"/>
  <c r="BH55" i="94"/>
  <c r="BJ55" i="94" s="1"/>
  <c r="BD55" i="94"/>
  <c r="BF55" i="94" s="1"/>
  <c r="AZ55" i="94"/>
  <c r="BB55" i="94" s="1"/>
  <c r="AV55" i="94"/>
  <c r="AX55" i="94" s="1"/>
  <c r="AR55" i="94"/>
  <c r="AT55" i="94" s="1"/>
  <c r="AN55" i="94"/>
  <c r="AP55" i="94" s="1"/>
  <c r="AJ55" i="94"/>
  <c r="AL55" i="94" s="1"/>
  <c r="AF55" i="94"/>
  <c r="AH55" i="94" s="1"/>
  <c r="AB55" i="94"/>
  <c r="AD55" i="94" s="1"/>
  <c r="X55" i="94"/>
  <c r="Z55" i="94" s="1"/>
  <c r="T55" i="94"/>
  <c r="V55" i="94" s="1"/>
  <c r="P55" i="94"/>
  <c r="R55" i="94" s="1"/>
  <c r="L55" i="94"/>
  <c r="N55" i="94" s="1"/>
  <c r="N56" i="94" s="1"/>
  <c r="G55" i="94"/>
  <c r="F55" i="94"/>
  <c r="F58" i="94" s="1"/>
  <c r="C55" i="94"/>
  <c r="DY53" i="94"/>
  <c r="DX53" i="94"/>
  <c r="DU53" i="94"/>
  <c r="DT53" i="94"/>
  <c r="DQ53" i="94"/>
  <c r="DP53" i="94"/>
  <c r="DM53" i="94"/>
  <c r="DL53" i="94"/>
  <c r="DI53" i="94"/>
  <c r="DH53" i="94"/>
  <c r="DE53" i="94"/>
  <c r="DD53" i="94"/>
  <c r="DA53" i="94"/>
  <c r="CZ53" i="94"/>
  <c r="CW53" i="94"/>
  <c r="CV53" i="94"/>
  <c r="CS53" i="94"/>
  <c r="CR53" i="94"/>
  <c r="CO53" i="94"/>
  <c r="CN53" i="94"/>
  <c r="CK53" i="94"/>
  <c r="CJ53" i="94"/>
  <c r="CG53" i="94"/>
  <c r="CF53" i="94"/>
  <c r="CC53" i="94"/>
  <c r="CB53" i="94"/>
  <c r="BY53" i="94"/>
  <c r="BX53" i="94"/>
  <c r="BU53" i="94"/>
  <c r="BV53" i="94" s="1"/>
  <c r="BT53" i="94"/>
  <c r="BQ53" i="94"/>
  <c r="BP53" i="94"/>
  <c r="BM53" i="94"/>
  <c r="BN53" i="94" s="1"/>
  <c r="BL53" i="94"/>
  <c r="BI53" i="94"/>
  <c r="BH53" i="94"/>
  <c r="BE53" i="94"/>
  <c r="BD53" i="94"/>
  <c r="BA53" i="94"/>
  <c r="AZ53" i="94"/>
  <c r="AW53" i="94"/>
  <c r="AV53" i="94"/>
  <c r="AS53" i="94"/>
  <c r="AT53" i="94" s="1"/>
  <c r="AR53" i="94"/>
  <c r="AO53" i="94"/>
  <c r="AN53" i="94"/>
  <c r="AK53" i="94"/>
  <c r="AJ53" i="94"/>
  <c r="AG53" i="94"/>
  <c r="AH53" i="94" s="1"/>
  <c r="AF53" i="94"/>
  <c r="AC53" i="94"/>
  <c r="AB53" i="94"/>
  <c r="Y53" i="94"/>
  <c r="Z53" i="94" s="1"/>
  <c r="X53" i="94"/>
  <c r="U53" i="94"/>
  <c r="T53" i="94"/>
  <c r="Q53" i="94"/>
  <c r="R53" i="94" s="1"/>
  <c r="P53" i="94"/>
  <c r="G53" i="94"/>
  <c r="F52" i="94"/>
  <c r="DX51" i="94"/>
  <c r="DT51" i="94"/>
  <c r="DP51" i="94"/>
  <c r="DR51" i="94" s="1"/>
  <c r="DL51" i="94"/>
  <c r="DH51" i="94"/>
  <c r="DD51" i="94"/>
  <c r="CZ51" i="94"/>
  <c r="DB51" i="94" s="1"/>
  <c r="CV51" i="94"/>
  <c r="CR51" i="94"/>
  <c r="CN51" i="94"/>
  <c r="CJ51" i="94"/>
  <c r="CL51" i="94" s="1"/>
  <c r="CF51" i="94"/>
  <c r="CB51" i="94"/>
  <c r="BX51" i="94"/>
  <c r="BT51" i="94"/>
  <c r="BV51" i="94" s="1"/>
  <c r="BP51" i="94"/>
  <c r="BL51" i="94"/>
  <c r="BH51" i="94"/>
  <c r="BD51" i="94"/>
  <c r="BF51" i="94" s="1"/>
  <c r="AZ51" i="94"/>
  <c r="AV51" i="94"/>
  <c r="AR51" i="94"/>
  <c r="AT51" i="94" s="1"/>
  <c r="AN51" i="94"/>
  <c r="AP51" i="94" s="1"/>
  <c r="AJ51" i="94"/>
  <c r="AL51" i="94" s="1"/>
  <c r="AF51" i="94"/>
  <c r="AH51" i="94" s="1"/>
  <c r="AB51" i="94"/>
  <c r="AD51" i="94" s="1"/>
  <c r="X51" i="94"/>
  <c r="Z51" i="94" s="1"/>
  <c r="T51" i="94"/>
  <c r="V51" i="94" s="1"/>
  <c r="P51" i="94"/>
  <c r="R51" i="94" s="1"/>
  <c r="L51" i="94"/>
  <c r="N51" i="94" s="1"/>
  <c r="N52" i="94" s="1"/>
  <c r="G51" i="94"/>
  <c r="F51" i="94"/>
  <c r="F54" i="94" s="1"/>
  <c r="C51" i="94"/>
  <c r="O50" i="94"/>
  <c r="S50" i="94" s="1"/>
  <c r="W50" i="94" s="1"/>
  <c r="AA50" i="94" s="1"/>
  <c r="AE50" i="94" s="1"/>
  <c r="AI50" i="94" s="1"/>
  <c r="AM50" i="94" s="1"/>
  <c r="AQ50" i="94" s="1"/>
  <c r="AU50" i="94" s="1"/>
  <c r="AY50" i="94" s="1"/>
  <c r="BC50" i="94" s="1"/>
  <c r="BG50" i="94" s="1"/>
  <c r="BK50" i="94" s="1"/>
  <c r="BO50" i="94" s="1"/>
  <c r="BS50" i="94" s="1"/>
  <c r="BW50" i="94" s="1"/>
  <c r="CA50" i="94" s="1"/>
  <c r="CE50" i="94" s="1"/>
  <c r="CI50" i="94" s="1"/>
  <c r="CM50" i="94" s="1"/>
  <c r="CQ50" i="94" s="1"/>
  <c r="CU50" i="94" s="1"/>
  <c r="CY50" i="94" s="1"/>
  <c r="DC50" i="94" s="1"/>
  <c r="DG50" i="94" s="1"/>
  <c r="DK50" i="94" s="1"/>
  <c r="DO50" i="94" s="1"/>
  <c r="DS50" i="94" s="1"/>
  <c r="DW50" i="94" s="1"/>
  <c r="EA50" i="94" s="1"/>
  <c r="DY49" i="94"/>
  <c r="DZ49" i="94" s="1"/>
  <c r="DX49" i="94"/>
  <c r="DU49" i="94"/>
  <c r="DT49" i="94"/>
  <c r="DQ49" i="94"/>
  <c r="DR49" i="94" s="1"/>
  <c r="DP49" i="94"/>
  <c r="DM49" i="94"/>
  <c r="DL49" i="94"/>
  <c r="DI49" i="94"/>
  <c r="DJ49" i="94" s="1"/>
  <c r="DH49" i="94"/>
  <c r="DE49" i="94"/>
  <c r="DD49" i="94"/>
  <c r="DA49" i="94"/>
  <c r="DB49" i="94" s="1"/>
  <c r="CZ49" i="94"/>
  <c r="CW49" i="94"/>
  <c r="CV49" i="94"/>
  <c r="CS49" i="94"/>
  <c r="CT49" i="94" s="1"/>
  <c r="CR49" i="94"/>
  <c r="CO49" i="94"/>
  <c r="CN49" i="94"/>
  <c r="CK49" i="94"/>
  <c r="CL49" i="94" s="1"/>
  <c r="CJ49" i="94"/>
  <c r="CG49" i="94"/>
  <c r="CF49" i="94"/>
  <c r="CC49" i="94"/>
  <c r="CD49" i="94" s="1"/>
  <c r="CB49" i="94"/>
  <c r="BY49" i="94"/>
  <c r="BX49" i="94"/>
  <c r="BU49" i="94"/>
  <c r="BV49" i="94" s="1"/>
  <c r="BT49" i="94"/>
  <c r="BQ49" i="94"/>
  <c r="BP49" i="94"/>
  <c r="BM49" i="94"/>
  <c r="BN49" i="94" s="1"/>
  <c r="BL49" i="94"/>
  <c r="BI49" i="94"/>
  <c r="BH49" i="94"/>
  <c r="BE49" i="94"/>
  <c r="BF49" i="94" s="1"/>
  <c r="BD49" i="94"/>
  <c r="BA49" i="94"/>
  <c r="AZ49" i="94"/>
  <c r="AW49" i="94"/>
  <c r="AX49" i="94" s="1"/>
  <c r="AV49" i="94"/>
  <c r="AS49" i="94"/>
  <c r="AR49" i="94"/>
  <c r="AO49" i="94"/>
  <c r="AP49" i="94" s="1"/>
  <c r="AN49" i="94"/>
  <c r="AK49" i="94"/>
  <c r="AJ49" i="94"/>
  <c r="AG49" i="94"/>
  <c r="AH49" i="94" s="1"/>
  <c r="AF49" i="94"/>
  <c r="AC49" i="94"/>
  <c r="AB49" i="94"/>
  <c r="Y49" i="94"/>
  <c r="Z49" i="94" s="1"/>
  <c r="X49" i="94"/>
  <c r="U49" i="94"/>
  <c r="T49" i="94"/>
  <c r="Q49" i="94"/>
  <c r="R49" i="94" s="1"/>
  <c r="P49" i="94"/>
  <c r="M49" i="94"/>
  <c r="M50" i="94" s="1"/>
  <c r="L49" i="94"/>
  <c r="L50" i="94" s="1"/>
  <c r="G49" i="94"/>
  <c r="F48" i="94"/>
  <c r="DX47" i="94"/>
  <c r="DZ47" i="94" s="1"/>
  <c r="DT47" i="94"/>
  <c r="DV47" i="94" s="1"/>
  <c r="DP47" i="94"/>
  <c r="DR47" i="94" s="1"/>
  <c r="DL47" i="94"/>
  <c r="DN47" i="94" s="1"/>
  <c r="DH47" i="94"/>
  <c r="DJ47" i="94" s="1"/>
  <c r="DD47" i="94"/>
  <c r="DF47" i="94" s="1"/>
  <c r="CZ47" i="94"/>
  <c r="DB47" i="94" s="1"/>
  <c r="CV47" i="94"/>
  <c r="CX47" i="94" s="1"/>
  <c r="CR47" i="94"/>
  <c r="CT47" i="94" s="1"/>
  <c r="CN47" i="94"/>
  <c r="CP47" i="94" s="1"/>
  <c r="CJ47" i="94"/>
  <c r="CL47" i="94" s="1"/>
  <c r="CF47" i="94"/>
  <c r="CH47" i="94" s="1"/>
  <c r="CB47" i="94"/>
  <c r="CD47" i="94" s="1"/>
  <c r="BX47" i="94"/>
  <c r="BZ47" i="94" s="1"/>
  <c r="BT47" i="94"/>
  <c r="BV47" i="94" s="1"/>
  <c r="BP47" i="94"/>
  <c r="BR47" i="94" s="1"/>
  <c r="BL47" i="94"/>
  <c r="BN47" i="94" s="1"/>
  <c r="BH47" i="94"/>
  <c r="BJ47" i="94" s="1"/>
  <c r="BD47" i="94"/>
  <c r="BF47" i="94" s="1"/>
  <c r="AZ47" i="94"/>
  <c r="BB47" i="94" s="1"/>
  <c r="AV47" i="94"/>
  <c r="AX47" i="94" s="1"/>
  <c r="AR47" i="94"/>
  <c r="AT47" i="94" s="1"/>
  <c r="AN47" i="94"/>
  <c r="AP47" i="94" s="1"/>
  <c r="AJ47" i="94"/>
  <c r="AL47" i="94" s="1"/>
  <c r="AF47" i="94"/>
  <c r="AH47" i="94" s="1"/>
  <c r="AB47" i="94"/>
  <c r="AD47" i="94" s="1"/>
  <c r="X47" i="94"/>
  <c r="Z47" i="94" s="1"/>
  <c r="T47" i="94"/>
  <c r="V47" i="94" s="1"/>
  <c r="P47" i="94"/>
  <c r="R47" i="94" s="1"/>
  <c r="L47" i="94"/>
  <c r="N47" i="94" s="1"/>
  <c r="N48" i="94" s="1"/>
  <c r="G47" i="94"/>
  <c r="F47" i="94"/>
  <c r="F50" i="94" s="1"/>
  <c r="C47" i="94"/>
  <c r="O46" i="94"/>
  <c r="S46" i="94" s="1"/>
  <c r="W46" i="94" s="1"/>
  <c r="AA46" i="94" s="1"/>
  <c r="AE46" i="94" s="1"/>
  <c r="AI46" i="94" s="1"/>
  <c r="AM46" i="94" s="1"/>
  <c r="AQ46" i="94" s="1"/>
  <c r="AU46" i="94" s="1"/>
  <c r="AY46" i="94" s="1"/>
  <c r="BC46" i="94" s="1"/>
  <c r="BG46" i="94" s="1"/>
  <c r="BK46" i="94" s="1"/>
  <c r="BO46" i="94" s="1"/>
  <c r="BS46" i="94" s="1"/>
  <c r="BW46" i="94" s="1"/>
  <c r="CA46" i="94" s="1"/>
  <c r="CE46" i="94" s="1"/>
  <c r="CI46" i="94" s="1"/>
  <c r="CM46" i="94" s="1"/>
  <c r="CQ46" i="94" s="1"/>
  <c r="CU46" i="94" s="1"/>
  <c r="CY46" i="94" s="1"/>
  <c r="DC46" i="94" s="1"/>
  <c r="DG46" i="94" s="1"/>
  <c r="DK46" i="94" s="1"/>
  <c r="DO46" i="94" s="1"/>
  <c r="DS46" i="94" s="1"/>
  <c r="DW46" i="94" s="1"/>
  <c r="EA46" i="94" s="1"/>
  <c r="DY45" i="94"/>
  <c r="DX45" i="94"/>
  <c r="DU45" i="94"/>
  <c r="DV45" i="94" s="1"/>
  <c r="DT45" i="94"/>
  <c r="DQ45" i="94"/>
  <c r="DR45" i="94" s="1"/>
  <c r="DP45" i="94"/>
  <c r="DM45" i="94"/>
  <c r="DN45" i="94" s="1"/>
  <c r="DL45" i="94"/>
  <c r="DI45" i="94"/>
  <c r="DH45" i="94"/>
  <c r="DE45" i="94"/>
  <c r="DF45" i="94" s="1"/>
  <c r="DD45" i="94"/>
  <c r="DA45" i="94"/>
  <c r="CZ45" i="94"/>
  <c r="CW45" i="94"/>
  <c r="CX45" i="94" s="1"/>
  <c r="CV45" i="94"/>
  <c r="CS45" i="94"/>
  <c r="CR45" i="94"/>
  <c r="CO45" i="94"/>
  <c r="CP45" i="94" s="1"/>
  <c r="CN45" i="94"/>
  <c r="CK45" i="94"/>
  <c r="CL45" i="94" s="1"/>
  <c r="CJ45" i="94"/>
  <c r="CG45" i="94"/>
  <c r="CH45" i="94" s="1"/>
  <c r="CF45" i="94"/>
  <c r="CC45" i="94"/>
  <c r="CB45" i="94"/>
  <c r="BY45" i="94"/>
  <c r="BZ45" i="94" s="1"/>
  <c r="BX45" i="94"/>
  <c r="BU45" i="94"/>
  <c r="BT45" i="94"/>
  <c r="BQ45" i="94"/>
  <c r="BR45" i="94" s="1"/>
  <c r="BP45" i="94"/>
  <c r="BM45" i="94"/>
  <c r="BL45" i="94"/>
  <c r="BI45" i="94"/>
  <c r="BJ45" i="94" s="1"/>
  <c r="BH45" i="94"/>
  <c r="BE45" i="94"/>
  <c r="BF45" i="94" s="1"/>
  <c r="BD45" i="94"/>
  <c r="BA45" i="94"/>
  <c r="BB45" i="94" s="1"/>
  <c r="AZ45" i="94"/>
  <c r="AW45" i="94"/>
  <c r="AV45" i="94"/>
  <c r="AS45" i="94"/>
  <c r="AT45" i="94" s="1"/>
  <c r="AR45" i="94"/>
  <c r="AO45" i="94"/>
  <c r="AN45" i="94"/>
  <c r="AK45" i="94"/>
  <c r="AL45" i="94" s="1"/>
  <c r="AJ45" i="94"/>
  <c r="AG45" i="94"/>
  <c r="AF45" i="94"/>
  <c r="AC45" i="94"/>
  <c r="AD45" i="94" s="1"/>
  <c r="AB45" i="94"/>
  <c r="Y45" i="94"/>
  <c r="X45" i="94"/>
  <c r="U45" i="94"/>
  <c r="V45" i="94" s="1"/>
  <c r="T45" i="94"/>
  <c r="Q45" i="94"/>
  <c r="P45" i="94"/>
  <c r="M45" i="94"/>
  <c r="M46" i="94" s="1"/>
  <c r="L45" i="94"/>
  <c r="L46" i="94" s="1"/>
  <c r="G45" i="94"/>
  <c r="F44" i="94"/>
  <c r="DX43" i="94"/>
  <c r="DZ43" i="94" s="1"/>
  <c r="DT43" i="94"/>
  <c r="DV43" i="94" s="1"/>
  <c r="DP43" i="94"/>
  <c r="DR43" i="94" s="1"/>
  <c r="DL43" i="94"/>
  <c r="DN43" i="94" s="1"/>
  <c r="DH43" i="94"/>
  <c r="DJ43" i="94" s="1"/>
  <c r="DD43" i="94"/>
  <c r="DF43" i="94" s="1"/>
  <c r="CZ43" i="94"/>
  <c r="DB43" i="94" s="1"/>
  <c r="CV43" i="94"/>
  <c r="CX43" i="94" s="1"/>
  <c r="CR43" i="94"/>
  <c r="CT43" i="94" s="1"/>
  <c r="CN43" i="94"/>
  <c r="CP43" i="94" s="1"/>
  <c r="CJ43" i="94"/>
  <c r="CL43" i="94" s="1"/>
  <c r="CF43" i="94"/>
  <c r="CH43" i="94" s="1"/>
  <c r="CB43" i="94"/>
  <c r="CD43" i="94" s="1"/>
  <c r="BX43" i="94"/>
  <c r="BZ43" i="94" s="1"/>
  <c r="BT43" i="94"/>
  <c r="BV43" i="94" s="1"/>
  <c r="BP43" i="94"/>
  <c r="BR43" i="94" s="1"/>
  <c r="BL43" i="94"/>
  <c r="BN43" i="94" s="1"/>
  <c r="BH43" i="94"/>
  <c r="BJ43" i="94" s="1"/>
  <c r="BD43" i="94"/>
  <c r="BF43" i="94" s="1"/>
  <c r="AZ43" i="94"/>
  <c r="BB43" i="94" s="1"/>
  <c r="AV43" i="94"/>
  <c r="AX43" i="94" s="1"/>
  <c r="AR43" i="94"/>
  <c r="AT43" i="94" s="1"/>
  <c r="AN43" i="94"/>
  <c r="AP43" i="94" s="1"/>
  <c r="AJ43" i="94"/>
  <c r="AL43" i="94" s="1"/>
  <c r="AF43" i="94"/>
  <c r="AH43" i="94" s="1"/>
  <c r="AB43" i="94"/>
  <c r="AD43" i="94" s="1"/>
  <c r="X43" i="94"/>
  <c r="Z43" i="94" s="1"/>
  <c r="T43" i="94"/>
  <c r="V43" i="94" s="1"/>
  <c r="P43" i="94"/>
  <c r="R43" i="94" s="1"/>
  <c r="L43" i="94"/>
  <c r="N43" i="94" s="1"/>
  <c r="N44" i="94" s="1"/>
  <c r="G43" i="94"/>
  <c r="F43" i="94"/>
  <c r="F46" i="94" s="1"/>
  <c r="C43" i="94"/>
  <c r="DY41" i="94"/>
  <c r="DX41" i="94"/>
  <c r="DU41" i="94"/>
  <c r="DV41" i="94" s="1"/>
  <c r="DT41" i="94"/>
  <c r="DQ41" i="94"/>
  <c r="DP41" i="94"/>
  <c r="DM41" i="94"/>
  <c r="DN41" i="94" s="1"/>
  <c r="DL41" i="94"/>
  <c r="DI41" i="94"/>
  <c r="DH41" i="94"/>
  <c r="DE41" i="94"/>
  <c r="DF41" i="94" s="1"/>
  <c r="DD41" i="94"/>
  <c r="DA41" i="94"/>
  <c r="CZ41" i="94"/>
  <c r="CW41" i="94"/>
  <c r="CX41" i="94" s="1"/>
  <c r="CV41" i="94"/>
  <c r="CS41" i="94"/>
  <c r="CR41" i="94"/>
  <c r="CO41" i="94"/>
  <c r="CP41" i="94" s="1"/>
  <c r="CN41" i="94"/>
  <c r="CK41" i="94"/>
  <c r="CJ41" i="94"/>
  <c r="CG41" i="94"/>
  <c r="CH41" i="94" s="1"/>
  <c r="CF41" i="94"/>
  <c r="CC41" i="94"/>
  <c r="CB41" i="94"/>
  <c r="BY41" i="94"/>
  <c r="BZ41" i="94" s="1"/>
  <c r="BX41" i="94"/>
  <c r="BU41" i="94"/>
  <c r="BT41" i="94"/>
  <c r="BQ41" i="94"/>
  <c r="BR41" i="94" s="1"/>
  <c r="BP41" i="94"/>
  <c r="BM41" i="94"/>
  <c r="BL41" i="94"/>
  <c r="BI41" i="94"/>
  <c r="BH41" i="94"/>
  <c r="BE41" i="94"/>
  <c r="BD41" i="94"/>
  <c r="BA41" i="94"/>
  <c r="AZ41" i="94"/>
  <c r="AW41" i="94"/>
  <c r="AV41" i="94"/>
  <c r="AS41" i="94"/>
  <c r="AR41" i="94"/>
  <c r="AO41" i="94"/>
  <c r="AN41" i="94"/>
  <c r="AK41" i="94"/>
  <c r="AJ41" i="94"/>
  <c r="AG41" i="94"/>
  <c r="AF41" i="94"/>
  <c r="AC41" i="94"/>
  <c r="AB41" i="94"/>
  <c r="Y41" i="94"/>
  <c r="X41" i="94"/>
  <c r="U41" i="94"/>
  <c r="T41" i="94"/>
  <c r="Q41" i="94"/>
  <c r="P41" i="94"/>
  <c r="G41" i="94"/>
  <c r="F40" i="94"/>
  <c r="DX39" i="94"/>
  <c r="DZ39" i="94" s="1"/>
  <c r="DT39" i="94"/>
  <c r="DV39" i="94" s="1"/>
  <c r="DP39" i="94"/>
  <c r="DR39" i="94" s="1"/>
  <c r="DL39" i="94"/>
  <c r="DN39" i="94" s="1"/>
  <c r="DH39" i="94"/>
  <c r="DJ39" i="94" s="1"/>
  <c r="DD39" i="94"/>
  <c r="DF39" i="94" s="1"/>
  <c r="CZ39" i="94"/>
  <c r="DB39" i="94" s="1"/>
  <c r="CV39" i="94"/>
  <c r="CX39" i="94" s="1"/>
  <c r="CR39" i="94"/>
  <c r="CT39" i="94" s="1"/>
  <c r="CN39" i="94"/>
  <c r="CP39" i="94" s="1"/>
  <c r="CJ39" i="94"/>
  <c r="CL39" i="94" s="1"/>
  <c r="CF39" i="94"/>
  <c r="CH39" i="94" s="1"/>
  <c r="CB39" i="94"/>
  <c r="CD39" i="94" s="1"/>
  <c r="BX39" i="94"/>
  <c r="BZ39" i="94" s="1"/>
  <c r="BT39" i="94"/>
  <c r="BV39" i="94" s="1"/>
  <c r="BP39" i="94"/>
  <c r="BR39" i="94" s="1"/>
  <c r="BL39" i="94"/>
  <c r="BN39" i="94" s="1"/>
  <c r="BH39" i="94"/>
  <c r="BJ39" i="94" s="1"/>
  <c r="BD39" i="94"/>
  <c r="BF39" i="94" s="1"/>
  <c r="AZ39" i="94"/>
  <c r="BB39" i="94" s="1"/>
  <c r="AV39" i="94"/>
  <c r="AX39" i="94" s="1"/>
  <c r="AR39" i="94"/>
  <c r="AT39" i="94" s="1"/>
  <c r="AN39" i="94"/>
  <c r="AP39" i="94" s="1"/>
  <c r="AJ39" i="94"/>
  <c r="AL39" i="94" s="1"/>
  <c r="AF39" i="94"/>
  <c r="AH39" i="94" s="1"/>
  <c r="AB39" i="94"/>
  <c r="AD39" i="94" s="1"/>
  <c r="X39" i="94"/>
  <c r="Z39" i="94" s="1"/>
  <c r="T39" i="94"/>
  <c r="V39" i="94" s="1"/>
  <c r="P39" i="94"/>
  <c r="R39" i="94" s="1"/>
  <c r="L39" i="94"/>
  <c r="N39" i="94" s="1"/>
  <c r="N40" i="94" s="1"/>
  <c r="G39" i="94"/>
  <c r="F39" i="94"/>
  <c r="F42" i="94" s="1"/>
  <c r="DY37" i="94"/>
  <c r="DZ37" i="94" s="1"/>
  <c r="DX37" i="94"/>
  <c r="DU37" i="94"/>
  <c r="DT37" i="94"/>
  <c r="DQ37" i="94"/>
  <c r="DR37" i="94" s="1"/>
  <c r="DP37" i="94"/>
  <c r="DM37" i="94"/>
  <c r="DL37" i="94"/>
  <c r="DI37" i="94"/>
  <c r="DJ37" i="94" s="1"/>
  <c r="DH37" i="94"/>
  <c r="DE37" i="94"/>
  <c r="DD37" i="94"/>
  <c r="DA37" i="94"/>
  <c r="DB37" i="94" s="1"/>
  <c r="CZ37" i="94"/>
  <c r="CW37" i="94"/>
  <c r="CV37" i="94"/>
  <c r="CS37" i="94"/>
  <c r="CT37" i="94" s="1"/>
  <c r="CR37" i="94"/>
  <c r="CO37" i="94"/>
  <c r="CN37" i="94"/>
  <c r="CK37" i="94"/>
  <c r="CL37" i="94" s="1"/>
  <c r="CJ37" i="94"/>
  <c r="CG37" i="94"/>
  <c r="CF37" i="94"/>
  <c r="CC37" i="94"/>
  <c r="CD37" i="94" s="1"/>
  <c r="CB37" i="94"/>
  <c r="BY37" i="94"/>
  <c r="BX37" i="94"/>
  <c r="BU37" i="94"/>
  <c r="BV37" i="94" s="1"/>
  <c r="BT37" i="94"/>
  <c r="BQ37" i="94"/>
  <c r="BP37" i="94"/>
  <c r="BM37" i="94"/>
  <c r="BN37" i="94" s="1"/>
  <c r="BL37" i="94"/>
  <c r="BI37" i="94"/>
  <c r="BH37" i="94"/>
  <c r="BE37" i="94"/>
  <c r="BF37" i="94" s="1"/>
  <c r="BD37" i="94"/>
  <c r="BA37" i="94"/>
  <c r="AZ37" i="94"/>
  <c r="AW37" i="94"/>
  <c r="AX37" i="94" s="1"/>
  <c r="AV37" i="94"/>
  <c r="AS37" i="94"/>
  <c r="AR37" i="94"/>
  <c r="AO37" i="94"/>
  <c r="AP37" i="94" s="1"/>
  <c r="AN37" i="94"/>
  <c r="AK37" i="94"/>
  <c r="AJ37" i="94"/>
  <c r="AG37" i="94"/>
  <c r="AH37" i="94" s="1"/>
  <c r="AF37" i="94"/>
  <c r="AC37" i="94"/>
  <c r="AB37" i="94"/>
  <c r="Y37" i="94"/>
  <c r="Z37" i="94" s="1"/>
  <c r="X37" i="94"/>
  <c r="U37" i="94"/>
  <c r="T37" i="94"/>
  <c r="Q37" i="94"/>
  <c r="R37" i="94" s="1"/>
  <c r="P37" i="94"/>
  <c r="G37" i="94"/>
  <c r="F36" i="94"/>
  <c r="DX35" i="94"/>
  <c r="DZ35" i="94" s="1"/>
  <c r="DT35" i="94"/>
  <c r="DV35" i="94" s="1"/>
  <c r="DP35" i="94"/>
  <c r="DR35" i="94" s="1"/>
  <c r="DL35" i="94"/>
  <c r="DN35" i="94" s="1"/>
  <c r="DH35" i="94"/>
  <c r="DJ35" i="94" s="1"/>
  <c r="DD35" i="94"/>
  <c r="DF35" i="94" s="1"/>
  <c r="CZ35" i="94"/>
  <c r="DB35" i="94" s="1"/>
  <c r="CV35" i="94"/>
  <c r="CX35" i="94" s="1"/>
  <c r="CR35" i="94"/>
  <c r="CT35" i="94" s="1"/>
  <c r="CN35" i="94"/>
  <c r="CP35" i="94" s="1"/>
  <c r="CJ35" i="94"/>
  <c r="CL35" i="94" s="1"/>
  <c r="CF35" i="94"/>
  <c r="CH35" i="94" s="1"/>
  <c r="CB35" i="94"/>
  <c r="CD35" i="94" s="1"/>
  <c r="BX35" i="94"/>
  <c r="BZ35" i="94" s="1"/>
  <c r="BT35" i="94"/>
  <c r="BV35" i="94" s="1"/>
  <c r="BP35" i="94"/>
  <c r="BR35" i="94" s="1"/>
  <c r="BL35" i="94"/>
  <c r="BN35" i="94" s="1"/>
  <c r="BH35" i="94"/>
  <c r="BJ35" i="94" s="1"/>
  <c r="BD35" i="94"/>
  <c r="BF35" i="94" s="1"/>
  <c r="AZ35" i="94"/>
  <c r="BB35" i="94" s="1"/>
  <c r="AV35" i="94"/>
  <c r="AX35" i="94" s="1"/>
  <c r="AR35" i="94"/>
  <c r="AT35" i="94" s="1"/>
  <c r="AN35" i="94"/>
  <c r="AP35" i="94" s="1"/>
  <c r="AJ35" i="94"/>
  <c r="AL35" i="94" s="1"/>
  <c r="AF35" i="94"/>
  <c r="AH35" i="94" s="1"/>
  <c r="AB35" i="94"/>
  <c r="AD35" i="94" s="1"/>
  <c r="X35" i="94"/>
  <c r="Z35" i="94" s="1"/>
  <c r="T35" i="94"/>
  <c r="V35" i="94" s="1"/>
  <c r="P35" i="94"/>
  <c r="R35" i="94" s="1"/>
  <c r="L35" i="94"/>
  <c r="N35" i="94" s="1"/>
  <c r="N36" i="94" s="1"/>
  <c r="G35" i="94"/>
  <c r="F35" i="94"/>
  <c r="F38" i="94" s="1"/>
  <c r="C35" i="94"/>
  <c r="O34" i="94"/>
  <c r="S34" i="94" s="1"/>
  <c r="W34" i="94" s="1"/>
  <c r="AA34" i="94" s="1"/>
  <c r="AE34" i="94" s="1"/>
  <c r="AI34" i="94" s="1"/>
  <c r="AM34" i="94" s="1"/>
  <c r="AQ34" i="94" s="1"/>
  <c r="AU34" i="94" s="1"/>
  <c r="AY34" i="94" s="1"/>
  <c r="BC34" i="94" s="1"/>
  <c r="BG34" i="94" s="1"/>
  <c r="BK34" i="94" s="1"/>
  <c r="BO34" i="94" s="1"/>
  <c r="BS34" i="94" s="1"/>
  <c r="BW34" i="94" s="1"/>
  <c r="CA34" i="94" s="1"/>
  <c r="CE34" i="94" s="1"/>
  <c r="CI34" i="94" s="1"/>
  <c r="CM34" i="94" s="1"/>
  <c r="CQ34" i="94" s="1"/>
  <c r="CU34" i="94" s="1"/>
  <c r="CY34" i="94" s="1"/>
  <c r="DC34" i="94" s="1"/>
  <c r="DG34" i="94" s="1"/>
  <c r="DK34" i="94" s="1"/>
  <c r="DO34" i="94" s="1"/>
  <c r="DS34" i="94" s="1"/>
  <c r="DW34" i="94" s="1"/>
  <c r="EA34" i="94" s="1"/>
  <c r="DY33" i="94"/>
  <c r="DZ33" i="94" s="1"/>
  <c r="DX33" i="94"/>
  <c r="DU33" i="94"/>
  <c r="DT33" i="94"/>
  <c r="DQ33" i="94"/>
  <c r="DR33" i="94" s="1"/>
  <c r="DP33" i="94"/>
  <c r="DM33" i="94"/>
  <c r="DL33" i="94"/>
  <c r="DI33" i="94"/>
  <c r="DJ33" i="94" s="1"/>
  <c r="DH33" i="94"/>
  <c r="DE33" i="94"/>
  <c r="DD33" i="94"/>
  <c r="DA33" i="94"/>
  <c r="DB33" i="94" s="1"/>
  <c r="CZ33" i="94"/>
  <c r="CW33" i="94"/>
  <c r="CV33" i="94"/>
  <c r="CS33" i="94"/>
  <c r="CT33" i="94" s="1"/>
  <c r="CR33" i="94"/>
  <c r="CO33" i="94"/>
  <c r="CN33" i="94"/>
  <c r="CK33" i="94"/>
  <c r="CL33" i="94" s="1"/>
  <c r="CJ33" i="94"/>
  <c r="CG33" i="94"/>
  <c r="CF33" i="94"/>
  <c r="CC33" i="94"/>
  <c r="CD33" i="94" s="1"/>
  <c r="CB33" i="94"/>
  <c r="BY33" i="94"/>
  <c r="BX33" i="94"/>
  <c r="BU33" i="94"/>
  <c r="BV33" i="94" s="1"/>
  <c r="BT33" i="94"/>
  <c r="BQ33" i="94"/>
  <c r="BP33" i="94"/>
  <c r="BM33" i="94"/>
  <c r="BN33" i="94" s="1"/>
  <c r="BL33" i="94"/>
  <c r="BI33" i="94"/>
  <c r="BH33" i="94"/>
  <c r="BE33" i="94"/>
  <c r="BF33" i="94" s="1"/>
  <c r="BD33" i="94"/>
  <c r="BA33" i="94"/>
  <c r="AZ33" i="94"/>
  <c r="AW33" i="94"/>
  <c r="AX33" i="94" s="1"/>
  <c r="AV33" i="94"/>
  <c r="AS33" i="94"/>
  <c r="AR33" i="94"/>
  <c r="AO33" i="94"/>
  <c r="AP33" i="94" s="1"/>
  <c r="AN33" i="94"/>
  <c r="AK33" i="94"/>
  <c r="AJ33" i="94"/>
  <c r="AG33" i="94"/>
  <c r="AH33" i="94" s="1"/>
  <c r="AF33" i="94"/>
  <c r="AC33" i="94"/>
  <c r="AB33" i="94"/>
  <c r="Y33" i="94"/>
  <c r="Z33" i="94" s="1"/>
  <c r="X33" i="94"/>
  <c r="U33" i="94"/>
  <c r="T33" i="94"/>
  <c r="Q33" i="94"/>
  <c r="R33" i="94" s="1"/>
  <c r="P33" i="94"/>
  <c r="M33" i="94"/>
  <c r="M34" i="94" s="1"/>
  <c r="L33" i="94"/>
  <c r="L34" i="94" s="1"/>
  <c r="P34" i="94" s="1"/>
  <c r="T34" i="94" s="1"/>
  <c r="X34" i="94" s="1"/>
  <c r="AB34" i="94" s="1"/>
  <c r="AF34" i="94" s="1"/>
  <c r="AJ34" i="94" s="1"/>
  <c r="AN34" i="94" s="1"/>
  <c r="AR34" i="94" s="1"/>
  <c r="AV34" i="94" s="1"/>
  <c r="AZ34" i="94" s="1"/>
  <c r="BD34" i="94" s="1"/>
  <c r="BH34" i="94" s="1"/>
  <c r="BL34" i="94" s="1"/>
  <c r="BP34" i="94" s="1"/>
  <c r="BT34" i="94" s="1"/>
  <c r="BX34" i="94" s="1"/>
  <c r="CB34" i="94" s="1"/>
  <c r="CF34" i="94" s="1"/>
  <c r="CJ34" i="94" s="1"/>
  <c r="CN34" i="94" s="1"/>
  <c r="CR34" i="94" s="1"/>
  <c r="CV34" i="94" s="1"/>
  <c r="CZ34" i="94" s="1"/>
  <c r="DD34" i="94" s="1"/>
  <c r="DH34" i="94" s="1"/>
  <c r="DL34" i="94" s="1"/>
  <c r="DP34" i="94" s="1"/>
  <c r="DT34" i="94" s="1"/>
  <c r="DX34" i="94" s="1"/>
  <c r="G33" i="94"/>
  <c r="F32" i="94"/>
  <c r="DX31" i="94"/>
  <c r="DZ31" i="94" s="1"/>
  <c r="DT31" i="94"/>
  <c r="DV31" i="94" s="1"/>
  <c r="DP31" i="94"/>
  <c r="DR31" i="94" s="1"/>
  <c r="DL31" i="94"/>
  <c r="DN31" i="94" s="1"/>
  <c r="DH31" i="94"/>
  <c r="DJ31" i="94" s="1"/>
  <c r="DD31" i="94"/>
  <c r="DF31" i="94" s="1"/>
  <c r="CZ31" i="94"/>
  <c r="DB31" i="94" s="1"/>
  <c r="CV31" i="94"/>
  <c r="CX31" i="94" s="1"/>
  <c r="CR31" i="94"/>
  <c r="CT31" i="94" s="1"/>
  <c r="CN31" i="94"/>
  <c r="CP31" i="94" s="1"/>
  <c r="CJ31" i="94"/>
  <c r="CL31" i="94" s="1"/>
  <c r="CF31" i="94"/>
  <c r="CH31" i="94" s="1"/>
  <c r="CB31" i="94"/>
  <c r="CD31" i="94" s="1"/>
  <c r="BX31" i="94"/>
  <c r="BZ31" i="94" s="1"/>
  <c r="BT31" i="94"/>
  <c r="BV31" i="94" s="1"/>
  <c r="BP31" i="94"/>
  <c r="BR31" i="94" s="1"/>
  <c r="BL31" i="94"/>
  <c r="BN31" i="94" s="1"/>
  <c r="BH31" i="94"/>
  <c r="BJ31" i="94" s="1"/>
  <c r="BD31" i="94"/>
  <c r="BF31" i="94" s="1"/>
  <c r="AZ31" i="94"/>
  <c r="BB31" i="94" s="1"/>
  <c r="AV31" i="94"/>
  <c r="AX31" i="94" s="1"/>
  <c r="AR31" i="94"/>
  <c r="AT31" i="94" s="1"/>
  <c r="AN31" i="94"/>
  <c r="AP31" i="94" s="1"/>
  <c r="AJ31" i="94"/>
  <c r="AL31" i="94" s="1"/>
  <c r="AF31" i="94"/>
  <c r="AH31" i="94" s="1"/>
  <c r="AB31" i="94"/>
  <c r="AD31" i="94" s="1"/>
  <c r="X31" i="94"/>
  <c r="Z31" i="94" s="1"/>
  <c r="T31" i="94"/>
  <c r="V31" i="94" s="1"/>
  <c r="P31" i="94"/>
  <c r="R31" i="94" s="1"/>
  <c r="R32" i="94" s="1"/>
  <c r="L31" i="94"/>
  <c r="N31" i="94" s="1"/>
  <c r="N32" i="94" s="1"/>
  <c r="G31" i="94"/>
  <c r="F31" i="94"/>
  <c r="F34" i="94" s="1"/>
  <c r="C31" i="94"/>
  <c r="DY29" i="94"/>
  <c r="DZ29" i="94" s="1"/>
  <c r="DX29" i="94"/>
  <c r="DU29" i="94"/>
  <c r="DT29" i="94"/>
  <c r="DQ29" i="94"/>
  <c r="DR29" i="94" s="1"/>
  <c r="DP29" i="94"/>
  <c r="DM29" i="94"/>
  <c r="DL29" i="94"/>
  <c r="DI29" i="94"/>
  <c r="DH29" i="94"/>
  <c r="DE29" i="94"/>
  <c r="DD29" i="94"/>
  <c r="DA29" i="94"/>
  <c r="DB29" i="94" s="1"/>
  <c r="CZ29" i="94"/>
  <c r="CW29" i="94"/>
  <c r="CV29" i="94"/>
  <c r="CS29" i="94"/>
  <c r="CR29" i="94"/>
  <c r="CO29" i="94"/>
  <c r="CN29" i="94"/>
  <c r="CK29" i="94"/>
  <c r="CJ29" i="94"/>
  <c r="CG29" i="94"/>
  <c r="CF29" i="94"/>
  <c r="CC29" i="94"/>
  <c r="CD29" i="94" s="1"/>
  <c r="CB29" i="94"/>
  <c r="BY29" i="94"/>
  <c r="BX29" i="94"/>
  <c r="BU29" i="94"/>
  <c r="BV29" i="94" s="1"/>
  <c r="BT29" i="94"/>
  <c r="BQ29" i="94"/>
  <c r="BP29" i="94"/>
  <c r="BM29" i="94"/>
  <c r="BN29" i="94" s="1"/>
  <c r="BL29" i="94"/>
  <c r="BI29" i="94"/>
  <c r="BH29" i="94"/>
  <c r="BE29" i="94"/>
  <c r="BF29" i="94" s="1"/>
  <c r="BD29" i="94"/>
  <c r="BA29" i="94"/>
  <c r="AZ29" i="94"/>
  <c r="AW29" i="94"/>
  <c r="AX29" i="94" s="1"/>
  <c r="AV29" i="94"/>
  <c r="AS29" i="94"/>
  <c r="AR29" i="94"/>
  <c r="AO29" i="94"/>
  <c r="AP29" i="94" s="1"/>
  <c r="AN29" i="94"/>
  <c r="AK29" i="94"/>
  <c r="AJ29" i="94"/>
  <c r="AG29" i="94"/>
  <c r="AH29" i="94" s="1"/>
  <c r="AF29" i="94"/>
  <c r="AC29" i="94"/>
  <c r="AB29" i="94"/>
  <c r="Y29" i="94"/>
  <c r="X29" i="94"/>
  <c r="U29" i="94"/>
  <c r="T29" i="94"/>
  <c r="Q29" i="94"/>
  <c r="R29" i="94" s="1"/>
  <c r="P29" i="94"/>
  <c r="G29" i="94"/>
  <c r="F28" i="94"/>
  <c r="DX27" i="94"/>
  <c r="DZ27" i="94" s="1"/>
  <c r="DT27" i="94"/>
  <c r="DV27" i="94" s="1"/>
  <c r="DP27" i="94"/>
  <c r="DR27" i="94" s="1"/>
  <c r="DL27" i="94"/>
  <c r="DN27" i="94" s="1"/>
  <c r="DH27" i="94"/>
  <c r="DJ27" i="94" s="1"/>
  <c r="DD27" i="94"/>
  <c r="DF27" i="94" s="1"/>
  <c r="CZ27" i="94"/>
  <c r="DB27" i="94" s="1"/>
  <c r="CV27" i="94"/>
  <c r="CX27" i="94" s="1"/>
  <c r="CR27" i="94"/>
  <c r="CT27" i="94" s="1"/>
  <c r="CN27" i="94"/>
  <c r="CP27" i="94" s="1"/>
  <c r="CJ27" i="94"/>
  <c r="CL27" i="94" s="1"/>
  <c r="CF27" i="94"/>
  <c r="CH27" i="94" s="1"/>
  <c r="CB27" i="94"/>
  <c r="CD27" i="94" s="1"/>
  <c r="BX27" i="94"/>
  <c r="BZ27" i="94" s="1"/>
  <c r="BT27" i="94"/>
  <c r="BV27" i="94" s="1"/>
  <c r="BP27" i="94"/>
  <c r="BR27" i="94" s="1"/>
  <c r="BL27" i="94"/>
  <c r="BN27" i="94" s="1"/>
  <c r="BH27" i="94"/>
  <c r="BJ27" i="94" s="1"/>
  <c r="BD27" i="94"/>
  <c r="BF27" i="94" s="1"/>
  <c r="AZ27" i="94"/>
  <c r="BB27" i="94" s="1"/>
  <c r="AV27" i="94"/>
  <c r="AX27" i="94" s="1"/>
  <c r="AR27" i="94"/>
  <c r="AT27" i="94" s="1"/>
  <c r="AN27" i="94"/>
  <c r="AP27" i="94" s="1"/>
  <c r="AJ27" i="94"/>
  <c r="AL27" i="94" s="1"/>
  <c r="AF27" i="94"/>
  <c r="AH27" i="94" s="1"/>
  <c r="AB27" i="94"/>
  <c r="AD27" i="94" s="1"/>
  <c r="X27" i="94"/>
  <c r="Z27" i="94" s="1"/>
  <c r="T27" i="94"/>
  <c r="V27" i="94" s="1"/>
  <c r="P27" i="94"/>
  <c r="R27" i="94" s="1"/>
  <c r="L27" i="94"/>
  <c r="N27" i="94" s="1"/>
  <c r="N28" i="94" s="1"/>
  <c r="G27" i="94"/>
  <c r="F27" i="94"/>
  <c r="F30" i="94" s="1"/>
  <c r="C27" i="94"/>
  <c r="DY25" i="94"/>
  <c r="DZ25" i="94" s="1"/>
  <c r="DX25" i="94"/>
  <c r="DU25" i="94"/>
  <c r="DT25" i="94"/>
  <c r="DQ25" i="94"/>
  <c r="DR25" i="94" s="1"/>
  <c r="DP25" i="94"/>
  <c r="DM25" i="94"/>
  <c r="DN25" i="94" s="1"/>
  <c r="DL25" i="94"/>
  <c r="DI25" i="94"/>
  <c r="DJ25" i="94" s="1"/>
  <c r="DH25" i="94"/>
  <c r="DE25" i="94"/>
  <c r="DF25" i="94" s="1"/>
  <c r="DD25" i="94"/>
  <c r="DA25" i="94"/>
  <c r="DB25" i="94" s="1"/>
  <c r="CZ25" i="94"/>
  <c r="CW25" i="94"/>
  <c r="CV25" i="94"/>
  <c r="CS25" i="94"/>
  <c r="CT25" i="94" s="1"/>
  <c r="CR25" i="94"/>
  <c r="CO25" i="94"/>
  <c r="CN25" i="94"/>
  <c r="CK25" i="94"/>
  <c r="CL25" i="94" s="1"/>
  <c r="CJ25" i="94"/>
  <c r="CG25" i="94"/>
  <c r="CH25" i="94" s="1"/>
  <c r="CF25" i="94"/>
  <c r="CC25" i="94"/>
  <c r="CD25" i="94" s="1"/>
  <c r="CB25" i="94"/>
  <c r="BY25" i="94"/>
  <c r="BX25" i="94"/>
  <c r="BU25" i="94"/>
  <c r="BV25" i="94" s="1"/>
  <c r="BT25" i="94"/>
  <c r="BQ25" i="94"/>
  <c r="BP25" i="94"/>
  <c r="BM25" i="94"/>
  <c r="BN25" i="94" s="1"/>
  <c r="BL25" i="94"/>
  <c r="BI25" i="94"/>
  <c r="BJ25" i="94" s="1"/>
  <c r="BH25" i="94"/>
  <c r="BE25" i="94"/>
  <c r="BF25" i="94" s="1"/>
  <c r="BD25" i="94"/>
  <c r="BA25" i="94"/>
  <c r="BB25" i="94" s="1"/>
  <c r="AZ25" i="94"/>
  <c r="AW25" i="94"/>
  <c r="AX25" i="94" s="1"/>
  <c r="AV25" i="94"/>
  <c r="AS25" i="94"/>
  <c r="AR25" i="94"/>
  <c r="AO25" i="94"/>
  <c r="AP25" i="94" s="1"/>
  <c r="AN25" i="94"/>
  <c r="AK25" i="94"/>
  <c r="AJ25" i="94"/>
  <c r="AG25" i="94"/>
  <c r="AH25" i="94" s="1"/>
  <c r="AF25" i="94"/>
  <c r="AC25" i="94"/>
  <c r="AB25" i="94"/>
  <c r="Y25" i="94"/>
  <c r="Z25" i="94" s="1"/>
  <c r="X25" i="94"/>
  <c r="U25" i="94"/>
  <c r="V25" i="94" s="1"/>
  <c r="T25" i="94"/>
  <c r="Q25" i="94"/>
  <c r="R25" i="94" s="1"/>
  <c r="P25" i="94"/>
  <c r="M25" i="94"/>
  <c r="M26" i="94" s="1"/>
  <c r="Q26" i="94" s="1"/>
  <c r="U26" i="94" s="1"/>
  <c r="Y26" i="94" s="1"/>
  <c r="AC26" i="94" s="1"/>
  <c r="AG26" i="94" s="1"/>
  <c r="AK26" i="94" s="1"/>
  <c r="AO26" i="94" s="1"/>
  <c r="AS26" i="94" s="1"/>
  <c r="AW26" i="94" s="1"/>
  <c r="BA26" i="94" s="1"/>
  <c r="BE26" i="94" s="1"/>
  <c r="BI26" i="94" s="1"/>
  <c r="BM26" i="94" s="1"/>
  <c r="BQ26" i="94" s="1"/>
  <c r="BU26" i="94" s="1"/>
  <c r="BY26" i="94" s="1"/>
  <c r="CC26" i="94" s="1"/>
  <c r="CG26" i="94" s="1"/>
  <c r="CK26" i="94" s="1"/>
  <c r="CO26" i="94" s="1"/>
  <c r="CS26" i="94" s="1"/>
  <c r="CW26" i="94" s="1"/>
  <c r="DA26" i="94" s="1"/>
  <c r="DE26" i="94" s="1"/>
  <c r="DI26" i="94" s="1"/>
  <c r="DM26" i="94" s="1"/>
  <c r="DQ26" i="94" s="1"/>
  <c r="DU26" i="94" s="1"/>
  <c r="DY26" i="94" s="1"/>
  <c r="L25" i="94"/>
  <c r="L26" i="94" s="1"/>
  <c r="G25" i="94"/>
  <c r="F24" i="94"/>
  <c r="DX23" i="94"/>
  <c r="DZ23" i="94" s="1"/>
  <c r="DT23" i="94"/>
  <c r="DV23" i="94" s="1"/>
  <c r="DP23" i="94"/>
  <c r="DR23" i="94" s="1"/>
  <c r="DL23" i="94"/>
  <c r="DN23" i="94" s="1"/>
  <c r="DH23" i="94"/>
  <c r="DJ23" i="94" s="1"/>
  <c r="DD23" i="94"/>
  <c r="DF23" i="94" s="1"/>
  <c r="CZ23" i="94"/>
  <c r="DB23" i="94" s="1"/>
  <c r="CV23" i="94"/>
  <c r="CX23" i="94" s="1"/>
  <c r="CR23" i="94"/>
  <c r="CT23" i="94" s="1"/>
  <c r="CN23" i="94"/>
  <c r="CP23" i="94" s="1"/>
  <c r="CJ23" i="94"/>
  <c r="CL23" i="94" s="1"/>
  <c r="CF23" i="94"/>
  <c r="CH23" i="94" s="1"/>
  <c r="CB23" i="94"/>
  <c r="CD23" i="94" s="1"/>
  <c r="BX23" i="94"/>
  <c r="BZ23" i="94" s="1"/>
  <c r="BT23" i="94"/>
  <c r="BV23" i="94" s="1"/>
  <c r="BP23" i="94"/>
  <c r="BR23" i="94" s="1"/>
  <c r="BL23" i="94"/>
  <c r="BN23" i="94" s="1"/>
  <c r="BH23" i="94"/>
  <c r="BJ23" i="94" s="1"/>
  <c r="BD23" i="94"/>
  <c r="BF23" i="94" s="1"/>
  <c r="AZ23" i="94"/>
  <c r="BB23" i="94" s="1"/>
  <c r="AV23" i="94"/>
  <c r="AX23" i="94" s="1"/>
  <c r="AR23" i="94"/>
  <c r="AT23" i="94" s="1"/>
  <c r="AN23" i="94"/>
  <c r="AP23" i="94" s="1"/>
  <c r="AJ23" i="94"/>
  <c r="AL23" i="94" s="1"/>
  <c r="AF23" i="94"/>
  <c r="AH23" i="94" s="1"/>
  <c r="AB23" i="94"/>
  <c r="AD23" i="94" s="1"/>
  <c r="X23" i="94"/>
  <c r="Z23" i="94" s="1"/>
  <c r="T23" i="94"/>
  <c r="V23" i="94" s="1"/>
  <c r="P23" i="94"/>
  <c r="R23" i="94" s="1"/>
  <c r="R24" i="94" s="1"/>
  <c r="V24" i="94" s="1"/>
  <c r="Z24" i="94" s="1"/>
  <c r="AD24" i="94" s="1"/>
  <c r="AH24" i="94" s="1"/>
  <c r="AL24" i="94" s="1"/>
  <c r="AP24" i="94" s="1"/>
  <c r="AT24" i="94" s="1"/>
  <c r="AX24" i="94" s="1"/>
  <c r="BB24" i="94" s="1"/>
  <c r="BF24" i="94" s="1"/>
  <c r="BJ24" i="94" s="1"/>
  <c r="BN24" i="94" s="1"/>
  <c r="BR24" i="94" s="1"/>
  <c r="BV24" i="94" s="1"/>
  <c r="BZ24" i="94" s="1"/>
  <c r="CD24" i="94" s="1"/>
  <c r="CH24" i="94" s="1"/>
  <c r="CL24" i="94" s="1"/>
  <c r="CP24" i="94" s="1"/>
  <c r="CT24" i="94" s="1"/>
  <c r="CX24" i="94" s="1"/>
  <c r="DB24" i="94" s="1"/>
  <c r="DF24" i="94" s="1"/>
  <c r="DJ24" i="94" s="1"/>
  <c r="DN24" i="94" s="1"/>
  <c r="DR24" i="94" s="1"/>
  <c r="DV24" i="94" s="1"/>
  <c r="DZ24" i="94" s="1"/>
  <c r="L23" i="94"/>
  <c r="N23" i="94" s="1"/>
  <c r="N24" i="94" s="1"/>
  <c r="G23" i="94"/>
  <c r="F23" i="94"/>
  <c r="F26" i="94" s="1"/>
  <c r="C23" i="94"/>
  <c r="DY21" i="94"/>
  <c r="DX21" i="94"/>
  <c r="DU21" i="94"/>
  <c r="DT21" i="94"/>
  <c r="DQ21" i="94"/>
  <c r="DP21" i="94"/>
  <c r="DM21" i="94"/>
  <c r="DN21" i="94" s="1"/>
  <c r="DL21" i="94"/>
  <c r="DI21" i="94"/>
  <c r="DH21" i="94"/>
  <c r="DE21" i="94"/>
  <c r="DF21" i="94" s="1"/>
  <c r="DD21" i="94"/>
  <c r="DA21" i="94"/>
  <c r="CZ21" i="94"/>
  <c r="CW21" i="94"/>
  <c r="CX21" i="94" s="1"/>
  <c r="CV21" i="94"/>
  <c r="CS21" i="94"/>
  <c r="CR21" i="94"/>
  <c r="CO21" i="94"/>
  <c r="CN21" i="94"/>
  <c r="CK21" i="94"/>
  <c r="CJ21" i="94"/>
  <c r="CG21" i="94"/>
  <c r="CH21" i="94" s="1"/>
  <c r="CF21" i="94"/>
  <c r="CC21" i="94"/>
  <c r="CB21" i="94"/>
  <c r="BY21" i="94"/>
  <c r="BZ21" i="94" s="1"/>
  <c r="BX21" i="94"/>
  <c r="BU21" i="94"/>
  <c r="BT21" i="94"/>
  <c r="BQ21" i="94"/>
  <c r="BR21" i="94" s="1"/>
  <c r="BP21" i="94"/>
  <c r="BM21" i="94"/>
  <c r="BL21" i="94"/>
  <c r="BI21" i="94"/>
  <c r="BJ21" i="94" s="1"/>
  <c r="BH21" i="94"/>
  <c r="BE21" i="94"/>
  <c r="BD21" i="94"/>
  <c r="BA21" i="94"/>
  <c r="BB21" i="94" s="1"/>
  <c r="AZ21" i="94"/>
  <c r="AW21" i="94"/>
  <c r="AV21" i="94"/>
  <c r="AS21" i="94"/>
  <c r="AT21" i="94" s="1"/>
  <c r="AR21" i="94"/>
  <c r="AO21" i="94"/>
  <c r="AN21" i="94"/>
  <c r="AK21" i="94"/>
  <c r="AL21" i="94" s="1"/>
  <c r="AJ21" i="94"/>
  <c r="AG21" i="94"/>
  <c r="AF21" i="94"/>
  <c r="AC21" i="94"/>
  <c r="AD21" i="94" s="1"/>
  <c r="AB21" i="94"/>
  <c r="Y21" i="94"/>
  <c r="X21" i="94"/>
  <c r="U21" i="94"/>
  <c r="T21" i="94"/>
  <c r="Q21" i="94"/>
  <c r="P21" i="94"/>
  <c r="G21" i="94"/>
  <c r="F20" i="94"/>
  <c r="DX19" i="94"/>
  <c r="DZ19" i="94" s="1"/>
  <c r="DT19" i="94"/>
  <c r="DV19" i="94" s="1"/>
  <c r="DP19" i="94"/>
  <c r="DR19" i="94" s="1"/>
  <c r="DL19" i="94"/>
  <c r="DN19" i="94" s="1"/>
  <c r="DH19" i="94"/>
  <c r="DJ19" i="94" s="1"/>
  <c r="DD19" i="94"/>
  <c r="DF19" i="94" s="1"/>
  <c r="CZ19" i="94"/>
  <c r="DB19" i="94" s="1"/>
  <c r="CV19" i="94"/>
  <c r="CX19" i="94" s="1"/>
  <c r="CR19" i="94"/>
  <c r="CT19" i="94" s="1"/>
  <c r="CN19" i="94"/>
  <c r="CP19" i="94" s="1"/>
  <c r="CJ19" i="94"/>
  <c r="CL19" i="94" s="1"/>
  <c r="CF19" i="94"/>
  <c r="CH19" i="94" s="1"/>
  <c r="CB19" i="94"/>
  <c r="CD19" i="94" s="1"/>
  <c r="BX19" i="94"/>
  <c r="BZ19" i="94" s="1"/>
  <c r="BT19" i="94"/>
  <c r="BV19" i="94" s="1"/>
  <c r="BP19" i="94"/>
  <c r="BR19" i="94" s="1"/>
  <c r="BL19" i="94"/>
  <c r="BN19" i="94" s="1"/>
  <c r="BH19" i="94"/>
  <c r="BJ19" i="94" s="1"/>
  <c r="BD19" i="94"/>
  <c r="BF19" i="94" s="1"/>
  <c r="AZ19" i="94"/>
  <c r="BB19" i="94" s="1"/>
  <c r="AV19" i="94"/>
  <c r="AX19" i="94" s="1"/>
  <c r="AR19" i="94"/>
  <c r="AT19" i="94" s="1"/>
  <c r="AN19" i="94"/>
  <c r="AP19" i="94" s="1"/>
  <c r="AJ19" i="94"/>
  <c r="AL19" i="94" s="1"/>
  <c r="AF19" i="94"/>
  <c r="AH19" i="94" s="1"/>
  <c r="AB19" i="94"/>
  <c r="AD19" i="94" s="1"/>
  <c r="X19" i="94"/>
  <c r="Z19" i="94" s="1"/>
  <c r="T19" i="94"/>
  <c r="V19" i="94" s="1"/>
  <c r="P19" i="94"/>
  <c r="R19" i="94" s="1"/>
  <c r="L19" i="94"/>
  <c r="N19" i="94" s="1"/>
  <c r="N20" i="94" s="1"/>
  <c r="G19" i="94"/>
  <c r="F19" i="94"/>
  <c r="F22" i="94" s="1"/>
  <c r="C19" i="94"/>
  <c r="O18" i="94"/>
  <c r="DY17" i="94"/>
  <c r="DX17" i="94"/>
  <c r="DU17" i="94"/>
  <c r="DT17" i="94"/>
  <c r="DQ17" i="94"/>
  <c r="DP17" i="94"/>
  <c r="DM17" i="94"/>
  <c r="DL17" i="94"/>
  <c r="DI17" i="94"/>
  <c r="DH17" i="94"/>
  <c r="DE17" i="94"/>
  <c r="DD17" i="94"/>
  <c r="DA17" i="94"/>
  <c r="DB17" i="94" s="1"/>
  <c r="CZ17" i="94"/>
  <c r="CW17" i="94"/>
  <c r="CV17" i="94"/>
  <c r="CS17" i="94"/>
  <c r="CR17" i="94"/>
  <c r="CO17" i="94"/>
  <c r="CN17" i="94"/>
  <c r="CK17" i="94"/>
  <c r="CJ17" i="94"/>
  <c r="CG17" i="94"/>
  <c r="CF17" i="94"/>
  <c r="CC17" i="94"/>
  <c r="CB17" i="94"/>
  <c r="BY17" i="94"/>
  <c r="BX17" i="94"/>
  <c r="BU17" i="94"/>
  <c r="BV17" i="94" s="1"/>
  <c r="BT17" i="94"/>
  <c r="BQ17" i="94"/>
  <c r="BP17" i="94"/>
  <c r="BM17" i="94"/>
  <c r="BL17" i="94"/>
  <c r="BI17" i="94"/>
  <c r="BH17" i="94"/>
  <c r="BE17" i="94"/>
  <c r="BD17" i="94"/>
  <c r="BA17" i="94"/>
  <c r="AZ17" i="94"/>
  <c r="AW17" i="94"/>
  <c r="AV17" i="94"/>
  <c r="AS17" i="94"/>
  <c r="AR17" i="94"/>
  <c r="AO17" i="94"/>
  <c r="AP17" i="94" s="1"/>
  <c r="AN17" i="94"/>
  <c r="AK17" i="94"/>
  <c r="AJ17" i="94"/>
  <c r="AG17" i="94"/>
  <c r="AF17" i="94"/>
  <c r="AC17" i="94"/>
  <c r="AB17" i="94"/>
  <c r="Y17" i="94"/>
  <c r="X17" i="94"/>
  <c r="U17" i="94"/>
  <c r="T17" i="94"/>
  <c r="Q17" i="94"/>
  <c r="P17" i="94"/>
  <c r="M17" i="94"/>
  <c r="L17" i="94"/>
  <c r="L18" i="94" s="1"/>
  <c r="G17" i="94"/>
  <c r="F16" i="94"/>
  <c r="F116" i="94" s="1"/>
  <c r="DX15" i="94"/>
  <c r="DZ15" i="94" s="1"/>
  <c r="DT15" i="94"/>
  <c r="DV15" i="94" s="1"/>
  <c r="DP15" i="94"/>
  <c r="DR15" i="94" s="1"/>
  <c r="DL15" i="94"/>
  <c r="DN15" i="94" s="1"/>
  <c r="DH15" i="94"/>
  <c r="DJ15" i="94" s="1"/>
  <c r="DD15" i="94"/>
  <c r="DF15" i="94" s="1"/>
  <c r="CZ15" i="94"/>
  <c r="DB15" i="94" s="1"/>
  <c r="CV15" i="94"/>
  <c r="CX15" i="94" s="1"/>
  <c r="CR15" i="94"/>
  <c r="CT15" i="94" s="1"/>
  <c r="CN15" i="94"/>
  <c r="CP15" i="94" s="1"/>
  <c r="CJ15" i="94"/>
  <c r="CL15" i="94" s="1"/>
  <c r="CF15" i="94"/>
  <c r="CH15" i="94" s="1"/>
  <c r="CB15" i="94"/>
  <c r="CD15" i="94" s="1"/>
  <c r="BX15" i="94"/>
  <c r="BZ15" i="94" s="1"/>
  <c r="BT15" i="94"/>
  <c r="BV15" i="94" s="1"/>
  <c r="BP15" i="94"/>
  <c r="BR15" i="94" s="1"/>
  <c r="BL15" i="94"/>
  <c r="BN15" i="94" s="1"/>
  <c r="BH15" i="94"/>
  <c r="BJ15" i="94" s="1"/>
  <c r="BD15" i="94"/>
  <c r="BF15" i="94" s="1"/>
  <c r="AZ15" i="94"/>
  <c r="BB15" i="94" s="1"/>
  <c r="AV15" i="94"/>
  <c r="AX15" i="94" s="1"/>
  <c r="AR15" i="94"/>
  <c r="AT15" i="94" s="1"/>
  <c r="AN15" i="94"/>
  <c r="AP15" i="94" s="1"/>
  <c r="AJ15" i="94"/>
  <c r="AL15" i="94" s="1"/>
  <c r="AF15" i="94"/>
  <c r="AH15" i="94" s="1"/>
  <c r="AB15" i="94"/>
  <c r="AD15" i="94" s="1"/>
  <c r="X15" i="94"/>
  <c r="Z15" i="94" s="1"/>
  <c r="T15" i="94"/>
  <c r="V15" i="94" s="1"/>
  <c r="P15" i="94"/>
  <c r="R15" i="94" s="1"/>
  <c r="L15" i="94"/>
  <c r="N15" i="94" s="1"/>
  <c r="N16" i="94" s="1"/>
  <c r="G15" i="94"/>
  <c r="F15" i="94"/>
  <c r="F18" i="94" s="1"/>
  <c r="F118" i="94" s="1"/>
  <c r="C15" i="94"/>
  <c r="S14" i="94"/>
  <c r="W14" i="94" s="1"/>
  <c r="AA14" i="94" s="1"/>
  <c r="AE14" i="94" s="1"/>
  <c r="AI14" i="94" s="1"/>
  <c r="AM14" i="94" s="1"/>
  <c r="AQ14" i="94" s="1"/>
  <c r="AU14" i="94" s="1"/>
  <c r="AY14" i="94" s="1"/>
  <c r="BC14" i="94" s="1"/>
  <c r="BG14" i="94" s="1"/>
  <c r="BK14" i="94" s="1"/>
  <c r="BO14" i="94" s="1"/>
  <c r="BS14" i="94" s="1"/>
  <c r="BW14" i="94" s="1"/>
  <c r="CA14" i="94" s="1"/>
  <c r="CE14" i="94" s="1"/>
  <c r="CI14" i="94" s="1"/>
  <c r="CM14" i="94" s="1"/>
  <c r="CQ14" i="94" s="1"/>
  <c r="CU14" i="94" s="1"/>
  <c r="CY14" i="94" s="1"/>
  <c r="DC14" i="94" s="1"/>
  <c r="DG14" i="94" s="1"/>
  <c r="DK14" i="94" s="1"/>
  <c r="DO14" i="94" s="1"/>
  <c r="DS14" i="94" s="1"/>
  <c r="DW14" i="94" s="1"/>
  <c r="EA14" i="94" s="1"/>
  <c r="R14" i="94"/>
  <c r="V14" i="94" s="1"/>
  <c r="Z14" i="94" s="1"/>
  <c r="AD14" i="94" s="1"/>
  <c r="AH14" i="94" s="1"/>
  <c r="AL14" i="94" s="1"/>
  <c r="AP14" i="94" s="1"/>
  <c r="AT14" i="94" s="1"/>
  <c r="AX14" i="94" s="1"/>
  <c r="BB14" i="94" s="1"/>
  <c r="BF14" i="94" s="1"/>
  <c r="BJ14" i="94" s="1"/>
  <c r="BN14" i="94" s="1"/>
  <c r="BR14" i="94" s="1"/>
  <c r="BV14" i="94" s="1"/>
  <c r="BZ14" i="94" s="1"/>
  <c r="CD14" i="94" s="1"/>
  <c r="CH14" i="94" s="1"/>
  <c r="CL14" i="94" s="1"/>
  <c r="CP14" i="94" s="1"/>
  <c r="CT14" i="94" s="1"/>
  <c r="CX14" i="94" s="1"/>
  <c r="DB14" i="94" s="1"/>
  <c r="DF14" i="94" s="1"/>
  <c r="DJ14" i="94" s="1"/>
  <c r="DN14" i="94" s="1"/>
  <c r="DR14" i="94" s="1"/>
  <c r="DV14" i="94" s="1"/>
  <c r="DZ14" i="94" s="1"/>
  <c r="M14" i="94"/>
  <c r="Q14" i="94" s="1"/>
  <c r="U14" i="94" s="1"/>
  <c r="Y14" i="94" s="1"/>
  <c r="AC14" i="94" s="1"/>
  <c r="AG14" i="94" s="1"/>
  <c r="AK14" i="94" s="1"/>
  <c r="AO14" i="94" s="1"/>
  <c r="AS14" i="94" s="1"/>
  <c r="AW14" i="94" s="1"/>
  <c r="BA14" i="94" s="1"/>
  <c r="BE14" i="94" s="1"/>
  <c r="BI14" i="94" s="1"/>
  <c r="BM14" i="94" s="1"/>
  <c r="BQ14" i="94" s="1"/>
  <c r="BU14" i="94" s="1"/>
  <c r="BY14" i="94" s="1"/>
  <c r="CC14" i="94" s="1"/>
  <c r="CG14" i="94" s="1"/>
  <c r="CK14" i="94" s="1"/>
  <c r="CO14" i="94" s="1"/>
  <c r="CS14" i="94" s="1"/>
  <c r="CW14" i="94" s="1"/>
  <c r="DA14" i="94" s="1"/>
  <c r="DE14" i="94" s="1"/>
  <c r="DI14" i="94" s="1"/>
  <c r="DM14" i="94" s="1"/>
  <c r="DQ14" i="94" s="1"/>
  <c r="DU14" i="94" s="1"/>
  <c r="DY14" i="94" s="1"/>
  <c r="N13" i="94"/>
  <c r="R13" i="94" s="1"/>
  <c r="V13" i="94" s="1"/>
  <c r="Z13" i="94" s="1"/>
  <c r="AD13" i="94" s="1"/>
  <c r="AH13" i="94" s="1"/>
  <c r="AL13" i="94" s="1"/>
  <c r="AP13" i="94" s="1"/>
  <c r="AT13" i="94" s="1"/>
  <c r="AX13" i="94" s="1"/>
  <c r="BB13" i="94" s="1"/>
  <c r="BF13" i="94" s="1"/>
  <c r="BJ13" i="94" s="1"/>
  <c r="BN13" i="94" s="1"/>
  <c r="BR13" i="94" s="1"/>
  <c r="BV13" i="94" s="1"/>
  <c r="BZ13" i="94" s="1"/>
  <c r="CD13" i="94" s="1"/>
  <c r="CH13" i="94" s="1"/>
  <c r="CL13" i="94" s="1"/>
  <c r="CP13" i="94" s="1"/>
  <c r="CT13" i="94" s="1"/>
  <c r="CX13" i="94" s="1"/>
  <c r="DB13" i="94" s="1"/>
  <c r="DF13" i="94" s="1"/>
  <c r="DJ13" i="94" s="1"/>
  <c r="DN13" i="94" s="1"/>
  <c r="DR13" i="94" s="1"/>
  <c r="DV13" i="94" s="1"/>
  <c r="DZ13" i="94" s="1"/>
  <c r="M13" i="94"/>
  <c r="DY13" i="94" s="1"/>
  <c r="P10" i="94"/>
  <c r="L10" i="94"/>
  <c r="B10" i="94"/>
  <c r="P9" i="94"/>
  <c r="N9" i="94"/>
  <c r="L9" i="94"/>
  <c r="B9" i="94"/>
  <c r="P7" i="94"/>
  <c r="L7" i="94"/>
  <c r="D7" i="94"/>
  <c r="B7" i="94"/>
  <c r="P6" i="94"/>
  <c r="L6" i="94"/>
  <c r="D6" i="94"/>
  <c r="B6" i="94"/>
  <c r="O126" i="95"/>
  <c r="S126" i="95" s="1"/>
  <c r="W125" i="95"/>
  <c r="AA125" i="95" s="1"/>
  <c r="DC117" i="95"/>
  <c r="CY117" i="95"/>
  <c r="CU117" i="95"/>
  <c r="CQ117" i="95"/>
  <c r="CM117" i="95"/>
  <c r="CI117" i="95"/>
  <c r="CE117" i="95"/>
  <c r="CA117" i="95"/>
  <c r="BW117" i="95"/>
  <c r="BS117" i="95"/>
  <c r="BO117" i="95"/>
  <c r="BK117" i="95"/>
  <c r="BG117" i="95"/>
  <c r="BC117" i="95"/>
  <c r="AY117" i="95"/>
  <c r="AU117" i="95"/>
  <c r="AQ117" i="95"/>
  <c r="AM117" i="95"/>
  <c r="AI117" i="95"/>
  <c r="AE117" i="95"/>
  <c r="AA117" i="95"/>
  <c r="W117" i="95"/>
  <c r="S117" i="95"/>
  <c r="F117" i="95"/>
  <c r="G117" i="95" s="1"/>
  <c r="O114" i="95"/>
  <c r="S114" i="95" s="1"/>
  <c r="W114" i="95" s="1"/>
  <c r="AA114" i="95" s="1"/>
  <c r="AE114" i="95" s="1"/>
  <c r="AI114" i="95" s="1"/>
  <c r="AM114" i="95" s="1"/>
  <c r="AQ114" i="95" s="1"/>
  <c r="AU114" i="95" s="1"/>
  <c r="AY114" i="95" s="1"/>
  <c r="BC114" i="95" s="1"/>
  <c r="BG114" i="95" s="1"/>
  <c r="BK114" i="95" s="1"/>
  <c r="BO114" i="95" s="1"/>
  <c r="BS114" i="95" s="1"/>
  <c r="BW114" i="95" s="1"/>
  <c r="CA114" i="95" s="1"/>
  <c r="CE114" i="95" s="1"/>
  <c r="CI114" i="95" s="1"/>
  <c r="CM114" i="95" s="1"/>
  <c r="CQ114" i="95" s="1"/>
  <c r="CU114" i="95" s="1"/>
  <c r="CY114" i="95" s="1"/>
  <c r="DC114" i="95" s="1"/>
  <c r="DA113" i="95"/>
  <c r="DB113" i="95" s="1"/>
  <c r="CZ113" i="95"/>
  <c r="CW113" i="95"/>
  <c r="CV113" i="95"/>
  <c r="CS113" i="95"/>
  <c r="CT113" i="95" s="1"/>
  <c r="CR113" i="95"/>
  <c r="CO113" i="95"/>
  <c r="CN113" i="95"/>
  <c r="CK113" i="95"/>
  <c r="CL113" i="95" s="1"/>
  <c r="CJ113" i="95"/>
  <c r="CG113" i="95"/>
  <c r="CF113" i="95"/>
  <c r="CC113" i="95"/>
  <c r="CD113" i="95" s="1"/>
  <c r="CB113" i="95"/>
  <c r="BY113" i="95"/>
  <c r="BX113" i="95"/>
  <c r="BU113" i="95"/>
  <c r="BV113" i="95" s="1"/>
  <c r="BT113" i="95"/>
  <c r="BQ113" i="95"/>
  <c r="BP113" i="95"/>
  <c r="BM113" i="95"/>
  <c r="BN113" i="95" s="1"/>
  <c r="BL113" i="95"/>
  <c r="BI113" i="95"/>
  <c r="BH113" i="95"/>
  <c r="BE113" i="95"/>
  <c r="BF113" i="95" s="1"/>
  <c r="BD113" i="95"/>
  <c r="BA113" i="95"/>
  <c r="AZ113" i="95"/>
  <c r="AW113" i="95"/>
  <c r="AX113" i="95" s="1"/>
  <c r="AV113" i="95"/>
  <c r="AS113" i="95"/>
  <c r="AR113" i="95"/>
  <c r="AO113" i="95"/>
  <c r="AP113" i="95" s="1"/>
  <c r="AN113" i="95"/>
  <c r="AK113" i="95"/>
  <c r="AJ113" i="95"/>
  <c r="AG113" i="95"/>
  <c r="AH113" i="95" s="1"/>
  <c r="AF113" i="95"/>
  <c r="AC113" i="95"/>
  <c r="AB113" i="95"/>
  <c r="Y113" i="95"/>
  <c r="Z113" i="95" s="1"/>
  <c r="X113" i="95"/>
  <c r="U113" i="95"/>
  <c r="T113" i="95"/>
  <c r="Q113" i="95"/>
  <c r="R113" i="95" s="1"/>
  <c r="P113" i="95"/>
  <c r="M113" i="95"/>
  <c r="M114" i="95" s="1"/>
  <c r="L113" i="95"/>
  <c r="L114" i="95" s="1"/>
  <c r="G113" i="95"/>
  <c r="F112" i="95"/>
  <c r="CZ111" i="95"/>
  <c r="DB111" i="95" s="1"/>
  <c r="CV111" i="95"/>
  <c r="CX111" i="95" s="1"/>
  <c r="CR111" i="95"/>
  <c r="CT111" i="95" s="1"/>
  <c r="CN111" i="95"/>
  <c r="CP111" i="95" s="1"/>
  <c r="CJ111" i="95"/>
  <c r="CL111" i="95" s="1"/>
  <c r="CF111" i="95"/>
  <c r="CH111" i="95" s="1"/>
  <c r="CB111" i="95"/>
  <c r="CD111" i="95" s="1"/>
  <c r="BX111" i="95"/>
  <c r="BZ111" i="95" s="1"/>
  <c r="BT111" i="95"/>
  <c r="BV111" i="95" s="1"/>
  <c r="BP111" i="95"/>
  <c r="BR111" i="95" s="1"/>
  <c r="BL111" i="95"/>
  <c r="BN111" i="95" s="1"/>
  <c r="BH111" i="95"/>
  <c r="BJ111" i="95" s="1"/>
  <c r="BD111" i="95"/>
  <c r="BF111" i="95" s="1"/>
  <c r="AZ111" i="95"/>
  <c r="BB111" i="95" s="1"/>
  <c r="AV111" i="95"/>
  <c r="AX111" i="95" s="1"/>
  <c r="AR111" i="95"/>
  <c r="AT111" i="95" s="1"/>
  <c r="AN111" i="95"/>
  <c r="AP111" i="95" s="1"/>
  <c r="AJ111" i="95"/>
  <c r="AL111" i="95" s="1"/>
  <c r="AF111" i="95"/>
  <c r="AH111" i="95" s="1"/>
  <c r="AB111" i="95"/>
  <c r="AD111" i="95" s="1"/>
  <c r="X111" i="95"/>
  <c r="Z111" i="95" s="1"/>
  <c r="T111" i="95"/>
  <c r="V111" i="95" s="1"/>
  <c r="P111" i="95"/>
  <c r="R111" i="95" s="1"/>
  <c r="L111" i="95"/>
  <c r="N111" i="95" s="1"/>
  <c r="G111" i="95"/>
  <c r="F111" i="95"/>
  <c r="F114" i="95" s="1"/>
  <c r="C111" i="95"/>
  <c r="O110" i="95"/>
  <c r="S110" i="95" s="1"/>
  <c r="W110" i="95" s="1"/>
  <c r="AA110" i="95" s="1"/>
  <c r="AE110" i="95" s="1"/>
  <c r="AI110" i="95" s="1"/>
  <c r="AM110" i="95" s="1"/>
  <c r="AQ110" i="95" s="1"/>
  <c r="AU110" i="95" s="1"/>
  <c r="AY110" i="95" s="1"/>
  <c r="BC110" i="95" s="1"/>
  <c r="BG110" i="95" s="1"/>
  <c r="BK110" i="95" s="1"/>
  <c r="BO110" i="95" s="1"/>
  <c r="BS110" i="95" s="1"/>
  <c r="BW110" i="95" s="1"/>
  <c r="CA110" i="95" s="1"/>
  <c r="CE110" i="95" s="1"/>
  <c r="CI110" i="95" s="1"/>
  <c r="CM110" i="95" s="1"/>
  <c r="CQ110" i="95" s="1"/>
  <c r="CU110" i="95" s="1"/>
  <c r="CY110" i="95" s="1"/>
  <c r="DC110" i="95" s="1"/>
  <c r="DA109" i="95"/>
  <c r="DB109" i="95" s="1"/>
  <c r="CZ109" i="95"/>
  <c r="CW109" i="95"/>
  <c r="CV109" i="95"/>
  <c r="CS109" i="95"/>
  <c r="CT109" i="95" s="1"/>
  <c r="CR109" i="95"/>
  <c r="CO109" i="95"/>
  <c r="CN109" i="95"/>
  <c r="CK109" i="95"/>
  <c r="CL109" i="95" s="1"/>
  <c r="CJ109" i="95"/>
  <c r="CG109" i="95"/>
  <c r="CF109" i="95"/>
  <c r="CC109" i="95"/>
  <c r="CD109" i="95" s="1"/>
  <c r="CB109" i="95"/>
  <c r="BY109" i="95"/>
  <c r="BX109" i="95"/>
  <c r="BU109" i="95"/>
  <c r="BV109" i="95" s="1"/>
  <c r="BT109" i="95"/>
  <c r="BQ109" i="95"/>
  <c r="BP109" i="95"/>
  <c r="BM109" i="95"/>
  <c r="BN109" i="95" s="1"/>
  <c r="BL109" i="95"/>
  <c r="BI109" i="95"/>
  <c r="BH109" i="95"/>
  <c r="BE109" i="95"/>
  <c r="BF109" i="95" s="1"/>
  <c r="BD109" i="95"/>
  <c r="BA109" i="95"/>
  <c r="AZ109" i="95"/>
  <c r="AW109" i="95"/>
  <c r="AX109" i="95" s="1"/>
  <c r="AV109" i="95"/>
  <c r="AS109" i="95"/>
  <c r="AR109" i="95"/>
  <c r="AO109" i="95"/>
  <c r="AP109" i="95" s="1"/>
  <c r="AN109" i="95"/>
  <c r="AK109" i="95"/>
  <c r="AJ109" i="95"/>
  <c r="AG109" i="95"/>
  <c r="AH109" i="95" s="1"/>
  <c r="AF109" i="95"/>
  <c r="AC109" i="95"/>
  <c r="AB109" i="95"/>
  <c r="Y109" i="95"/>
  <c r="Z109" i="95" s="1"/>
  <c r="X109" i="95"/>
  <c r="U109" i="95"/>
  <c r="T109" i="95"/>
  <c r="Q109" i="95"/>
  <c r="R109" i="95" s="1"/>
  <c r="P109" i="95"/>
  <c r="M109" i="95"/>
  <c r="M110" i="95" s="1"/>
  <c r="L109" i="95"/>
  <c r="L110" i="95" s="1"/>
  <c r="G109" i="95"/>
  <c r="F108" i="95"/>
  <c r="CZ107" i="95"/>
  <c r="DB107" i="95" s="1"/>
  <c r="CV107" i="95"/>
  <c r="CX107" i="95" s="1"/>
  <c r="CR107" i="95"/>
  <c r="CT107" i="95" s="1"/>
  <c r="CN107" i="95"/>
  <c r="CP107" i="95" s="1"/>
  <c r="CJ107" i="95"/>
  <c r="CL107" i="95" s="1"/>
  <c r="CF107" i="95"/>
  <c r="CH107" i="95" s="1"/>
  <c r="CB107" i="95"/>
  <c r="CD107" i="95" s="1"/>
  <c r="BX107" i="95"/>
  <c r="BZ107" i="95" s="1"/>
  <c r="BT107" i="95"/>
  <c r="BV107" i="95" s="1"/>
  <c r="BP107" i="95"/>
  <c r="BR107" i="95" s="1"/>
  <c r="BL107" i="95"/>
  <c r="BN107" i="95" s="1"/>
  <c r="BH107" i="95"/>
  <c r="BJ107" i="95" s="1"/>
  <c r="BD107" i="95"/>
  <c r="BF107" i="95" s="1"/>
  <c r="AZ107" i="95"/>
  <c r="BB107" i="95" s="1"/>
  <c r="AV107" i="95"/>
  <c r="AX107" i="95" s="1"/>
  <c r="AR107" i="95"/>
  <c r="AT107" i="95" s="1"/>
  <c r="AN107" i="95"/>
  <c r="AP107" i="95" s="1"/>
  <c r="AJ107" i="95"/>
  <c r="AL107" i="95" s="1"/>
  <c r="AF107" i="95"/>
  <c r="AH107" i="95" s="1"/>
  <c r="AB107" i="95"/>
  <c r="AD107" i="95" s="1"/>
  <c r="X107" i="95"/>
  <c r="Z107" i="95" s="1"/>
  <c r="T107" i="95"/>
  <c r="V107" i="95" s="1"/>
  <c r="P107" i="95"/>
  <c r="R107" i="95" s="1"/>
  <c r="L107" i="95"/>
  <c r="N107" i="95" s="1"/>
  <c r="N108" i="95" s="1"/>
  <c r="R108" i="95" s="1"/>
  <c r="V108" i="95" s="1"/>
  <c r="Z108" i="95" s="1"/>
  <c r="AD108" i="95" s="1"/>
  <c r="AH108" i="95" s="1"/>
  <c r="AL108" i="95" s="1"/>
  <c r="AP108" i="95" s="1"/>
  <c r="AT108" i="95" s="1"/>
  <c r="AX108" i="95" s="1"/>
  <c r="BB108" i="95" s="1"/>
  <c r="BF108" i="95" s="1"/>
  <c r="BJ108" i="95" s="1"/>
  <c r="BN108" i="95" s="1"/>
  <c r="BR108" i="95" s="1"/>
  <c r="BV108" i="95" s="1"/>
  <c r="BZ108" i="95" s="1"/>
  <c r="CD108" i="95" s="1"/>
  <c r="CH108" i="95" s="1"/>
  <c r="CL108" i="95" s="1"/>
  <c r="CP108" i="95" s="1"/>
  <c r="CT108" i="95" s="1"/>
  <c r="CX108" i="95" s="1"/>
  <c r="DB108" i="95" s="1"/>
  <c r="G107" i="95"/>
  <c r="F107" i="95"/>
  <c r="F110" i="95" s="1"/>
  <c r="C107" i="95"/>
  <c r="O106" i="95"/>
  <c r="S106" i="95" s="1"/>
  <c r="W106" i="95" s="1"/>
  <c r="AA106" i="95" s="1"/>
  <c r="AE106" i="95" s="1"/>
  <c r="AI106" i="95" s="1"/>
  <c r="AM106" i="95" s="1"/>
  <c r="AQ106" i="95" s="1"/>
  <c r="AU106" i="95" s="1"/>
  <c r="AY106" i="95" s="1"/>
  <c r="BC106" i="95" s="1"/>
  <c r="BG106" i="95" s="1"/>
  <c r="BK106" i="95" s="1"/>
  <c r="BO106" i="95" s="1"/>
  <c r="BS106" i="95" s="1"/>
  <c r="BW106" i="95" s="1"/>
  <c r="CA106" i="95" s="1"/>
  <c r="CE106" i="95" s="1"/>
  <c r="CI106" i="95" s="1"/>
  <c r="CM106" i="95" s="1"/>
  <c r="CQ106" i="95" s="1"/>
  <c r="CU106" i="95" s="1"/>
  <c r="CY106" i="95" s="1"/>
  <c r="DC106" i="95" s="1"/>
  <c r="DA105" i="95"/>
  <c r="DB105" i="95" s="1"/>
  <c r="CZ105" i="95"/>
  <c r="CW105" i="95"/>
  <c r="CV105" i="95"/>
  <c r="CS105" i="95"/>
  <c r="CT105" i="95" s="1"/>
  <c r="CR105" i="95"/>
  <c r="CO105" i="95"/>
  <c r="CN105" i="95"/>
  <c r="CK105" i="95"/>
  <c r="CL105" i="95" s="1"/>
  <c r="CJ105" i="95"/>
  <c r="CG105" i="95"/>
  <c r="CF105" i="95"/>
  <c r="CC105" i="95"/>
  <c r="CD105" i="95" s="1"/>
  <c r="CB105" i="95"/>
  <c r="BY105" i="95"/>
  <c r="BX105" i="95"/>
  <c r="BU105" i="95"/>
  <c r="BV105" i="95" s="1"/>
  <c r="BT105" i="95"/>
  <c r="BQ105" i="95"/>
  <c r="BP105" i="95"/>
  <c r="BM105" i="95"/>
  <c r="BN105" i="95" s="1"/>
  <c r="BL105" i="95"/>
  <c r="BI105" i="95"/>
  <c r="BH105" i="95"/>
  <c r="BE105" i="95"/>
  <c r="BF105" i="95" s="1"/>
  <c r="BD105" i="95"/>
  <c r="BA105" i="95"/>
  <c r="AZ105" i="95"/>
  <c r="AW105" i="95"/>
  <c r="AX105" i="95" s="1"/>
  <c r="AV105" i="95"/>
  <c r="AS105" i="95"/>
  <c r="AR105" i="95"/>
  <c r="AO105" i="95"/>
  <c r="AP105" i="95" s="1"/>
  <c r="AN105" i="95"/>
  <c r="AK105" i="95"/>
  <c r="AJ105" i="95"/>
  <c r="AG105" i="95"/>
  <c r="AH105" i="95" s="1"/>
  <c r="AF105" i="95"/>
  <c r="AC105" i="95"/>
  <c r="AB105" i="95"/>
  <c r="Y105" i="95"/>
  <c r="Z105" i="95" s="1"/>
  <c r="X105" i="95"/>
  <c r="U105" i="95"/>
  <c r="T105" i="95"/>
  <c r="Q105" i="95"/>
  <c r="R105" i="95" s="1"/>
  <c r="P105" i="95"/>
  <c r="M105" i="95"/>
  <c r="M106" i="95" s="1"/>
  <c r="L105" i="95"/>
  <c r="L106" i="95" s="1"/>
  <c r="G105" i="95"/>
  <c r="F104" i="95"/>
  <c r="CZ103" i="95"/>
  <c r="DB103" i="95" s="1"/>
  <c r="CV103" i="95"/>
  <c r="CR103" i="95"/>
  <c r="CT103" i="95" s="1"/>
  <c r="CN103" i="95"/>
  <c r="CP103" i="95" s="1"/>
  <c r="CJ103" i="95"/>
  <c r="CL103" i="95" s="1"/>
  <c r="CF103" i="95"/>
  <c r="CB103" i="95"/>
  <c r="CD103" i="95" s="1"/>
  <c r="BX103" i="95"/>
  <c r="BZ103" i="95" s="1"/>
  <c r="BT103" i="95"/>
  <c r="BV103" i="95" s="1"/>
  <c r="BP103" i="95"/>
  <c r="BL103" i="95"/>
  <c r="BN103" i="95" s="1"/>
  <c r="BH103" i="95"/>
  <c r="BJ103" i="95" s="1"/>
  <c r="BD103" i="95"/>
  <c r="BF103" i="95" s="1"/>
  <c r="AZ103" i="95"/>
  <c r="AV103" i="95"/>
  <c r="AX103" i="95" s="1"/>
  <c r="AR103" i="95"/>
  <c r="AT103" i="95" s="1"/>
  <c r="AN103" i="95"/>
  <c r="AP103" i="95" s="1"/>
  <c r="AJ103" i="95"/>
  <c r="AF103" i="95"/>
  <c r="AH103" i="95" s="1"/>
  <c r="AB103" i="95"/>
  <c r="AD103" i="95" s="1"/>
  <c r="X103" i="95"/>
  <c r="Z103" i="95" s="1"/>
  <c r="T103" i="95"/>
  <c r="P103" i="95"/>
  <c r="R103" i="95" s="1"/>
  <c r="L103" i="95"/>
  <c r="N103" i="95" s="1"/>
  <c r="G103" i="95"/>
  <c r="F103" i="95"/>
  <c r="F106" i="95" s="1"/>
  <c r="C103" i="95"/>
  <c r="O102" i="95"/>
  <c r="S102" i="95" s="1"/>
  <c r="W102" i="95" s="1"/>
  <c r="AA102" i="95" s="1"/>
  <c r="AE102" i="95" s="1"/>
  <c r="AI102" i="95" s="1"/>
  <c r="AM102" i="95" s="1"/>
  <c r="AQ102" i="95" s="1"/>
  <c r="AU102" i="95" s="1"/>
  <c r="AY102" i="95" s="1"/>
  <c r="BC102" i="95" s="1"/>
  <c r="BG102" i="95" s="1"/>
  <c r="BK102" i="95" s="1"/>
  <c r="BO102" i="95" s="1"/>
  <c r="BS102" i="95" s="1"/>
  <c r="BW102" i="95" s="1"/>
  <c r="CA102" i="95" s="1"/>
  <c r="CE102" i="95" s="1"/>
  <c r="CI102" i="95" s="1"/>
  <c r="CM102" i="95" s="1"/>
  <c r="CQ102" i="95" s="1"/>
  <c r="CU102" i="95" s="1"/>
  <c r="CY102" i="95" s="1"/>
  <c r="DC102" i="95" s="1"/>
  <c r="DA101" i="95"/>
  <c r="DB101" i="95" s="1"/>
  <c r="CZ101" i="95"/>
  <c r="CW101" i="95"/>
  <c r="CV101" i="95"/>
  <c r="CS101" i="95"/>
  <c r="CT101" i="95" s="1"/>
  <c r="CR101" i="95"/>
  <c r="CO101" i="95"/>
  <c r="CN101" i="95"/>
  <c r="CK101" i="95"/>
  <c r="CL101" i="95" s="1"/>
  <c r="CJ101" i="95"/>
  <c r="CG101" i="95"/>
  <c r="CF101" i="95"/>
  <c r="CC101" i="95"/>
  <c r="CD101" i="95" s="1"/>
  <c r="CB101" i="95"/>
  <c r="BY101" i="95"/>
  <c r="BX101" i="95"/>
  <c r="BU101" i="95"/>
  <c r="BV101" i="95" s="1"/>
  <c r="BT101" i="95"/>
  <c r="BQ101" i="95"/>
  <c r="BP101" i="95"/>
  <c r="BM101" i="95"/>
  <c r="BN101" i="95" s="1"/>
  <c r="BL101" i="95"/>
  <c r="BI101" i="95"/>
  <c r="BH101" i="95"/>
  <c r="BE101" i="95"/>
  <c r="BF101" i="95" s="1"/>
  <c r="BD101" i="95"/>
  <c r="BA101" i="95"/>
  <c r="AZ101" i="95"/>
  <c r="AW101" i="95"/>
  <c r="AX101" i="95" s="1"/>
  <c r="AV101" i="95"/>
  <c r="AS101" i="95"/>
  <c r="AR101" i="95"/>
  <c r="AO101" i="95"/>
  <c r="AP101" i="95" s="1"/>
  <c r="AN101" i="95"/>
  <c r="AK101" i="95"/>
  <c r="AJ101" i="95"/>
  <c r="AG101" i="95"/>
  <c r="AH101" i="95" s="1"/>
  <c r="AF101" i="95"/>
  <c r="AC101" i="95"/>
  <c r="AB101" i="95"/>
  <c r="Y101" i="95"/>
  <c r="Z101" i="95" s="1"/>
  <c r="X101" i="95"/>
  <c r="U101" i="95"/>
  <c r="T101" i="95"/>
  <c r="Q101" i="95"/>
  <c r="R101" i="95" s="1"/>
  <c r="P101" i="95"/>
  <c r="M101" i="95"/>
  <c r="M102" i="95" s="1"/>
  <c r="L101" i="95"/>
  <c r="L102" i="95" s="1"/>
  <c r="G101" i="95"/>
  <c r="F100" i="95"/>
  <c r="CZ99" i="95"/>
  <c r="DB99" i="95" s="1"/>
  <c r="CV99" i="95"/>
  <c r="CX99" i="95" s="1"/>
  <c r="CR99" i="95"/>
  <c r="CT99" i="95" s="1"/>
  <c r="CN99" i="95"/>
  <c r="CJ99" i="95"/>
  <c r="CL99" i="95" s="1"/>
  <c r="CF99" i="95"/>
  <c r="CH99" i="95" s="1"/>
  <c r="CB99" i="95"/>
  <c r="CD99" i="95" s="1"/>
  <c r="BX99" i="95"/>
  <c r="BT99" i="95"/>
  <c r="BV99" i="95" s="1"/>
  <c r="BP99" i="95"/>
  <c r="BR99" i="95" s="1"/>
  <c r="BL99" i="95"/>
  <c r="BN99" i="95" s="1"/>
  <c r="BH99" i="95"/>
  <c r="BD99" i="95"/>
  <c r="BF99" i="95" s="1"/>
  <c r="AZ99" i="95"/>
  <c r="BB99" i="95" s="1"/>
  <c r="AV99" i="95"/>
  <c r="AX99" i="95" s="1"/>
  <c r="AR99" i="95"/>
  <c r="AN99" i="95"/>
  <c r="AP99" i="95" s="1"/>
  <c r="AJ99" i="95"/>
  <c r="AL99" i="95" s="1"/>
  <c r="AF99" i="95"/>
  <c r="AH99" i="95" s="1"/>
  <c r="AB99" i="95"/>
  <c r="X99" i="95"/>
  <c r="Z99" i="95" s="1"/>
  <c r="T99" i="95"/>
  <c r="V99" i="95" s="1"/>
  <c r="P99" i="95"/>
  <c r="R99" i="95" s="1"/>
  <c r="L99" i="95"/>
  <c r="G99" i="95"/>
  <c r="F99" i="95"/>
  <c r="F102" i="95" s="1"/>
  <c r="C99" i="95"/>
  <c r="O98" i="95"/>
  <c r="S98" i="95" s="1"/>
  <c r="W98" i="95" s="1"/>
  <c r="AA98" i="95" s="1"/>
  <c r="AE98" i="95" s="1"/>
  <c r="AI98" i="95" s="1"/>
  <c r="AM98" i="95" s="1"/>
  <c r="AQ98" i="95" s="1"/>
  <c r="AU98" i="95" s="1"/>
  <c r="AY98" i="95" s="1"/>
  <c r="BC98" i="95" s="1"/>
  <c r="BG98" i="95" s="1"/>
  <c r="BK98" i="95" s="1"/>
  <c r="BO98" i="95" s="1"/>
  <c r="BS98" i="95" s="1"/>
  <c r="BW98" i="95" s="1"/>
  <c r="CA98" i="95" s="1"/>
  <c r="CE98" i="95" s="1"/>
  <c r="CI98" i="95" s="1"/>
  <c r="CM98" i="95" s="1"/>
  <c r="CQ98" i="95" s="1"/>
  <c r="CU98" i="95" s="1"/>
  <c r="CY98" i="95" s="1"/>
  <c r="DC98" i="95" s="1"/>
  <c r="DA97" i="95"/>
  <c r="CZ97" i="95"/>
  <c r="CW97" i="95"/>
  <c r="CX97" i="95" s="1"/>
  <c r="CV97" i="95"/>
  <c r="CS97" i="95"/>
  <c r="CR97" i="95"/>
  <c r="CO97" i="95"/>
  <c r="CP97" i="95" s="1"/>
  <c r="CN97" i="95"/>
  <c r="CK97" i="95"/>
  <c r="CJ97" i="95"/>
  <c r="CG97" i="95"/>
  <c r="CH97" i="95" s="1"/>
  <c r="CF97" i="95"/>
  <c r="CC97" i="95"/>
  <c r="CB97" i="95"/>
  <c r="BY97" i="95"/>
  <c r="BZ97" i="95" s="1"/>
  <c r="BX97" i="95"/>
  <c r="BU97" i="95"/>
  <c r="BT97" i="95"/>
  <c r="BQ97" i="95"/>
  <c r="BR97" i="95" s="1"/>
  <c r="BP97" i="95"/>
  <c r="BM97" i="95"/>
  <c r="BL97" i="95"/>
  <c r="BI97" i="95"/>
  <c r="BJ97" i="95" s="1"/>
  <c r="BH97" i="95"/>
  <c r="BE97" i="95"/>
  <c r="BD97" i="95"/>
  <c r="BA97" i="95"/>
  <c r="BB97" i="95" s="1"/>
  <c r="AZ97" i="95"/>
  <c r="AW97" i="95"/>
  <c r="AV97" i="95"/>
  <c r="AS97" i="95"/>
  <c r="AT97" i="95" s="1"/>
  <c r="AR97" i="95"/>
  <c r="AO97" i="95"/>
  <c r="AN97" i="95"/>
  <c r="AK97" i="95"/>
  <c r="AL97" i="95" s="1"/>
  <c r="AJ97" i="95"/>
  <c r="AG97" i="95"/>
  <c r="AF97" i="95"/>
  <c r="AC97" i="95"/>
  <c r="AD97" i="95" s="1"/>
  <c r="AB97" i="95"/>
  <c r="Y97" i="95"/>
  <c r="X97" i="95"/>
  <c r="U97" i="95"/>
  <c r="T97" i="95"/>
  <c r="Q97" i="95"/>
  <c r="P97" i="95"/>
  <c r="M97" i="95"/>
  <c r="M98" i="95" s="1"/>
  <c r="L97" i="95"/>
  <c r="L98" i="95" s="1"/>
  <c r="P98" i="95" s="1"/>
  <c r="T98" i="95" s="1"/>
  <c r="X98" i="95" s="1"/>
  <c r="AB98" i="95" s="1"/>
  <c r="AF98" i="95" s="1"/>
  <c r="AJ98" i="95" s="1"/>
  <c r="AN98" i="95" s="1"/>
  <c r="AR98" i="95" s="1"/>
  <c r="AV98" i="95" s="1"/>
  <c r="AZ98" i="95" s="1"/>
  <c r="BD98" i="95" s="1"/>
  <c r="BH98" i="95" s="1"/>
  <c r="BL98" i="95" s="1"/>
  <c r="BP98" i="95" s="1"/>
  <c r="BT98" i="95" s="1"/>
  <c r="BX98" i="95" s="1"/>
  <c r="CB98" i="95" s="1"/>
  <c r="CF98" i="95" s="1"/>
  <c r="CJ98" i="95" s="1"/>
  <c r="CN98" i="95" s="1"/>
  <c r="CR98" i="95" s="1"/>
  <c r="CV98" i="95" s="1"/>
  <c r="CZ98" i="95" s="1"/>
  <c r="G97" i="95"/>
  <c r="F96" i="95"/>
  <c r="CZ95" i="95"/>
  <c r="DB95" i="95" s="1"/>
  <c r="CV95" i="95"/>
  <c r="CX95" i="95" s="1"/>
  <c r="CR95" i="95"/>
  <c r="CT95" i="95" s="1"/>
  <c r="CN95" i="95"/>
  <c r="CP95" i="95" s="1"/>
  <c r="CJ95" i="95"/>
  <c r="CL95" i="95" s="1"/>
  <c r="CF95" i="95"/>
  <c r="CH95" i="95" s="1"/>
  <c r="CB95" i="95"/>
  <c r="CD95" i="95" s="1"/>
  <c r="BX95" i="95"/>
  <c r="BZ95" i="95" s="1"/>
  <c r="BT95" i="95"/>
  <c r="BV95" i="95" s="1"/>
  <c r="BP95" i="95"/>
  <c r="BL95" i="95"/>
  <c r="BN95" i="95" s="1"/>
  <c r="BH95" i="95"/>
  <c r="BJ95" i="95" s="1"/>
  <c r="BD95" i="95"/>
  <c r="BF95" i="95" s="1"/>
  <c r="AZ95" i="95"/>
  <c r="AV95" i="95"/>
  <c r="AX95" i="95" s="1"/>
  <c r="AR95" i="95"/>
  <c r="AT95" i="95" s="1"/>
  <c r="AN95" i="95"/>
  <c r="AP95" i="95" s="1"/>
  <c r="AJ95" i="95"/>
  <c r="AF95" i="95"/>
  <c r="AH95" i="95" s="1"/>
  <c r="AB95" i="95"/>
  <c r="AD95" i="95" s="1"/>
  <c r="X95" i="95"/>
  <c r="Z95" i="95" s="1"/>
  <c r="T95" i="95"/>
  <c r="P95" i="95"/>
  <c r="R95" i="95" s="1"/>
  <c r="L95" i="95"/>
  <c r="N95" i="95" s="1"/>
  <c r="G95" i="95"/>
  <c r="F95" i="95"/>
  <c r="F98" i="95" s="1"/>
  <c r="C95" i="95"/>
  <c r="O94" i="95"/>
  <c r="S94" i="95" s="1"/>
  <c r="W94" i="95" s="1"/>
  <c r="AA94" i="95" s="1"/>
  <c r="AE94" i="95" s="1"/>
  <c r="AI94" i="95" s="1"/>
  <c r="AM94" i="95" s="1"/>
  <c r="AQ94" i="95" s="1"/>
  <c r="AU94" i="95" s="1"/>
  <c r="AY94" i="95" s="1"/>
  <c r="BC94" i="95" s="1"/>
  <c r="BG94" i="95" s="1"/>
  <c r="BK94" i="95" s="1"/>
  <c r="BO94" i="95" s="1"/>
  <c r="BS94" i="95" s="1"/>
  <c r="BW94" i="95" s="1"/>
  <c r="CA94" i="95" s="1"/>
  <c r="CE94" i="95" s="1"/>
  <c r="CI94" i="95" s="1"/>
  <c r="CM94" i="95" s="1"/>
  <c r="CQ94" i="95" s="1"/>
  <c r="CU94" i="95" s="1"/>
  <c r="CY94" i="95" s="1"/>
  <c r="DC94" i="95" s="1"/>
  <c r="DA93" i="95"/>
  <c r="CZ93" i="95"/>
  <c r="CW93" i="95"/>
  <c r="CX93" i="95" s="1"/>
  <c r="CV93" i="95"/>
  <c r="CS93" i="95"/>
  <c r="CR93" i="95"/>
  <c r="CO93" i="95"/>
  <c r="CP93" i="95" s="1"/>
  <c r="CN93" i="95"/>
  <c r="CK93" i="95"/>
  <c r="CJ93" i="95"/>
  <c r="CG93" i="95"/>
  <c r="CH93" i="95" s="1"/>
  <c r="CF93" i="95"/>
  <c r="CC93" i="95"/>
  <c r="CB93" i="95"/>
  <c r="BY93" i="95"/>
  <c r="BZ93" i="95" s="1"/>
  <c r="BX93" i="95"/>
  <c r="BU93" i="95"/>
  <c r="BT93" i="95"/>
  <c r="BQ93" i="95"/>
  <c r="BR93" i="95" s="1"/>
  <c r="BP93" i="95"/>
  <c r="BM93" i="95"/>
  <c r="BL93" i="95"/>
  <c r="BI93" i="95"/>
  <c r="BJ93" i="95" s="1"/>
  <c r="BH93" i="95"/>
  <c r="BE93" i="95"/>
  <c r="BD93" i="95"/>
  <c r="BA93" i="95"/>
  <c r="BB93" i="95" s="1"/>
  <c r="AZ93" i="95"/>
  <c r="AW93" i="95"/>
  <c r="AV93" i="95"/>
  <c r="AS93" i="95"/>
  <c r="AT93" i="95" s="1"/>
  <c r="AR93" i="95"/>
  <c r="AO93" i="95"/>
  <c r="AN93" i="95"/>
  <c r="AK93" i="95"/>
  <c r="AL93" i="95" s="1"/>
  <c r="AJ93" i="95"/>
  <c r="AG93" i="95"/>
  <c r="AF93" i="95"/>
  <c r="AC93" i="95"/>
  <c r="AD93" i="95" s="1"/>
  <c r="AB93" i="95"/>
  <c r="Y93" i="95"/>
  <c r="X93" i="95"/>
  <c r="U93" i="95"/>
  <c r="V93" i="95" s="1"/>
  <c r="T93" i="95"/>
  <c r="Q93" i="95"/>
  <c r="P93" i="95"/>
  <c r="M93" i="95"/>
  <c r="M94" i="95" s="1"/>
  <c r="L93" i="95"/>
  <c r="L94" i="95" s="1"/>
  <c r="G93" i="95"/>
  <c r="F92" i="95"/>
  <c r="CZ91" i="95"/>
  <c r="DB91" i="95" s="1"/>
  <c r="CV91" i="95"/>
  <c r="CX91" i="95" s="1"/>
  <c r="CR91" i="95"/>
  <c r="CT91" i="95" s="1"/>
  <c r="CN91" i="95"/>
  <c r="CJ91" i="95"/>
  <c r="CL91" i="95" s="1"/>
  <c r="CF91" i="95"/>
  <c r="CH91" i="95" s="1"/>
  <c r="CB91" i="95"/>
  <c r="CD91" i="95" s="1"/>
  <c r="BX91" i="95"/>
  <c r="BT91" i="95"/>
  <c r="BV91" i="95" s="1"/>
  <c r="BP91" i="95"/>
  <c r="BR91" i="95" s="1"/>
  <c r="BL91" i="95"/>
  <c r="BN91" i="95" s="1"/>
  <c r="BH91" i="95"/>
  <c r="BD91" i="95"/>
  <c r="BF91" i="95" s="1"/>
  <c r="AZ91" i="95"/>
  <c r="BB91" i="95" s="1"/>
  <c r="AV91" i="95"/>
  <c r="AX91" i="95" s="1"/>
  <c r="AR91" i="95"/>
  <c r="AN91" i="95"/>
  <c r="AP91" i="95" s="1"/>
  <c r="AJ91" i="95"/>
  <c r="AL91" i="95" s="1"/>
  <c r="AF91" i="95"/>
  <c r="AH91" i="95" s="1"/>
  <c r="AB91" i="95"/>
  <c r="X91" i="95"/>
  <c r="Z91" i="95" s="1"/>
  <c r="T91" i="95"/>
  <c r="V91" i="95" s="1"/>
  <c r="P91" i="95"/>
  <c r="R91" i="95" s="1"/>
  <c r="L91" i="95"/>
  <c r="G91" i="95"/>
  <c r="F91" i="95"/>
  <c r="F94" i="95" s="1"/>
  <c r="C91" i="95"/>
  <c r="O90" i="95"/>
  <c r="S90" i="95" s="1"/>
  <c r="W90" i="95" s="1"/>
  <c r="AA90" i="95" s="1"/>
  <c r="AE90" i="95" s="1"/>
  <c r="AI90" i="95" s="1"/>
  <c r="AM90" i="95" s="1"/>
  <c r="AQ90" i="95" s="1"/>
  <c r="AU90" i="95" s="1"/>
  <c r="AY90" i="95" s="1"/>
  <c r="BC90" i="95" s="1"/>
  <c r="BG90" i="95" s="1"/>
  <c r="BK90" i="95" s="1"/>
  <c r="BO90" i="95" s="1"/>
  <c r="BS90" i="95" s="1"/>
  <c r="BW90" i="95" s="1"/>
  <c r="CA90" i="95" s="1"/>
  <c r="CE90" i="95" s="1"/>
  <c r="CI90" i="95" s="1"/>
  <c r="CM90" i="95" s="1"/>
  <c r="CQ90" i="95" s="1"/>
  <c r="CU90" i="95" s="1"/>
  <c r="CY90" i="95" s="1"/>
  <c r="DC90" i="95" s="1"/>
  <c r="DA89" i="95"/>
  <c r="CZ89" i="95"/>
  <c r="CW89" i="95"/>
  <c r="CX89" i="95" s="1"/>
  <c r="CV89" i="95"/>
  <c r="CS89" i="95"/>
  <c r="CR89" i="95"/>
  <c r="CO89" i="95"/>
  <c r="CP89" i="95" s="1"/>
  <c r="CN89" i="95"/>
  <c r="CK89" i="95"/>
  <c r="CJ89" i="95"/>
  <c r="CG89" i="95"/>
  <c r="CH89" i="95" s="1"/>
  <c r="CF89" i="95"/>
  <c r="CC89" i="95"/>
  <c r="CB89" i="95"/>
  <c r="BY89" i="95"/>
  <c r="BZ89" i="95" s="1"/>
  <c r="BX89" i="95"/>
  <c r="BU89" i="95"/>
  <c r="BT89" i="95"/>
  <c r="BQ89" i="95"/>
  <c r="BR89" i="95" s="1"/>
  <c r="BP89" i="95"/>
  <c r="BM89" i="95"/>
  <c r="BL89" i="95"/>
  <c r="BI89" i="95"/>
  <c r="BJ89" i="95" s="1"/>
  <c r="BH89" i="95"/>
  <c r="BE89" i="95"/>
  <c r="BD89" i="95"/>
  <c r="BA89" i="95"/>
  <c r="BB89" i="95" s="1"/>
  <c r="AZ89" i="95"/>
  <c r="AW89" i="95"/>
  <c r="AV89" i="95"/>
  <c r="AS89" i="95"/>
  <c r="AT89" i="95" s="1"/>
  <c r="AR89" i="95"/>
  <c r="AO89" i="95"/>
  <c r="AN89" i="95"/>
  <c r="AK89" i="95"/>
  <c r="AL89" i="95" s="1"/>
  <c r="AJ89" i="95"/>
  <c r="AG89" i="95"/>
  <c r="AF89" i="95"/>
  <c r="AC89" i="95"/>
  <c r="AD89" i="95" s="1"/>
  <c r="AB89" i="95"/>
  <c r="Y89" i="95"/>
  <c r="X89" i="95"/>
  <c r="U89" i="95"/>
  <c r="V89" i="95" s="1"/>
  <c r="T89" i="95"/>
  <c r="Q89" i="95"/>
  <c r="P89" i="95"/>
  <c r="M89" i="95"/>
  <c r="M90" i="95" s="1"/>
  <c r="L89" i="95"/>
  <c r="L90" i="95" s="1"/>
  <c r="G89" i="95"/>
  <c r="F88" i="95"/>
  <c r="CZ87" i="95"/>
  <c r="DB87" i="95" s="1"/>
  <c r="CV87" i="95"/>
  <c r="CR87" i="95"/>
  <c r="CT87" i="95" s="1"/>
  <c r="CN87" i="95"/>
  <c r="CP87" i="95" s="1"/>
  <c r="CJ87" i="95"/>
  <c r="CL87" i="95" s="1"/>
  <c r="CF87" i="95"/>
  <c r="CB87" i="95"/>
  <c r="CD87" i="95" s="1"/>
  <c r="BX87" i="95"/>
  <c r="BZ87" i="95" s="1"/>
  <c r="BT87" i="95"/>
  <c r="BV87" i="95" s="1"/>
  <c r="BP87" i="95"/>
  <c r="BL87" i="95"/>
  <c r="BN87" i="95" s="1"/>
  <c r="BH87" i="95"/>
  <c r="BJ87" i="95" s="1"/>
  <c r="BD87" i="95"/>
  <c r="BF87" i="95" s="1"/>
  <c r="AZ87" i="95"/>
  <c r="AV87" i="95"/>
  <c r="AX87" i="95" s="1"/>
  <c r="AR87" i="95"/>
  <c r="AT87" i="95" s="1"/>
  <c r="AN87" i="95"/>
  <c r="AP87" i="95" s="1"/>
  <c r="AJ87" i="95"/>
  <c r="AF87" i="95"/>
  <c r="AH87" i="95" s="1"/>
  <c r="AB87" i="95"/>
  <c r="AD87" i="95" s="1"/>
  <c r="X87" i="95"/>
  <c r="Z87" i="95" s="1"/>
  <c r="T87" i="95"/>
  <c r="P87" i="95"/>
  <c r="R87" i="95" s="1"/>
  <c r="L87" i="95"/>
  <c r="N87" i="95" s="1"/>
  <c r="G87" i="95"/>
  <c r="F87" i="95"/>
  <c r="F90" i="95" s="1"/>
  <c r="C87" i="95"/>
  <c r="O86" i="95"/>
  <c r="S86" i="95" s="1"/>
  <c r="W86" i="95" s="1"/>
  <c r="AA86" i="95" s="1"/>
  <c r="AE86" i="95" s="1"/>
  <c r="AI86" i="95" s="1"/>
  <c r="AM86" i="95" s="1"/>
  <c r="AQ86" i="95" s="1"/>
  <c r="AU86" i="95" s="1"/>
  <c r="AY86" i="95" s="1"/>
  <c r="BC86" i="95" s="1"/>
  <c r="BG86" i="95" s="1"/>
  <c r="BK86" i="95" s="1"/>
  <c r="BO86" i="95" s="1"/>
  <c r="BS86" i="95" s="1"/>
  <c r="BW86" i="95" s="1"/>
  <c r="CA86" i="95" s="1"/>
  <c r="CE86" i="95" s="1"/>
  <c r="CI86" i="95" s="1"/>
  <c r="CM86" i="95" s="1"/>
  <c r="CQ86" i="95" s="1"/>
  <c r="CU86" i="95" s="1"/>
  <c r="CY86" i="95" s="1"/>
  <c r="DC86" i="95" s="1"/>
  <c r="DA85" i="95"/>
  <c r="CZ85" i="95"/>
  <c r="CW85" i="95"/>
  <c r="CX85" i="95" s="1"/>
  <c r="CV85" i="95"/>
  <c r="CS85" i="95"/>
  <c r="CR85" i="95"/>
  <c r="CO85" i="95"/>
  <c r="CP85" i="95" s="1"/>
  <c r="CN85" i="95"/>
  <c r="CK85" i="95"/>
  <c r="CJ85" i="95"/>
  <c r="CG85" i="95"/>
  <c r="CH85" i="95" s="1"/>
  <c r="CF85" i="95"/>
  <c r="CC85" i="95"/>
  <c r="CB85" i="95"/>
  <c r="BY85" i="95"/>
  <c r="BZ85" i="95" s="1"/>
  <c r="BX85" i="95"/>
  <c r="BU85" i="95"/>
  <c r="BT85" i="95"/>
  <c r="BQ85" i="95"/>
  <c r="BR85" i="95" s="1"/>
  <c r="BP85" i="95"/>
  <c r="BM85" i="95"/>
  <c r="BL85" i="95"/>
  <c r="BI85" i="95"/>
  <c r="BJ85" i="95" s="1"/>
  <c r="BH85" i="95"/>
  <c r="BE85" i="95"/>
  <c r="BD85" i="95"/>
  <c r="BA85" i="95"/>
  <c r="BB85" i="95" s="1"/>
  <c r="AZ85" i="95"/>
  <c r="AW85" i="95"/>
  <c r="AV85" i="95"/>
  <c r="AS85" i="95"/>
  <c r="AT85" i="95" s="1"/>
  <c r="AR85" i="95"/>
  <c r="AO85" i="95"/>
  <c r="AN85" i="95"/>
  <c r="AK85" i="95"/>
  <c r="AL85" i="95" s="1"/>
  <c r="AJ85" i="95"/>
  <c r="AG85" i="95"/>
  <c r="AF85" i="95"/>
  <c r="AC85" i="95"/>
  <c r="AB85" i="95"/>
  <c r="Y85" i="95"/>
  <c r="X85" i="95"/>
  <c r="U85" i="95"/>
  <c r="V85" i="95" s="1"/>
  <c r="T85" i="95"/>
  <c r="Q85" i="95"/>
  <c r="P85" i="95"/>
  <c r="M85" i="95"/>
  <c r="M86" i="95" s="1"/>
  <c r="L85" i="95"/>
  <c r="L86" i="95" s="1"/>
  <c r="G85" i="95"/>
  <c r="F84" i="95"/>
  <c r="CZ83" i="95"/>
  <c r="DB83" i="95" s="1"/>
  <c r="CV83" i="95"/>
  <c r="CX83" i="95" s="1"/>
  <c r="CR83" i="95"/>
  <c r="CT83" i="95" s="1"/>
  <c r="CN83" i="95"/>
  <c r="CJ83" i="95"/>
  <c r="CL83" i="95" s="1"/>
  <c r="CF83" i="95"/>
  <c r="CH83" i="95" s="1"/>
  <c r="CB83" i="95"/>
  <c r="CD83" i="95" s="1"/>
  <c r="BX83" i="95"/>
  <c r="BT83" i="95"/>
  <c r="BV83" i="95" s="1"/>
  <c r="BP83" i="95"/>
  <c r="BR83" i="95" s="1"/>
  <c r="BL83" i="95"/>
  <c r="BN83" i="95" s="1"/>
  <c r="BH83" i="95"/>
  <c r="BD83" i="95"/>
  <c r="BF83" i="95" s="1"/>
  <c r="AZ83" i="95"/>
  <c r="BB83" i="95" s="1"/>
  <c r="AV83" i="95"/>
  <c r="AX83" i="95" s="1"/>
  <c r="AR83" i="95"/>
  <c r="AN83" i="95"/>
  <c r="AP83" i="95" s="1"/>
  <c r="AJ83" i="95"/>
  <c r="AL83" i="95" s="1"/>
  <c r="AF83" i="95"/>
  <c r="AH83" i="95" s="1"/>
  <c r="AB83" i="95"/>
  <c r="X83" i="95"/>
  <c r="Z83" i="95" s="1"/>
  <c r="T83" i="95"/>
  <c r="V83" i="95" s="1"/>
  <c r="P83" i="95"/>
  <c r="R83" i="95" s="1"/>
  <c r="L83" i="95"/>
  <c r="G83" i="95"/>
  <c r="F83" i="95"/>
  <c r="F86" i="95" s="1"/>
  <c r="C83" i="95"/>
  <c r="O82" i="95"/>
  <c r="S82" i="95" s="1"/>
  <c r="W82" i="95" s="1"/>
  <c r="AA82" i="95" s="1"/>
  <c r="AE82" i="95" s="1"/>
  <c r="AI82" i="95" s="1"/>
  <c r="AM82" i="95" s="1"/>
  <c r="AQ82" i="95" s="1"/>
  <c r="AU82" i="95" s="1"/>
  <c r="AY82" i="95" s="1"/>
  <c r="BC82" i="95" s="1"/>
  <c r="BG82" i="95" s="1"/>
  <c r="BK82" i="95" s="1"/>
  <c r="BO82" i="95" s="1"/>
  <c r="BS82" i="95" s="1"/>
  <c r="BW82" i="95" s="1"/>
  <c r="CA82" i="95" s="1"/>
  <c r="CE82" i="95" s="1"/>
  <c r="CI82" i="95" s="1"/>
  <c r="CM82" i="95" s="1"/>
  <c r="CQ82" i="95" s="1"/>
  <c r="CU82" i="95" s="1"/>
  <c r="CY82" i="95" s="1"/>
  <c r="DC82" i="95" s="1"/>
  <c r="DA81" i="95"/>
  <c r="DB81" i="95" s="1"/>
  <c r="CZ81" i="95"/>
  <c r="CW81" i="95"/>
  <c r="CV81" i="95"/>
  <c r="CS81" i="95"/>
  <c r="CT81" i="95" s="1"/>
  <c r="CR81" i="95"/>
  <c r="CO81" i="95"/>
  <c r="CN81" i="95"/>
  <c r="CK81" i="95"/>
  <c r="CL81" i="95" s="1"/>
  <c r="CJ81" i="95"/>
  <c r="CG81" i="95"/>
  <c r="CF81" i="95"/>
  <c r="CC81" i="95"/>
  <c r="CD81" i="95" s="1"/>
  <c r="CB81" i="95"/>
  <c r="BY81" i="95"/>
  <c r="BX81" i="95"/>
  <c r="BU81" i="95"/>
  <c r="BV81" i="95" s="1"/>
  <c r="BT81" i="95"/>
  <c r="BQ81" i="95"/>
  <c r="BP81" i="95"/>
  <c r="BM81" i="95"/>
  <c r="BN81" i="95" s="1"/>
  <c r="BL81" i="95"/>
  <c r="BI81" i="95"/>
  <c r="BH81" i="95"/>
  <c r="BE81" i="95"/>
  <c r="BF81" i="95" s="1"/>
  <c r="BD81" i="95"/>
  <c r="BA81" i="95"/>
  <c r="AZ81" i="95"/>
  <c r="AW81" i="95"/>
  <c r="AX81" i="95" s="1"/>
  <c r="AV81" i="95"/>
  <c r="AS81" i="95"/>
  <c r="AR81" i="95"/>
  <c r="AO81" i="95"/>
  <c r="AP81" i="95" s="1"/>
  <c r="AN81" i="95"/>
  <c r="AK81" i="95"/>
  <c r="AJ81" i="95"/>
  <c r="AG81" i="95"/>
  <c r="AH81" i="95" s="1"/>
  <c r="AF81" i="95"/>
  <c r="AC81" i="95"/>
  <c r="AB81" i="95"/>
  <c r="Y81" i="95"/>
  <c r="Z81" i="95" s="1"/>
  <c r="X81" i="95"/>
  <c r="U81" i="95"/>
  <c r="T81" i="95"/>
  <c r="Q81" i="95"/>
  <c r="R81" i="95" s="1"/>
  <c r="P81" i="95"/>
  <c r="M81" i="95"/>
  <c r="M82" i="95" s="1"/>
  <c r="L81" i="95"/>
  <c r="L82" i="95" s="1"/>
  <c r="P82" i="95" s="1"/>
  <c r="G81" i="95"/>
  <c r="F80" i="95"/>
  <c r="CZ79" i="95"/>
  <c r="CV79" i="95"/>
  <c r="CX79" i="95" s="1"/>
  <c r="CR79" i="95"/>
  <c r="CN79" i="95"/>
  <c r="CJ79" i="95"/>
  <c r="CF79" i="95"/>
  <c r="CH79" i="95" s="1"/>
  <c r="CB79" i="95"/>
  <c r="BX79" i="95"/>
  <c r="BT79" i="95"/>
  <c r="BP79" i="95"/>
  <c r="BR79" i="95" s="1"/>
  <c r="BL79" i="95"/>
  <c r="BH79" i="95"/>
  <c r="BI79" i="95" s="1"/>
  <c r="BD79" i="95"/>
  <c r="BE79" i="95" s="1"/>
  <c r="AZ79" i="95"/>
  <c r="AV79" i="95"/>
  <c r="AW79" i="95" s="1"/>
  <c r="AR79" i="95"/>
  <c r="AS79" i="95" s="1"/>
  <c r="AN79" i="95"/>
  <c r="AO79" i="95" s="1"/>
  <c r="AJ79" i="95"/>
  <c r="AF79" i="95"/>
  <c r="AG79" i="95" s="1"/>
  <c r="AB79" i="95"/>
  <c r="AC79" i="95" s="1"/>
  <c r="X79" i="95"/>
  <c r="Y79" i="95" s="1"/>
  <c r="T79" i="95"/>
  <c r="P79" i="95"/>
  <c r="Q79" i="95" s="1"/>
  <c r="L79" i="95"/>
  <c r="L80" i="95" s="1"/>
  <c r="G79" i="95"/>
  <c r="F79" i="95"/>
  <c r="F82" i="95" s="1"/>
  <c r="C79" i="95"/>
  <c r="DA77" i="95"/>
  <c r="DB77" i="95" s="1"/>
  <c r="CZ77" i="95"/>
  <c r="CW77" i="95"/>
  <c r="CX77" i="95" s="1"/>
  <c r="CV77" i="95"/>
  <c r="CS77" i="95"/>
  <c r="CT77" i="95" s="1"/>
  <c r="CR77" i="95"/>
  <c r="CO77" i="95"/>
  <c r="CP77" i="95" s="1"/>
  <c r="CN77" i="95"/>
  <c r="CK77" i="95"/>
  <c r="CL77" i="95" s="1"/>
  <c r="CJ77" i="95"/>
  <c r="CG77" i="95"/>
  <c r="CH77" i="95" s="1"/>
  <c r="CF77" i="95"/>
  <c r="CC77" i="95"/>
  <c r="CD77" i="95" s="1"/>
  <c r="CB77" i="95"/>
  <c r="BY77" i="95"/>
  <c r="BZ77" i="95" s="1"/>
  <c r="BX77" i="95"/>
  <c r="BU77" i="95"/>
  <c r="BV77" i="95" s="1"/>
  <c r="BT77" i="95"/>
  <c r="BQ77" i="95"/>
  <c r="BR77" i="95" s="1"/>
  <c r="BP77" i="95"/>
  <c r="BM77" i="95"/>
  <c r="BN77" i="95" s="1"/>
  <c r="BL77" i="95"/>
  <c r="BI77" i="95"/>
  <c r="BJ77" i="95" s="1"/>
  <c r="BH77" i="95"/>
  <c r="BE77" i="95"/>
  <c r="BF77" i="95" s="1"/>
  <c r="BD77" i="95"/>
  <c r="BA77" i="95"/>
  <c r="BB77" i="95" s="1"/>
  <c r="AZ77" i="95"/>
  <c r="AW77" i="95"/>
  <c r="AX77" i="95" s="1"/>
  <c r="AV77" i="95"/>
  <c r="AS77" i="95"/>
  <c r="AT77" i="95" s="1"/>
  <c r="AR77" i="95"/>
  <c r="AO77" i="95"/>
  <c r="AP77" i="95" s="1"/>
  <c r="AN77" i="95"/>
  <c r="AK77" i="95"/>
  <c r="AL77" i="95" s="1"/>
  <c r="AJ77" i="95"/>
  <c r="AG77" i="95"/>
  <c r="AH77" i="95" s="1"/>
  <c r="AF77" i="95"/>
  <c r="AC77" i="95"/>
  <c r="AD77" i="95" s="1"/>
  <c r="AB77" i="95"/>
  <c r="Y77" i="95"/>
  <c r="Z77" i="95" s="1"/>
  <c r="X77" i="95"/>
  <c r="U77" i="95"/>
  <c r="V77" i="95" s="1"/>
  <c r="T77" i="95"/>
  <c r="Q77" i="95"/>
  <c r="R77" i="95" s="1"/>
  <c r="P77" i="95"/>
  <c r="M77" i="95"/>
  <c r="L77" i="95"/>
  <c r="L78" i="95" s="1"/>
  <c r="G77" i="95"/>
  <c r="F76" i="95"/>
  <c r="CZ75" i="95"/>
  <c r="CV75" i="95"/>
  <c r="CR75" i="95"/>
  <c r="CN75" i="95"/>
  <c r="CJ75" i="95"/>
  <c r="CF75" i="95"/>
  <c r="CB75" i="95"/>
  <c r="BX75" i="95"/>
  <c r="BT75" i="95"/>
  <c r="BP75" i="95"/>
  <c r="BL75" i="95"/>
  <c r="BH75" i="95"/>
  <c r="BD75" i="95"/>
  <c r="AZ75" i="95"/>
  <c r="AV75" i="95"/>
  <c r="AW75" i="95" s="1"/>
  <c r="AR75" i="95"/>
  <c r="AS75" i="95" s="1"/>
  <c r="AN75" i="95"/>
  <c r="AJ75" i="95"/>
  <c r="AK75" i="95" s="1"/>
  <c r="AF75" i="95"/>
  <c r="AG75" i="95" s="1"/>
  <c r="AB75" i="95"/>
  <c r="AC75" i="95" s="1"/>
  <c r="X75" i="95"/>
  <c r="T75" i="95"/>
  <c r="U75" i="95" s="1"/>
  <c r="P75" i="95"/>
  <c r="Q75" i="95" s="1"/>
  <c r="L75" i="95"/>
  <c r="L76" i="95" s="1"/>
  <c r="G75" i="95"/>
  <c r="F75" i="95"/>
  <c r="F78" i="95" s="1"/>
  <c r="C75" i="95"/>
  <c r="DA73" i="95"/>
  <c r="DB73" i="95" s="1"/>
  <c r="CZ73" i="95"/>
  <c r="CW73" i="95"/>
  <c r="CX73" i="95" s="1"/>
  <c r="CV73" i="95"/>
  <c r="CS73" i="95"/>
  <c r="CT73" i="95" s="1"/>
  <c r="CR73" i="95"/>
  <c r="CO73" i="95"/>
  <c r="CP73" i="95" s="1"/>
  <c r="CN73" i="95"/>
  <c r="CK73" i="95"/>
  <c r="CL73" i="95" s="1"/>
  <c r="CJ73" i="95"/>
  <c r="CG73" i="95"/>
  <c r="CH73" i="95" s="1"/>
  <c r="CF73" i="95"/>
  <c r="CC73" i="95"/>
  <c r="CD73" i="95" s="1"/>
  <c r="CB73" i="95"/>
  <c r="BY73" i="95"/>
  <c r="BZ73" i="95" s="1"/>
  <c r="BX73" i="95"/>
  <c r="BU73" i="95"/>
  <c r="BV73" i="95" s="1"/>
  <c r="BT73" i="95"/>
  <c r="BQ73" i="95"/>
  <c r="BR73" i="95" s="1"/>
  <c r="BP73" i="95"/>
  <c r="BM73" i="95"/>
  <c r="BN73" i="95" s="1"/>
  <c r="BL73" i="95"/>
  <c r="BI73" i="95"/>
  <c r="BJ73" i="95" s="1"/>
  <c r="BH73" i="95"/>
  <c r="BE73" i="95"/>
  <c r="BF73" i="95" s="1"/>
  <c r="BD73" i="95"/>
  <c r="BA73" i="95"/>
  <c r="BB73" i="95" s="1"/>
  <c r="AZ73" i="95"/>
  <c r="AW73" i="95"/>
  <c r="AX73" i="95" s="1"/>
  <c r="AV73" i="95"/>
  <c r="AS73" i="95"/>
  <c r="AR73" i="95"/>
  <c r="AO73" i="95"/>
  <c r="AP73" i="95" s="1"/>
  <c r="AN73" i="95"/>
  <c r="AK73" i="95"/>
  <c r="AJ73" i="95"/>
  <c r="AG73" i="95"/>
  <c r="AH73" i="95" s="1"/>
  <c r="AF73" i="95"/>
  <c r="AC73" i="95"/>
  <c r="AD73" i="95" s="1"/>
  <c r="AB73" i="95"/>
  <c r="Y73" i="95"/>
  <c r="Z73" i="95" s="1"/>
  <c r="X73" i="95"/>
  <c r="U73" i="95"/>
  <c r="V73" i="95" s="1"/>
  <c r="T73" i="95"/>
  <c r="Q73" i="95"/>
  <c r="R73" i="95" s="1"/>
  <c r="P73" i="95"/>
  <c r="G73" i="95"/>
  <c r="F72" i="95"/>
  <c r="CZ71" i="95"/>
  <c r="CV71" i="95"/>
  <c r="CR71" i="95"/>
  <c r="CN71" i="95"/>
  <c r="CJ71" i="95"/>
  <c r="CF71" i="95"/>
  <c r="CB71" i="95"/>
  <c r="BX71" i="95"/>
  <c r="BT71" i="95"/>
  <c r="BP71" i="95"/>
  <c r="BL71" i="95"/>
  <c r="BH71" i="95"/>
  <c r="BD71" i="95"/>
  <c r="AZ71" i="95"/>
  <c r="AV71" i="95"/>
  <c r="AR71" i="95"/>
  <c r="AN71" i="95"/>
  <c r="AO71" i="95" s="1"/>
  <c r="AJ71" i="95"/>
  <c r="AF71" i="95"/>
  <c r="AG71" i="95" s="1"/>
  <c r="AB71" i="95"/>
  <c r="AC71" i="95" s="1"/>
  <c r="X71" i="95"/>
  <c r="Y71" i="95" s="1"/>
  <c r="T71" i="95"/>
  <c r="P71" i="95"/>
  <c r="Q71" i="95" s="1"/>
  <c r="L71" i="95"/>
  <c r="L72" i="95" s="1"/>
  <c r="G71" i="95"/>
  <c r="F71" i="95"/>
  <c r="F74" i="95" s="1"/>
  <c r="C71" i="95"/>
  <c r="O70" i="95"/>
  <c r="S70" i="95" s="1"/>
  <c r="W70" i="95" s="1"/>
  <c r="AA70" i="95" s="1"/>
  <c r="AE70" i="95" s="1"/>
  <c r="AI70" i="95" s="1"/>
  <c r="AM70" i="95" s="1"/>
  <c r="AQ70" i="95" s="1"/>
  <c r="AU70" i="95" s="1"/>
  <c r="AY70" i="95" s="1"/>
  <c r="BC70" i="95" s="1"/>
  <c r="BG70" i="95" s="1"/>
  <c r="BK70" i="95" s="1"/>
  <c r="BO70" i="95" s="1"/>
  <c r="BS70" i="95" s="1"/>
  <c r="BW70" i="95" s="1"/>
  <c r="CA70" i="95" s="1"/>
  <c r="CE70" i="95" s="1"/>
  <c r="CI70" i="95" s="1"/>
  <c r="CM70" i="95" s="1"/>
  <c r="CQ70" i="95" s="1"/>
  <c r="CU70" i="95" s="1"/>
  <c r="CY70" i="95" s="1"/>
  <c r="DC70" i="95" s="1"/>
  <c r="DA69" i="95"/>
  <c r="DB69" i="95" s="1"/>
  <c r="CZ69" i="95"/>
  <c r="CW69" i="95"/>
  <c r="CX69" i="95" s="1"/>
  <c r="CV69" i="95"/>
  <c r="CS69" i="95"/>
  <c r="CT69" i="95" s="1"/>
  <c r="CR69" i="95"/>
  <c r="CO69" i="95"/>
  <c r="CP69" i="95" s="1"/>
  <c r="CN69" i="95"/>
  <c r="CK69" i="95"/>
  <c r="CL69" i="95" s="1"/>
  <c r="CJ69" i="95"/>
  <c r="CG69" i="95"/>
  <c r="CH69" i="95" s="1"/>
  <c r="CF69" i="95"/>
  <c r="CC69" i="95"/>
  <c r="CD69" i="95" s="1"/>
  <c r="CB69" i="95"/>
  <c r="BY69" i="95"/>
  <c r="BZ69" i="95" s="1"/>
  <c r="BX69" i="95"/>
  <c r="BU69" i="95"/>
  <c r="BV69" i="95" s="1"/>
  <c r="BT69" i="95"/>
  <c r="BQ69" i="95"/>
  <c r="BR69" i="95" s="1"/>
  <c r="BP69" i="95"/>
  <c r="BM69" i="95"/>
  <c r="BN69" i="95" s="1"/>
  <c r="BL69" i="95"/>
  <c r="BI69" i="95"/>
  <c r="BJ69" i="95" s="1"/>
  <c r="BH69" i="95"/>
  <c r="BE69" i="95"/>
  <c r="BF69" i="95" s="1"/>
  <c r="BD69" i="95"/>
  <c r="BA69" i="95"/>
  <c r="BB69" i="95" s="1"/>
  <c r="AZ69" i="95"/>
  <c r="AW69" i="95"/>
  <c r="AX69" i="95" s="1"/>
  <c r="AV69" i="95"/>
  <c r="AS69" i="95"/>
  <c r="AT69" i="95" s="1"/>
  <c r="AR69" i="95"/>
  <c r="AO69" i="95"/>
  <c r="AP69" i="95" s="1"/>
  <c r="AN69" i="95"/>
  <c r="AK69" i="95"/>
  <c r="AL69" i="95" s="1"/>
  <c r="AJ69" i="95"/>
  <c r="AG69" i="95"/>
  <c r="AH69" i="95" s="1"/>
  <c r="AF69" i="95"/>
  <c r="AC69" i="95"/>
  <c r="AD69" i="95" s="1"/>
  <c r="AB69" i="95"/>
  <c r="Y69" i="95"/>
  <c r="Z69" i="95" s="1"/>
  <c r="X69" i="95"/>
  <c r="U69" i="95"/>
  <c r="V69" i="95" s="1"/>
  <c r="T69" i="95"/>
  <c r="Q69" i="95"/>
  <c r="R69" i="95" s="1"/>
  <c r="P69" i="95"/>
  <c r="M69" i="95"/>
  <c r="M70" i="95" s="1"/>
  <c r="L69" i="95"/>
  <c r="L70" i="95" s="1"/>
  <c r="G69" i="95"/>
  <c r="F68" i="95"/>
  <c r="CZ67" i="95"/>
  <c r="CV67" i="95"/>
  <c r="CR67" i="95"/>
  <c r="CN67" i="95"/>
  <c r="CJ67" i="95"/>
  <c r="CF67" i="95"/>
  <c r="CB67" i="95"/>
  <c r="CC67" i="95" s="1"/>
  <c r="BX67" i="95"/>
  <c r="BY67" i="95" s="1"/>
  <c r="BT67" i="95"/>
  <c r="BU67" i="95" s="1"/>
  <c r="BP67" i="95"/>
  <c r="BQ67" i="95" s="1"/>
  <c r="BL67" i="95"/>
  <c r="BM67" i="95" s="1"/>
  <c r="BH67" i="95"/>
  <c r="BI67" i="95" s="1"/>
  <c r="BD67" i="95"/>
  <c r="BE67" i="95" s="1"/>
  <c r="AZ67" i="95"/>
  <c r="BA67" i="95" s="1"/>
  <c r="BC67" i="95" s="1"/>
  <c r="AV67" i="95"/>
  <c r="AW67" i="95" s="1"/>
  <c r="AR67" i="95"/>
  <c r="AS67" i="95" s="1"/>
  <c r="AN67" i="95"/>
  <c r="AO67" i="95" s="1"/>
  <c r="AJ67" i="95"/>
  <c r="AK67" i="95" s="1"/>
  <c r="AF67" i="95"/>
  <c r="AG67" i="95" s="1"/>
  <c r="AB67" i="95"/>
  <c r="AC67" i="95" s="1"/>
  <c r="X67" i="95"/>
  <c r="Y67" i="95" s="1"/>
  <c r="T67" i="95"/>
  <c r="U67" i="95" s="1"/>
  <c r="P67" i="95"/>
  <c r="Q67" i="95" s="1"/>
  <c r="M67" i="95"/>
  <c r="L67" i="95"/>
  <c r="L68" i="95" s="1"/>
  <c r="G67" i="95"/>
  <c r="F67" i="95"/>
  <c r="F70" i="95" s="1"/>
  <c r="C67" i="95"/>
  <c r="O66" i="95"/>
  <c r="S66" i="95" s="1"/>
  <c r="W66" i="95" s="1"/>
  <c r="AA66" i="95" s="1"/>
  <c r="AE66" i="95" s="1"/>
  <c r="AI66" i="95" s="1"/>
  <c r="AM66" i="95" s="1"/>
  <c r="AQ66" i="95" s="1"/>
  <c r="AU66" i="95" s="1"/>
  <c r="AY66" i="95" s="1"/>
  <c r="BC66" i="95" s="1"/>
  <c r="BG66" i="95" s="1"/>
  <c r="BK66" i="95" s="1"/>
  <c r="BO66" i="95" s="1"/>
  <c r="BS66" i="95" s="1"/>
  <c r="BW66" i="95" s="1"/>
  <c r="CA66" i="95" s="1"/>
  <c r="CE66" i="95" s="1"/>
  <c r="CI66" i="95" s="1"/>
  <c r="CM66" i="95" s="1"/>
  <c r="CQ66" i="95" s="1"/>
  <c r="CU66" i="95" s="1"/>
  <c r="CY66" i="95" s="1"/>
  <c r="DC66" i="95" s="1"/>
  <c r="DA65" i="95"/>
  <c r="DB65" i="95" s="1"/>
  <c r="CZ65" i="95"/>
  <c r="CW65" i="95"/>
  <c r="CV65" i="95"/>
  <c r="CS65" i="95"/>
  <c r="CT65" i="95" s="1"/>
  <c r="CR65" i="95"/>
  <c r="CO65" i="95"/>
  <c r="CN65" i="95"/>
  <c r="CK65" i="95"/>
  <c r="CL65" i="95" s="1"/>
  <c r="CJ65" i="95"/>
  <c r="CG65" i="95"/>
  <c r="CF65" i="95"/>
  <c r="CC65" i="95"/>
  <c r="CD65" i="95" s="1"/>
  <c r="CB65" i="95"/>
  <c r="BY65" i="95"/>
  <c r="BX65" i="95"/>
  <c r="BU65" i="95"/>
  <c r="BV65" i="95" s="1"/>
  <c r="BT65" i="95"/>
  <c r="BQ65" i="95"/>
  <c r="BP65" i="95"/>
  <c r="BM65" i="95"/>
  <c r="BN65" i="95" s="1"/>
  <c r="BL65" i="95"/>
  <c r="BI65" i="95"/>
  <c r="BH65" i="95"/>
  <c r="BE65" i="95"/>
  <c r="BF65" i="95" s="1"/>
  <c r="BD65" i="95"/>
  <c r="BA65" i="95"/>
  <c r="AZ65" i="95"/>
  <c r="AW65" i="95"/>
  <c r="AX65" i="95" s="1"/>
  <c r="AV65" i="95"/>
  <c r="AS65" i="95"/>
  <c r="AR65" i="95"/>
  <c r="AO65" i="95"/>
  <c r="AP65" i="95" s="1"/>
  <c r="AN65" i="95"/>
  <c r="AK65" i="95"/>
  <c r="AJ65" i="95"/>
  <c r="AG65" i="95"/>
  <c r="AH65" i="95" s="1"/>
  <c r="AF65" i="95"/>
  <c r="AC65" i="95"/>
  <c r="AB65" i="95"/>
  <c r="Y65" i="95"/>
  <c r="Z65" i="95" s="1"/>
  <c r="X65" i="95"/>
  <c r="U65" i="95"/>
  <c r="V65" i="95" s="1"/>
  <c r="T65" i="95"/>
  <c r="Q65" i="95"/>
  <c r="R65" i="95" s="1"/>
  <c r="P65" i="95"/>
  <c r="M65" i="95"/>
  <c r="M66" i="95" s="1"/>
  <c r="L65" i="95"/>
  <c r="L66" i="95" s="1"/>
  <c r="G65" i="95"/>
  <c r="F64" i="95"/>
  <c r="CZ63" i="95"/>
  <c r="CV63" i="95"/>
  <c r="CR63" i="95"/>
  <c r="CN63" i="95"/>
  <c r="CO63" i="95" s="1"/>
  <c r="CJ63" i="95"/>
  <c r="CF63" i="95"/>
  <c r="CB63" i="95"/>
  <c r="BX63" i="95"/>
  <c r="BY63" i="95" s="1"/>
  <c r="BT63" i="95"/>
  <c r="BP63" i="95"/>
  <c r="BL63" i="95"/>
  <c r="BH63" i="95"/>
  <c r="BI63" i="95" s="1"/>
  <c r="BD63" i="95"/>
  <c r="AZ63" i="95"/>
  <c r="AV63" i="95"/>
  <c r="AR63" i="95"/>
  <c r="AS63" i="95" s="1"/>
  <c r="AN63" i="95"/>
  <c r="AO63" i="95" s="1"/>
  <c r="AJ63" i="95"/>
  <c r="AK63" i="95" s="1"/>
  <c r="AF63" i="95"/>
  <c r="AG63" i="95" s="1"/>
  <c r="AB63" i="95"/>
  <c r="AC63" i="95" s="1"/>
  <c r="X63" i="95"/>
  <c r="Y63" i="95" s="1"/>
  <c r="T63" i="95"/>
  <c r="U63" i="95" s="1"/>
  <c r="P63" i="95"/>
  <c r="Q63" i="95" s="1"/>
  <c r="L63" i="95"/>
  <c r="G63" i="95"/>
  <c r="F63" i="95"/>
  <c r="F66" i="95" s="1"/>
  <c r="C63" i="95"/>
  <c r="O62" i="95"/>
  <c r="S62" i="95" s="1"/>
  <c r="W62" i="95" s="1"/>
  <c r="AA62" i="95" s="1"/>
  <c r="AE62" i="95" s="1"/>
  <c r="AI62" i="95" s="1"/>
  <c r="AM62" i="95" s="1"/>
  <c r="AQ62" i="95" s="1"/>
  <c r="AU62" i="95" s="1"/>
  <c r="AY62" i="95" s="1"/>
  <c r="BC62" i="95" s="1"/>
  <c r="BG62" i="95" s="1"/>
  <c r="BK62" i="95" s="1"/>
  <c r="BO62" i="95" s="1"/>
  <c r="BS62" i="95" s="1"/>
  <c r="BW62" i="95" s="1"/>
  <c r="CA62" i="95" s="1"/>
  <c r="CE62" i="95" s="1"/>
  <c r="CI62" i="95" s="1"/>
  <c r="CM62" i="95" s="1"/>
  <c r="CQ62" i="95" s="1"/>
  <c r="CU62" i="95" s="1"/>
  <c r="CY62" i="95" s="1"/>
  <c r="DC62" i="95" s="1"/>
  <c r="DA61" i="95"/>
  <c r="DB61" i="95" s="1"/>
  <c r="CZ61" i="95"/>
  <c r="CW61" i="95"/>
  <c r="CX61" i="95" s="1"/>
  <c r="CV61" i="95"/>
  <c r="CS61" i="95"/>
  <c r="CT61" i="95" s="1"/>
  <c r="CR61" i="95"/>
  <c r="CO61" i="95"/>
  <c r="CP61" i="95" s="1"/>
  <c r="CN61" i="95"/>
  <c r="CK61" i="95"/>
  <c r="CL61" i="95" s="1"/>
  <c r="CJ61" i="95"/>
  <c r="CG61" i="95"/>
  <c r="CH61" i="95" s="1"/>
  <c r="CF61" i="95"/>
  <c r="CC61" i="95"/>
  <c r="CD61" i="95" s="1"/>
  <c r="CB61" i="95"/>
  <c r="BY61" i="95"/>
  <c r="BZ61" i="95" s="1"/>
  <c r="BX61" i="95"/>
  <c r="BU61" i="95"/>
  <c r="BV61" i="95" s="1"/>
  <c r="BT61" i="95"/>
  <c r="BQ61" i="95"/>
  <c r="BR61" i="95" s="1"/>
  <c r="BP61" i="95"/>
  <c r="BM61" i="95"/>
  <c r="BN61" i="95" s="1"/>
  <c r="BL61" i="95"/>
  <c r="BI61" i="95"/>
  <c r="BJ61" i="95" s="1"/>
  <c r="BH61" i="95"/>
  <c r="BE61" i="95"/>
  <c r="BF61" i="95" s="1"/>
  <c r="BD61" i="95"/>
  <c r="BA61" i="95"/>
  <c r="BB61" i="95" s="1"/>
  <c r="AZ61" i="95"/>
  <c r="AW61" i="95"/>
  <c r="AX61" i="95" s="1"/>
  <c r="AV61" i="95"/>
  <c r="AS61" i="95"/>
  <c r="AT61" i="95" s="1"/>
  <c r="AR61" i="95"/>
  <c r="AO61" i="95"/>
  <c r="AP61" i="95" s="1"/>
  <c r="AN61" i="95"/>
  <c r="AK61" i="95"/>
  <c r="AL61" i="95" s="1"/>
  <c r="AJ61" i="95"/>
  <c r="AG61" i="95"/>
  <c r="AH61" i="95" s="1"/>
  <c r="AF61" i="95"/>
  <c r="AC61" i="95"/>
  <c r="AD61" i="95" s="1"/>
  <c r="AB61" i="95"/>
  <c r="Y61" i="95"/>
  <c r="Z61" i="95" s="1"/>
  <c r="X61" i="95"/>
  <c r="U61" i="95"/>
  <c r="V61" i="95" s="1"/>
  <c r="T61" i="95"/>
  <c r="Q61" i="95"/>
  <c r="R61" i="95" s="1"/>
  <c r="P61" i="95"/>
  <c r="M61" i="95"/>
  <c r="M62" i="95" s="1"/>
  <c r="L61" i="95"/>
  <c r="L62" i="95" s="1"/>
  <c r="G61" i="95"/>
  <c r="F60" i="95"/>
  <c r="CZ59" i="95"/>
  <c r="CV59" i="95"/>
  <c r="CR59" i="95"/>
  <c r="CN59" i="95"/>
  <c r="CJ59" i="95"/>
  <c r="CF59" i="95"/>
  <c r="CB59" i="95"/>
  <c r="BX59" i="95"/>
  <c r="BT59" i="95"/>
  <c r="BP59" i="95"/>
  <c r="BL59" i="95"/>
  <c r="BH59" i="95"/>
  <c r="BD59" i="95"/>
  <c r="AZ59" i="95"/>
  <c r="AV59" i="95"/>
  <c r="AR59" i="95"/>
  <c r="AN59" i="95"/>
  <c r="AJ59" i="95"/>
  <c r="AF59" i="95"/>
  <c r="AB59" i="95"/>
  <c r="X59" i="95"/>
  <c r="T59" i="95"/>
  <c r="P59" i="95"/>
  <c r="L59" i="95"/>
  <c r="L60" i="95" s="1"/>
  <c r="G59" i="95"/>
  <c r="F59" i="95"/>
  <c r="F62" i="95" s="1"/>
  <c r="C59" i="95"/>
  <c r="DA57" i="95"/>
  <c r="DB57" i="95" s="1"/>
  <c r="CZ57" i="95"/>
  <c r="CW57" i="95"/>
  <c r="CX57" i="95" s="1"/>
  <c r="CV57" i="95"/>
  <c r="CS57" i="95"/>
  <c r="CT57" i="95" s="1"/>
  <c r="CR57" i="95"/>
  <c r="CO57" i="95"/>
  <c r="CP57" i="95" s="1"/>
  <c r="CN57" i="95"/>
  <c r="CK57" i="95"/>
  <c r="CL57" i="95" s="1"/>
  <c r="CJ57" i="95"/>
  <c r="CG57" i="95"/>
  <c r="CH57" i="95" s="1"/>
  <c r="CF57" i="95"/>
  <c r="CC57" i="95"/>
  <c r="CD57" i="95" s="1"/>
  <c r="CB57" i="95"/>
  <c r="BY57" i="95"/>
  <c r="BZ57" i="95" s="1"/>
  <c r="BX57" i="95"/>
  <c r="BU57" i="95"/>
  <c r="BV57" i="95" s="1"/>
  <c r="BT57" i="95"/>
  <c r="BQ57" i="95"/>
  <c r="BR57" i="95" s="1"/>
  <c r="BP57" i="95"/>
  <c r="BM57" i="95"/>
  <c r="BN57" i="95" s="1"/>
  <c r="BL57" i="95"/>
  <c r="BI57" i="95"/>
  <c r="BJ57" i="95" s="1"/>
  <c r="BH57" i="95"/>
  <c r="BE57" i="95"/>
  <c r="BF57" i="95" s="1"/>
  <c r="BD57" i="95"/>
  <c r="BA57" i="95"/>
  <c r="BB57" i="95" s="1"/>
  <c r="AZ57" i="95"/>
  <c r="AW57" i="95"/>
  <c r="AX57" i="95" s="1"/>
  <c r="AV57" i="95"/>
  <c r="AS57" i="95"/>
  <c r="AT57" i="95" s="1"/>
  <c r="AR57" i="95"/>
  <c r="AO57" i="95"/>
  <c r="AP57" i="95" s="1"/>
  <c r="AN57" i="95"/>
  <c r="AK57" i="95"/>
  <c r="AL57" i="95" s="1"/>
  <c r="AJ57" i="95"/>
  <c r="AG57" i="95"/>
  <c r="AH57" i="95" s="1"/>
  <c r="AF57" i="95"/>
  <c r="AC57" i="95"/>
  <c r="AD57" i="95" s="1"/>
  <c r="AB57" i="95"/>
  <c r="Y57" i="95"/>
  <c r="Z57" i="95" s="1"/>
  <c r="X57" i="95"/>
  <c r="U57" i="95"/>
  <c r="V57" i="95" s="1"/>
  <c r="T57" i="95"/>
  <c r="Q57" i="95"/>
  <c r="R57" i="95" s="1"/>
  <c r="P57" i="95"/>
  <c r="M57" i="95"/>
  <c r="L57" i="95"/>
  <c r="L58" i="95" s="1"/>
  <c r="G57" i="95"/>
  <c r="F56" i="95"/>
  <c r="CZ55" i="95"/>
  <c r="CV55" i="95"/>
  <c r="CR55" i="95"/>
  <c r="CN55" i="95"/>
  <c r="CJ55" i="95"/>
  <c r="CF55" i="95"/>
  <c r="CB55" i="95"/>
  <c r="BX55" i="95"/>
  <c r="BT55" i="95"/>
  <c r="BP55" i="95"/>
  <c r="BL55" i="95"/>
  <c r="BH55" i="95"/>
  <c r="BD55" i="95"/>
  <c r="AZ55" i="95"/>
  <c r="AV55" i="95"/>
  <c r="AR55" i="95"/>
  <c r="AN55" i="95"/>
  <c r="AJ55" i="95"/>
  <c r="AF55" i="95"/>
  <c r="AB55" i="95"/>
  <c r="X55" i="95"/>
  <c r="T55" i="95"/>
  <c r="P55" i="95"/>
  <c r="L55" i="95"/>
  <c r="L56" i="95" s="1"/>
  <c r="G55" i="95"/>
  <c r="F55" i="95"/>
  <c r="F58" i="95" s="1"/>
  <c r="C55" i="95"/>
  <c r="DA53" i="95"/>
  <c r="DB53" i="95" s="1"/>
  <c r="CZ53" i="95"/>
  <c r="CW53" i="95"/>
  <c r="CX53" i="95" s="1"/>
  <c r="CV53" i="95"/>
  <c r="CS53" i="95"/>
  <c r="CT53" i="95" s="1"/>
  <c r="CR53" i="95"/>
  <c r="CO53" i="95"/>
  <c r="CP53" i="95" s="1"/>
  <c r="CN53" i="95"/>
  <c r="CK53" i="95"/>
  <c r="CL53" i="95" s="1"/>
  <c r="CJ53" i="95"/>
  <c r="CG53" i="95"/>
  <c r="CH53" i="95" s="1"/>
  <c r="CF53" i="95"/>
  <c r="CC53" i="95"/>
  <c r="CD53" i="95" s="1"/>
  <c r="CB53" i="95"/>
  <c r="BY53" i="95"/>
  <c r="BZ53" i="95" s="1"/>
  <c r="BX53" i="95"/>
  <c r="BU53" i="95"/>
  <c r="BV53" i="95" s="1"/>
  <c r="BT53" i="95"/>
  <c r="BQ53" i="95"/>
  <c r="BR53" i="95" s="1"/>
  <c r="BP53" i="95"/>
  <c r="BM53" i="95"/>
  <c r="BN53" i="95" s="1"/>
  <c r="BL53" i="95"/>
  <c r="BI53" i="95"/>
  <c r="BJ53" i="95" s="1"/>
  <c r="BH53" i="95"/>
  <c r="BE53" i="95"/>
  <c r="BF53" i="95" s="1"/>
  <c r="BD53" i="95"/>
  <c r="BA53" i="95"/>
  <c r="BB53" i="95" s="1"/>
  <c r="AZ53" i="95"/>
  <c r="AW53" i="95"/>
  <c r="AX53" i="95" s="1"/>
  <c r="AV53" i="95"/>
  <c r="AS53" i="95"/>
  <c r="AT53" i="95" s="1"/>
  <c r="AR53" i="95"/>
  <c r="AO53" i="95"/>
  <c r="AP53" i="95" s="1"/>
  <c r="AN53" i="95"/>
  <c r="AK53" i="95"/>
  <c r="AL53" i="95" s="1"/>
  <c r="AJ53" i="95"/>
  <c r="AG53" i="95"/>
  <c r="AH53" i="95" s="1"/>
  <c r="AF53" i="95"/>
  <c r="AC53" i="95"/>
  <c r="AD53" i="95" s="1"/>
  <c r="AB53" i="95"/>
  <c r="Y53" i="95"/>
  <c r="Z53" i="95" s="1"/>
  <c r="X53" i="95"/>
  <c r="U53" i="95"/>
  <c r="V53" i="95" s="1"/>
  <c r="T53" i="95"/>
  <c r="Q53" i="95"/>
  <c r="R53" i="95" s="1"/>
  <c r="P53" i="95"/>
  <c r="G53" i="95"/>
  <c r="F52" i="95"/>
  <c r="CZ51" i="95"/>
  <c r="CV51" i="95"/>
  <c r="CR51" i="95"/>
  <c r="CN51" i="95"/>
  <c r="CJ51" i="95"/>
  <c r="CF51" i="95"/>
  <c r="CB51" i="95"/>
  <c r="BX51" i="95"/>
  <c r="BY51" i="95" s="1"/>
  <c r="BT51" i="95"/>
  <c r="BU51" i="95" s="1"/>
  <c r="BP51" i="95"/>
  <c r="BL51" i="95"/>
  <c r="BM51" i="95" s="1"/>
  <c r="BH51" i="95"/>
  <c r="BI51" i="95" s="1"/>
  <c r="BD51" i="95"/>
  <c r="BE51" i="95" s="1"/>
  <c r="AZ51" i="95"/>
  <c r="AV51" i="95"/>
  <c r="AW51" i="95" s="1"/>
  <c r="AR51" i="95"/>
  <c r="AS51" i="95" s="1"/>
  <c r="AN51" i="95"/>
  <c r="AO51" i="95" s="1"/>
  <c r="AJ51" i="95"/>
  <c r="AF51" i="95"/>
  <c r="AG51" i="95" s="1"/>
  <c r="AB51" i="95"/>
  <c r="AC51" i="95" s="1"/>
  <c r="X51" i="95"/>
  <c r="Y51" i="95" s="1"/>
  <c r="T51" i="95"/>
  <c r="P51" i="95"/>
  <c r="Q51" i="95" s="1"/>
  <c r="L51" i="95"/>
  <c r="L52" i="95" s="1"/>
  <c r="G51" i="95"/>
  <c r="F51" i="95"/>
  <c r="F54" i="95" s="1"/>
  <c r="C51" i="95"/>
  <c r="O50" i="95"/>
  <c r="S50" i="95" s="1"/>
  <c r="W50" i="95" s="1"/>
  <c r="AA50" i="95" s="1"/>
  <c r="AE50" i="95" s="1"/>
  <c r="AI50" i="95" s="1"/>
  <c r="AM50" i="95" s="1"/>
  <c r="AQ50" i="95" s="1"/>
  <c r="AU50" i="95" s="1"/>
  <c r="AY50" i="95" s="1"/>
  <c r="BC50" i="95" s="1"/>
  <c r="BG50" i="95" s="1"/>
  <c r="BK50" i="95" s="1"/>
  <c r="BO50" i="95" s="1"/>
  <c r="BS50" i="95" s="1"/>
  <c r="BW50" i="95" s="1"/>
  <c r="CA50" i="95" s="1"/>
  <c r="CE50" i="95" s="1"/>
  <c r="CI50" i="95" s="1"/>
  <c r="CM50" i="95" s="1"/>
  <c r="CQ50" i="95" s="1"/>
  <c r="CU50" i="95" s="1"/>
  <c r="CY50" i="95" s="1"/>
  <c r="DC50" i="95" s="1"/>
  <c r="DA49" i="95"/>
  <c r="DB49" i="95" s="1"/>
  <c r="CZ49" i="95"/>
  <c r="CW49" i="95"/>
  <c r="CX49" i="95" s="1"/>
  <c r="CV49" i="95"/>
  <c r="CS49" i="95"/>
  <c r="CT49" i="95" s="1"/>
  <c r="CR49" i="95"/>
  <c r="CO49" i="95"/>
  <c r="CP49" i="95" s="1"/>
  <c r="CN49" i="95"/>
  <c r="CK49" i="95"/>
  <c r="CL49" i="95" s="1"/>
  <c r="CJ49" i="95"/>
  <c r="CG49" i="95"/>
  <c r="CH49" i="95" s="1"/>
  <c r="CF49" i="95"/>
  <c r="CC49" i="95"/>
  <c r="CD49" i="95" s="1"/>
  <c r="CB49" i="95"/>
  <c r="BY49" i="95"/>
  <c r="BZ49" i="95" s="1"/>
  <c r="BX49" i="95"/>
  <c r="BU49" i="95"/>
  <c r="BV49" i="95" s="1"/>
  <c r="BT49" i="95"/>
  <c r="BQ49" i="95"/>
  <c r="BR49" i="95" s="1"/>
  <c r="BP49" i="95"/>
  <c r="BM49" i="95"/>
  <c r="BN49" i="95" s="1"/>
  <c r="BL49" i="95"/>
  <c r="BI49" i="95"/>
  <c r="BJ49" i="95" s="1"/>
  <c r="BH49" i="95"/>
  <c r="BE49" i="95"/>
  <c r="BF49" i="95" s="1"/>
  <c r="BD49" i="95"/>
  <c r="BA49" i="95"/>
  <c r="AZ49" i="95"/>
  <c r="AW49" i="95"/>
  <c r="AX49" i="95" s="1"/>
  <c r="AV49" i="95"/>
  <c r="AS49" i="95"/>
  <c r="AT49" i="95" s="1"/>
  <c r="AR49" i="95"/>
  <c r="AO49" i="95"/>
  <c r="AP49" i="95" s="1"/>
  <c r="AN49" i="95"/>
  <c r="AK49" i="95"/>
  <c r="AL49" i="95" s="1"/>
  <c r="AJ49" i="95"/>
  <c r="AG49" i="95"/>
  <c r="AH49" i="95" s="1"/>
  <c r="AF49" i="95"/>
  <c r="AC49" i="95"/>
  <c r="AD49" i="95" s="1"/>
  <c r="AB49" i="95"/>
  <c r="Y49" i="95"/>
  <c r="Z49" i="95" s="1"/>
  <c r="X49" i="95"/>
  <c r="U49" i="95"/>
  <c r="V49" i="95" s="1"/>
  <c r="T49" i="95"/>
  <c r="Q49" i="95"/>
  <c r="R49" i="95" s="1"/>
  <c r="P49" i="95"/>
  <c r="M49" i="95"/>
  <c r="M50" i="95" s="1"/>
  <c r="L49" i="95"/>
  <c r="L50" i="95" s="1"/>
  <c r="G49" i="95"/>
  <c r="F48" i="95"/>
  <c r="CZ47" i="95"/>
  <c r="CV47" i="95"/>
  <c r="CR47" i="95"/>
  <c r="CN47" i="95"/>
  <c r="CP47" i="95" s="1"/>
  <c r="CJ47" i="95"/>
  <c r="CF47" i="95"/>
  <c r="CB47" i="95"/>
  <c r="BX47" i="95"/>
  <c r="BZ47" i="95" s="1"/>
  <c r="BT47" i="95"/>
  <c r="BP47" i="95"/>
  <c r="BL47" i="95"/>
  <c r="BH47" i="95"/>
  <c r="BJ47" i="95" s="1"/>
  <c r="BD47" i="95"/>
  <c r="AZ47" i="95"/>
  <c r="AV47" i="95"/>
  <c r="AR47" i="95"/>
  <c r="AT47" i="95" s="1"/>
  <c r="AN47" i="95"/>
  <c r="AO47" i="95" s="1"/>
  <c r="AJ47" i="95"/>
  <c r="AK47" i="95" s="1"/>
  <c r="AF47" i="95"/>
  <c r="AG47" i="95" s="1"/>
  <c r="AB47" i="95"/>
  <c r="X47" i="95"/>
  <c r="Y47" i="95" s="1"/>
  <c r="T47" i="95"/>
  <c r="U47" i="95" s="1"/>
  <c r="P47" i="95"/>
  <c r="Q47" i="95" s="1"/>
  <c r="L47" i="95"/>
  <c r="G47" i="95"/>
  <c r="F47" i="95"/>
  <c r="F50" i="95" s="1"/>
  <c r="C47" i="95"/>
  <c r="O46" i="95"/>
  <c r="S46" i="95" s="1"/>
  <c r="W46" i="95" s="1"/>
  <c r="AA46" i="95" s="1"/>
  <c r="AE46" i="95" s="1"/>
  <c r="AI46" i="95" s="1"/>
  <c r="AM46" i="95" s="1"/>
  <c r="AQ46" i="95" s="1"/>
  <c r="AU46" i="95" s="1"/>
  <c r="AY46" i="95" s="1"/>
  <c r="BC46" i="95" s="1"/>
  <c r="BG46" i="95" s="1"/>
  <c r="BK46" i="95" s="1"/>
  <c r="BO46" i="95" s="1"/>
  <c r="BS46" i="95" s="1"/>
  <c r="BW46" i="95" s="1"/>
  <c r="CA46" i="95" s="1"/>
  <c r="CE46" i="95" s="1"/>
  <c r="CI46" i="95" s="1"/>
  <c r="CM46" i="95" s="1"/>
  <c r="CQ46" i="95" s="1"/>
  <c r="CU46" i="95" s="1"/>
  <c r="CY46" i="95" s="1"/>
  <c r="DC46" i="95" s="1"/>
  <c r="DA45" i="95"/>
  <c r="DB45" i="95" s="1"/>
  <c r="CZ45" i="95"/>
  <c r="CW45" i="95"/>
  <c r="CV45" i="95"/>
  <c r="CS45" i="95"/>
  <c r="CT45" i="95" s="1"/>
  <c r="CR45" i="95"/>
  <c r="CO45" i="95"/>
  <c r="CN45" i="95"/>
  <c r="CK45" i="95"/>
  <c r="CL45" i="95" s="1"/>
  <c r="CJ45" i="95"/>
  <c r="CG45" i="95"/>
  <c r="CF45" i="95"/>
  <c r="CC45" i="95"/>
  <c r="CD45" i="95" s="1"/>
  <c r="CB45" i="95"/>
  <c r="BY45" i="95"/>
  <c r="BZ45" i="95" s="1"/>
  <c r="BX45" i="95"/>
  <c r="BU45" i="95"/>
  <c r="BV45" i="95" s="1"/>
  <c r="BT45" i="95"/>
  <c r="BQ45" i="95"/>
  <c r="BP45" i="95"/>
  <c r="BM45" i="95"/>
  <c r="BN45" i="95" s="1"/>
  <c r="BL45" i="95"/>
  <c r="BI45" i="95"/>
  <c r="BJ45" i="95" s="1"/>
  <c r="BH45" i="95"/>
  <c r="BE45" i="95"/>
  <c r="BF45" i="95" s="1"/>
  <c r="BD45" i="95"/>
  <c r="BA45" i="95"/>
  <c r="BB45" i="95" s="1"/>
  <c r="AZ45" i="95"/>
  <c r="AW45" i="95"/>
  <c r="AX45" i="95" s="1"/>
  <c r="AV45" i="95"/>
  <c r="AS45" i="95"/>
  <c r="AR45" i="95"/>
  <c r="AO45" i="95"/>
  <c r="AP45" i="95" s="1"/>
  <c r="AN45" i="95"/>
  <c r="AK45" i="95"/>
  <c r="AL45" i="95" s="1"/>
  <c r="AJ45" i="95"/>
  <c r="AG45" i="95"/>
  <c r="AH45" i="95" s="1"/>
  <c r="AF45" i="95"/>
  <c r="AC45" i="95"/>
  <c r="AD45" i="95" s="1"/>
  <c r="AB45" i="95"/>
  <c r="Y45" i="95"/>
  <c r="Z45" i="95" s="1"/>
  <c r="X45" i="95"/>
  <c r="U45" i="95"/>
  <c r="V45" i="95" s="1"/>
  <c r="T45" i="95"/>
  <c r="Q45" i="95"/>
  <c r="R45" i="95" s="1"/>
  <c r="P45" i="95"/>
  <c r="M45" i="95"/>
  <c r="M46" i="95" s="1"/>
  <c r="L45" i="95"/>
  <c r="L46" i="95" s="1"/>
  <c r="P46" i="95" s="1"/>
  <c r="G45" i="95"/>
  <c r="F44" i="95"/>
  <c r="CZ43" i="95"/>
  <c r="CV43" i="95"/>
  <c r="CR43" i="95"/>
  <c r="CN43" i="95"/>
  <c r="CJ43" i="95"/>
  <c r="CF43" i="95"/>
  <c r="CB43" i="95"/>
  <c r="BX43" i="95"/>
  <c r="BT43" i="95"/>
  <c r="BP43" i="95"/>
  <c r="BL43" i="95"/>
  <c r="BH43" i="95"/>
  <c r="BD43" i="95"/>
  <c r="AZ43" i="95"/>
  <c r="AV43" i="95"/>
  <c r="AR43" i="95"/>
  <c r="AN43" i="95"/>
  <c r="AJ43" i="95"/>
  <c r="AF43" i="95"/>
  <c r="AB43" i="95"/>
  <c r="X43" i="95"/>
  <c r="T43" i="95"/>
  <c r="P43" i="95"/>
  <c r="L43" i="95"/>
  <c r="L44" i="95" s="1"/>
  <c r="G43" i="95"/>
  <c r="F43" i="95"/>
  <c r="F46" i="95" s="1"/>
  <c r="C43" i="95"/>
  <c r="DA41" i="95"/>
  <c r="DB41" i="95" s="1"/>
  <c r="CZ41" i="95"/>
  <c r="CW41" i="95"/>
  <c r="CX41" i="95" s="1"/>
  <c r="CV41" i="95"/>
  <c r="CS41" i="95"/>
  <c r="CT41" i="95" s="1"/>
  <c r="CR41" i="95"/>
  <c r="CO41" i="95"/>
  <c r="CN41" i="95"/>
  <c r="CK41" i="95"/>
  <c r="CL41" i="95" s="1"/>
  <c r="CJ41" i="95"/>
  <c r="CG41" i="95"/>
  <c r="CH41" i="95" s="1"/>
  <c r="CF41" i="95"/>
  <c r="CC41" i="95"/>
  <c r="CD41" i="95" s="1"/>
  <c r="CB41" i="95"/>
  <c r="BY41" i="95"/>
  <c r="BZ41" i="95" s="1"/>
  <c r="BX41" i="95"/>
  <c r="BU41" i="95"/>
  <c r="BV41" i="95" s="1"/>
  <c r="BT41" i="95"/>
  <c r="BQ41" i="95"/>
  <c r="BR41" i="95" s="1"/>
  <c r="BP41" i="95"/>
  <c r="BM41" i="95"/>
  <c r="BN41" i="95" s="1"/>
  <c r="BL41" i="95"/>
  <c r="BI41" i="95"/>
  <c r="BJ41" i="95" s="1"/>
  <c r="BH41" i="95"/>
  <c r="BE41" i="95"/>
  <c r="BF41" i="95" s="1"/>
  <c r="BD41" i="95"/>
  <c r="BA41" i="95"/>
  <c r="BB41" i="95" s="1"/>
  <c r="AZ41" i="95"/>
  <c r="AW41" i="95"/>
  <c r="AX41" i="95" s="1"/>
  <c r="AV41" i="95"/>
  <c r="AS41" i="95"/>
  <c r="AR41" i="95"/>
  <c r="AO41" i="95"/>
  <c r="AP41" i="95" s="1"/>
  <c r="AN41" i="95"/>
  <c r="AK41" i="95"/>
  <c r="AL41" i="95" s="1"/>
  <c r="AJ41" i="95"/>
  <c r="AG41" i="95"/>
  <c r="AH41" i="95" s="1"/>
  <c r="AF41" i="95"/>
  <c r="AC41" i="95"/>
  <c r="AD41" i="95" s="1"/>
  <c r="AB41" i="95"/>
  <c r="Y41" i="95"/>
  <c r="Z41" i="95" s="1"/>
  <c r="X41" i="95"/>
  <c r="U41" i="95"/>
  <c r="V41" i="95" s="1"/>
  <c r="T41" i="95"/>
  <c r="Q41" i="95"/>
  <c r="R41" i="95" s="1"/>
  <c r="P41" i="95"/>
  <c r="G41" i="95"/>
  <c r="F40" i="95"/>
  <c r="CZ39" i="95"/>
  <c r="CV39" i="95"/>
  <c r="CR39" i="95"/>
  <c r="CN39" i="95"/>
  <c r="CJ39" i="95"/>
  <c r="CK39" i="95" s="1"/>
  <c r="CF39" i="95"/>
  <c r="CG39" i="95" s="1"/>
  <c r="CB39" i="95"/>
  <c r="BX39" i="95"/>
  <c r="BY39" i="95" s="1"/>
  <c r="BT39" i="95"/>
  <c r="BU39" i="95" s="1"/>
  <c r="BP39" i="95"/>
  <c r="BQ39" i="95" s="1"/>
  <c r="BL39" i="95"/>
  <c r="BH39" i="95"/>
  <c r="BI39" i="95" s="1"/>
  <c r="BD39" i="95"/>
  <c r="BE39" i="95" s="1"/>
  <c r="AZ39" i="95"/>
  <c r="BA39" i="95" s="1"/>
  <c r="AV39" i="95"/>
  <c r="AR39" i="95"/>
  <c r="AS39" i="95" s="1"/>
  <c r="AN39" i="95"/>
  <c r="AO39" i="95" s="1"/>
  <c r="AJ39" i="95"/>
  <c r="AK39" i="95" s="1"/>
  <c r="AF39" i="95"/>
  <c r="AB39" i="95"/>
  <c r="AC39" i="95" s="1"/>
  <c r="X39" i="95"/>
  <c r="Y39" i="95" s="1"/>
  <c r="T39" i="95"/>
  <c r="U39" i="95" s="1"/>
  <c r="P39" i="95"/>
  <c r="L39" i="95"/>
  <c r="L40" i="95" s="1"/>
  <c r="G39" i="95"/>
  <c r="F39" i="95"/>
  <c r="F42" i="95" s="1"/>
  <c r="DA37" i="95"/>
  <c r="DB37" i="95" s="1"/>
  <c r="CZ37" i="95"/>
  <c r="CW37" i="95"/>
  <c r="CV37" i="95"/>
  <c r="CS37" i="95"/>
  <c r="CT37" i="95" s="1"/>
  <c r="CR37" i="95"/>
  <c r="CO37" i="95"/>
  <c r="CP37" i="95" s="1"/>
  <c r="CN37" i="95"/>
  <c r="CK37" i="95"/>
  <c r="CL37" i="95" s="1"/>
  <c r="CJ37" i="95"/>
  <c r="CG37" i="95"/>
  <c r="CF37" i="95"/>
  <c r="CC37" i="95"/>
  <c r="CD37" i="95" s="1"/>
  <c r="CB37" i="95"/>
  <c r="BY37" i="95"/>
  <c r="BX37" i="95"/>
  <c r="BU37" i="95"/>
  <c r="BV37" i="95" s="1"/>
  <c r="BT37" i="95"/>
  <c r="BQ37" i="95"/>
  <c r="BR37" i="95" s="1"/>
  <c r="BP37" i="95"/>
  <c r="BM37" i="95"/>
  <c r="BN37" i="95" s="1"/>
  <c r="BL37" i="95"/>
  <c r="BI37" i="95"/>
  <c r="BH37" i="95"/>
  <c r="BE37" i="95"/>
  <c r="BF37" i="95" s="1"/>
  <c r="BD37" i="95"/>
  <c r="BA37" i="95"/>
  <c r="AZ37" i="95"/>
  <c r="AW37" i="95"/>
  <c r="AX37" i="95" s="1"/>
  <c r="AV37" i="95"/>
  <c r="AS37" i="95"/>
  <c r="AR37" i="95"/>
  <c r="AO37" i="95"/>
  <c r="AP37" i="95" s="1"/>
  <c r="AN37" i="95"/>
  <c r="AK37" i="95"/>
  <c r="AJ37" i="95"/>
  <c r="AG37" i="95"/>
  <c r="AH37" i="95" s="1"/>
  <c r="AF37" i="95"/>
  <c r="AC37" i="95"/>
  <c r="AB37" i="95"/>
  <c r="Y37" i="95"/>
  <c r="Z37" i="95" s="1"/>
  <c r="X37" i="95"/>
  <c r="U37" i="95"/>
  <c r="T37" i="95"/>
  <c r="Q37" i="95"/>
  <c r="R37" i="95" s="1"/>
  <c r="P37" i="95"/>
  <c r="G37" i="95"/>
  <c r="F36" i="95"/>
  <c r="DA35" i="95"/>
  <c r="CZ35" i="95"/>
  <c r="CV35" i="95"/>
  <c r="CW35" i="95" s="1"/>
  <c r="CR35" i="95"/>
  <c r="CS35" i="95" s="1"/>
  <c r="CN35" i="95"/>
  <c r="CO35" i="95" s="1"/>
  <c r="CK35" i="95"/>
  <c r="CJ35" i="95"/>
  <c r="CF35" i="95"/>
  <c r="CG35" i="95" s="1"/>
  <c r="CB35" i="95"/>
  <c r="CC35" i="95" s="1"/>
  <c r="BX35" i="95"/>
  <c r="BY35" i="95" s="1"/>
  <c r="BT35" i="95"/>
  <c r="BU35" i="95" s="1"/>
  <c r="BP35" i="95"/>
  <c r="BQ35" i="95" s="1"/>
  <c r="BL35" i="95"/>
  <c r="BM35" i="95" s="1"/>
  <c r="BH35" i="95"/>
  <c r="BI35" i="95" s="1"/>
  <c r="BD35" i="95"/>
  <c r="BE35" i="95" s="1"/>
  <c r="AZ35" i="95"/>
  <c r="BA35" i="95" s="1"/>
  <c r="AV35" i="95"/>
  <c r="AW35" i="95" s="1"/>
  <c r="AR35" i="95"/>
  <c r="AS35" i="95" s="1"/>
  <c r="AN35" i="95"/>
  <c r="AO35" i="95" s="1"/>
  <c r="AQ35" i="95" s="1"/>
  <c r="AJ35" i="95"/>
  <c r="AK35" i="95" s="1"/>
  <c r="AF35" i="95"/>
  <c r="AG35" i="95" s="1"/>
  <c r="AB35" i="95"/>
  <c r="AC35" i="95" s="1"/>
  <c r="X35" i="95"/>
  <c r="Y35" i="95" s="1"/>
  <c r="AA35" i="95" s="1"/>
  <c r="T35" i="95"/>
  <c r="U35" i="95" s="1"/>
  <c r="P35" i="95"/>
  <c r="Q35" i="95" s="1"/>
  <c r="L35" i="95"/>
  <c r="M35" i="95" s="1"/>
  <c r="G35" i="95"/>
  <c r="F35" i="95"/>
  <c r="F38" i="95" s="1"/>
  <c r="C35" i="95"/>
  <c r="O34" i="95"/>
  <c r="S34" i="95" s="1"/>
  <c r="W34" i="95" s="1"/>
  <c r="AA34" i="95" s="1"/>
  <c r="AE34" i="95" s="1"/>
  <c r="AI34" i="95" s="1"/>
  <c r="AM34" i="95" s="1"/>
  <c r="AQ34" i="95" s="1"/>
  <c r="AU34" i="95" s="1"/>
  <c r="AY34" i="95" s="1"/>
  <c r="BC34" i="95" s="1"/>
  <c r="BG34" i="95" s="1"/>
  <c r="BK34" i="95" s="1"/>
  <c r="BO34" i="95" s="1"/>
  <c r="BS34" i="95" s="1"/>
  <c r="BW34" i="95" s="1"/>
  <c r="CA34" i="95" s="1"/>
  <c r="CE34" i="95" s="1"/>
  <c r="CI34" i="95" s="1"/>
  <c r="CM34" i="95" s="1"/>
  <c r="CQ34" i="95" s="1"/>
  <c r="CU34" i="95" s="1"/>
  <c r="CY34" i="95" s="1"/>
  <c r="DC34" i="95" s="1"/>
  <c r="DA33" i="95"/>
  <c r="DB33" i="95" s="1"/>
  <c r="CZ33" i="95"/>
  <c r="CW33" i="95"/>
  <c r="CV33" i="95"/>
  <c r="CS33" i="95"/>
  <c r="CT33" i="95" s="1"/>
  <c r="CR33" i="95"/>
  <c r="CO33" i="95"/>
  <c r="CN33" i="95"/>
  <c r="CK33" i="95"/>
  <c r="CL33" i="95" s="1"/>
  <c r="CJ33" i="95"/>
  <c r="CG33" i="95"/>
  <c r="CF33" i="95"/>
  <c r="CC33" i="95"/>
  <c r="CD33" i="95" s="1"/>
  <c r="CB33" i="95"/>
  <c r="BY33" i="95"/>
  <c r="BX33" i="95"/>
  <c r="BU33" i="95"/>
  <c r="BV33" i="95" s="1"/>
  <c r="BT33" i="95"/>
  <c r="BQ33" i="95"/>
  <c r="BP33" i="95"/>
  <c r="BM33" i="95"/>
  <c r="BN33" i="95" s="1"/>
  <c r="BL33" i="95"/>
  <c r="BI33" i="95"/>
  <c r="BH33" i="95"/>
  <c r="BE33" i="95"/>
  <c r="BF33" i="95" s="1"/>
  <c r="BD33" i="95"/>
  <c r="BA33" i="95"/>
  <c r="AZ33" i="95"/>
  <c r="AW33" i="95"/>
  <c r="AX33" i="95" s="1"/>
  <c r="AV33" i="95"/>
  <c r="AS33" i="95"/>
  <c r="AR33" i="95"/>
  <c r="AO33" i="95"/>
  <c r="AP33" i="95" s="1"/>
  <c r="AN33" i="95"/>
  <c r="AK33" i="95"/>
  <c r="AJ33" i="95"/>
  <c r="AG33" i="95"/>
  <c r="AH33" i="95" s="1"/>
  <c r="AF33" i="95"/>
  <c r="AC33" i="95"/>
  <c r="AB33" i="95"/>
  <c r="Y33" i="95"/>
  <c r="Z33" i="95" s="1"/>
  <c r="X33" i="95"/>
  <c r="U33" i="95"/>
  <c r="T33" i="95"/>
  <c r="Q33" i="95"/>
  <c r="P33" i="95"/>
  <c r="M33" i="95"/>
  <c r="M34" i="95" s="1"/>
  <c r="L33" i="95"/>
  <c r="L34" i="95" s="1"/>
  <c r="G33" i="95"/>
  <c r="F32" i="95"/>
  <c r="CZ31" i="95"/>
  <c r="DA31" i="95" s="1"/>
  <c r="CV31" i="95"/>
  <c r="CW31" i="95" s="1"/>
  <c r="CR31" i="95"/>
  <c r="CN31" i="95"/>
  <c r="CO31" i="95" s="1"/>
  <c r="CJ31" i="95"/>
  <c r="CK31" i="95" s="1"/>
  <c r="CF31" i="95"/>
  <c r="CG31" i="95" s="1"/>
  <c r="CB31" i="95"/>
  <c r="BX31" i="95"/>
  <c r="BY31" i="95" s="1"/>
  <c r="BT31" i="95"/>
  <c r="BU31" i="95" s="1"/>
  <c r="BP31" i="95"/>
  <c r="BQ31" i="95" s="1"/>
  <c r="BL31" i="95"/>
  <c r="BH31" i="95"/>
  <c r="BI31" i="95" s="1"/>
  <c r="BD31" i="95"/>
  <c r="BE31" i="95" s="1"/>
  <c r="AZ31" i="95"/>
  <c r="BA31" i="95" s="1"/>
  <c r="AV31" i="95"/>
  <c r="AR31" i="95"/>
  <c r="AS31" i="95" s="1"/>
  <c r="AN31" i="95"/>
  <c r="AO31" i="95" s="1"/>
  <c r="AJ31" i="95"/>
  <c r="AK31" i="95" s="1"/>
  <c r="AF31" i="95"/>
  <c r="AB31" i="95"/>
  <c r="AC31" i="95" s="1"/>
  <c r="X31" i="95"/>
  <c r="Y31" i="95" s="1"/>
  <c r="T31" i="95"/>
  <c r="U31" i="95" s="1"/>
  <c r="P31" i="95"/>
  <c r="L31" i="95"/>
  <c r="L32" i="95" s="1"/>
  <c r="G31" i="95"/>
  <c r="F31" i="95"/>
  <c r="F34" i="95" s="1"/>
  <c r="C31" i="95"/>
  <c r="DA29" i="95"/>
  <c r="DB29" i="95" s="1"/>
  <c r="CZ29" i="95"/>
  <c r="CW29" i="95"/>
  <c r="CV29" i="95"/>
  <c r="CS29" i="95"/>
  <c r="CT29" i="95" s="1"/>
  <c r="CR29" i="95"/>
  <c r="CO29" i="95"/>
  <c r="CN29" i="95"/>
  <c r="CK29" i="95"/>
  <c r="CL29" i="95" s="1"/>
  <c r="CJ29" i="95"/>
  <c r="CG29" i="95"/>
  <c r="CH29" i="95" s="1"/>
  <c r="CF29" i="95"/>
  <c r="CC29" i="95"/>
  <c r="CD29" i="95" s="1"/>
  <c r="CB29" i="95"/>
  <c r="BY29" i="95"/>
  <c r="BZ29" i="95" s="1"/>
  <c r="BX29" i="95"/>
  <c r="BU29" i="95"/>
  <c r="BV29" i="95" s="1"/>
  <c r="BT29" i="95"/>
  <c r="BQ29" i="95"/>
  <c r="BR29" i="95" s="1"/>
  <c r="BP29" i="95"/>
  <c r="BM29" i="95"/>
  <c r="BN29" i="95" s="1"/>
  <c r="BL29" i="95"/>
  <c r="BI29" i="95"/>
  <c r="BJ29" i="95" s="1"/>
  <c r="BH29" i="95"/>
  <c r="BE29" i="95"/>
  <c r="BF29" i="95" s="1"/>
  <c r="BD29" i="95"/>
  <c r="BA29" i="95"/>
  <c r="BB29" i="95" s="1"/>
  <c r="AZ29" i="95"/>
  <c r="AW29" i="95"/>
  <c r="AX29" i="95" s="1"/>
  <c r="AV29" i="95"/>
  <c r="AS29" i="95"/>
  <c r="AT29" i="95" s="1"/>
  <c r="AR29" i="95"/>
  <c r="AO29" i="95"/>
  <c r="AP29" i="95" s="1"/>
  <c r="AN29" i="95"/>
  <c r="AK29" i="95"/>
  <c r="AL29" i="95" s="1"/>
  <c r="AJ29" i="95"/>
  <c r="AG29" i="95"/>
  <c r="AH29" i="95" s="1"/>
  <c r="AF29" i="95"/>
  <c r="AC29" i="95"/>
  <c r="AD29" i="95" s="1"/>
  <c r="AB29" i="95"/>
  <c r="Y29" i="95"/>
  <c r="Z29" i="95" s="1"/>
  <c r="X29" i="95"/>
  <c r="U29" i="95"/>
  <c r="V29" i="95" s="1"/>
  <c r="T29" i="95"/>
  <c r="Q29" i="95"/>
  <c r="R29" i="95" s="1"/>
  <c r="P29" i="95"/>
  <c r="G29" i="95"/>
  <c r="F28" i="95"/>
  <c r="CZ27" i="95"/>
  <c r="CV27" i="95"/>
  <c r="CR27" i="95"/>
  <c r="CN27" i="95"/>
  <c r="CP27" i="95" s="1"/>
  <c r="CJ27" i="95"/>
  <c r="CF27" i="95"/>
  <c r="CB27" i="95"/>
  <c r="BX27" i="95"/>
  <c r="BZ27" i="95" s="1"/>
  <c r="BT27" i="95"/>
  <c r="BP27" i="95"/>
  <c r="BL27" i="95"/>
  <c r="BH27" i="95"/>
  <c r="BJ27" i="95" s="1"/>
  <c r="BD27" i="95"/>
  <c r="AZ27" i="95"/>
  <c r="AV27" i="95"/>
  <c r="AR27" i="95"/>
  <c r="AT27" i="95" s="1"/>
  <c r="AN27" i="95"/>
  <c r="AJ27" i="95"/>
  <c r="AF27" i="95"/>
  <c r="AG27" i="95" s="1"/>
  <c r="AB27" i="95"/>
  <c r="X27" i="95"/>
  <c r="Y27" i="95" s="1"/>
  <c r="T27" i="95"/>
  <c r="U27" i="95" s="1"/>
  <c r="P27" i="95"/>
  <c r="Q27" i="95" s="1"/>
  <c r="L27" i="95"/>
  <c r="G27" i="95"/>
  <c r="F27" i="95"/>
  <c r="F30" i="95" s="1"/>
  <c r="C27" i="95"/>
  <c r="DA25" i="95"/>
  <c r="CZ25" i="95"/>
  <c r="CW25" i="95"/>
  <c r="CX25" i="95" s="1"/>
  <c r="CV25" i="95"/>
  <c r="CS25" i="95"/>
  <c r="CT25" i="95" s="1"/>
  <c r="CR25" i="95"/>
  <c r="CO25" i="95"/>
  <c r="CP25" i="95" s="1"/>
  <c r="CN25" i="95"/>
  <c r="CK25" i="95"/>
  <c r="CL25" i="95" s="1"/>
  <c r="CJ25" i="95"/>
  <c r="CG25" i="95"/>
  <c r="CH25" i="95" s="1"/>
  <c r="CF25" i="95"/>
  <c r="CC25" i="95"/>
  <c r="CD25" i="95" s="1"/>
  <c r="CB25" i="95"/>
  <c r="BY25" i="95"/>
  <c r="BZ25" i="95" s="1"/>
  <c r="BX25" i="95"/>
  <c r="BU25" i="95"/>
  <c r="BV25" i="95" s="1"/>
  <c r="BT25" i="95"/>
  <c r="BQ25" i="95"/>
  <c r="BR25" i="95" s="1"/>
  <c r="BP25" i="95"/>
  <c r="BM25" i="95"/>
  <c r="BN25" i="95" s="1"/>
  <c r="BL25" i="95"/>
  <c r="BI25" i="95"/>
  <c r="BH25" i="95"/>
  <c r="BE25" i="95"/>
  <c r="BF25" i="95" s="1"/>
  <c r="BD25" i="95"/>
  <c r="BA25" i="95"/>
  <c r="AZ25" i="95"/>
  <c r="AW25" i="95"/>
  <c r="AX25" i="95" s="1"/>
  <c r="AV25" i="95"/>
  <c r="AS25" i="95"/>
  <c r="AR25" i="95"/>
  <c r="AO25" i="95"/>
  <c r="AP25" i="95" s="1"/>
  <c r="AN25" i="95"/>
  <c r="AK25" i="95"/>
  <c r="AJ25" i="95"/>
  <c r="AG25" i="95"/>
  <c r="AH25" i="95" s="1"/>
  <c r="AF25" i="95"/>
  <c r="AC25" i="95"/>
  <c r="AB25" i="95"/>
  <c r="Y25" i="95"/>
  <c r="Z25" i="95" s="1"/>
  <c r="X25" i="95"/>
  <c r="U25" i="95"/>
  <c r="T25" i="95"/>
  <c r="Q25" i="95"/>
  <c r="P25" i="95"/>
  <c r="M25" i="95"/>
  <c r="M26" i="95" s="1"/>
  <c r="L25" i="95"/>
  <c r="L26" i="95" s="1"/>
  <c r="G25" i="95"/>
  <c r="F24" i="95"/>
  <c r="CZ23" i="95"/>
  <c r="CV23" i="95"/>
  <c r="CR23" i="95"/>
  <c r="CS23" i="95" s="1"/>
  <c r="CN23" i="95"/>
  <c r="CJ23" i="95"/>
  <c r="CF23" i="95"/>
  <c r="CG23" i="95" s="1"/>
  <c r="CB23" i="95"/>
  <c r="CC23" i="95" s="1"/>
  <c r="BX23" i="95"/>
  <c r="BY23" i="95" s="1"/>
  <c r="BT23" i="95"/>
  <c r="BU23" i="95" s="1"/>
  <c r="BP23" i="95"/>
  <c r="BQ23" i="95" s="1"/>
  <c r="BL23" i="95"/>
  <c r="BM23" i="95" s="1"/>
  <c r="BH23" i="95"/>
  <c r="BI23" i="95" s="1"/>
  <c r="BD23" i="95"/>
  <c r="BE23" i="95" s="1"/>
  <c r="AZ23" i="95"/>
  <c r="BA23" i="95" s="1"/>
  <c r="AV23" i="95"/>
  <c r="AW23" i="95" s="1"/>
  <c r="AR23" i="95"/>
  <c r="AS23" i="95" s="1"/>
  <c r="AN23" i="95"/>
  <c r="AO23" i="95" s="1"/>
  <c r="AJ23" i="95"/>
  <c r="AK23" i="95" s="1"/>
  <c r="AF23" i="95"/>
  <c r="AG23" i="95" s="1"/>
  <c r="AB23" i="95"/>
  <c r="AC23" i="95" s="1"/>
  <c r="X23" i="95"/>
  <c r="Y23" i="95" s="1"/>
  <c r="T23" i="95"/>
  <c r="U23" i="95" s="1"/>
  <c r="P23" i="95"/>
  <c r="Q23" i="95" s="1"/>
  <c r="L23" i="95"/>
  <c r="L24" i="95" s="1"/>
  <c r="G23" i="95"/>
  <c r="F23" i="95"/>
  <c r="F26" i="95" s="1"/>
  <c r="C23" i="95"/>
  <c r="DA21" i="95"/>
  <c r="DB21" i="95" s="1"/>
  <c r="CZ21" i="95"/>
  <c r="CW21" i="95"/>
  <c r="CV21" i="95"/>
  <c r="CS21" i="95"/>
  <c r="CT21" i="95" s="1"/>
  <c r="CR21" i="95"/>
  <c r="CO21" i="95"/>
  <c r="CN21" i="95"/>
  <c r="CK21" i="95"/>
  <c r="CL21" i="95" s="1"/>
  <c r="CJ21" i="95"/>
  <c r="CG21" i="95"/>
  <c r="CF21" i="95"/>
  <c r="CC21" i="95"/>
  <c r="CD21" i="95" s="1"/>
  <c r="CB21" i="95"/>
  <c r="BY21" i="95"/>
  <c r="BX21" i="95"/>
  <c r="BU21" i="95"/>
  <c r="BV21" i="95" s="1"/>
  <c r="BT21" i="95"/>
  <c r="BQ21" i="95"/>
  <c r="BP21" i="95"/>
  <c r="BM21" i="95"/>
  <c r="BN21" i="95" s="1"/>
  <c r="BL21" i="95"/>
  <c r="BI21" i="95"/>
  <c r="BH21" i="95"/>
  <c r="BE21" i="95"/>
  <c r="BF21" i="95" s="1"/>
  <c r="BD21" i="95"/>
  <c r="BA21" i="95"/>
  <c r="AZ21" i="95"/>
  <c r="AW21" i="95"/>
  <c r="AX21" i="95" s="1"/>
  <c r="AV21" i="95"/>
  <c r="AS21" i="95"/>
  <c r="AR21" i="95"/>
  <c r="AO21" i="95"/>
  <c r="AP21" i="95" s="1"/>
  <c r="AN21" i="95"/>
  <c r="AK21" i="95"/>
  <c r="AJ21" i="95"/>
  <c r="AG21" i="95"/>
  <c r="AH21" i="95" s="1"/>
  <c r="AF21" i="95"/>
  <c r="AC21" i="95"/>
  <c r="AB21" i="95"/>
  <c r="Y21" i="95"/>
  <c r="Z21" i="95" s="1"/>
  <c r="X21" i="95"/>
  <c r="U21" i="95"/>
  <c r="T21" i="95"/>
  <c r="Q21" i="95"/>
  <c r="R21" i="95" s="1"/>
  <c r="P21" i="95"/>
  <c r="G21" i="95"/>
  <c r="F20" i="95"/>
  <c r="CZ19" i="95"/>
  <c r="CV19" i="95"/>
  <c r="CR19" i="95"/>
  <c r="CN19" i="95"/>
  <c r="CO19" i="95" s="1"/>
  <c r="CJ19" i="95"/>
  <c r="CF19" i="95"/>
  <c r="CB19" i="95"/>
  <c r="BX19" i="95"/>
  <c r="BY19" i="95" s="1"/>
  <c r="BT19" i="95"/>
  <c r="BP19" i="95"/>
  <c r="BL19" i="95"/>
  <c r="BH19" i="95"/>
  <c r="BI19" i="95" s="1"/>
  <c r="BD19" i="95"/>
  <c r="AZ19" i="95"/>
  <c r="AV19" i="95"/>
  <c r="AR19" i="95"/>
  <c r="AS19" i="95" s="1"/>
  <c r="AN19" i="95"/>
  <c r="AJ19" i="95"/>
  <c r="AF19" i="95"/>
  <c r="AB19" i="95"/>
  <c r="AC19" i="95" s="1"/>
  <c r="X19" i="95"/>
  <c r="T19" i="95"/>
  <c r="P19" i="95"/>
  <c r="L19" i="95"/>
  <c r="G19" i="95"/>
  <c r="F19" i="95"/>
  <c r="F22" i="95" s="1"/>
  <c r="C19" i="95"/>
  <c r="O18" i="95"/>
  <c r="DA17" i="95"/>
  <c r="CZ17" i="95"/>
  <c r="CW17" i="95"/>
  <c r="CV17" i="95"/>
  <c r="CS17" i="95"/>
  <c r="CR17" i="95"/>
  <c r="CO17" i="95"/>
  <c r="CN17" i="95"/>
  <c r="CK17" i="95"/>
  <c r="CJ17" i="95"/>
  <c r="CG17" i="95"/>
  <c r="CH17" i="95" s="1"/>
  <c r="CF17" i="95"/>
  <c r="CC17" i="95"/>
  <c r="CB17" i="95"/>
  <c r="BY17" i="95"/>
  <c r="BX17" i="95"/>
  <c r="BU17" i="95"/>
  <c r="BT17" i="95"/>
  <c r="BQ17" i="95"/>
  <c r="BP17" i="95"/>
  <c r="BM17" i="95"/>
  <c r="BL17" i="95"/>
  <c r="BI17" i="95"/>
  <c r="BJ17" i="95" s="1"/>
  <c r="BH17" i="95"/>
  <c r="BE17" i="95"/>
  <c r="BD17" i="95"/>
  <c r="BA17" i="95"/>
  <c r="AZ17" i="95"/>
  <c r="AW17" i="95"/>
  <c r="AV17" i="95"/>
  <c r="AS17" i="95"/>
  <c r="AT17" i="95" s="1"/>
  <c r="AR17" i="95"/>
  <c r="AO17" i="95"/>
  <c r="AN17" i="95"/>
  <c r="AK17" i="95"/>
  <c r="AJ17" i="95"/>
  <c r="AG17" i="95"/>
  <c r="AF17" i="95"/>
  <c r="AC17" i="95"/>
  <c r="AB17" i="95"/>
  <c r="Y17" i="95"/>
  <c r="X17" i="95"/>
  <c r="U17" i="95"/>
  <c r="V17" i="95" s="1"/>
  <c r="T17" i="95"/>
  <c r="Q17" i="95"/>
  <c r="P17" i="95"/>
  <c r="M17" i="95"/>
  <c r="N17" i="95" s="1"/>
  <c r="N18" i="95" s="1"/>
  <c r="L17" i="95"/>
  <c r="L18" i="95" s="1"/>
  <c r="P18" i="95" s="1"/>
  <c r="G17" i="95"/>
  <c r="F16" i="95"/>
  <c r="CZ15" i="95"/>
  <c r="CV15" i="95"/>
  <c r="CR15" i="95"/>
  <c r="CN15" i="95"/>
  <c r="CJ15" i="95"/>
  <c r="CF15" i="95"/>
  <c r="CB15" i="95"/>
  <c r="BX15" i="95"/>
  <c r="BT15" i="95"/>
  <c r="BP15" i="95"/>
  <c r="BL15" i="95"/>
  <c r="BH15" i="95"/>
  <c r="BD15" i="95"/>
  <c r="AZ15" i="95"/>
  <c r="AV15" i="95"/>
  <c r="AR15" i="95"/>
  <c r="AN15" i="95"/>
  <c r="AJ15" i="95"/>
  <c r="AF15" i="95"/>
  <c r="AB15" i="95"/>
  <c r="X15" i="95"/>
  <c r="T15" i="95"/>
  <c r="P15" i="95"/>
  <c r="L15" i="95"/>
  <c r="L16" i="95" s="1"/>
  <c r="G15" i="95"/>
  <c r="F15" i="95"/>
  <c r="C15" i="95"/>
  <c r="S14" i="95"/>
  <c r="W14" i="95"/>
  <c r="AA14" i="95" s="1"/>
  <c r="AE14" i="95" s="1"/>
  <c r="AI14" i="95" s="1"/>
  <c r="AM14" i="95" s="1"/>
  <c r="AQ14" i="95" s="1"/>
  <c r="AU14" i="95" s="1"/>
  <c r="AY14" i="95" s="1"/>
  <c r="BC14" i="95" s="1"/>
  <c r="BG14" i="95" s="1"/>
  <c r="BK14" i="95" s="1"/>
  <c r="BO14" i="95" s="1"/>
  <c r="BS14" i="95" s="1"/>
  <c r="BW14" i="95" s="1"/>
  <c r="CA14" i="95" s="1"/>
  <c r="CE14" i="95" s="1"/>
  <c r="CI14" i="95" s="1"/>
  <c r="CM14" i="95" s="1"/>
  <c r="CQ14" i="95" s="1"/>
  <c r="CU14" i="95" s="1"/>
  <c r="CY14" i="95" s="1"/>
  <c r="DC14" i="95" s="1"/>
  <c r="R14" i="95"/>
  <c r="V14" i="95" s="1"/>
  <c r="Z14" i="95" s="1"/>
  <c r="AD14" i="95" s="1"/>
  <c r="AH14" i="95" s="1"/>
  <c r="AL14" i="95" s="1"/>
  <c r="AP14" i="95" s="1"/>
  <c r="AT14" i="95" s="1"/>
  <c r="AX14" i="95" s="1"/>
  <c r="BB14" i="95" s="1"/>
  <c r="BF14" i="95" s="1"/>
  <c r="BJ14" i="95" s="1"/>
  <c r="BN14" i="95" s="1"/>
  <c r="BR14" i="95" s="1"/>
  <c r="BV14" i="95" s="1"/>
  <c r="BZ14" i="95" s="1"/>
  <c r="CD14" i="95" s="1"/>
  <c r="CH14" i="95" s="1"/>
  <c r="CL14" i="95" s="1"/>
  <c r="CP14" i="95" s="1"/>
  <c r="CT14" i="95" s="1"/>
  <c r="CX14" i="95" s="1"/>
  <c r="DB14" i="95" s="1"/>
  <c r="M14" i="95"/>
  <c r="Q14" i="95" s="1"/>
  <c r="U14" i="95" s="1"/>
  <c r="Y14" i="95" s="1"/>
  <c r="AC14" i="95" s="1"/>
  <c r="AG14" i="95" s="1"/>
  <c r="AK14" i="95" s="1"/>
  <c r="AO14" i="95" s="1"/>
  <c r="AS14" i="95" s="1"/>
  <c r="AW14" i="95" s="1"/>
  <c r="BA14" i="95" s="1"/>
  <c r="BE14" i="95" s="1"/>
  <c r="BI14" i="95" s="1"/>
  <c r="BM14" i="95" s="1"/>
  <c r="BQ14" i="95" s="1"/>
  <c r="BU14" i="95" s="1"/>
  <c r="BY14" i="95" s="1"/>
  <c r="CC14" i="95" s="1"/>
  <c r="CG14" i="95" s="1"/>
  <c r="CK14" i="95" s="1"/>
  <c r="CO14" i="95" s="1"/>
  <c r="CS14" i="95" s="1"/>
  <c r="CW14" i="95" s="1"/>
  <c r="DA14" i="95" s="1"/>
  <c r="N13" i="95"/>
  <c r="R13" i="95" s="1"/>
  <c r="V13" i="95" s="1"/>
  <c r="Z13" i="95" s="1"/>
  <c r="AD13" i="95" s="1"/>
  <c r="AH13" i="95" s="1"/>
  <c r="AL13" i="95" s="1"/>
  <c r="AP13" i="95" s="1"/>
  <c r="AT13" i="95" s="1"/>
  <c r="AX13" i="95" s="1"/>
  <c r="BB13" i="95" s="1"/>
  <c r="BF13" i="95" s="1"/>
  <c r="BJ13" i="95" s="1"/>
  <c r="BN13" i="95" s="1"/>
  <c r="BR13" i="95" s="1"/>
  <c r="BV13" i="95" s="1"/>
  <c r="BZ13" i="95" s="1"/>
  <c r="CD13" i="95" s="1"/>
  <c r="CH13" i="95" s="1"/>
  <c r="CL13" i="95" s="1"/>
  <c r="CP13" i="95" s="1"/>
  <c r="CT13" i="95" s="1"/>
  <c r="CX13" i="95" s="1"/>
  <c r="DB13" i="95" s="1"/>
  <c r="M13" i="95"/>
  <c r="DA13" i="95" s="1"/>
  <c r="P10" i="95"/>
  <c r="L10" i="95"/>
  <c r="B10" i="95"/>
  <c r="P9" i="95"/>
  <c r="N9" i="95"/>
  <c r="L9" i="95"/>
  <c r="B9" i="95"/>
  <c r="P7" i="95"/>
  <c r="L7" i="95"/>
  <c r="D7" i="95"/>
  <c r="B7" i="95"/>
  <c r="P6" i="95"/>
  <c r="L6" i="95"/>
  <c r="D6" i="95"/>
  <c r="B6" i="95"/>
  <c r="J122" i="86"/>
  <c r="J104" i="86"/>
  <c r="J105" i="86" s="1"/>
  <c r="I94" i="86"/>
  <c r="I88" i="86"/>
  <c r="I82" i="86"/>
  <c r="I76" i="86"/>
  <c r="I58" i="86"/>
  <c r="O51" i="86"/>
  <c r="O50" i="86"/>
  <c r="O49" i="86"/>
  <c r="O48" i="86"/>
  <c r="M46" i="86"/>
  <c r="M45" i="86"/>
  <c r="I33" i="86"/>
  <c r="S51" i="86" s="1"/>
  <c r="I32" i="86"/>
  <c r="S50" i="86" s="1"/>
  <c r="I31" i="86"/>
  <c r="S49" i="86" s="1"/>
  <c r="I30" i="86"/>
  <c r="S48" i="86" s="1"/>
  <c r="I29" i="86"/>
  <c r="P46" i="86" s="1"/>
  <c r="I28" i="86"/>
  <c r="P45" i="86" s="1"/>
  <c r="L177" i="79"/>
  <c r="S34" i="82"/>
  <c r="S35" i="82"/>
  <c r="S36" i="82"/>
  <c r="S37" i="82"/>
  <c r="S38" i="82"/>
  <c r="S33" i="82"/>
  <c r="S40" i="82"/>
  <c r="S41" i="82"/>
  <c r="S39" i="82"/>
  <c r="I34" i="82"/>
  <c r="I35" i="82"/>
  <c r="I33" i="82"/>
  <c r="R40" i="82"/>
  <c r="R41" i="82"/>
  <c r="R39" i="82"/>
  <c r="R34" i="82"/>
  <c r="R35" i="82"/>
  <c r="R36" i="82"/>
  <c r="R37" i="82"/>
  <c r="R38" i="82"/>
  <c r="R33" i="82"/>
  <c r="H34" i="82"/>
  <c r="H35" i="82"/>
  <c r="H33" i="82"/>
  <c r="Q34" i="82"/>
  <c r="Q35" i="82"/>
  <c r="Q36" i="82"/>
  <c r="Q37" i="82"/>
  <c r="Q38" i="82"/>
  <c r="Q39" i="82"/>
  <c r="Q40" i="82"/>
  <c r="Q41" i="82"/>
  <c r="Q33" i="82"/>
  <c r="G34" i="82"/>
  <c r="G35" i="82"/>
  <c r="G33" i="82"/>
  <c r="F34" i="82"/>
  <c r="F35" i="82"/>
  <c r="F33" i="82"/>
  <c r="P34" i="82"/>
  <c r="P35" i="82"/>
  <c r="P36" i="82"/>
  <c r="P37" i="82"/>
  <c r="P38" i="82"/>
  <c r="P39" i="82"/>
  <c r="P40" i="82"/>
  <c r="P41" i="82"/>
  <c r="P33" i="82"/>
  <c r="O42" i="82"/>
  <c r="E36" i="82"/>
  <c r="L54" i="79"/>
  <c r="AQ74" i="80"/>
  <c r="BY74" i="80"/>
  <c r="BZ100" i="80" s="1"/>
  <c r="DG74" i="80"/>
  <c r="DJ98" i="80" s="1"/>
  <c r="DX114" i="80" s="1"/>
  <c r="I74" i="80"/>
  <c r="J100" i="80" s="1"/>
  <c r="L102" i="80"/>
  <c r="T80" i="80"/>
  <c r="DP173" i="80"/>
  <c r="CZ173" i="80"/>
  <c r="DP171" i="80"/>
  <c r="CZ171" i="80"/>
  <c r="CZ169" i="80"/>
  <c r="DP167" i="80"/>
  <c r="CZ167" i="80"/>
  <c r="CZ165" i="80"/>
  <c r="DP163" i="80"/>
  <c r="CZ163" i="80"/>
  <c r="DP161" i="80"/>
  <c r="DH161" i="80"/>
  <c r="DS157" i="80"/>
  <c r="DK157" i="80"/>
  <c r="DY155" i="80"/>
  <c r="DP155" i="80"/>
  <c r="DE153" i="80"/>
  <c r="DP153" i="80" s="1"/>
  <c r="EE150" i="80"/>
  <c r="DV150" i="80"/>
  <c r="DT155" i="80"/>
  <c r="DS150" i="80"/>
  <c r="DC159" i="80" s="1"/>
  <c r="DP150" i="80"/>
  <c r="DK173" i="80" s="1"/>
  <c r="DH106" i="80"/>
  <c r="DP106" i="80" s="1"/>
  <c r="DD104" i="80"/>
  <c r="DK104" i="80" s="1"/>
  <c r="DO102" i="80"/>
  <c r="DJ102" i="80"/>
  <c r="DL100" i="80"/>
  <c r="CZ100" i="80"/>
  <c r="CZ98" i="80"/>
  <c r="CZ96" i="80"/>
  <c r="DH92" i="80"/>
  <c r="CZ92" i="80"/>
  <c r="DF90" i="80"/>
  <c r="DG88" i="80"/>
  <c r="DC88" i="80"/>
  <c r="DR80" i="80"/>
  <c r="DO80" i="80"/>
  <c r="DK80" i="80"/>
  <c r="DB67" i="80"/>
  <c r="DU56" i="80"/>
  <c r="DI82" i="80" s="1"/>
  <c r="DJ86" i="80" s="1"/>
  <c r="DJ90" i="80"/>
  <c r="CH173" i="80"/>
  <c r="BR173" i="80"/>
  <c r="CH171" i="80"/>
  <c r="BR171" i="80"/>
  <c r="BR169" i="80"/>
  <c r="CH167" i="80"/>
  <c r="BR167" i="80"/>
  <c r="BR165" i="80"/>
  <c r="CH163" i="80"/>
  <c r="BR163" i="80"/>
  <c r="CH161" i="80"/>
  <c r="BZ161" i="80"/>
  <c r="CK157" i="80"/>
  <c r="CC157" i="80"/>
  <c r="CQ155" i="80"/>
  <c r="CH155" i="80"/>
  <c r="BW153" i="80"/>
  <c r="CH153" i="80" s="1"/>
  <c r="CW150" i="80"/>
  <c r="CN150" i="80"/>
  <c r="CL155" i="80" s="1"/>
  <c r="CK150" i="80"/>
  <c r="BU159" i="80" s="1"/>
  <c r="CH150" i="80"/>
  <c r="CC173" i="80" s="1"/>
  <c r="CL173" i="80" s="1"/>
  <c r="BZ106" i="80"/>
  <c r="CH106" i="80" s="1"/>
  <c r="BV104" i="80"/>
  <c r="CC104" i="80" s="1"/>
  <c r="CG102" i="80"/>
  <c r="CB102" i="80"/>
  <c r="CD100" i="80"/>
  <c r="BR100" i="80"/>
  <c r="BR98" i="80"/>
  <c r="BR96" i="80"/>
  <c r="BZ92" i="80"/>
  <c r="BR92" i="80"/>
  <c r="BX90" i="80"/>
  <c r="BY88" i="80"/>
  <c r="BU88" i="80"/>
  <c r="CJ80" i="80"/>
  <c r="CG80" i="80"/>
  <c r="CC80" i="80"/>
  <c r="BT67" i="80"/>
  <c r="CM56" i="80"/>
  <c r="CA82" i="80" s="1"/>
  <c r="CB86" i="80" s="1"/>
  <c r="CB90" i="80"/>
  <c r="AZ173" i="80"/>
  <c r="AJ173" i="80"/>
  <c r="AZ171" i="80"/>
  <c r="AJ171" i="80"/>
  <c r="AJ169" i="80"/>
  <c r="AZ167" i="80"/>
  <c r="AJ167" i="80"/>
  <c r="AJ165" i="80"/>
  <c r="AZ163" i="80"/>
  <c r="AJ163" i="80"/>
  <c r="AZ161" i="80"/>
  <c r="AR161" i="80"/>
  <c r="BC157" i="80"/>
  <c r="AU157" i="80"/>
  <c r="BI155" i="80"/>
  <c r="AZ155" i="80"/>
  <c r="AO153" i="80"/>
  <c r="AZ153" i="80"/>
  <c r="BO150" i="80"/>
  <c r="BF150" i="80"/>
  <c r="BD155" i="80" s="1"/>
  <c r="BC150" i="80"/>
  <c r="AM159" i="80" s="1"/>
  <c r="AZ150" i="80"/>
  <c r="AU173" i="80" s="1"/>
  <c r="BD173" i="80" s="1"/>
  <c r="AR106" i="80"/>
  <c r="AZ106" i="80" s="1"/>
  <c r="AN104" i="80"/>
  <c r="AU104" i="80" s="1"/>
  <c r="AY102" i="80"/>
  <c r="AT102" i="80"/>
  <c r="AV100" i="80"/>
  <c r="AJ100" i="80"/>
  <c r="AJ98" i="80"/>
  <c r="AJ96" i="80"/>
  <c r="AR92" i="80"/>
  <c r="AJ92" i="80"/>
  <c r="AP90" i="80"/>
  <c r="AQ88" i="80"/>
  <c r="AM88" i="80"/>
  <c r="BB80" i="80"/>
  <c r="AY80" i="80"/>
  <c r="AU80" i="80"/>
  <c r="AL67" i="80"/>
  <c r="BE56" i="80"/>
  <c r="AS82" i="80" s="1"/>
  <c r="AT86" i="80" s="1"/>
  <c r="AT90" i="80"/>
  <c r="M80" i="80"/>
  <c r="R173" i="80"/>
  <c r="B173" i="80"/>
  <c r="R171" i="80"/>
  <c r="B171" i="80"/>
  <c r="B169" i="80"/>
  <c r="R167" i="80"/>
  <c r="B167" i="80"/>
  <c r="B165" i="80"/>
  <c r="R163" i="80"/>
  <c r="B163" i="80"/>
  <c r="R161" i="80"/>
  <c r="J161" i="80"/>
  <c r="U157" i="80"/>
  <c r="M157" i="80"/>
  <c r="AA155" i="80"/>
  <c r="R155" i="80"/>
  <c r="G153" i="80"/>
  <c r="R153" i="80" s="1"/>
  <c r="AG150" i="80"/>
  <c r="X150" i="80"/>
  <c r="V155" i="80"/>
  <c r="U150" i="80"/>
  <c r="F161" i="80" s="1"/>
  <c r="R150" i="80"/>
  <c r="M173" i="80" s="1"/>
  <c r="N100" i="80"/>
  <c r="B100" i="80"/>
  <c r="B98" i="80"/>
  <c r="B96" i="80"/>
  <c r="J92" i="80"/>
  <c r="B92" i="80"/>
  <c r="I88" i="80"/>
  <c r="Q80" i="80"/>
  <c r="F104" i="80"/>
  <c r="M104" i="80" s="1"/>
  <c r="J106" i="80"/>
  <c r="R106" i="80" s="1"/>
  <c r="D67" i="80"/>
  <c r="W56" i="80"/>
  <c r="K82" i="80" s="1"/>
  <c r="L86" i="80" s="1"/>
  <c r="L90" i="80"/>
  <c r="BE213" i="79"/>
  <c r="AN213" i="79"/>
  <c r="X213" i="79"/>
  <c r="F213" i="79"/>
  <c r="BE209" i="79"/>
  <c r="AN209" i="79"/>
  <c r="X209" i="79"/>
  <c r="F209" i="79"/>
  <c r="BN202" i="79"/>
  <c r="AW202" i="79"/>
  <c r="AG202" i="79"/>
  <c r="O202" i="79"/>
  <c r="BN201" i="79"/>
  <c r="AW201" i="79"/>
  <c r="AG201" i="79"/>
  <c r="O201" i="79"/>
  <c r="BN200" i="79"/>
  <c r="AW200" i="79"/>
  <c r="AG200" i="79"/>
  <c r="O200" i="79"/>
  <c r="BN199" i="79"/>
  <c r="AW199" i="79"/>
  <c r="AG199" i="79"/>
  <c r="O199" i="79"/>
  <c r="BN189" i="79"/>
  <c r="AW189" i="79"/>
  <c r="AG189" i="79"/>
  <c r="O189" i="79"/>
  <c r="BN188" i="79"/>
  <c r="AW188" i="79"/>
  <c r="AG188" i="79"/>
  <c r="O188" i="79"/>
  <c r="BN187" i="79"/>
  <c r="AW187" i="79"/>
  <c r="AG187" i="79"/>
  <c r="O187" i="79"/>
  <c r="BK177" i="79"/>
  <c r="AT177" i="79"/>
  <c r="AD177" i="79"/>
  <c r="BJ168" i="79"/>
  <c r="AS168" i="79"/>
  <c r="AC168" i="79"/>
  <c r="K168" i="79"/>
  <c r="BJ167" i="79"/>
  <c r="AS167" i="79"/>
  <c r="AC167" i="79"/>
  <c r="K167" i="79"/>
  <c r="BJ166" i="79"/>
  <c r="AS166" i="79"/>
  <c r="AC166" i="79"/>
  <c r="K166" i="79"/>
  <c r="BJ165" i="79"/>
  <c r="AS165" i="79"/>
  <c r="AC165" i="79"/>
  <c r="K165" i="79"/>
  <c r="BJ164" i="79"/>
  <c r="AS164" i="79"/>
  <c r="AC164" i="79"/>
  <c r="K164" i="79"/>
  <c r="BJ155" i="79"/>
  <c r="AS155" i="79"/>
  <c r="AC155" i="79"/>
  <c r="K155" i="79"/>
  <c r="BJ154" i="79"/>
  <c r="AS154" i="79"/>
  <c r="AC154" i="79"/>
  <c r="K154" i="79"/>
  <c r="BJ153" i="79"/>
  <c r="AS153" i="79"/>
  <c r="AC153" i="79"/>
  <c r="K153" i="79"/>
  <c r="BJ151" i="79"/>
  <c r="AS151" i="79"/>
  <c r="AC151" i="79"/>
  <c r="K151" i="79"/>
  <c r="BJ150" i="79"/>
  <c r="AS150" i="79"/>
  <c r="AC150" i="79"/>
  <c r="AC158" i="79" s="1"/>
  <c r="K150" i="79"/>
  <c r="BH106" i="79"/>
  <c r="AQ106" i="79"/>
  <c r="AA106" i="79"/>
  <c r="I106" i="79"/>
  <c r="BH105" i="79"/>
  <c r="AQ105" i="79"/>
  <c r="AA105" i="79"/>
  <c r="I105" i="79"/>
  <c r="BH104" i="79"/>
  <c r="AQ104" i="79"/>
  <c r="AA104" i="79"/>
  <c r="I104" i="79"/>
  <c r="BH103" i="79"/>
  <c r="AQ103" i="79"/>
  <c r="AA103" i="79"/>
  <c r="I103" i="79"/>
  <c r="BH102" i="79"/>
  <c r="AQ102" i="79"/>
  <c r="AA102" i="79"/>
  <c r="I102" i="79"/>
  <c r="BH101" i="79"/>
  <c r="AQ101" i="79"/>
  <c r="AA101" i="79"/>
  <c r="I101" i="79"/>
  <c r="BH100" i="79"/>
  <c r="AQ100" i="79"/>
  <c r="AA100" i="79"/>
  <c r="I100" i="79"/>
  <c r="BH99" i="79"/>
  <c r="AQ99" i="79"/>
  <c r="AA99" i="79"/>
  <c r="I99" i="79"/>
  <c r="BH98" i="79"/>
  <c r="AQ98" i="79"/>
  <c r="AA98" i="79"/>
  <c r="I98" i="79"/>
  <c r="BH97" i="79"/>
  <c r="AQ97" i="79"/>
  <c r="AA97" i="79"/>
  <c r="I97" i="79"/>
  <c r="BH96" i="79"/>
  <c r="AQ96" i="79"/>
  <c r="AA96" i="79"/>
  <c r="I96" i="79"/>
  <c r="BH95" i="79"/>
  <c r="AQ95" i="79"/>
  <c r="AA95" i="79"/>
  <c r="I95" i="79"/>
  <c r="BH94" i="79"/>
  <c r="AQ94" i="79"/>
  <c r="AA94" i="79"/>
  <c r="I94" i="79"/>
  <c r="BH93" i="79"/>
  <c r="AQ93" i="79"/>
  <c r="AA93" i="79"/>
  <c r="I93" i="79"/>
  <c r="BK56" i="79"/>
  <c r="BJ112" i="79" s="1"/>
  <c r="AT56" i="79"/>
  <c r="AS112" i="79" s="1"/>
  <c r="AD56" i="79"/>
  <c r="AC112" i="79" s="1"/>
  <c r="L56" i="79"/>
  <c r="K112" i="79" s="1"/>
  <c r="BK55" i="79"/>
  <c r="BJ111" i="79" s="1"/>
  <c r="AT55" i="79"/>
  <c r="AD55" i="79"/>
  <c r="AC111" i="79" s="1"/>
  <c r="L55" i="79"/>
  <c r="K111" i="79" s="1"/>
  <c r="BK54" i="79"/>
  <c r="AT54" i="79"/>
  <c r="AS110" i="79" s="1"/>
  <c r="AD54" i="79"/>
  <c r="AC110" i="79" s="1"/>
  <c r="BH44" i="79"/>
  <c r="AQ44" i="79"/>
  <c r="AA44" i="79"/>
  <c r="I44" i="79"/>
  <c r="BH43" i="79"/>
  <c r="AQ43" i="79"/>
  <c r="AA43" i="79"/>
  <c r="I43" i="79"/>
  <c r="BH42" i="79"/>
  <c r="AQ42" i="79"/>
  <c r="AA42" i="79"/>
  <c r="I42" i="79"/>
  <c r="BH41" i="79"/>
  <c r="AQ41" i="79"/>
  <c r="AA41" i="79"/>
  <c r="I41" i="79"/>
  <c r="BH40" i="79"/>
  <c r="AQ40" i="79"/>
  <c r="AA40" i="79"/>
  <c r="I40" i="79"/>
  <c r="BH39" i="79"/>
  <c r="BK69" i="79" s="1"/>
  <c r="BJ123" i="79" s="1"/>
  <c r="AQ39" i="79"/>
  <c r="AT69" i="79" s="1"/>
  <c r="AA39" i="79"/>
  <c r="AD69" i="79" s="1"/>
  <c r="I39" i="79"/>
  <c r="L69" i="79" s="1"/>
  <c r="K123" i="79" s="1"/>
  <c r="BH38" i="79"/>
  <c r="BK68" i="79" s="1"/>
  <c r="AQ38" i="79"/>
  <c r="AT68" i="79" s="1"/>
  <c r="AA38" i="79"/>
  <c r="AD68" i="79" s="1"/>
  <c r="I38" i="79"/>
  <c r="L68" i="79" s="1"/>
  <c r="BH37" i="79"/>
  <c r="BK67" i="79" s="1"/>
  <c r="BJ121" i="79" s="1"/>
  <c r="AQ37" i="79"/>
  <c r="AT67" i="79" s="1"/>
  <c r="AA37" i="79"/>
  <c r="AD67" i="79"/>
  <c r="I37" i="79"/>
  <c r="L67" i="79" s="1"/>
  <c r="K121" i="79" s="1"/>
  <c r="BH36" i="79"/>
  <c r="BJ203" i="79" s="1"/>
  <c r="AQ36" i="79"/>
  <c r="AS203" i="79" s="1"/>
  <c r="AA36" i="79"/>
  <c r="AC203" i="79" s="1"/>
  <c r="I36" i="79"/>
  <c r="K203" i="79" s="1"/>
  <c r="BH35" i="79"/>
  <c r="BJ202" i="79" s="1"/>
  <c r="AQ35" i="79"/>
  <c r="AS202" i="79"/>
  <c r="AA35" i="79"/>
  <c r="AC202" i="79" s="1"/>
  <c r="I35" i="79"/>
  <c r="BH34" i="79"/>
  <c r="BJ201" i="79" s="1"/>
  <c r="AQ34" i="79"/>
  <c r="AS201" i="79" s="1"/>
  <c r="AA34" i="79"/>
  <c r="AC201" i="79" s="1"/>
  <c r="I34" i="79"/>
  <c r="L60" i="79" s="1"/>
  <c r="BH33" i="79"/>
  <c r="BJ200" i="79" s="1"/>
  <c r="AQ33" i="79"/>
  <c r="AS200" i="79" s="1"/>
  <c r="AA33" i="79"/>
  <c r="AC200" i="79" s="1"/>
  <c r="I33" i="79"/>
  <c r="K200" i="79"/>
  <c r="BH32" i="79"/>
  <c r="BJ199" i="79" s="1"/>
  <c r="AQ32" i="79"/>
  <c r="AS199" i="79" s="1"/>
  <c r="AA32" i="79"/>
  <c r="AC199" i="79" s="1"/>
  <c r="I32" i="79"/>
  <c r="L80" i="79" s="1"/>
  <c r="BH31" i="79"/>
  <c r="BK79" i="79" s="1"/>
  <c r="AQ31" i="79"/>
  <c r="AT79" i="79" s="1"/>
  <c r="AA31" i="79"/>
  <c r="AD79" i="79" s="1"/>
  <c r="I31" i="79"/>
  <c r="L79" i="79" s="1"/>
  <c r="BN203" i="79"/>
  <c r="AT178" i="79"/>
  <c r="AG203" i="79"/>
  <c r="L178" i="79"/>
  <c r="L180" i="79" s="1"/>
  <c r="BE18" i="71"/>
  <c r="BO199" i="71" s="1"/>
  <c r="AN18" i="71"/>
  <c r="AT152" i="71" s="1"/>
  <c r="W18" i="71"/>
  <c r="AD174" i="71" s="1"/>
  <c r="BF209" i="71"/>
  <c r="BF205" i="71"/>
  <c r="BO198" i="71"/>
  <c r="BO197" i="71"/>
  <c r="BO196" i="71"/>
  <c r="BO195" i="71"/>
  <c r="BO185" i="71"/>
  <c r="BO184" i="71"/>
  <c r="BO183" i="71"/>
  <c r="BL173" i="71"/>
  <c r="BK164" i="71"/>
  <c r="BK163" i="71"/>
  <c r="BK162" i="71"/>
  <c r="BK161" i="71"/>
  <c r="BK160" i="71"/>
  <c r="BK151" i="71"/>
  <c r="BK150" i="71"/>
  <c r="BK149" i="71"/>
  <c r="BK147" i="71"/>
  <c r="BK146" i="71"/>
  <c r="BI102" i="71"/>
  <c r="BI101" i="71"/>
  <c r="BI100" i="71"/>
  <c r="BI99" i="71"/>
  <c r="BI98" i="71"/>
  <c r="BI97" i="71"/>
  <c r="BI96" i="71"/>
  <c r="BI95" i="71"/>
  <c r="BI94" i="71"/>
  <c r="BI93" i="71"/>
  <c r="BI92" i="71"/>
  <c r="BI91" i="71"/>
  <c r="BI90" i="71"/>
  <c r="BI89" i="71"/>
  <c r="BK106" i="71" s="1"/>
  <c r="BL54" i="71"/>
  <c r="BL53" i="71"/>
  <c r="BL52" i="71"/>
  <c r="BI42" i="71"/>
  <c r="BI41" i="71"/>
  <c r="BI40" i="71"/>
  <c r="BI39" i="71"/>
  <c r="BI38" i="71"/>
  <c r="BI37" i="71"/>
  <c r="BL65" i="71" s="1"/>
  <c r="BI36" i="71"/>
  <c r="BL64" i="71" s="1"/>
  <c r="BI35" i="71"/>
  <c r="BL63" i="71" s="1"/>
  <c r="BI34" i="71"/>
  <c r="BK199" i="71" s="1"/>
  <c r="BI33" i="71"/>
  <c r="BK198" i="71" s="1"/>
  <c r="BI32" i="71"/>
  <c r="BK197" i="71" s="1"/>
  <c r="BI31" i="71"/>
  <c r="BK196" i="71" s="1"/>
  <c r="BI30" i="71"/>
  <c r="BK195" i="71" s="1"/>
  <c r="BI29" i="71"/>
  <c r="BL75" i="71" s="1"/>
  <c r="BM22" i="71"/>
  <c r="AO209" i="71"/>
  <c r="AO205" i="71"/>
  <c r="AX198" i="71"/>
  <c r="AX197" i="71"/>
  <c r="AX196" i="71"/>
  <c r="AX195" i="71"/>
  <c r="AX185" i="71"/>
  <c r="AX184" i="71"/>
  <c r="AX183" i="71"/>
  <c r="AU173" i="71"/>
  <c r="AT164" i="71"/>
  <c r="AT163" i="71"/>
  <c r="AT162" i="71"/>
  <c r="AT161" i="71"/>
  <c r="AT160" i="71"/>
  <c r="AT151" i="71"/>
  <c r="AT150" i="71"/>
  <c r="AT149" i="71"/>
  <c r="AT147" i="71"/>
  <c r="AT146" i="71"/>
  <c r="AR102" i="71"/>
  <c r="AR101" i="71"/>
  <c r="AR100" i="71"/>
  <c r="AR99" i="71"/>
  <c r="AR98" i="71"/>
  <c r="AR97" i="71"/>
  <c r="AR96" i="71"/>
  <c r="AR95" i="71"/>
  <c r="AR94" i="71"/>
  <c r="AR93" i="71"/>
  <c r="AR92" i="71"/>
  <c r="AR91" i="71"/>
  <c r="AR90" i="71"/>
  <c r="AR89" i="71"/>
  <c r="AU54" i="71"/>
  <c r="AT108" i="71" s="1"/>
  <c r="AU53" i="71"/>
  <c r="AU52" i="71"/>
  <c r="AR42" i="71"/>
  <c r="AR41" i="71"/>
  <c r="AR40" i="71"/>
  <c r="AR39" i="71"/>
  <c r="AR38" i="71"/>
  <c r="AR37" i="71"/>
  <c r="AU65" i="71" s="1"/>
  <c r="AR36" i="71"/>
  <c r="AU64" i="71" s="1"/>
  <c r="AR35" i="71"/>
  <c r="AU63" i="71" s="1"/>
  <c r="AR34" i="71"/>
  <c r="AT199" i="71" s="1"/>
  <c r="AR33" i="71"/>
  <c r="AR32" i="71"/>
  <c r="AT197" i="71" s="1"/>
  <c r="AR31" i="71"/>
  <c r="AU59" i="71" s="1"/>
  <c r="AR30" i="71"/>
  <c r="AU76" i="71" s="1"/>
  <c r="AR29" i="71"/>
  <c r="AU75" i="71" s="1"/>
  <c r="AV22" i="71"/>
  <c r="X209" i="71"/>
  <c r="X205" i="71"/>
  <c r="AG198" i="71"/>
  <c r="AG197" i="71"/>
  <c r="AG196" i="71"/>
  <c r="AG195" i="71"/>
  <c r="AG185" i="71"/>
  <c r="AG184" i="71"/>
  <c r="AG183" i="71"/>
  <c r="AD173" i="71"/>
  <c r="AC164" i="71"/>
  <c r="AC163" i="71"/>
  <c r="AC162" i="71"/>
  <c r="AC161" i="71"/>
  <c r="AC160" i="71"/>
  <c r="AC151" i="71"/>
  <c r="AC150" i="71"/>
  <c r="AC149" i="71"/>
  <c r="AC147" i="71"/>
  <c r="AC146" i="71"/>
  <c r="AA102" i="71"/>
  <c r="AA101" i="71"/>
  <c r="AA100" i="71"/>
  <c r="AA99" i="71"/>
  <c r="AA98" i="71"/>
  <c r="AA97" i="71"/>
  <c r="AA96" i="71"/>
  <c r="AA95" i="71"/>
  <c r="AA94" i="71"/>
  <c r="AA93" i="71"/>
  <c r="AA92" i="71"/>
  <c r="AA91" i="71"/>
  <c r="AA90" i="71"/>
  <c r="AC107" i="71" s="1"/>
  <c r="AA89" i="71"/>
  <c r="AD54" i="71"/>
  <c r="AC108" i="71" s="1"/>
  <c r="AD53" i="71"/>
  <c r="AD52" i="71"/>
  <c r="AA42" i="71"/>
  <c r="AA41" i="71"/>
  <c r="AA40" i="71"/>
  <c r="AA39" i="71"/>
  <c r="AA38" i="71"/>
  <c r="AA37" i="71"/>
  <c r="AD65" i="71" s="1"/>
  <c r="AA36" i="71"/>
  <c r="AD64" i="71"/>
  <c r="AA35" i="71"/>
  <c r="AD63" i="71" s="1"/>
  <c r="AA34" i="71"/>
  <c r="AA33" i="71"/>
  <c r="AC198" i="71" s="1"/>
  <c r="AA32" i="71"/>
  <c r="AC197" i="71" s="1"/>
  <c r="AA31" i="71"/>
  <c r="AC196" i="71" s="1"/>
  <c r="AA30" i="71"/>
  <c r="AA29" i="71"/>
  <c r="AD75" i="71" s="1"/>
  <c r="AE22" i="71"/>
  <c r="L173" i="71"/>
  <c r="O183" i="71"/>
  <c r="O184" i="71"/>
  <c r="O185" i="71"/>
  <c r="O195" i="71"/>
  <c r="O196" i="71"/>
  <c r="O197" i="71"/>
  <c r="O198" i="71"/>
  <c r="F205" i="71"/>
  <c r="F209" i="71"/>
  <c r="E18" i="71"/>
  <c r="K165" i="71" s="1"/>
  <c r="I94" i="71"/>
  <c r="I95" i="71"/>
  <c r="I100" i="71"/>
  <c r="I101" i="71"/>
  <c r="I102" i="71"/>
  <c r="I91" i="71"/>
  <c r="K108" i="71" s="1"/>
  <c r="I90" i="71"/>
  <c r="I89" i="71"/>
  <c r="L54" i="71"/>
  <c r="L53" i="71"/>
  <c r="L52" i="71"/>
  <c r="K106" i="71" s="1"/>
  <c r="I30" i="71"/>
  <c r="K195" i="71" s="1"/>
  <c r="I31" i="71"/>
  <c r="L57" i="71" s="1"/>
  <c r="I32" i="71"/>
  <c r="L58" i="71" s="1"/>
  <c r="I33" i="71"/>
  <c r="I34" i="71"/>
  <c r="L62" i="71" s="1"/>
  <c r="I35" i="71"/>
  <c r="L63" i="71" s="1"/>
  <c r="I36" i="71"/>
  <c r="L64" i="71" s="1"/>
  <c r="I37" i="71"/>
  <c r="L65" i="71" s="1"/>
  <c r="I38" i="71"/>
  <c r="I40" i="71"/>
  <c r="I41" i="71"/>
  <c r="I42" i="71"/>
  <c r="I29" i="71"/>
  <c r="L75" i="71" s="1"/>
  <c r="I99" i="71"/>
  <c r="I98" i="71"/>
  <c r="I97" i="71"/>
  <c r="I96" i="71"/>
  <c r="I93" i="71"/>
  <c r="I92" i="71"/>
  <c r="M22" i="71"/>
  <c r="AD57" i="79"/>
  <c r="AD59" i="79"/>
  <c r="AC115" i="79" s="1"/>
  <c r="BK59" i="79"/>
  <c r="BJ115" i="79" s="1"/>
  <c r="AD61" i="79"/>
  <c r="AD65" i="79"/>
  <c r="AD66" i="79"/>
  <c r="AD82" i="79"/>
  <c r="AD83" i="79"/>
  <c r="AD84" i="79"/>
  <c r="AD85" i="79"/>
  <c r="AC156" i="79"/>
  <c r="BJ156" i="79"/>
  <c r="BJ158" i="79" s="1"/>
  <c r="AC169" i="79"/>
  <c r="AC171" i="79" s="1"/>
  <c r="BJ169" i="79"/>
  <c r="BJ171" i="79" s="1"/>
  <c r="AD178" i="79"/>
  <c r="AD180" i="79"/>
  <c r="BK178" i="79"/>
  <c r="BK180" i="79" s="1"/>
  <c r="O203" i="79"/>
  <c r="AW203" i="79"/>
  <c r="AT57" i="79"/>
  <c r="L59" i="79"/>
  <c r="K115" i="79" s="1"/>
  <c r="L61" i="79"/>
  <c r="L65" i="79"/>
  <c r="L66" i="79"/>
  <c r="L82" i="79"/>
  <c r="L83" i="79"/>
  <c r="L84" i="79"/>
  <c r="K156" i="79"/>
  <c r="K158" i="79"/>
  <c r="AS156" i="79"/>
  <c r="AS158" i="79" s="1"/>
  <c r="K169" i="79"/>
  <c r="K171" i="79" s="1"/>
  <c r="AS169" i="79"/>
  <c r="AS171" i="79" s="1"/>
  <c r="K187" i="79"/>
  <c r="AS187" i="79"/>
  <c r="K188" i="79"/>
  <c r="BL58" i="71"/>
  <c r="BL57" i="71"/>
  <c r="BK111" i="71" s="1"/>
  <c r="BL59" i="71"/>
  <c r="BK113" i="71" s="1"/>
  <c r="BL78" i="71"/>
  <c r="BK185" i="71"/>
  <c r="AU58" i="71"/>
  <c r="AU55" i="71"/>
  <c r="AU78" i="71"/>
  <c r="AT183" i="71"/>
  <c r="AC185" i="71"/>
  <c r="K199" i="71"/>
  <c r="K183" i="71"/>
  <c r="L55" i="71"/>
  <c r="L56" i="71"/>
  <c r="K147" i="71"/>
  <c r="K150" i="71"/>
  <c r="K160" i="71"/>
  <c r="K162" i="71"/>
  <c r="K164" i="71"/>
  <c r="K146" i="71"/>
  <c r="K149" i="71"/>
  <c r="K151" i="71"/>
  <c r="K161" i="71"/>
  <c r="K163" i="71"/>
  <c r="Y35" i="77"/>
  <c r="Y37" i="77"/>
  <c r="Y38" i="77"/>
  <c r="Y39" i="77"/>
  <c r="Y34" i="77"/>
  <c r="V35" i="77"/>
  <c r="V37" i="77"/>
  <c r="V38" i="77"/>
  <c r="V39" i="77"/>
  <c r="V34" i="77"/>
  <c r="O66" i="93"/>
  <c r="I25" i="74"/>
  <c r="J25" i="74" s="1"/>
  <c r="K25" i="74" s="1"/>
  <c r="I23" i="74"/>
  <c r="H23" i="74"/>
  <c r="I24" i="74"/>
  <c r="H24" i="74"/>
  <c r="J24" i="74" s="1"/>
  <c r="K24" i="74" s="1"/>
  <c r="I15" i="74"/>
  <c r="H15" i="74"/>
  <c r="I14" i="74"/>
  <c r="H14" i="74"/>
  <c r="J14" i="74" s="1"/>
  <c r="K14" i="74" s="1"/>
  <c r="H13" i="74"/>
  <c r="J13" i="74" s="1"/>
  <c r="K13" i="74" s="1"/>
  <c r="E42" i="74"/>
  <c r="H13" i="50"/>
  <c r="K13" i="50"/>
  <c r="D15" i="50" s="1"/>
  <c r="F17" i="50" s="1"/>
  <c r="C4" i="64"/>
  <c r="C5" i="64"/>
  <c r="C6" i="64"/>
  <c r="C7" i="64"/>
  <c r="C9" i="64"/>
  <c r="C10" i="64"/>
  <c r="C23" i="64"/>
  <c r="C24" i="64"/>
  <c r="C40" i="64"/>
  <c r="C41" i="64"/>
  <c r="C68" i="64"/>
  <c r="C69" i="64"/>
  <c r="C96" i="64"/>
  <c r="C97" i="64"/>
  <c r="C98" i="64"/>
  <c r="C99" i="64"/>
  <c r="C5" i="12"/>
  <c r="C6" i="12"/>
  <c r="C7" i="12"/>
  <c r="C9" i="12"/>
  <c r="C10" i="12"/>
  <c r="C40" i="12"/>
  <c r="C41" i="12"/>
  <c r="C46" i="12"/>
  <c r="D46" i="12"/>
  <c r="E57" i="12"/>
  <c r="C61" i="12"/>
  <c r="C68" i="12"/>
  <c r="C69" i="12"/>
  <c r="C75" i="12"/>
  <c r="C96" i="12"/>
  <c r="C98" i="12"/>
  <c r="C99" i="12"/>
  <c r="K152" i="71"/>
  <c r="M155" i="80"/>
  <c r="AW88" i="80"/>
  <c r="DM88" i="80"/>
  <c r="E159" i="80"/>
  <c r="CI90" i="80"/>
  <c r="DQ90" i="80"/>
  <c r="DV80" i="80"/>
  <c r="DF86" i="80" s="1"/>
  <c r="DN86" i="80" s="1"/>
  <c r="DF155" i="80"/>
  <c r="DG157" i="80"/>
  <c r="DO157" i="80"/>
  <c r="DG159" i="80"/>
  <c r="DD161" i="80"/>
  <c r="DL161" i="80"/>
  <c r="DK163" i="80"/>
  <c r="DT163" i="80" s="1"/>
  <c r="DK165" i="80"/>
  <c r="DK167" i="80"/>
  <c r="DT167" i="80" s="1"/>
  <c r="DK169" i="80"/>
  <c r="DK171" i="80"/>
  <c r="DT171" i="80" s="1"/>
  <c r="DK155" i="80"/>
  <c r="BX155" i="80"/>
  <c r="BY157" i="80"/>
  <c r="CG157" i="80"/>
  <c r="BY159" i="80"/>
  <c r="BV161" i="80"/>
  <c r="CD161" i="80"/>
  <c r="CC163" i="80"/>
  <c r="CL163" i="80" s="1"/>
  <c r="CC165" i="80"/>
  <c r="CC167" i="80"/>
  <c r="CL167" i="80" s="1"/>
  <c r="CC169" i="80"/>
  <c r="CC171" i="80"/>
  <c r="CL171" i="80" s="1"/>
  <c r="CC155" i="80"/>
  <c r="BA90" i="80"/>
  <c r="BF80" i="80"/>
  <c r="AP86" i="80" s="1"/>
  <c r="AX86" i="80" s="1"/>
  <c r="AP155" i="80"/>
  <c r="AQ157" i="80"/>
  <c r="BJ157" i="80" s="1"/>
  <c r="AY157" i="80"/>
  <c r="AQ159" i="80"/>
  <c r="AN161" i="80"/>
  <c r="AV161" i="80"/>
  <c r="AU163" i="80"/>
  <c r="BD163" i="80" s="1"/>
  <c r="AU165" i="80"/>
  <c r="AU167" i="80"/>
  <c r="BD167" i="80" s="1"/>
  <c r="AU169" i="80"/>
  <c r="AU171" i="80"/>
  <c r="BD171" i="80" s="1"/>
  <c r="AU155" i="80"/>
  <c r="E88" i="80"/>
  <c r="O88" i="80" s="1"/>
  <c r="H155" i="80"/>
  <c r="I157" i="80"/>
  <c r="Q157" i="80"/>
  <c r="I159" i="80"/>
  <c r="N161" i="80"/>
  <c r="M163" i="80"/>
  <c r="V163" i="80" s="1"/>
  <c r="M165" i="80"/>
  <c r="M167" i="80"/>
  <c r="V167" i="80" s="1"/>
  <c r="M169" i="80"/>
  <c r="M171" i="80"/>
  <c r="V171" i="80" s="1"/>
  <c r="H90" i="80"/>
  <c r="S90" i="80" s="1"/>
  <c r="Q102" i="80"/>
  <c r="AO82" i="80"/>
  <c r="AC165" i="71"/>
  <c r="AC189" i="79"/>
  <c r="BJ188" i="79"/>
  <c r="AC188" i="79"/>
  <c r="AT85" i="79"/>
  <c r="AT84" i="79"/>
  <c r="AT80" i="79"/>
  <c r="AT66" i="79"/>
  <c r="AT65" i="79"/>
  <c r="AS119" i="79" s="1"/>
  <c r="AT60" i="79"/>
  <c r="AT58" i="79"/>
  <c r="BK85" i="79"/>
  <c r="BK84" i="79"/>
  <c r="BK82" i="79"/>
  <c r="BK80" i="79"/>
  <c r="BK66" i="79"/>
  <c r="BK65" i="79"/>
  <c r="BJ119" i="79" s="1"/>
  <c r="BK63" i="79"/>
  <c r="BK61" i="79"/>
  <c r="BK60" i="79"/>
  <c r="AU174" i="71"/>
  <c r="AT165" i="71"/>
  <c r="AX199" i="71"/>
  <c r="AG199" i="71"/>
  <c r="AC152" i="71"/>
  <c r="DN82" i="80"/>
  <c r="L58" i="79"/>
  <c r="K199" i="79"/>
  <c r="L62" i="79"/>
  <c r="L64" i="79"/>
  <c r="K202" i="79"/>
  <c r="R42" i="82"/>
  <c r="AX82" i="80"/>
  <c r="M79" i="95"/>
  <c r="BV92" i="80"/>
  <c r="CC92" i="80" s="1"/>
  <c r="DF102" i="80"/>
  <c r="DZ102" i="80" s="1"/>
  <c r="DH100" i="80"/>
  <c r="DO100" i="80" s="1"/>
  <c r="DX117" i="80" s="1"/>
  <c r="DG96" i="80"/>
  <c r="DM96" i="80" s="1"/>
  <c r="DX113" i="80" s="1"/>
  <c r="U117" i="94"/>
  <c r="X80" i="80"/>
  <c r="CE88" i="80"/>
  <c r="F36" i="82"/>
  <c r="BE117" i="94"/>
  <c r="CK117" i="94"/>
  <c r="CL117" i="94" s="1"/>
  <c r="DY99" i="94"/>
  <c r="DU31" i="94"/>
  <c r="F115" i="94"/>
  <c r="Z17" i="94"/>
  <c r="AG117" i="94"/>
  <c r="BF17" i="94"/>
  <c r="BI117" i="94"/>
  <c r="CL17" i="94"/>
  <c r="DA117" i="94"/>
  <c r="DB117" i="94" s="1"/>
  <c r="DR17" i="94"/>
  <c r="S42" i="82"/>
  <c r="DE31" i="94"/>
  <c r="DG31" i="94" s="1"/>
  <c r="DM31" i="94"/>
  <c r="DO31" i="94" s="1"/>
  <c r="DQ31" i="94"/>
  <c r="DS31" i="94" s="1"/>
  <c r="DU35" i="94"/>
  <c r="DW35" i="94" s="1"/>
  <c r="DY35" i="94"/>
  <c r="BY43" i="94"/>
  <c r="CC43" i="94"/>
  <c r="CE43" i="94" s="1"/>
  <c r="O43" i="93"/>
  <c r="S43" i="93" s="1"/>
  <c r="W43" i="93" s="1"/>
  <c r="AA43" i="93" s="1"/>
  <c r="AE43" i="93" s="1"/>
  <c r="AI43" i="93" s="1"/>
  <c r="AM43" i="93" s="1"/>
  <c r="AQ43" i="93" s="1"/>
  <c r="AU43" i="93" s="1"/>
  <c r="AY43" i="93" s="1"/>
  <c r="BC43" i="93" s="1"/>
  <c r="BG43" i="93" s="1"/>
  <c r="BK43" i="93" s="1"/>
  <c r="BO43" i="93" s="1"/>
  <c r="BS43" i="93" s="1"/>
  <c r="BW43" i="93" s="1"/>
  <c r="CA43" i="93" s="1"/>
  <c r="CE43" i="93" s="1"/>
  <c r="CI43" i="93" s="1"/>
  <c r="CM43" i="93" s="1"/>
  <c r="CQ43" i="93" s="1"/>
  <c r="CU43" i="93" s="1"/>
  <c r="CY43" i="93" s="1"/>
  <c r="DC43" i="93" s="1"/>
  <c r="DG43" i="93" s="1"/>
  <c r="DK43" i="93" s="1"/>
  <c r="DO43" i="93" s="1"/>
  <c r="DS43" i="93" s="1"/>
  <c r="DW43" i="93" s="1"/>
  <c r="AT107" i="71"/>
  <c r="DY79" i="94"/>
  <c r="DE83" i="94"/>
  <c r="DG83" i="94" s="1"/>
  <c r="DI83" i="94"/>
  <c r="DM83" i="94"/>
  <c r="DO83" i="94" s="1"/>
  <c r="DU83" i="94"/>
  <c r="DW83" i="94" s="1"/>
  <c r="DY83" i="94"/>
  <c r="DA99" i="94"/>
  <c r="DE99" i="94"/>
  <c r="DI99" i="94"/>
  <c r="DM99" i="94"/>
  <c r="DQ99" i="94"/>
  <c r="DU99" i="94"/>
  <c r="DU47" i="94"/>
  <c r="DW47" i="94" s="1"/>
  <c r="DY47" i="94"/>
  <c r="EA47" i="94" s="1"/>
  <c r="L98" i="80"/>
  <c r="Z114" i="80" s="1"/>
  <c r="DD92" i="80"/>
  <c r="DK92" i="80" s="1"/>
  <c r="BB17" i="95"/>
  <c r="DM47" i="94"/>
  <c r="AS51" i="94"/>
  <c r="M107" i="94"/>
  <c r="M108" i="94" s="1"/>
  <c r="Q107" i="94"/>
  <c r="S107" i="94" s="1"/>
  <c r="U107" i="94"/>
  <c r="W107" i="94" s="1"/>
  <c r="AC107" i="94"/>
  <c r="AE107" i="94" s="1"/>
  <c r="AG107" i="94"/>
  <c r="AK107" i="94"/>
  <c r="AM107" i="94" s="1"/>
  <c r="AS107" i="94"/>
  <c r="AU107" i="94" s="1"/>
  <c r="AW107" i="94"/>
  <c r="AL17" i="95"/>
  <c r="M23" i="95"/>
  <c r="M24" i="95" s="1"/>
  <c r="M51" i="95"/>
  <c r="M52" i="95" s="1"/>
  <c r="M75" i="95"/>
  <c r="M76" i="95" s="1"/>
  <c r="DY59" i="94"/>
  <c r="BA63" i="94"/>
  <c r="BE63" i="94"/>
  <c r="BI63" i="94"/>
  <c r="BQ63" i="94"/>
  <c r="BU63" i="94"/>
  <c r="BY63" i="94"/>
  <c r="CG63" i="94"/>
  <c r="CK63" i="94"/>
  <c r="CO63" i="94"/>
  <c r="CW63" i="94"/>
  <c r="DA63" i="94"/>
  <c r="DE63" i="94"/>
  <c r="DM63" i="94"/>
  <c r="DQ63" i="94"/>
  <c r="DU63" i="94"/>
  <c r="DY67" i="94"/>
  <c r="M83" i="94"/>
  <c r="M84" i="94" s="1"/>
  <c r="Q83" i="94"/>
  <c r="S83" i="94" s="1"/>
  <c r="U83" i="94"/>
  <c r="W83" i="94" s="1"/>
  <c r="AC83" i="94"/>
  <c r="AE83" i="94" s="1"/>
  <c r="AG83" i="94"/>
  <c r="AI83" i="94" s="1"/>
  <c r="AK83" i="94"/>
  <c r="AM83" i="94" s="1"/>
  <c r="AS83" i="94"/>
  <c r="AU83" i="94" s="1"/>
  <c r="AW83" i="94"/>
  <c r="AY83" i="94" s="1"/>
  <c r="BA83" i="94"/>
  <c r="BC83" i="94" s="1"/>
  <c r="BI83" i="94"/>
  <c r="BK83" i="94" s="1"/>
  <c r="BM83" i="94"/>
  <c r="BO83" i="94" s="1"/>
  <c r="BQ83" i="94"/>
  <c r="BS83" i="94" s="1"/>
  <c r="BY83" i="94"/>
  <c r="CA83" i="94" s="1"/>
  <c r="CC83" i="94"/>
  <c r="CE83" i="94" s="1"/>
  <c r="CG83" i="94"/>
  <c r="CI83" i="94" s="1"/>
  <c r="CO83" i="94"/>
  <c r="CQ83" i="94" s="1"/>
  <c r="CS83" i="94"/>
  <c r="CU83" i="94" s="1"/>
  <c r="CW83" i="94"/>
  <c r="CY83" i="94" s="1"/>
  <c r="AR100" i="80"/>
  <c r="AY100" i="80" s="1"/>
  <c r="BH117" i="80" s="1"/>
  <c r="AQ96" i="80"/>
  <c r="AW96" i="80" s="1"/>
  <c r="BH113" i="80" s="1"/>
  <c r="AT98" i="80"/>
  <c r="BH114" i="80" s="1"/>
  <c r="AN92" i="80"/>
  <c r="AU92" i="80" s="1"/>
  <c r="AP102" i="80"/>
  <c r="BJ102" i="80" s="1"/>
  <c r="P86" i="95"/>
  <c r="W126" i="95"/>
  <c r="R17" i="94"/>
  <c r="AH17" i="94"/>
  <c r="AX17" i="94"/>
  <c r="BN17" i="94"/>
  <c r="CD17" i="94"/>
  <c r="CT17" i="94"/>
  <c r="DJ17" i="94"/>
  <c r="DZ17" i="94"/>
  <c r="M19" i="94"/>
  <c r="Q19" i="94"/>
  <c r="U19" i="94"/>
  <c r="W19" i="94" s="1"/>
  <c r="Y19" i="94"/>
  <c r="AC19" i="94"/>
  <c r="AE19" i="94" s="1"/>
  <c r="AG19" i="94"/>
  <c r="AK19" i="94"/>
  <c r="AM19" i="94" s="1"/>
  <c r="AO19" i="94"/>
  <c r="AS19" i="94"/>
  <c r="AU19" i="94" s="1"/>
  <c r="AW19" i="94"/>
  <c r="BA19" i="94"/>
  <c r="BC19" i="94" s="1"/>
  <c r="BE19" i="94"/>
  <c r="BI19" i="94"/>
  <c r="BK19" i="94" s="1"/>
  <c r="BM19" i="94"/>
  <c r="BQ19" i="94"/>
  <c r="BU19" i="94"/>
  <c r="BY19" i="94"/>
  <c r="CA19" i="94" s="1"/>
  <c r="CC19" i="94"/>
  <c r="CG19" i="94"/>
  <c r="CI19" i="94" s="1"/>
  <c r="CK19" i="94"/>
  <c r="BA43" i="94"/>
  <c r="BI43" i="94"/>
  <c r="BM43" i="94"/>
  <c r="BQ43" i="94"/>
  <c r="AD17" i="95"/>
  <c r="BZ17" i="95"/>
  <c r="CX17" i="95"/>
  <c r="M31" i="95"/>
  <c r="M32" i="95" s="1"/>
  <c r="M39" i="95"/>
  <c r="M40" i="95" s="1"/>
  <c r="M71" i="95"/>
  <c r="N89" i="95"/>
  <c r="N90" i="95" s="1"/>
  <c r="Q91" i="95"/>
  <c r="U91" i="95"/>
  <c r="Y91" i="95"/>
  <c r="AA91" i="95" s="1"/>
  <c r="M95" i="95"/>
  <c r="M96" i="95" s="1"/>
  <c r="Q95" i="95"/>
  <c r="Y95" i="95"/>
  <c r="AC95" i="95"/>
  <c r="AG95" i="95"/>
  <c r="AO95" i="95"/>
  <c r="AS95" i="95"/>
  <c r="AW95" i="95"/>
  <c r="BE95" i="95"/>
  <c r="BI95" i="95"/>
  <c r="BM95" i="95"/>
  <c r="BU95" i="95"/>
  <c r="BY95" i="95"/>
  <c r="BE31" i="94"/>
  <c r="BI31" i="94"/>
  <c r="BM31" i="94"/>
  <c r="BO31" i="94" s="1"/>
  <c r="BQ31" i="94"/>
  <c r="BU31" i="94"/>
  <c r="BY31" i="94"/>
  <c r="CC31" i="94"/>
  <c r="CE31" i="94" s="1"/>
  <c r="CG31" i="94"/>
  <c r="CK31" i="94"/>
  <c r="CO31" i="94"/>
  <c r="CS31" i="94"/>
  <c r="CU31" i="94" s="1"/>
  <c r="CW31" i="94"/>
  <c r="DA31" i="94"/>
  <c r="CS35" i="94"/>
  <c r="CW35" i="94"/>
  <c r="DA35" i="94"/>
  <c r="DC35" i="94" s="1"/>
  <c r="DE35" i="94"/>
  <c r="DI35" i="94"/>
  <c r="DM35" i="94"/>
  <c r="DQ35" i="94"/>
  <c r="DS35" i="94" s="1"/>
  <c r="P46" i="94"/>
  <c r="U63" i="94"/>
  <c r="Y63" i="94"/>
  <c r="AC63" i="94"/>
  <c r="AK63" i="94"/>
  <c r="AO63" i="94"/>
  <c r="AS63" i="94"/>
  <c r="M99" i="94"/>
  <c r="M100" i="94" s="1"/>
  <c r="Q99" i="94"/>
  <c r="U99" i="94"/>
  <c r="AC99" i="94"/>
  <c r="AG99" i="94"/>
  <c r="AK99" i="94"/>
  <c r="AS99" i="94"/>
  <c r="AW99" i="94"/>
  <c r="BA99" i="94"/>
  <c r="BI99" i="94"/>
  <c r="BK99" i="94" s="1"/>
  <c r="BM99" i="94"/>
  <c r="BQ99" i="94"/>
  <c r="BY99" i="94"/>
  <c r="CC99" i="94"/>
  <c r="CG99" i="94"/>
  <c r="CO99" i="94"/>
  <c r="CS99" i="94"/>
  <c r="CW99" i="94"/>
  <c r="DU103" i="94"/>
  <c r="DY103" i="94"/>
  <c r="EA103" i="94" s="1"/>
  <c r="P110" i="94"/>
  <c r="AX51" i="94"/>
  <c r="AW51" i="94"/>
  <c r="BN51" i="94"/>
  <c r="BM51" i="94"/>
  <c r="CD51" i="94"/>
  <c r="CE51" i="94" s="1"/>
  <c r="CC51" i="94"/>
  <c r="CT51" i="94"/>
  <c r="CS51" i="94"/>
  <c r="DJ51" i="94"/>
  <c r="DK51" i="94" s="1"/>
  <c r="DI51" i="94"/>
  <c r="DZ51" i="94"/>
  <c r="DY51" i="94"/>
  <c r="N45" i="95"/>
  <c r="N46" i="95" s="1"/>
  <c r="R16" i="94"/>
  <c r="M35" i="94"/>
  <c r="Q35" i="94"/>
  <c r="U35" i="94"/>
  <c r="Y35" i="94"/>
  <c r="AC35" i="94"/>
  <c r="AE35" i="94" s="1"/>
  <c r="AG35" i="94"/>
  <c r="AK35" i="94"/>
  <c r="AO35" i="94"/>
  <c r="AS35" i="94"/>
  <c r="AU35" i="94" s="1"/>
  <c r="AW35" i="94"/>
  <c r="BA35" i="94"/>
  <c r="BE35" i="94"/>
  <c r="BI35" i="94"/>
  <c r="BK35" i="94" s="1"/>
  <c r="BM35" i="94"/>
  <c r="BQ35" i="94"/>
  <c r="BU35" i="94"/>
  <c r="BY35" i="94"/>
  <c r="CA35" i="94" s="1"/>
  <c r="CC35" i="94"/>
  <c r="CG35" i="94"/>
  <c r="CK35" i="94"/>
  <c r="CO35" i="94"/>
  <c r="CQ35" i="94" s="1"/>
  <c r="N45" i="94"/>
  <c r="N46" i="94" s="1"/>
  <c r="M47" i="94"/>
  <c r="M48" i="94" s="1"/>
  <c r="Q47" i="94"/>
  <c r="U47" i="94"/>
  <c r="AC47" i="94"/>
  <c r="AG47" i="94"/>
  <c r="AI47" i="94" s="1"/>
  <c r="AK47" i="94"/>
  <c r="AS47" i="94"/>
  <c r="AW47" i="94"/>
  <c r="AY47" i="94" s="1"/>
  <c r="BA47" i="94"/>
  <c r="BI47" i="94"/>
  <c r="BM47" i="94"/>
  <c r="BO47" i="94" s="1"/>
  <c r="BQ47" i="94"/>
  <c r="BY47" i="94"/>
  <c r="CC47" i="94"/>
  <c r="CE47" i="94" s="1"/>
  <c r="CG47" i="94"/>
  <c r="CO47" i="94"/>
  <c r="CS47" i="94"/>
  <c r="CU47" i="94" s="1"/>
  <c r="CW47" i="94"/>
  <c r="DE47" i="94"/>
  <c r="DI47" i="94"/>
  <c r="DK47" i="94" s="1"/>
  <c r="BB51" i="94"/>
  <c r="BA51" i="94"/>
  <c r="BJ51" i="94"/>
  <c r="BI51" i="94"/>
  <c r="BR51" i="94"/>
  <c r="BQ51" i="94"/>
  <c r="BZ51" i="94"/>
  <c r="BY51" i="94"/>
  <c r="CA51" i="94" s="1"/>
  <c r="CH51" i="94"/>
  <c r="CG51" i="94"/>
  <c r="CP51" i="94"/>
  <c r="CO51" i="94"/>
  <c r="CX51" i="94"/>
  <c r="CW51" i="94"/>
  <c r="DF51" i="94"/>
  <c r="DE51" i="94"/>
  <c r="DG51" i="94" s="1"/>
  <c r="DN51" i="94"/>
  <c r="DM51" i="94"/>
  <c r="DV51" i="94"/>
  <c r="DU51" i="94"/>
  <c r="CP17" i="95"/>
  <c r="N61" i="95"/>
  <c r="N62" i="95" s="1"/>
  <c r="N65" i="95"/>
  <c r="N66" i="95" s="1"/>
  <c r="R66" i="95" s="1"/>
  <c r="N69" i="95"/>
  <c r="N70" i="95" s="1"/>
  <c r="R70" i="95" s="1"/>
  <c r="Q83" i="95"/>
  <c r="U83" i="95"/>
  <c r="Y83" i="95"/>
  <c r="AG83" i="95"/>
  <c r="AK83" i="95"/>
  <c r="AM83" i="95" s="1"/>
  <c r="AO83" i="95"/>
  <c r="AQ83" i="95" s="1"/>
  <c r="AW83" i="95"/>
  <c r="BA83" i="95"/>
  <c r="BC83" i="95" s="1"/>
  <c r="BE83" i="95"/>
  <c r="BG83" i="95" s="1"/>
  <c r="BM83" i="95"/>
  <c r="BQ83" i="95"/>
  <c r="BS83" i="95" s="1"/>
  <c r="BU83" i="95"/>
  <c r="BW83" i="95" s="1"/>
  <c r="CC83" i="95"/>
  <c r="CG83" i="95"/>
  <c r="CI83" i="95" s="1"/>
  <c r="N85" i="95"/>
  <c r="N86" i="95" s="1"/>
  <c r="M87" i="95"/>
  <c r="M88" i="95" s="1"/>
  <c r="Q87" i="95"/>
  <c r="N93" i="95"/>
  <c r="N94" i="95" s="1"/>
  <c r="M103" i="95"/>
  <c r="M104" i="95" s="1"/>
  <c r="Q103" i="95"/>
  <c r="Y103" i="95"/>
  <c r="AC103" i="95"/>
  <c r="AG103" i="95"/>
  <c r="AI103" i="95" s="1"/>
  <c r="AO103" i="95"/>
  <c r="AS103" i="95"/>
  <c r="AW103" i="95"/>
  <c r="BE103" i="95"/>
  <c r="BI103" i="95"/>
  <c r="BM103" i="95"/>
  <c r="BU103" i="95"/>
  <c r="BY103" i="95"/>
  <c r="CC103" i="95"/>
  <c r="CK103" i="95"/>
  <c r="CO103" i="95"/>
  <c r="CS103" i="95"/>
  <c r="CU103" i="95" s="1"/>
  <c r="DA103" i="95"/>
  <c r="Q107" i="95"/>
  <c r="U107" i="95"/>
  <c r="Y107" i="95"/>
  <c r="AG107" i="95"/>
  <c r="AK107" i="95"/>
  <c r="AO107" i="95"/>
  <c r="AW107" i="95"/>
  <c r="BA107" i="95"/>
  <c r="BE107" i="95"/>
  <c r="BM107" i="95"/>
  <c r="BQ107" i="95"/>
  <c r="BU107" i="95"/>
  <c r="BW107" i="95" s="1"/>
  <c r="CC107" i="95"/>
  <c r="CG107" i="95"/>
  <c r="CK107" i="95"/>
  <c r="CS107" i="95"/>
  <c r="CW107" i="95"/>
  <c r="DA107" i="95"/>
  <c r="M111" i="95"/>
  <c r="M112" i="95" s="1"/>
  <c r="Q111" i="95"/>
  <c r="S111" i="95" s="1"/>
  <c r="Y111" i="95"/>
  <c r="AA111" i="95" s="1"/>
  <c r="AC111" i="95"/>
  <c r="AG111" i="95"/>
  <c r="AI111" i="95" s="1"/>
  <c r="AO111" i="95"/>
  <c r="AQ111" i="95" s="1"/>
  <c r="AS111" i="95"/>
  <c r="AW111" i="95"/>
  <c r="AY111" i="95" s="1"/>
  <c r="BE111" i="95"/>
  <c r="BG111" i="95" s="1"/>
  <c r="BI111" i="95"/>
  <c r="BM111" i="95"/>
  <c r="BO111" i="95" s="1"/>
  <c r="BU111" i="95"/>
  <c r="BW111" i="95" s="1"/>
  <c r="BY111" i="95"/>
  <c r="CC111" i="95"/>
  <c r="CE111" i="95" s="1"/>
  <c r="CK111" i="95"/>
  <c r="CM111" i="95" s="1"/>
  <c r="CO111" i="95"/>
  <c r="CS111" i="95"/>
  <c r="CU111" i="95" s="1"/>
  <c r="DA111" i="95"/>
  <c r="DC111" i="95" s="1"/>
  <c r="M15" i="94"/>
  <c r="O15" i="94" s="1"/>
  <c r="Q15" i="94"/>
  <c r="S15" i="94" s="1"/>
  <c r="Y15" i="94"/>
  <c r="AA15" i="94" s="1"/>
  <c r="AC15" i="94"/>
  <c r="AE15" i="94" s="1"/>
  <c r="AG15" i="94"/>
  <c r="AO15" i="94"/>
  <c r="AQ15" i="94" s="1"/>
  <c r="AS15" i="94"/>
  <c r="AU15" i="94" s="1"/>
  <c r="AW15" i="94"/>
  <c r="BE15" i="94"/>
  <c r="BG15" i="94" s="1"/>
  <c r="BI15" i="94"/>
  <c r="BK15" i="94" s="1"/>
  <c r="BM15" i="94"/>
  <c r="BU15" i="94"/>
  <c r="BW15" i="94" s="1"/>
  <c r="BY15" i="94"/>
  <c r="CC15" i="94"/>
  <c r="CK15" i="94"/>
  <c r="CM15" i="94" s="1"/>
  <c r="CO15" i="94"/>
  <c r="CS15" i="94"/>
  <c r="DA15" i="94"/>
  <c r="DC15" i="94" s="1"/>
  <c r="DE15" i="94"/>
  <c r="DI15" i="94"/>
  <c r="DQ15" i="94"/>
  <c r="DS15" i="94" s="1"/>
  <c r="DU15" i="94"/>
  <c r="DY15" i="94"/>
  <c r="M23" i="94"/>
  <c r="Q23" i="94"/>
  <c r="S23" i="94" s="1"/>
  <c r="U23" i="94"/>
  <c r="Y23" i="94"/>
  <c r="AC23" i="94"/>
  <c r="AG23" i="94"/>
  <c r="AI23" i="94" s="1"/>
  <c r="AK23" i="94"/>
  <c r="AO23" i="94"/>
  <c r="AS23" i="94"/>
  <c r="AW23" i="94"/>
  <c r="AY23" i="94" s="1"/>
  <c r="BA23" i="94"/>
  <c r="BE23" i="94"/>
  <c r="BI23" i="94"/>
  <c r="BM23" i="94"/>
  <c r="BO23" i="94" s="1"/>
  <c r="BQ23" i="94"/>
  <c r="BU23" i="94"/>
  <c r="BY23" i="94"/>
  <c r="CC23" i="94"/>
  <c r="CE23" i="94" s="1"/>
  <c r="CG23" i="94"/>
  <c r="CK23" i="94"/>
  <c r="CO23" i="94"/>
  <c r="CS23" i="94"/>
  <c r="CU23" i="94" s="1"/>
  <c r="CW23" i="94"/>
  <c r="DA23" i="94"/>
  <c r="DE23" i="94"/>
  <c r="DI23" i="94"/>
  <c r="DK23" i="94" s="1"/>
  <c r="DM23" i="94"/>
  <c r="DQ23" i="94"/>
  <c r="DU23" i="94"/>
  <c r="DY23" i="94"/>
  <c r="EA23" i="94" s="1"/>
  <c r="M27" i="94"/>
  <c r="M28" i="94" s="1"/>
  <c r="Q27" i="94"/>
  <c r="Y27" i="94"/>
  <c r="AA27" i="94" s="1"/>
  <c r="AC27" i="94"/>
  <c r="AG27" i="94"/>
  <c r="AO27" i="94"/>
  <c r="AQ27" i="94" s="1"/>
  <c r="AS27" i="94"/>
  <c r="AW27" i="94"/>
  <c r="BE27" i="94"/>
  <c r="BG27" i="94" s="1"/>
  <c r="BI27" i="94"/>
  <c r="BM27" i="94"/>
  <c r="BU27" i="94"/>
  <c r="BW27" i="94" s="1"/>
  <c r="BY27" i="94"/>
  <c r="CC27" i="94"/>
  <c r="CK27" i="94"/>
  <c r="CM27" i="94" s="1"/>
  <c r="CO27" i="94"/>
  <c r="CS27" i="94"/>
  <c r="DA27" i="94"/>
  <c r="DC27" i="94" s="1"/>
  <c r="DE27" i="94"/>
  <c r="DI27" i="94"/>
  <c r="DQ27" i="94"/>
  <c r="DS27" i="94" s="1"/>
  <c r="DU27" i="94"/>
  <c r="DY27" i="94"/>
  <c r="M31" i="94"/>
  <c r="M32" i="94" s="1"/>
  <c r="Q31" i="94"/>
  <c r="U31" i="94"/>
  <c r="Y31" i="94"/>
  <c r="AA31" i="94" s="1"/>
  <c r="AC31" i="94"/>
  <c r="AG31" i="94"/>
  <c r="AI31" i="94" s="1"/>
  <c r="AK31" i="94"/>
  <c r="AO31" i="94"/>
  <c r="AQ31" i="94" s="1"/>
  <c r="AS31" i="94"/>
  <c r="AW31" i="94"/>
  <c r="AY31" i="94" s="1"/>
  <c r="BA31" i="94"/>
  <c r="Q39" i="94"/>
  <c r="U39" i="94"/>
  <c r="Y39" i="94"/>
  <c r="AG39" i="94"/>
  <c r="AK39" i="94"/>
  <c r="AO39" i="94"/>
  <c r="AW39" i="94"/>
  <c r="BA39" i="94"/>
  <c r="BC39" i="94" s="1"/>
  <c r="BE39" i="94"/>
  <c r="BM39" i="94"/>
  <c r="BQ39" i="94"/>
  <c r="BU39" i="94"/>
  <c r="CC39" i="94"/>
  <c r="CG39" i="94"/>
  <c r="M43" i="94"/>
  <c r="M44" i="94" s="1"/>
  <c r="Q43" i="94"/>
  <c r="U43" i="94"/>
  <c r="Y43" i="94"/>
  <c r="AA43" i="94" s="1"/>
  <c r="AC43" i="94"/>
  <c r="AG43" i="94"/>
  <c r="AI43" i="94" s="1"/>
  <c r="AK43" i="94"/>
  <c r="AO43" i="94"/>
  <c r="AQ43" i="94" s="1"/>
  <c r="AS43" i="94"/>
  <c r="AW43" i="94"/>
  <c r="AY43" i="94" s="1"/>
  <c r="M51" i="94"/>
  <c r="M52" i="94" s="1"/>
  <c r="Q51" i="94"/>
  <c r="U51" i="94"/>
  <c r="AC51" i="94"/>
  <c r="AG51" i="94"/>
  <c r="AI51" i="94" s="1"/>
  <c r="AK51" i="94"/>
  <c r="M63" i="94"/>
  <c r="M64" i="94" s="1"/>
  <c r="N69" i="94"/>
  <c r="N70" i="94" s="1"/>
  <c r="R72" i="94"/>
  <c r="N93" i="94"/>
  <c r="N94" i="94" s="1"/>
  <c r="M103" i="94"/>
  <c r="M104" i="94" s="1"/>
  <c r="Q103" i="94"/>
  <c r="U103" i="94"/>
  <c r="Y103" i="94"/>
  <c r="AA103" i="94" s="1"/>
  <c r="AC103" i="94"/>
  <c r="AG103" i="94"/>
  <c r="AI103" i="94" s="1"/>
  <c r="AK103" i="94"/>
  <c r="AO103" i="94"/>
  <c r="AQ103" i="94" s="1"/>
  <c r="AS103" i="94"/>
  <c r="AW103" i="94"/>
  <c r="AY103" i="94" s="1"/>
  <c r="BA103" i="94"/>
  <c r="BE103" i="94"/>
  <c r="BG103" i="94" s="1"/>
  <c r="BI103" i="94"/>
  <c r="BM103" i="94"/>
  <c r="BO103" i="94" s="1"/>
  <c r="BQ103" i="94"/>
  <c r="BU103" i="94"/>
  <c r="BW103" i="94" s="1"/>
  <c r="BY103" i="94"/>
  <c r="CC103" i="94"/>
  <c r="CE103" i="94" s="1"/>
  <c r="CG103" i="94"/>
  <c r="CK103" i="94"/>
  <c r="CM103" i="94" s="1"/>
  <c r="CO103" i="94"/>
  <c r="CS103" i="94"/>
  <c r="CU103" i="94" s="1"/>
  <c r="CW103" i="94"/>
  <c r="DA103" i="94"/>
  <c r="DC103" i="94" s="1"/>
  <c r="DE103" i="94"/>
  <c r="DI103" i="94"/>
  <c r="DK103" i="94" s="1"/>
  <c r="DM103" i="94"/>
  <c r="N109" i="94"/>
  <c r="N110" i="94" s="1"/>
  <c r="R110" i="94" s="1"/>
  <c r="V110" i="94" s="1"/>
  <c r="Z110" i="94" s="1"/>
  <c r="AD110" i="94" s="1"/>
  <c r="AH110" i="94" s="1"/>
  <c r="AL110" i="94" s="1"/>
  <c r="AP110" i="94" s="1"/>
  <c r="AT110" i="94" s="1"/>
  <c r="AX110" i="94" s="1"/>
  <c r="BB110" i="94" s="1"/>
  <c r="BF110" i="94" s="1"/>
  <c r="BJ110" i="94" s="1"/>
  <c r="BN110" i="94" s="1"/>
  <c r="BR110" i="94" s="1"/>
  <c r="BV110" i="94" s="1"/>
  <c r="BZ110" i="94" s="1"/>
  <c r="CD110" i="94" s="1"/>
  <c r="CH110" i="94" s="1"/>
  <c r="CL110" i="94" s="1"/>
  <c r="CP110" i="94" s="1"/>
  <c r="CT110" i="94" s="1"/>
  <c r="CX110" i="94" s="1"/>
  <c r="DB110" i="94" s="1"/>
  <c r="DF110" i="94" s="1"/>
  <c r="DJ110" i="94" s="1"/>
  <c r="DN110" i="94" s="1"/>
  <c r="DR110" i="94" s="1"/>
  <c r="DV110" i="94" s="1"/>
  <c r="DZ110" i="94" s="1"/>
  <c r="O27" i="93"/>
  <c r="S27" i="93" s="1"/>
  <c r="W27" i="93" s="1"/>
  <c r="M55" i="94"/>
  <c r="Q55" i="94"/>
  <c r="Y55" i="94"/>
  <c r="AC55" i="94"/>
  <c r="AE55" i="94" s="1"/>
  <c r="AG55" i="94"/>
  <c r="AO55" i="94"/>
  <c r="AS55" i="94"/>
  <c r="AU55" i="94" s="1"/>
  <c r="AW55" i="94"/>
  <c r="BE55" i="94"/>
  <c r="BI55" i="94"/>
  <c r="BK55" i="94" s="1"/>
  <c r="BM55" i="94"/>
  <c r="BU55" i="94"/>
  <c r="BY55" i="94"/>
  <c r="CA55" i="94" s="1"/>
  <c r="CC55" i="94"/>
  <c r="CK55" i="94"/>
  <c r="CO55" i="94"/>
  <c r="CQ55" i="94" s="1"/>
  <c r="CS55" i="94"/>
  <c r="DA55" i="94"/>
  <c r="DE55" i="94"/>
  <c r="DG55" i="94" s="1"/>
  <c r="DI55" i="94"/>
  <c r="DQ55" i="94"/>
  <c r="DU55" i="94"/>
  <c r="DW55" i="94" s="1"/>
  <c r="M59" i="94"/>
  <c r="M60" i="94" s="1"/>
  <c r="Q60" i="94" s="1"/>
  <c r="AG59" i="94"/>
  <c r="AI59" i="94" s="1"/>
  <c r="AO59" i="94"/>
  <c r="AS59" i="94"/>
  <c r="AW59" i="94"/>
  <c r="AY59" i="94" s="1"/>
  <c r="BE59" i="94"/>
  <c r="BI59" i="94"/>
  <c r="BM59" i="94"/>
  <c r="BO59" i="94" s="1"/>
  <c r="BU59" i="94"/>
  <c r="BY59" i="94"/>
  <c r="CC59" i="94"/>
  <c r="CK59" i="94"/>
  <c r="CO59" i="94"/>
  <c r="CS59" i="94"/>
  <c r="DA59" i="94"/>
  <c r="DE59" i="94"/>
  <c r="DI59" i="94"/>
  <c r="DQ59" i="94"/>
  <c r="DU59" i="94"/>
  <c r="M67" i="94"/>
  <c r="M68" i="94" s="1"/>
  <c r="Q67" i="94"/>
  <c r="U67" i="94"/>
  <c r="Y67" i="94"/>
  <c r="AC67" i="94"/>
  <c r="AG67" i="94"/>
  <c r="AK67" i="94"/>
  <c r="AO67" i="94"/>
  <c r="AS67" i="94"/>
  <c r="AW67" i="94"/>
  <c r="BA67" i="94"/>
  <c r="BE67" i="94"/>
  <c r="BI67" i="94"/>
  <c r="BM67" i="94"/>
  <c r="BQ67" i="94"/>
  <c r="BU67" i="94"/>
  <c r="BY67" i="94"/>
  <c r="CC67" i="94"/>
  <c r="CG67" i="94"/>
  <c r="CK67" i="94"/>
  <c r="CO67" i="94"/>
  <c r="CS67" i="94"/>
  <c r="CW67" i="94"/>
  <c r="DA67" i="94"/>
  <c r="DE67" i="94"/>
  <c r="DI67" i="94"/>
  <c r="DM67" i="94"/>
  <c r="DQ67" i="94"/>
  <c r="DU67" i="94"/>
  <c r="M79" i="94"/>
  <c r="M80" i="94" s="1"/>
  <c r="Q79" i="94"/>
  <c r="U79" i="94"/>
  <c r="Y79" i="94"/>
  <c r="AC79" i="94"/>
  <c r="AG79" i="94"/>
  <c r="AK79" i="94"/>
  <c r="AO79" i="94"/>
  <c r="AS79" i="94"/>
  <c r="AU79" i="94" s="1"/>
  <c r="AW79" i="94"/>
  <c r="BA79" i="94"/>
  <c r="BE79" i="94"/>
  <c r="BI79" i="94"/>
  <c r="BM79" i="94"/>
  <c r="BQ79" i="94"/>
  <c r="BU79" i="94"/>
  <c r="BY79" i="94"/>
  <c r="CC79" i="94"/>
  <c r="CG79" i="94"/>
  <c r="CK79" i="94"/>
  <c r="CO79" i="94"/>
  <c r="CS79" i="94"/>
  <c r="CW79" i="94"/>
  <c r="DA79" i="94"/>
  <c r="DE79" i="94"/>
  <c r="DG79" i="94" s="1"/>
  <c r="DI79" i="94"/>
  <c r="DM79" i="94"/>
  <c r="DQ79" i="94"/>
  <c r="DU79" i="94"/>
  <c r="M87" i="94"/>
  <c r="M88" i="94" s="1"/>
  <c r="Q87" i="94"/>
  <c r="S87" i="94" s="1"/>
  <c r="U87" i="94"/>
  <c r="Y87" i="94"/>
  <c r="AC87" i="94"/>
  <c r="AG87" i="94"/>
  <c r="AK87" i="94"/>
  <c r="AO87" i="94"/>
  <c r="AS87" i="94"/>
  <c r="AW87" i="94"/>
  <c r="AY87" i="94" s="1"/>
  <c r="BA87" i="94"/>
  <c r="BE87" i="94"/>
  <c r="BI87" i="94"/>
  <c r="BM87" i="94"/>
  <c r="BO87" i="94" s="1"/>
  <c r="BQ87" i="94"/>
  <c r="BU87" i="94"/>
  <c r="BY87" i="94"/>
  <c r="CC87" i="94"/>
  <c r="CE87" i="94" s="1"/>
  <c r="CG87" i="94"/>
  <c r="CK87" i="94"/>
  <c r="CO87" i="94"/>
  <c r="CS87" i="94"/>
  <c r="CU87" i="94" s="1"/>
  <c r="CW87" i="94"/>
  <c r="DA87" i="94"/>
  <c r="DE87" i="94"/>
  <c r="DI87" i="94"/>
  <c r="DK87" i="94" s="1"/>
  <c r="DM87" i="94"/>
  <c r="DQ87" i="94"/>
  <c r="DU87" i="94"/>
  <c r="DY87" i="94"/>
  <c r="EA87" i="94" s="1"/>
  <c r="M91" i="94"/>
  <c r="M92" i="94" s="1"/>
  <c r="Q91" i="94"/>
  <c r="S91" i="94" s="1"/>
  <c r="U91" i="94"/>
  <c r="AC91" i="94"/>
  <c r="AG91" i="94"/>
  <c r="AK91" i="94"/>
  <c r="AS91" i="94"/>
  <c r="AW91" i="94"/>
  <c r="N97" i="94"/>
  <c r="N98" i="94" s="1"/>
  <c r="F27" i="93"/>
  <c r="O31" i="94"/>
  <c r="O32" i="94" s="1"/>
  <c r="O36" i="94"/>
  <c r="O48" i="94"/>
  <c r="O73" i="94"/>
  <c r="O78" i="94"/>
  <c r="S78" i="94" s="1"/>
  <c r="W78" i="94" s="1"/>
  <c r="AA78" i="94" s="1"/>
  <c r="AE78" i="94" s="1"/>
  <c r="AI78" i="94" s="1"/>
  <c r="AM78" i="94" s="1"/>
  <c r="AQ78" i="94" s="1"/>
  <c r="AU78" i="94" s="1"/>
  <c r="AY78" i="94" s="1"/>
  <c r="BC78" i="94" s="1"/>
  <c r="BG78" i="94" s="1"/>
  <c r="BK78" i="94" s="1"/>
  <c r="BO78" i="94" s="1"/>
  <c r="BS78" i="94" s="1"/>
  <c r="BW78" i="94" s="1"/>
  <c r="CA78" i="94" s="1"/>
  <c r="CE78" i="94" s="1"/>
  <c r="CI78" i="94" s="1"/>
  <c r="CM78" i="94" s="1"/>
  <c r="CQ78" i="94" s="1"/>
  <c r="CU78" i="94" s="1"/>
  <c r="CY78" i="94" s="1"/>
  <c r="DC78" i="94" s="1"/>
  <c r="DG78" i="94" s="1"/>
  <c r="DK78" i="94" s="1"/>
  <c r="DO78" i="94" s="1"/>
  <c r="DS78" i="94" s="1"/>
  <c r="DW78" i="94" s="1"/>
  <c r="EA78" i="94" s="1"/>
  <c r="O31" i="95"/>
  <c r="O32" i="95" s="1"/>
  <c r="O36" i="95"/>
  <c r="O48" i="95"/>
  <c r="O73" i="95"/>
  <c r="O78" i="95"/>
  <c r="S78" i="95" s="1"/>
  <c r="W78" i="95" s="1"/>
  <c r="AA78" i="95" s="1"/>
  <c r="AE78" i="95" s="1"/>
  <c r="AI78" i="95" s="1"/>
  <c r="AM78" i="95" s="1"/>
  <c r="AQ78" i="95" s="1"/>
  <c r="AU78" i="95" s="1"/>
  <c r="AY78" i="95" s="1"/>
  <c r="BC78" i="95" s="1"/>
  <c r="BG78" i="95" s="1"/>
  <c r="BK78" i="95" s="1"/>
  <c r="BO78" i="95" s="1"/>
  <c r="BS78" i="95" s="1"/>
  <c r="BW78" i="95" s="1"/>
  <c r="CA78" i="95" s="1"/>
  <c r="CE78" i="95" s="1"/>
  <c r="CI78" i="95" s="1"/>
  <c r="CM78" i="95" s="1"/>
  <c r="CQ78" i="95" s="1"/>
  <c r="CU78" i="95" s="1"/>
  <c r="CY78" i="95" s="1"/>
  <c r="DC78" i="95" s="1"/>
  <c r="T18" i="95"/>
  <c r="X18" i="95" s="1"/>
  <c r="AB18" i="95" s="1"/>
  <c r="AF18" i="95" s="1"/>
  <c r="AJ18" i="95" s="1"/>
  <c r="AN18" i="95" s="1"/>
  <c r="AR18" i="95" s="1"/>
  <c r="AV18" i="95" s="1"/>
  <c r="AZ18" i="95" s="1"/>
  <c r="BD18" i="95" s="1"/>
  <c r="BH18" i="95" s="1"/>
  <c r="BL18" i="95" s="1"/>
  <c r="BP18" i="95" s="1"/>
  <c r="BT18" i="95" s="1"/>
  <c r="BX18" i="95" s="1"/>
  <c r="CB18" i="95" s="1"/>
  <c r="CF18" i="95" s="1"/>
  <c r="CJ18" i="95" s="1"/>
  <c r="CN18" i="95" s="1"/>
  <c r="CR18" i="95" s="1"/>
  <c r="CV18" i="95" s="1"/>
  <c r="CZ18" i="95" s="1"/>
  <c r="T46" i="95"/>
  <c r="X46" i="95" s="1"/>
  <c r="AB46" i="95" s="1"/>
  <c r="AF46" i="95" s="1"/>
  <c r="AJ46" i="95" s="1"/>
  <c r="AN46" i="95" s="1"/>
  <c r="AR46" i="95" s="1"/>
  <c r="AV46" i="95" s="1"/>
  <c r="AZ46" i="95" s="1"/>
  <c r="BD46" i="95" s="1"/>
  <c r="BH46" i="95" s="1"/>
  <c r="BL46" i="95" s="1"/>
  <c r="BP46" i="95" s="1"/>
  <c r="BT46" i="95" s="1"/>
  <c r="BX46" i="95" s="1"/>
  <c r="CB46" i="95" s="1"/>
  <c r="CF46" i="95" s="1"/>
  <c r="CJ46" i="95" s="1"/>
  <c r="CN46" i="95" s="1"/>
  <c r="CR46" i="95" s="1"/>
  <c r="CV46" i="95" s="1"/>
  <c r="CZ46" i="95" s="1"/>
  <c r="P50" i="95"/>
  <c r="T50" i="95" s="1"/>
  <c r="X50" i="95" s="1"/>
  <c r="AB50" i="95" s="1"/>
  <c r="AF50" i="95" s="1"/>
  <c r="AJ50" i="95" s="1"/>
  <c r="AN50" i="95" s="1"/>
  <c r="AR50" i="95" s="1"/>
  <c r="AV50" i="95" s="1"/>
  <c r="AZ50" i="95" s="1"/>
  <c r="BD50" i="95" s="1"/>
  <c r="BH50" i="95" s="1"/>
  <c r="BL50" i="95" s="1"/>
  <c r="BP50" i="95" s="1"/>
  <c r="BT50" i="95" s="1"/>
  <c r="BX50" i="95" s="1"/>
  <c r="CB50" i="95" s="1"/>
  <c r="CF50" i="95" s="1"/>
  <c r="CJ50" i="95" s="1"/>
  <c r="CN50" i="95" s="1"/>
  <c r="CR50" i="95" s="1"/>
  <c r="CV50" i="95" s="1"/>
  <c r="CZ50" i="95" s="1"/>
  <c r="P62" i="95"/>
  <c r="T62" i="95" s="1"/>
  <c r="X62" i="95" s="1"/>
  <c r="AB62" i="95" s="1"/>
  <c r="AF62" i="95" s="1"/>
  <c r="AJ62" i="95" s="1"/>
  <c r="AN62" i="95" s="1"/>
  <c r="AR62" i="95" s="1"/>
  <c r="AV62" i="95" s="1"/>
  <c r="AZ62" i="95" s="1"/>
  <c r="BD62" i="95" s="1"/>
  <c r="BH62" i="95" s="1"/>
  <c r="BL62" i="95" s="1"/>
  <c r="BP62" i="95" s="1"/>
  <c r="BT62" i="95" s="1"/>
  <c r="BX62" i="95" s="1"/>
  <c r="CB62" i="95" s="1"/>
  <c r="CF62" i="95" s="1"/>
  <c r="CJ62" i="95" s="1"/>
  <c r="CN62" i="95" s="1"/>
  <c r="CR62" i="95" s="1"/>
  <c r="CV62" i="95" s="1"/>
  <c r="CZ62" i="95" s="1"/>
  <c r="P70" i="95"/>
  <c r="T70" i="95" s="1"/>
  <c r="X70" i="95" s="1"/>
  <c r="AB70" i="95" s="1"/>
  <c r="AF70" i="95" s="1"/>
  <c r="AJ70" i="95" s="1"/>
  <c r="AN70" i="95" s="1"/>
  <c r="AR70" i="95" s="1"/>
  <c r="AV70" i="95" s="1"/>
  <c r="AZ70" i="95" s="1"/>
  <c r="BD70" i="95" s="1"/>
  <c r="BH70" i="95" s="1"/>
  <c r="BL70" i="95" s="1"/>
  <c r="BP70" i="95" s="1"/>
  <c r="BT70" i="95" s="1"/>
  <c r="BX70" i="95" s="1"/>
  <c r="CB70" i="95" s="1"/>
  <c r="CF70" i="95" s="1"/>
  <c r="CJ70" i="95" s="1"/>
  <c r="CN70" i="95" s="1"/>
  <c r="CR70" i="95" s="1"/>
  <c r="CV70" i="95" s="1"/>
  <c r="CZ70" i="95" s="1"/>
  <c r="P80" i="95"/>
  <c r="P68" i="95"/>
  <c r="T68" i="95" s="1"/>
  <c r="X68" i="95" s="1"/>
  <c r="AB68" i="95" s="1"/>
  <c r="AF68" i="95" s="1"/>
  <c r="AJ68" i="95" s="1"/>
  <c r="AN68" i="95" s="1"/>
  <c r="AR68" i="95" s="1"/>
  <c r="AV68" i="95" s="1"/>
  <c r="AZ68" i="95" s="1"/>
  <c r="BD68" i="95" s="1"/>
  <c r="BH68" i="95" s="1"/>
  <c r="BL68" i="95" s="1"/>
  <c r="BP68" i="95" s="1"/>
  <c r="BT68" i="95" s="1"/>
  <c r="BX68" i="95" s="1"/>
  <c r="CB68" i="95" s="1"/>
  <c r="CF68" i="95" s="1"/>
  <c r="CJ68" i="95" s="1"/>
  <c r="CN68" i="95" s="1"/>
  <c r="CR68" i="95" s="1"/>
  <c r="CV68" i="95" s="1"/>
  <c r="CZ68" i="95" s="1"/>
  <c r="P72" i="95"/>
  <c r="P78" i="95"/>
  <c r="T78" i="95" s="1"/>
  <c r="X78" i="95" s="1"/>
  <c r="AB78" i="95" s="1"/>
  <c r="AF78" i="95" s="1"/>
  <c r="AJ78" i="95" s="1"/>
  <c r="AN78" i="95" s="1"/>
  <c r="AR78" i="95" s="1"/>
  <c r="AV78" i="95" s="1"/>
  <c r="AZ78" i="95" s="1"/>
  <c r="BD78" i="95" s="1"/>
  <c r="BH78" i="95" s="1"/>
  <c r="BL78" i="95" s="1"/>
  <c r="BP78" i="95" s="1"/>
  <c r="BT78" i="95" s="1"/>
  <c r="BX78" i="95" s="1"/>
  <c r="CB78" i="95" s="1"/>
  <c r="CF78" i="95" s="1"/>
  <c r="CJ78" i="95" s="1"/>
  <c r="CN78" i="95" s="1"/>
  <c r="CR78" i="95" s="1"/>
  <c r="CV78" i="95" s="1"/>
  <c r="CZ78" i="95" s="1"/>
  <c r="T82" i="95"/>
  <c r="X82" i="95" s="1"/>
  <c r="AB82" i="95" s="1"/>
  <c r="AF82" i="95" s="1"/>
  <c r="AJ82" i="95" s="1"/>
  <c r="AN82" i="95" s="1"/>
  <c r="AR82" i="95" s="1"/>
  <c r="AV82" i="95" s="1"/>
  <c r="AZ82" i="95" s="1"/>
  <c r="BD82" i="95" s="1"/>
  <c r="BH82" i="95" s="1"/>
  <c r="BL82" i="95" s="1"/>
  <c r="BP82" i="95" s="1"/>
  <c r="BT82" i="95" s="1"/>
  <c r="BX82" i="95" s="1"/>
  <c r="CB82" i="95" s="1"/>
  <c r="CF82" i="95" s="1"/>
  <c r="CJ82" i="95" s="1"/>
  <c r="CN82" i="95" s="1"/>
  <c r="CR82" i="95" s="1"/>
  <c r="CV82" i="95" s="1"/>
  <c r="CZ82" i="95" s="1"/>
  <c r="N15" i="95"/>
  <c r="N16" i="95" s="1"/>
  <c r="R15" i="95"/>
  <c r="Z15" i="95"/>
  <c r="AD15" i="95"/>
  <c r="AH15" i="95"/>
  <c r="AP15" i="95"/>
  <c r="AT15" i="95"/>
  <c r="AX15" i="95"/>
  <c r="BF15" i="95"/>
  <c r="BJ15" i="95"/>
  <c r="BN15" i="95"/>
  <c r="BV15" i="95"/>
  <c r="BZ15" i="95"/>
  <c r="CD15" i="95"/>
  <c r="CL15" i="95"/>
  <c r="CP15" i="95"/>
  <c r="CT15" i="95"/>
  <c r="DB15" i="95"/>
  <c r="M18" i="95"/>
  <c r="Q18" i="95" s="1"/>
  <c r="U18" i="95" s="1"/>
  <c r="Y18" i="95" s="1"/>
  <c r="AC18" i="95" s="1"/>
  <c r="AG18" i="95" s="1"/>
  <c r="AK18" i="95" s="1"/>
  <c r="AO18" i="95" s="1"/>
  <c r="AS18" i="95" s="1"/>
  <c r="AW18" i="95" s="1"/>
  <c r="BA18" i="95" s="1"/>
  <c r="BE18" i="95" s="1"/>
  <c r="BI18" i="95" s="1"/>
  <c r="BM18" i="95" s="1"/>
  <c r="BQ18" i="95" s="1"/>
  <c r="BU18" i="95" s="1"/>
  <c r="BY18" i="95" s="1"/>
  <c r="CC18" i="95" s="1"/>
  <c r="CG18" i="95" s="1"/>
  <c r="CK18" i="95" s="1"/>
  <c r="CO18" i="95" s="1"/>
  <c r="CS18" i="95" s="1"/>
  <c r="CW18" i="95" s="1"/>
  <c r="DA18" i="95" s="1"/>
  <c r="S18" i="95"/>
  <c r="R19" i="95"/>
  <c r="V19" i="95"/>
  <c r="Z19" i="95"/>
  <c r="AH19" i="95"/>
  <c r="AL19" i="95"/>
  <c r="AP19" i="95"/>
  <c r="AX19" i="95"/>
  <c r="BB19" i="95"/>
  <c r="BF19" i="95"/>
  <c r="BN19" i="95"/>
  <c r="BR19" i="95"/>
  <c r="BV19" i="95"/>
  <c r="CD19" i="95"/>
  <c r="CH19" i="95"/>
  <c r="CL19" i="95"/>
  <c r="CT19" i="95"/>
  <c r="CX19" i="95"/>
  <c r="DB19" i="95"/>
  <c r="V21" i="95"/>
  <c r="AD21" i="95"/>
  <c r="AL21" i="95"/>
  <c r="AT21" i="95"/>
  <c r="BB21" i="95"/>
  <c r="BJ21" i="95"/>
  <c r="BR21" i="95"/>
  <c r="BZ21" i="95"/>
  <c r="CH21" i="95"/>
  <c r="CP21" i="95"/>
  <c r="CX21" i="95"/>
  <c r="N23" i="95"/>
  <c r="N24" i="95" s="1"/>
  <c r="V23" i="95"/>
  <c r="Z23" i="95"/>
  <c r="AD23" i="95"/>
  <c r="AL23" i="95"/>
  <c r="AP23" i="95"/>
  <c r="AT23" i="95"/>
  <c r="BB23" i="95"/>
  <c r="BF23" i="95"/>
  <c r="BJ23" i="95"/>
  <c r="BR23" i="95"/>
  <c r="BV23" i="95"/>
  <c r="BZ23" i="95"/>
  <c r="CH23" i="95"/>
  <c r="CL23" i="95"/>
  <c r="CP23" i="95"/>
  <c r="CX23" i="95"/>
  <c r="DB23" i="95"/>
  <c r="N25" i="95"/>
  <c r="N26" i="95" s="1"/>
  <c r="V25" i="95"/>
  <c r="AD25" i="95"/>
  <c r="AL25" i="95"/>
  <c r="AT25" i="95"/>
  <c r="BB25" i="95"/>
  <c r="BJ25" i="95"/>
  <c r="R27" i="95"/>
  <c r="V27" i="95"/>
  <c r="Z27" i="95"/>
  <c r="AH27" i="95"/>
  <c r="AL27" i="95"/>
  <c r="AP27" i="95"/>
  <c r="AX27" i="95"/>
  <c r="BB27" i="95"/>
  <c r="BF27" i="95"/>
  <c r="BN27" i="95"/>
  <c r="BR27" i="95"/>
  <c r="BV27" i="95"/>
  <c r="CD27" i="95"/>
  <c r="CH27" i="95"/>
  <c r="CL27" i="95"/>
  <c r="CT27" i="95"/>
  <c r="CX27" i="95"/>
  <c r="DB27" i="95"/>
  <c r="CP29" i="95"/>
  <c r="CX29" i="95"/>
  <c r="N31" i="95"/>
  <c r="N32" i="95" s="1"/>
  <c r="V31" i="95"/>
  <c r="Z31" i="95"/>
  <c r="AA31" i="95" s="1"/>
  <c r="AD31" i="95"/>
  <c r="AL31" i="95"/>
  <c r="AP31" i="95"/>
  <c r="AQ31" i="95" s="1"/>
  <c r="AT31" i="95"/>
  <c r="BB31" i="95"/>
  <c r="BF31" i="95"/>
  <c r="BG31" i="95" s="1"/>
  <c r="BJ31" i="95"/>
  <c r="BR31" i="95"/>
  <c r="BV31" i="95"/>
  <c r="BW31" i="95" s="1"/>
  <c r="BZ31" i="95"/>
  <c r="CH31" i="95"/>
  <c r="CL31" i="95"/>
  <c r="CM31" i="95" s="1"/>
  <c r="CP31" i="95"/>
  <c r="CX31" i="95"/>
  <c r="DB31" i="95"/>
  <c r="DC31" i="95" s="1"/>
  <c r="N33" i="95"/>
  <c r="N34" i="95" s="1"/>
  <c r="V33" i="95"/>
  <c r="AD33" i="95"/>
  <c r="AL33" i="95"/>
  <c r="AT33" i="95"/>
  <c r="BB33" i="95"/>
  <c r="BJ33" i="95"/>
  <c r="BR33" i="95"/>
  <c r="BZ33" i="95"/>
  <c r="CH33" i="95"/>
  <c r="CP33" i="95"/>
  <c r="CX33" i="95"/>
  <c r="N35" i="95"/>
  <c r="N36" i="95"/>
  <c r="R35" i="95"/>
  <c r="V35" i="95"/>
  <c r="Z35" i="95"/>
  <c r="AD35" i="95"/>
  <c r="AH35" i="95"/>
  <c r="AL35" i="95"/>
  <c r="AP35" i="95"/>
  <c r="AT35" i="95"/>
  <c r="AX35" i="95"/>
  <c r="BB35" i="95"/>
  <c r="BF35" i="95"/>
  <c r="BJ35" i="95"/>
  <c r="BN35" i="95"/>
  <c r="BR35" i="95"/>
  <c r="BV35" i="95"/>
  <c r="BZ35" i="95"/>
  <c r="CD35" i="95"/>
  <c r="CH35" i="95"/>
  <c r="CL35" i="95"/>
  <c r="CP35" i="95"/>
  <c r="CT35" i="95"/>
  <c r="CX35" i="95"/>
  <c r="DB35" i="95"/>
  <c r="M36" i="95"/>
  <c r="V37" i="95"/>
  <c r="AD37" i="95"/>
  <c r="AL37" i="95"/>
  <c r="AT37" i="95"/>
  <c r="BB37" i="95"/>
  <c r="BJ37" i="95"/>
  <c r="BZ37" i="95"/>
  <c r="CH37" i="95"/>
  <c r="CX37" i="95"/>
  <c r="N39" i="95"/>
  <c r="N40" i="95" s="1"/>
  <c r="V39" i="95"/>
  <c r="Z39" i="95"/>
  <c r="AD39" i="95"/>
  <c r="AL39" i="95"/>
  <c r="AP39" i="95"/>
  <c r="AT39" i="95"/>
  <c r="BB39" i="95"/>
  <c r="BF39" i="95"/>
  <c r="BJ39" i="95"/>
  <c r="BR39" i="95"/>
  <c r="BV39" i="95"/>
  <c r="BZ39" i="95"/>
  <c r="CH39" i="95"/>
  <c r="CL39" i="95"/>
  <c r="CP39" i="95"/>
  <c r="CX39" i="95"/>
  <c r="DB39" i="95"/>
  <c r="N43" i="95"/>
  <c r="N44" i="95" s="1"/>
  <c r="R43" i="95"/>
  <c r="Z43" i="95"/>
  <c r="AD43" i="95"/>
  <c r="AH43" i="95"/>
  <c r="AP43" i="95"/>
  <c r="AT43" i="95"/>
  <c r="AX43" i="95"/>
  <c r="BF43" i="95"/>
  <c r="BJ43" i="95"/>
  <c r="BN43" i="95"/>
  <c r="BV43" i="95"/>
  <c r="BZ43" i="95"/>
  <c r="CD43" i="95"/>
  <c r="CL43" i="95"/>
  <c r="CP43" i="95"/>
  <c r="CT43" i="95"/>
  <c r="DB43" i="95"/>
  <c r="AT45" i="95"/>
  <c r="BR45" i="95"/>
  <c r="CH45" i="95"/>
  <c r="CP45" i="95"/>
  <c r="CX45" i="95"/>
  <c r="R47" i="95"/>
  <c r="V47" i="95"/>
  <c r="Z47" i="95"/>
  <c r="AH47" i="95"/>
  <c r="AL47" i="95"/>
  <c r="AP47" i="95"/>
  <c r="AX47" i="95"/>
  <c r="BB47" i="95"/>
  <c r="BF47" i="95"/>
  <c r="BN47" i="95"/>
  <c r="BR47" i="95"/>
  <c r="BV47" i="95"/>
  <c r="CD47" i="95"/>
  <c r="CH47" i="95"/>
  <c r="CL47" i="95"/>
  <c r="CT47" i="95"/>
  <c r="CX47" i="95"/>
  <c r="DB47" i="95"/>
  <c r="N49" i="95"/>
  <c r="N50" i="95" s="1"/>
  <c r="R50" i="95" s="1"/>
  <c r="BB49" i="95"/>
  <c r="N51" i="95"/>
  <c r="N52" i="95" s="1"/>
  <c r="R51" i="95"/>
  <c r="Z51" i="95"/>
  <c r="AD51" i="95"/>
  <c r="AH51" i="95"/>
  <c r="AP51" i="95"/>
  <c r="AQ51" i="95" s="1"/>
  <c r="AT51" i="95"/>
  <c r="AX51" i="95"/>
  <c r="BF51" i="95"/>
  <c r="BJ51" i="95"/>
  <c r="BN51" i="95"/>
  <c r="BV51" i="95"/>
  <c r="BZ51" i="95"/>
  <c r="CD51" i="95"/>
  <c r="CL51" i="95"/>
  <c r="CP51" i="95"/>
  <c r="CT51" i="95"/>
  <c r="DB51" i="95"/>
  <c r="N55" i="95"/>
  <c r="N56" i="95" s="1"/>
  <c r="R55" i="95"/>
  <c r="V55" i="95"/>
  <c r="AD55" i="95"/>
  <c r="AH55" i="95"/>
  <c r="AL55" i="95"/>
  <c r="AT55" i="95"/>
  <c r="AX55" i="95"/>
  <c r="BB55" i="95"/>
  <c r="BJ55" i="95"/>
  <c r="BN55" i="95"/>
  <c r="BR55" i="95"/>
  <c r="BZ55" i="95"/>
  <c r="CD55" i="95"/>
  <c r="CH55" i="95"/>
  <c r="CP55" i="95"/>
  <c r="CT55" i="95"/>
  <c r="CX55" i="95"/>
  <c r="N59" i="95"/>
  <c r="N60" i="95" s="1"/>
  <c r="R59" i="95"/>
  <c r="R60" i="95" s="1"/>
  <c r="Z59" i="95"/>
  <c r="AD59" i="95"/>
  <c r="AH59" i="95"/>
  <c r="AP59" i="95"/>
  <c r="AT59" i="95"/>
  <c r="AX59" i="95"/>
  <c r="BF59" i="95"/>
  <c r="BJ59" i="95"/>
  <c r="BN59" i="95"/>
  <c r="BV59" i="95"/>
  <c r="BZ59" i="95"/>
  <c r="CD59" i="95"/>
  <c r="CL59" i="95"/>
  <c r="CP59" i="95"/>
  <c r="CT59" i="95"/>
  <c r="DB59" i="95"/>
  <c r="Q62" i="95"/>
  <c r="U62" i="95" s="1"/>
  <c r="Y62" i="95" s="1"/>
  <c r="AC62" i="95" s="1"/>
  <c r="AG62" i="95" s="1"/>
  <c r="AK62" i="95" s="1"/>
  <c r="AO62" i="95" s="1"/>
  <c r="AS62" i="95" s="1"/>
  <c r="AW62" i="95" s="1"/>
  <c r="BA62" i="95" s="1"/>
  <c r="BE62" i="95" s="1"/>
  <c r="BI62" i="95" s="1"/>
  <c r="BM62" i="95" s="1"/>
  <c r="BQ62" i="95" s="1"/>
  <c r="BU62" i="95" s="1"/>
  <c r="BY62" i="95" s="1"/>
  <c r="CC62" i="95" s="1"/>
  <c r="CG62" i="95" s="1"/>
  <c r="CK62" i="95" s="1"/>
  <c r="CO62" i="95" s="1"/>
  <c r="CS62" i="95" s="1"/>
  <c r="CW62" i="95" s="1"/>
  <c r="DA62" i="95" s="1"/>
  <c r="R63" i="95"/>
  <c r="V63" i="95"/>
  <c r="Z63" i="95"/>
  <c r="AH63" i="95"/>
  <c r="AL63" i="95"/>
  <c r="AP63" i="95"/>
  <c r="AX63" i="95"/>
  <c r="BB63" i="95"/>
  <c r="BF63" i="95"/>
  <c r="BN63" i="95"/>
  <c r="BR63" i="95"/>
  <c r="BV63" i="95"/>
  <c r="CD63" i="95"/>
  <c r="CH63" i="95"/>
  <c r="CL63" i="95"/>
  <c r="CT63" i="95"/>
  <c r="CX63" i="95"/>
  <c r="DB63" i="95"/>
  <c r="AD65" i="95"/>
  <c r="AL65" i="95"/>
  <c r="AT65" i="95"/>
  <c r="BB65" i="95"/>
  <c r="BJ65" i="95"/>
  <c r="BR65" i="95"/>
  <c r="BZ65" i="95"/>
  <c r="CH65" i="95"/>
  <c r="CP65" i="95"/>
  <c r="CX65" i="95"/>
  <c r="N67" i="95"/>
  <c r="N68" i="95" s="1"/>
  <c r="R67" i="95"/>
  <c r="V67" i="95"/>
  <c r="Z67" i="95"/>
  <c r="AD67" i="95"/>
  <c r="AH67" i="95"/>
  <c r="AL67" i="95"/>
  <c r="AP67" i="95"/>
  <c r="AT67" i="95"/>
  <c r="AX67" i="95"/>
  <c r="BB67" i="95"/>
  <c r="BF67" i="95"/>
  <c r="BJ67" i="95"/>
  <c r="BN67" i="95"/>
  <c r="BR67" i="95"/>
  <c r="BV67" i="95"/>
  <c r="BZ67" i="95"/>
  <c r="CD67" i="95"/>
  <c r="CH67" i="95"/>
  <c r="CL67" i="95"/>
  <c r="CP67" i="95"/>
  <c r="CT67" i="95"/>
  <c r="CX67" i="95"/>
  <c r="DB67" i="95"/>
  <c r="M68" i="95"/>
  <c r="Q68" i="95" s="1"/>
  <c r="N71" i="95"/>
  <c r="N72" i="95" s="1"/>
  <c r="R71" i="95"/>
  <c r="Z71" i="95"/>
  <c r="AD71" i="95"/>
  <c r="AH71" i="95"/>
  <c r="AP71" i="95"/>
  <c r="AT71" i="95"/>
  <c r="AX71" i="95"/>
  <c r="BF71" i="95"/>
  <c r="BJ71" i="95"/>
  <c r="BN71" i="95"/>
  <c r="BV71" i="95"/>
  <c r="BZ71" i="95"/>
  <c r="CD71" i="95"/>
  <c r="CL71" i="95"/>
  <c r="CP71" i="95"/>
  <c r="CT71" i="95"/>
  <c r="DB71" i="95"/>
  <c r="M72" i="95"/>
  <c r="Q72" i="95" s="1"/>
  <c r="AL73" i="95"/>
  <c r="AT73" i="95"/>
  <c r="N75" i="95"/>
  <c r="N76" i="95" s="1"/>
  <c r="R75" i="95"/>
  <c r="V75" i="95"/>
  <c r="AD75" i="95"/>
  <c r="AH75" i="95"/>
  <c r="AL75" i="95"/>
  <c r="AT75" i="95"/>
  <c r="AX75" i="95"/>
  <c r="BB75" i="95"/>
  <c r="BJ75" i="95"/>
  <c r="BN75" i="95"/>
  <c r="BR75" i="95"/>
  <c r="BZ75" i="95"/>
  <c r="CD75" i="95"/>
  <c r="CH75" i="95"/>
  <c r="CP75" i="95"/>
  <c r="CT75" i="95"/>
  <c r="CX75" i="95"/>
  <c r="N79" i="95"/>
  <c r="N80" i="95" s="1"/>
  <c r="R79" i="95"/>
  <c r="Z79" i="95"/>
  <c r="AD79" i="95"/>
  <c r="AH79" i="95"/>
  <c r="AP79" i="95"/>
  <c r="AT79" i="95"/>
  <c r="AX79" i="95"/>
  <c r="BF79" i="95"/>
  <c r="BJ79" i="95"/>
  <c r="BN79" i="95"/>
  <c r="BV79" i="95"/>
  <c r="BZ79" i="95"/>
  <c r="CD79" i="95"/>
  <c r="CL79" i="95"/>
  <c r="CP79" i="95"/>
  <c r="CT79" i="95"/>
  <c r="DB79" i="95"/>
  <c r="M80" i="95"/>
  <c r="Q80" i="95" s="1"/>
  <c r="N81" i="95"/>
  <c r="N82" i="95" s="1"/>
  <c r="R82" i="95" s="1"/>
  <c r="V81" i="95"/>
  <c r="AD81" i="95"/>
  <c r="AL81" i="95"/>
  <c r="AT81" i="95"/>
  <c r="BB81" i="95"/>
  <c r="BJ81" i="95"/>
  <c r="BR81" i="95"/>
  <c r="BZ81" i="95"/>
  <c r="CH81" i="95"/>
  <c r="CP81" i="95"/>
  <c r="CX81" i="95"/>
  <c r="S83" i="95"/>
  <c r="Q86" i="95"/>
  <c r="U86" i="95" s="1"/>
  <c r="Y86" i="95" s="1"/>
  <c r="AC86" i="95" s="1"/>
  <c r="AG86" i="95" s="1"/>
  <c r="AK86" i="95" s="1"/>
  <c r="AO86" i="95" s="1"/>
  <c r="AS86" i="95" s="1"/>
  <c r="AW86" i="95" s="1"/>
  <c r="BA86" i="95" s="1"/>
  <c r="BE86" i="95" s="1"/>
  <c r="BI86" i="95" s="1"/>
  <c r="BM86" i="95" s="1"/>
  <c r="BQ86" i="95" s="1"/>
  <c r="BU86" i="95" s="1"/>
  <c r="BY86" i="95" s="1"/>
  <c r="CC86" i="95" s="1"/>
  <c r="CG86" i="95" s="1"/>
  <c r="CK86" i="95" s="1"/>
  <c r="CO86" i="95" s="1"/>
  <c r="CS86" i="95" s="1"/>
  <c r="CW86" i="95" s="1"/>
  <c r="DA86" i="95" s="1"/>
  <c r="Q88" i="95"/>
  <c r="Q94" i="95"/>
  <c r="U94" i="95" s="1"/>
  <c r="Y94" i="95" s="1"/>
  <c r="AC94" i="95" s="1"/>
  <c r="AG94" i="95" s="1"/>
  <c r="AK94" i="95" s="1"/>
  <c r="AO94" i="95" s="1"/>
  <c r="AS94" i="95" s="1"/>
  <c r="AW94" i="95" s="1"/>
  <c r="BA94" i="95" s="1"/>
  <c r="BE94" i="95" s="1"/>
  <c r="BI94" i="95" s="1"/>
  <c r="BM94" i="95" s="1"/>
  <c r="BQ94" i="95" s="1"/>
  <c r="BU94" i="95" s="1"/>
  <c r="BY94" i="95" s="1"/>
  <c r="CC94" i="95" s="1"/>
  <c r="CG94" i="95" s="1"/>
  <c r="CK94" i="95" s="1"/>
  <c r="CO94" i="95" s="1"/>
  <c r="CS94" i="95" s="1"/>
  <c r="CW94" i="95" s="1"/>
  <c r="DA94" i="95" s="1"/>
  <c r="Q102" i="95"/>
  <c r="U102" i="95" s="1"/>
  <c r="Y102" i="95" s="1"/>
  <c r="AC102" i="95" s="1"/>
  <c r="AG102" i="95" s="1"/>
  <c r="AK102" i="95" s="1"/>
  <c r="AO102" i="95" s="1"/>
  <c r="AS102" i="95" s="1"/>
  <c r="AW102" i="95" s="1"/>
  <c r="BA102" i="95" s="1"/>
  <c r="BE102" i="95" s="1"/>
  <c r="BI102" i="95" s="1"/>
  <c r="BM102" i="95" s="1"/>
  <c r="BQ102" i="95" s="1"/>
  <c r="BU102" i="95" s="1"/>
  <c r="BY102" i="95" s="1"/>
  <c r="CC102" i="95" s="1"/>
  <c r="CG102" i="95" s="1"/>
  <c r="CK102" i="95" s="1"/>
  <c r="CO102" i="95" s="1"/>
  <c r="CS102" i="95" s="1"/>
  <c r="CW102" i="95" s="1"/>
  <c r="DA102" i="95" s="1"/>
  <c r="Q110" i="95"/>
  <c r="U110" i="95" s="1"/>
  <c r="Y110" i="95" s="1"/>
  <c r="AC110" i="95" s="1"/>
  <c r="AG110" i="95" s="1"/>
  <c r="AK110" i="95" s="1"/>
  <c r="AO110" i="95" s="1"/>
  <c r="AS110" i="95" s="1"/>
  <c r="AW110" i="95" s="1"/>
  <c r="BA110" i="95" s="1"/>
  <c r="BE110" i="95" s="1"/>
  <c r="BI110" i="95" s="1"/>
  <c r="BM110" i="95" s="1"/>
  <c r="BQ110" i="95" s="1"/>
  <c r="BU110" i="95" s="1"/>
  <c r="BY110" i="95" s="1"/>
  <c r="CC110" i="95" s="1"/>
  <c r="CG110" i="95" s="1"/>
  <c r="CK110" i="95" s="1"/>
  <c r="CO110" i="95" s="1"/>
  <c r="CS110" i="95" s="1"/>
  <c r="CW110" i="95" s="1"/>
  <c r="DA110" i="95" s="1"/>
  <c r="Q114" i="95"/>
  <c r="U114" i="95" s="1"/>
  <c r="Y114" i="95" s="1"/>
  <c r="AC114" i="95" s="1"/>
  <c r="AG114" i="95" s="1"/>
  <c r="AK114" i="95" s="1"/>
  <c r="AO114" i="95" s="1"/>
  <c r="AS114" i="95" s="1"/>
  <c r="AW114" i="95" s="1"/>
  <c r="BA114" i="95" s="1"/>
  <c r="BE114" i="95" s="1"/>
  <c r="BI114" i="95" s="1"/>
  <c r="BM114" i="95" s="1"/>
  <c r="BQ114" i="95" s="1"/>
  <c r="BU114" i="95" s="1"/>
  <c r="BY114" i="95" s="1"/>
  <c r="CC114" i="95" s="1"/>
  <c r="CG114" i="95" s="1"/>
  <c r="CK114" i="95" s="1"/>
  <c r="CO114" i="95" s="1"/>
  <c r="CS114" i="95" s="1"/>
  <c r="CW114" i="95" s="1"/>
  <c r="DA114" i="95" s="1"/>
  <c r="Q13" i="95"/>
  <c r="U13" i="95"/>
  <c r="Y13" i="95"/>
  <c r="AC13" i="95"/>
  <c r="AG13" i="95"/>
  <c r="AK13" i="95"/>
  <c r="AO13" i="95"/>
  <c r="AS13" i="95"/>
  <c r="AW13" i="95"/>
  <c r="BA13" i="95"/>
  <c r="BE13" i="95"/>
  <c r="BI13" i="95"/>
  <c r="BM13" i="95"/>
  <c r="BQ13" i="95"/>
  <c r="BU13" i="95"/>
  <c r="BY13" i="95"/>
  <c r="CC13" i="95"/>
  <c r="CG13" i="95"/>
  <c r="CK13" i="95"/>
  <c r="CO13" i="95"/>
  <c r="CS13" i="95"/>
  <c r="CW13" i="95"/>
  <c r="M15" i="95"/>
  <c r="Q15" i="95"/>
  <c r="Y15" i="95"/>
  <c r="AC15" i="95"/>
  <c r="AG15" i="95"/>
  <c r="AO15" i="95"/>
  <c r="AS15" i="95"/>
  <c r="AW15" i="95"/>
  <c r="BE15" i="95"/>
  <c r="BI15" i="95"/>
  <c r="BM15" i="95"/>
  <c r="BU15" i="95"/>
  <c r="BY15" i="95"/>
  <c r="CC15" i="95"/>
  <c r="CK15" i="95"/>
  <c r="CO15" i="95"/>
  <c r="CS15" i="95"/>
  <c r="DA15" i="95"/>
  <c r="R17" i="95"/>
  <c r="Z17" i="95"/>
  <c r="AH17" i="95"/>
  <c r="AP17" i="95"/>
  <c r="AX17" i="95"/>
  <c r="BF17" i="95"/>
  <c r="BN17" i="95"/>
  <c r="BV17" i="95"/>
  <c r="CD17" i="95"/>
  <c r="CL17" i="95"/>
  <c r="CT17" i="95"/>
  <c r="DB17" i="95"/>
  <c r="Q19" i="95"/>
  <c r="U19" i="95"/>
  <c r="Y19" i="95"/>
  <c r="AG19" i="95"/>
  <c r="AK19" i="95"/>
  <c r="AO19" i="95"/>
  <c r="AW19" i="95"/>
  <c r="BA19" i="95"/>
  <c r="BE19" i="95"/>
  <c r="BG19" i="95" s="1"/>
  <c r="BM19" i="95"/>
  <c r="BQ19" i="95"/>
  <c r="BU19" i="95"/>
  <c r="CC19" i="95"/>
  <c r="CG19" i="95"/>
  <c r="CK19" i="95"/>
  <c r="CS19" i="95"/>
  <c r="CW19" i="95"/>
  <c r="DA19" i="95"/>
  <c r="CK23" i="95"/>
  <c r="CO23" i="95"/>
  <c r="CW23" i="95"/>
  <c r="CY23" i="95" s="1"/>
  <c r="DA23" i="95"/>
  <c r="AK27" i="95"/>
  <c r="AO27" i="95"/>
  <c r="AS27" i="95"/>
  <c r="AW27" i="95"/>
  <c r="BA27" i="95"/>
  <c r="BE27" i="95"/>
  <c r="BI27" i="95"/>
  <c r="BK27" i="95" s="1"/>
  <c r="BM27" i="95"/>
  <c r="BQ27" i="95"/>
  <c r="BU27" i="95"/>
  <c r="BY27" i="95"/>
  <c r="CC27" i="95"/>
  <c r="CG27" i="95"/>
  <c r="CK27" i="95"/>
  <c r="CO27" i="95"/>
  <c r="CS27" i="95"/>
  <c r="CW27" i="95"/>
  <c r="DA27" i="95"/>
  <c r="CO39" i="95"/>
  <c r="CW39" i="95"/>
  <c r="DA39" i="95"/>
  <c r="M43" i="95"/>
  <c r="Q43" i="95"/>
  <c r="Y43" i="95"/>
  <c r="AC43" i="95"/>
  <c r="AG43" i="95"/>
  <c r="AO43" i="95"/>
  <c r="AS43" i="95"/>
  <c r="AW43" i="95"/>
  <c r="BE43" i="95"/>
  <c r="BI43" i="95"/>
  <c r="BM43" i="95"/>
  <c r="BU43" i="95"/>
  <c r="BY43" i="95"/>
  <c r="CC43" i="95"/>
  <c r="CK43" i="95"/>
  <c r="CO43" i="95"/>
  <c r="CS43" i="95"/>
  <c r="DA43" i="95"/>
  <c r="AW47" i="95"/>
  <c r="BA47" i="95"/>
  <c r="BE47" i="95"/>
  <c r="BM47" i="95"/>
  <c r="BQ47" i="95"/>
  <c r="BU47" i="95"/>
  <c r="CC47" i="95"/>
  <c r="CG47" i="95"/>
  <c r="CK47" i="95"/>
  <c r="CS47" i="95"/>
  <c r="CW47" i="95"/>
  <c r="DA47" i="95"/>
  <c r="CC51" i="95"/>
  <c r="CK51" i="95"/>
  <c r="CO51" i="95"/>
  <c r="CS51" i="95"/>
  <c r="DA51" i="95"/>
  <c r="M55" i="95"/>
  <c r="Q55" i="95"/>
  <c r="U55" i="95"/>
  <c r="AC55" i="95"/>
  <c r="AG55" i="95"/>
  <c r="AK55" i="95"/>
  <c r="AS55" i="95"/>
  <c r="AW55" i="95"/>
  <c r="BA55" i="95"/>
  <c r="BI55" i="95"/>
  <c r="BM55" i="95"/>
  <c r="BO55" i="95" s="1"/>
  <c r="BQ55" i="95"/>
  <c r="BY55" i="95"/>
  <c r="CC55" i="95"/>
  <c r="CG55" i="95"/>
  <c r="CO55" i="95"/>
  <c r="CS55" i="95"/>
  <c r="CW55" i="95"/>
  <c r="M59" i="95"/>
  <c r="Q59" i="95"/>
  <c r="Y59" i="95"/>
  <c r="AC59" i="95"/>
  <c r="AG59" i="95"/>
  <c r="AI59" i="95" s="1"/>
  <c r="AO59" i="95"/>
  <c r="AS59" i="95"/>
  <c r="AW59" i="95"/>
  <c r="BE59" i="95"/>
  <c r="BI59" i="95"/>
  <c r="BM59" i="95"/>
  <c r="BU59" i="95"/>
  <c r="BY59" i="95"/>
  <c r="CC59" i="95"/>
  <c r="CK59" i="95"/>
  <c r="CO59" i="95"/>
  <c r="CS59" i="95"/>
  <c r="CU59" i="95" s="1"/>
  <c r="DA59" i="95"/>
  <c r="AW63" i="95"/>
  <c r="BA63" i="95"/>
  <c r="BE63" i="95"/>
  <c r="BM63" i="95"/>
  <c r="BQ63" i="95"/>
  <c r="BU63" i="95"/>
  <c r="CC63" i="95"/>
  <c r="CG63" i="95"/>
  <c r="CK63" i="95"/>
  <c r="CS63" i="95"/>
  <c r="CW63" i="95"/>
  <c r="DA63" i="95"/>
  <c r="CG67" i="95"/>
  <c r="CK67" i="95"/>
  <c r="CO67" i="95"/>
  <c r="CS67" i="95"/>
  <c r="CW67" i="95"/>
  <c r="DA67" i="95"/>
  <c r="AS71" i="95"/>
  <c r="AW71" i="95"/>
  <c r="BE71" i="95"/>
  <c r="BI71" i="95"/>
  <c r="BM71" i="95"/>
  <c r="BU71" i="95"/>
  <c r="BY71" i="95"/>
  <c r="CC71" i="95"/>
  <c r="CK71" i="95"/>
  <c r="CO71" i="95"/>
  <c r="CS71" i="95"/>
  <c r="DA71" i="95"/>
  <c r="BA75" i="95"/>
  <c r="BI75" i="95"/>
  <c r="BM75" i="95"/>
  <c r="BQ75" i="95"/>
  <c r="BY75" i="95"/>
  <c r="CC75" i="95"/>
  <c r="CG75" i="95"/>
  <c r="CO75" i="95"/>
  <c r="CS75" i="95"/>
  <c r="CW75" i="95"/>
  <c r="BM79" i="95"/>
  <c r="BU79" i="95"/>
  <c r="BY79" i="95"/>
  <c r="CC79" i="95"/>
  <c r="CK79" i="95"/>
  <c r="CO79" i="95"/>
  <c r="CS79" i="95"/>
  <c r="DA79" i="95"/>
  <c r="W83" i="95"/>
  <c r="T86" i="95"/>
  <c r="X86" i="95" s="1"/>
  <c r="AB86" i="95" s="1"/>
  <c r="AF86" i="95" s="1"/>
  <c r="AJ86" i="95" s="1"/>
  <c r="AN86" i="95" s="1"/>
  <c r="AR86" i="95" s="1"/>
  <c r="AV86" i="95" s="1"/>
  <c r="AZ86" i="95" s="1"/>
  <c r="BD86" i="95" s="1"/>
  <c r="BH86" i="95" s="1"/>
  <c r="BL86" i="95" s="1"/>
  <c r="BP86" i="95" s="1"/>
  <c r="BT86" i="95" s="1"/>
  <c r="BX86" i="95" s="1"/>
  <c r="CB86" i="95" s="1"/>
  <c r="CF86" i="95" s="1"/>
  <c r="CJ86" i="95" s="1"/>
  <c r="CN86" i="95" s="1"/>
  <c r="CR86" i="95" s="1"/>
  <c r="CV86" i="95" s="1"/>
  <c r="CZ86" i="95" s="1"/>
  <c r="P90" i="95"/>
  <c r="T90" i="95" s="1"/>
  <c r="X90" i="95" s="1"/>
  <c r="AB90" i="95" s="1"/>
  <c r="AF90" i="95" s="1"/>
  <c r="AJ90" i="95" s="1"/>
  <c r="AN90" i="95" s="1"/>
  <c r="AR90" i="95" s="1"/>
  <c r="AV90" i="95" s="1"/>
  <c r="AZ90" i="95" s="1"/>
  <c r="BD90" i="95" s="1"/>
  <c r="BH90" i="95" s="1"/>
  <c r="BL90" i="95" s="1"/>
  <c r="BP90" i="95" s="1"/>
  <c r="BT90" i="95" s="1"/>
  <c r="BX90" i="95" s="1"/>
  <c r="CB90" i="95" s="1"/>
  <c r="CF90" i="95" s="1"/>
  <c r="CJ90" i="95" s="1"/>
  <c r="CN90" i="95" s="1"/>
  <c r="CR90" i="95" s="1"/>
  <c r="CV90" i="95" s="1"/>
  <c r="CZ90" i="95" s="1"/>
  <c r="P94" i="95"/>
  <c r="T94" i="95" s="1"/>
  <c r="X94" i="95" s="1"/>
  <c r="AB94" i="95" s="1"/>
  <c r="AF94" i="95" s="1"/>
  <c r="AJ94" i="95" s="1"/>
  <c r="AN94" i="95" s="1"/>
  <c r="AR94" i="95" s="1"/>
  <c r="AV94" i="95" s="1"/>
  <c r="AZ94" i="95" s="1"/>
  <c r="BD94" i="95" s="1"/>
  <c r="BH94" i="95" s="1"/>
  <c r="BL94" i="95" s="1"/>
  <c r="BP94" i="95" s="1"/>
  <c r="BT94" i="95" s="1"/>
  <c r="BX94" i="95" s="1"/>
  <c r="CB94" i="95" s="1"/>
  <c r="CF94" i="95" s="1"/>
  <c r="CJ94" i="95" s="1"/>
  <c r="CN94" i="95" s="1"/>
  <c r="CR94" i="95" s="1"/>
  <c r="CV94" i="95" s="1"/>
  <c r="CZ94" i="95" s="1"/>
  <c r="P102" i="95"/>
  <c r="T102" i="95"/>
  <c r="X102" i="95" s="1"/>
  <c r="AB102" i="95" s="1"/>
  <c r="AF102" i="95" s="1"/>
  <c r="AJ102" i="95" s="1"/>
  <c r="AN102" i="95" s="1"/>
  <c r="AR102" i="95" s="1"/>
  <c r="AV102" i="95" s="1"/>
  <c r="AZ102" i="95" s="1"/>
  <c r="BD102" i="95" s="1"/>
  <c r="BH102" i="95" s="1"/>
  <c r="BL102" i="95" s="1"/>
  <c r="BP102" i="95" s="1"/>
  <c r="BT102" i="95" s="1"/>
  <c r="BX102" i="95" s="1"/>
  <c r="CB102" i="95" s="1"/>
  <c r="CF102" i="95" s="1"/>
  <c r="CJ102" i="95" s="1"/>
  <c r="CN102" i="95" s="1"/>
  <c r="CR102" i="95" s="1"/>
  <c r="CV102" i="95" s="1"/>
  <c r="CZ102" i="95" s="1"/>
  <c r="P106" i="95"/>
  <c r="T106" i="95" s="1"/>
  <c r="X106" i="95" s="1"/>
  <c r="AB106" i="95" s="1"/>
  <c r="AF106" i="95" s="1"/>
  <c r="AJ106" i="95" s="1"/>
  <c r="AN106" i="95" s="1"/>
  <c r="AR106" i="95" s="1"/>
  <c r="AV106" i="95" s="1"/>
  <c r="AZ106" i="95" s="1"/>
  <c r="BD106" i="95" s="1"/>
  <c r="BH106" i="95" s="1"/>
  <c r="BL106" i="95" s="1"/>
  <c r="BP106" i="95" s="1"/>
  <c r="BT106" i="95" s="1"/>
  <c r="BX106" i="95" s="1"/>
  <c r="CB106" i="95" s="1"/>
  <c r="CF106" i="95" s="1"/>
  <c r="CJ106" i="95" s="1"/>
  <c r="CN106" i="95" s="1"/>
  <c r="CR106" i="95" s="1"/>
  <c r="CV106" i="95" s="1"/>
  <c r="CZ106" i="95" s="1"/>
  <c r="P110" i="95"/>
  <c r="T110" i="95" s="1"/>
  <c r="X110" i="95" s="1"/>
  <c r="AB110" i="95" s="1"/>
  <c r="AF110" i="95" s="1"/>
  <c r="AJ110" i="95" s="1"/>
  <c r="AN110" i="95" s="1"/>
  <c r="AR110" i="95" s="1"/>
  <c r="AV110" i="95" s="1"/>
  <c r="AZ110" i="95" s="1"/>
  <c r="BD110" i="95" s="1"/>
  <c r="BH110" i="95" s="1"/>
  <c r="BL110" i="95" s="1"/>
  <c r="BP110" i="95" s="1"/>
  <c r="BT110" i="95" s="1"/>
  <c r="BX110" i="95" s="1"/>
  <c r="CB110" i="95" s="1"/>
  <c r="CF110" i="95" s="1"/>
  <c r="CJ110" i="95" s="1"/>
  <c r="CN110" i="95" s="1"/>
  <c r="CR110" i="95" s="1"/>
  <c r="CV110" i="95" s="1"/>
  <c r="CZ110" i="95" s="1"/>
  <c r="P114" i="95"/>
  <c r="T114" i="95" s="1"/>
  <c r="X114" i="95" s="1"/>
  <c r="AB114" i="95" s="1"/>
  <c r="AF114" i="95" s="1"/>
  <c r="AJ114" i="95" s="1"/>
  <c r="AN114" i="95" s="1"/>
  <c r="AR114" i="95" s="1"/>
  <c r="AV114" i="95" s="1"/>
  <c r="AZ114" i="95" s="1"/>
  <c r="BD114" i="95" s="1"/>
  <c r="BH114" i="95" s="1"/>
  <c r="BL114" i="95" s="1"/>
  <c r="BP114" i="95" s="1"/>
  <c r="BT114" i="95" s="1"/>
  <c r="BX114" i="95" s="1"/>
  <c r="CB114" i="95" s="1"/>
  <c r="CF114" i="95" s="1"/>
  <c r="CJ114" i="95" s="1"/>
  <c r="CN114" i="95" s="1"/>
  <c r="CR114" i="95" s="1"/>
  <c r="CV114" i="95" s="1"/>
  <c r="CZ114" i="95" s="1"/>
  <c r="AA126" i="95"/>
  <c r="AI83" i="95"/>
  <c r="AY83" i="95"/>
  <c r="BO83" i="95"/>
  <c r="CE83" i="95"/>
  <c r="CK83" i="95"/>
  <c r="CM83" i="95" s="1"/>
  <c r="CS83" i="95"/>
  <c r="CW83" i="95"/>
  <c r="DA83" i="95"/>
  <c r="DC83" i="95" s="1"/>
  <c r="R85" i="95"/>
  <c r="Z85" i="95"/>
  <c r="AH85" i="95"/>
  <c r="AP85" i="95"/>
  <c r="AX85" i="95"/>
  <c r="BF85" i="95"/>
  <c r="BN85" i="95"/>
  <c r="BV85" i="95"/>
  <c r="CD85" i="95"/>
  <c r="CL85" i="95"/>
  <c r="CT85" i="95"/>
  <c r="DB85" i="95"/>
  <c r="Y87" i="95"/>
  <c r="AC87" i="95"/>
  <c r="AG87" i="95"/>
  <c r="AI87" i="95" s="1"/>
  <c r="AO87" i="95"/>
  <c r="AS87" i="95"/>
  <c r="AW87" i="95"/>
  <c r="BE87" i="95"/>
  <c r="BI87" i="95"/>
  <c r="BM87" i="95"/>
  <c r="BO87" i="95" s="1"/>
  <c r="BU87" i="95"/>
  <c r="BY87" i="95"/>
  <c r="CC87" i="95"/>
  <c r="CK87" i="95"/>
  <c r="CO87" i="95"/>
  <c r="CS87" i="95"/>
  <c r="CU87" i="95" s="1"/>
  <c r="DA87" i="95"/>
  <c r="L88" i="95"/>
  <c r="P88" i="95" s="1"/>
  <c r="R89" i="95"/>
  <c r="R90" i="95" s="1"/>
  <c r="V90" i="95" s="1"/>
  <c r="Z89" i="95"/>
  <c r="AH89" i="95"/>
  <c r="AP89" i="95"/>
  <c r="AX89" i="95"/>
  <c r="BF89" i="95"/>
  <c r="BN89" i="95"/>
  <c r="BV89" i="95"/>
  <c r="CD89" i="95"/>
  <c r="CL89" i="95"/>
  <c r="CT89" i="95"/>
  <c r="DB89" i="95"/>
  <c r="S91" i="95"/>
  <c r="AG91" i="95"/>
  <c r="AK91" i="95"/>
  <c r="AM91" i="95" s="1"/>
  <c r="AO91" i="95"/>
  <c r="AW91" i="95"/>
  <c r="BA91" i="95"/>
  <c r="BC91" i="95" s="1"/>
  <c r="BE91" i="95"/>
  <c r="BM91" i="95"/>
  <c r="BQ91" i="95"/>
  <c r="BS91" i="95" s="1"/>
  <c r="BU91" i="95"/>
  <c r="CC91" i="95"/>
  <c r="CG91" i="95"/>
  <c r="CI91" i="95" s="1"/>
  <c r="CK91" i="95"/>
  <c r="CS91" i="95"/>
  <c r="CW91" i="95"/>
  <c r="DA91" i="95"/>
  <c r="R93" i="95"/>
  <c r="Z93" i="95"/>
  <c r="AH93" i="95"/>
  <c r="AP93" i="95"/>
  <c r="AX93" i="95"/>
  <c r="BF93" i="95"/>
  <c r="BN93" i="95"/>
  <c r="BV93" i="95"/>
  <c r="CD93" i="95"/>
  <c r="CL93" i="95"/>
  <c r="CT93" i="95"/>
  <c r="DB93" i="95"/>
  <c r="CC95" i="95"/>
  <c r="CK95" i="95"/>
  <c r="CO95" i="95"/>
  <c r="CS95" i="95"/>
  <c r="DA95" i="95"/>
  <c r="L96" i="95"/>
  <c r="P96" i="95" s="1"/>
  <c r="R97" i="95"/>
  <c r="Z97" i="95"/>
  <c r="AH97" i="95"/>
  <c r="AP97" i="95"/>
  <c r="AX97" i="95"/>
  <c r="BF97" i="95"/>
  <c r="BN97" i="95"/>
  <c r="BV97" i="95"/>
  <c r="CD97" i="95"/>
  <c r="CL97" i="95"/>
  <c r="CT97" i="95"/>
  <c r="DB97" i="95"/>
  <c r="Q99" i="95"/>
  <c r="U99" i="95"/>
  <c r="Y99" i="95"/>
  <c r="AG99" i="95"/>
  <c r="AI99" i="95" s="1"/>
  <c r="AK99" i="95"/>
  <c r="AO99" i="95"/>
  <c r="AW99" i="95"/>
  <c r="BA99" i="95"/>
  <c r="BE99" i="95"/>
  <c r="BM99" i="95"/>
  <c r="BQ99" i="95"/>
  <c r="BU99" i="95"/>
  <c r="CC99" i="95"/>
  <c r="CG99" i="95"/>
  <c r="CK99" i="95"/>
  <c r="CS99" i="95"/>
  <c r="CU99" i="95" s="1"/>
  <c r="CW99" i="95"/>
  <c r="DA99" i="95"/>
  <c r="L104" i="95"/>
  <c r="P104" i="95" s="1"/>
  <c r="T104" i="95" s="1"/>
  <c r="X104" i="95" s="1"/>
  <c r="AB104" i="95" s="1"/>
  <c r="AF104" i="95" s="1"/>
  <c r="AJ104" i="95" s="1"/>
  <c r="AN104" i="95" s="1"/>
  <c r="AR104" i="95" s="1"/>
  <c r="AV104" i="95" s="1"/>
  <c r="AZ104" i="95" s="1"/>
  <c r="BD104" i="95" s="1"/>
  <c r="BH104" i="95" s="1"/>
  <c r="BL104" i="95" s="1"/>
  <c r="BP104" i="95" s="1"/>
  <c r="BT104" i="95" s="1"/>
  <c r="BX104" i="95" s="1"/>
  <c r="CB104" i="95" s="1"/>
  <c r="CF104" i="95" s="1"/>
  <c r="CJ104" i="95" s="1"/>
  <c r="CN104" i="95" s="1"/>
  <c r="CR104" i="95" s="1"/>
  <c r="CV104" i="95" s="1"/>
  <c r="CZ104" i="95" s="1"/>
  <c r="S107" i="95"/>
  <c r="W107" i="95"/>
  <c r="AA107" i="95"/>
  <c r="AI107" i="95"/>
  <c r="AM107" i="95"/>
  <c r="AQ107" i="95"/>
  <c r="AY107" i="95"/>
  <c r="BC107" i="95"/>
  <c r="BG107" i="95"/>
  <c r="BO107" i="95"/>
  <c r="BS107" i="95"/>
  <c r="CE107" i="95"/>
  <c r="CI107" i="95"/>
  <c r="CM107" i="95"/>
  <c r="CU107" i="95"/>
  <c r="CY107" i="95"/>
  <c r="DC107" i="95"/>
  <c r="AE111" i="95"/>
  <c r="AU111" i="95"/>
  <c r="BK111" i="95"/>
  <c r="CA111" i="95"/>
  <c r="CQ111" i="95"/>
  <c r="L112" i="95"/>
  <c r="P112" i="95" s="1"/>
  <c r="AE125" i="95"/>
  <c r="P18" i="94"/>
  <c r="T18" i="94" s="1"/>
  <c r="X18" i="94" s="1"/>
  <c r="AB18" i="94" s="1"/>
  <c r="AF18" i="94" s="1"/>
  <c r="AJ18" i="94" s="1"/>
  <c r="AN18" i="94" s="1"/>
  <c r="AR18" i="94" s="1"/>
  <c r="AV18" i="94" s="1"/>
  <c r="AZ18" i="94" s="1"/>
  <c r="BD18" i="94" s="1"/>
  <c r="BH18" i="94" s="1"/>
  <c r="BL18" i="94" s="1"/>
  <c r="BP18" i="94" s="1"/>
  <c r="BT18" i="94" s="1"/>
  <c r="BX18" i="94" s="1"/>
  <c r="CB18" i="94" s="1"/>
  <c r="CF18" i="94" s="1"/>
  <c r="CJ18" i="94" s="1"/>
  <c r="CN18" i="94" s="1"/>
  <c r="CR18" i="94" s="1"/>
  <c r="CV18" i="94" s="1"/>
  <c r="CZ18" i="94" s="1"/>
  <c r="DD18" i="94" s="1"/>
  <c r="DH18" i="94" s="1"/>
  <c r="DL18" i="94" s="1"/>
  <c r="DP18" i="94" s="1"/>
  <c r="DT18" i="94" s="1"/>
  <c r="DX18" i="94" s="1"/>
  <c r="R28" i="94"/>
  <c r="Q34" i="94"/>
  <c r="U34" i="94" s="1"/>
  <c r="Y34" i="94" s="1"/>
  <c r="AC34" i="94" s="1"/>
  <c r="AG34" i="94" s="1"/>
  <c r="AK34" i="94" s="1"/>
  <c r="AO34" i="94" s="1"/>
  <c r="AS34" i="94" s="1"/>
  <c r="AW34" i="94" s="1"/>
  <c r="BA34" i="94" s="1"/>
  <c r="BE34" i="94" s="1"/>
  <c r="BI34" i="94" s="1"/>
  <c r="BM34" i="94" s="1"/>
  <c r="BQ34" i="94" s="1"/>
  <c r="BU34" i="94" s="1"/>
  <c r="BY34" i="94" s="1"/>
  <c r="CC34" i="94" s="1"/>
  <c r="CG34" i="94" s="1"/>
  <c r="CK34" i="94" s="1"/>
  <c r="CO34" i="94" s="1"/>
  <c r="CS34" i="94" s="1"/>
  <c r="CW34" i="94" s="1"/>
  <c r="DA34" i="94" s="1"/>
  <c r="DE34" i="94" s="1"/>
  <c r="DI34" i="94" s="1"/>
  <c r="DM34" i="94" s="1"/>
  <c r="DQ34" i="94" s="1"/>
  <c r="DU34" i="94" s="1"/>
  <c r="DY34" i="94" s="1"/>
  <c r="R36" i="94"/>
  <c r="V36" i="94" s="1"/>
  <c r="Z36" i="94" s="1"/>
  <c r="AD36" i="94" s="1"/>
  <c r="AH36" i="94" s="1"/>
  <c r="AL36" i="94" s="1"/>
  <c r="AP36" i="94" s="1"/>
  <c r="AT36" i="94" s="1"/>
  <c r="AX36" i="94" s="1"/>
  <c r="BB36" i="94" s="1"/>
  <c r="BF36" i="94" s="1"/>
  <c r="BJ36" i="94" s="1"/>
  <c r="BN36" i="94" s="1"/>
  <c r="BR36" i="94" s="1"/>
  <c r="BV36" i="94" s="1"/>
  <c r="BZ36" i="94" s="1"/>
  <c r="CD36" i="94" s="1"/>
  <c r="CH36" i="94" s="1"/>
  <c r="CL36" i="94" s="1"/>
  <c r="CP36" i="94" s="1"/>
  <c r="CT36" i="94" s="1"/>
  <c r="CX36" i="94" s="1"/>
  <c r="DB36" i="94" s="1"/>
  <c r="DF36" i="94" s="1"/>
  <c r="DJ36" i="94" s="1"/>
  <c r="DN36" i="94" s="1"/>
  <c r="DR36" i="94" s="1"/>
  <c r="DV36" i="94" s="1"/>
  <c r="DZ36" i="94" s="1"/>
  <c r="R44" i="94"/>
  <c r="V44" i="94" s="1"/>
  <c r="Q50" i="94"/>
  <c r="U50" i="94" s="1"/>
  <c r="Y50" i="94" s="1"/>
  <c r="AC50" i="94" s="1"/>
  <c r="AG50" i="94" s="1"/>
  <c r="AK50" i="94" s="1"/>
  <c r="AO50" i="94" s="1"/>
  <c r="AS50" i="94" s="1"/>
  <c r="AW50" i="94" s="1"/>
  <c r="BA50" i="94" s="1"/>
  <c r="BE50" i="94" s="1"/>
  <c r="BI50" i="94" s="1"/>
  <c r="BM50" i="94" s="1"/>
  <c r="BQ50" i="94" s="1"/>
  <c r="BU50" i="94" s="1"/>
  <c r="BY50" i="94" s="1"/>
  <c r="CC50" i="94" s="1"/>
  <c r="CG50" i="94" s="1"/>
  <c r="CK50" i="94" s="1"/>
  <c r="CO50" i="94" s="1"/>
  <c r="CS50" i="94" s="1"/>
  <c r="CW50" i="94" s="1"/>
  <c r="DA50" i="94" s="1"/>
  <c r="DE50" i="94" s="1"/>
  <c r="DI50" i="94" s="1"/>
  <c r="DM50" i="94" s="1"/>
  <c r="DQ50" i="94" s="1"/>
  <c r="DU50" i="94" s="1"/>
  <c r="DY50" i="94" s="1"/>
  <c r="R52" i="94"/>
  <c r="V52" i="94" s="1"/>
  <c r="M16" i="94"/>
  <c r="AD85" i="95"/>
  <c r="N97" i="95"/>
  <c r="N98" i="95" s="1"/>
  <c r="V97" i="95"/>
  <c r="N101" i="95"/>
  <c r="N102" i="95" s="1"/>
  <c r="R102" i="95" s="1"/>
  <c r="V101" i="95"/>
  <c r="AD101" i="95"/>
  <c r="AL101" i="95"/>
  <c r="AT101" i="95"/>
  <c r="BB101" i="95"/>
  <c r="BJ101" i="95"/>
  <c r="BR101" i="95"/>
  <c r="BZ101" i="95"/>
  <c r="CH101" i="95"/>
  <c r="CP101" i="95"/>
  <c r="CX101" i="95"/>
  <c r="N105" i="95"/>
  <c r="N106" i="95" s="1"/>
  <c r="R106" i="95" s="1"/>
  <c r="V105" i="95"/>
  <c r="AD105" i="95"/>
  <c r="AL105" i="95"/>
  <c r="AT105" i="95"/>
  <c r="BB105" i="95"/>
  <c r="BJ105" i="95"/>
  <c r="BR105" i="95"/>
  <c r="BZ105" i="95"/>
  <c r="CH105" i="95"/>
  <c r="CP105" i="95"/>
  <c r="CX105" i="95"/>
  <c r="N109" i="95"/>
  <c r="N110" i="95" s="1"/>
  <c r="R110" i="95" s="1"/>
  <c r="V109" i="95"/>
  <c r="AD109" i="95"/>
  <c r="AL109" i="95"/>
  <c r="AT109" i="95"/>
  <c r="BB109" i="95"/>
  <c r="BJ109" i="95"/>
  <c r="BR109" i="95"/>
  <c r="BZ109" i="95"/>
  <c r="CH109" i="95"/>
  <c r="CP109" i="95"/>
  <c r="CX109" i="95"/>
  <c r="N113" i="95"/>
  <c r="N114" i="95" s="1"/>
  <c r="R114" i="95" s="1"/>
  <c r="V113" i="95"/>
  <c r="AD113" i="95"/>
  <c r="AL113" i="95"/>
  <c r="AT113" i="95"/>
  <c r="BB113" i="95"/>
  <c r="BJ113" i="95"/>
  <c r="BR113" i="95"/>
  <c r="BZ113" i="95"/>
  <c r="CH113" i="95"/>
  <c r="CP113" i="95"/>
  <c r="CX113" i="95"/>
  <c r="P117" i="95"/>
  <c r="T117" i="95"/>
  <c r="X117" i="95"/>
  <c r="AB117" i="95"/>
  <c r="AF117" i="95"/>
  <c r="AJ117" i="95"/>
  <c r="AN117" i="95"/>
  <c r="AR117" i="95"/>
  <c r="AV117" i="95"/>
  <c r="AZ117" i="95"/>
  <c r="BD117" i="95"/>
  <c r="BH117" i="95"/>
  <c r="BL117" i="95"/>
  <c r="BP117" i="95"/>
  <c r="BT117" i="95"/>
  <c r="BX117" i="95"/>
  <c r="CB117" i="95"/>
  <c r="CF117" i="95"/>
  <c r="CJ117" i="95"/>
  <c r="CN117" i="95"/>
  <c r="CR117" i="95"/>
  <c r="CV117" i="95"/>
  <c r="CZ117" i="95"/>
  <c r="Q13" i="94"/>
  <c r="U13" i="94"/>
  <c r="Y13" i="94"/>
  <c r="AC13" i="94"/>
  <c r="AG13" i="94"/>
  <c r="AK13" i="94"/>
  <c r="AO13" i="94"/>
  <c r="AS13" i="94"/>
  <c r="AW13" i="94"/>
  <c r="BA13" i="94"/>
  <c r="BE13" i="94"/>
  <c r="BI13" i="94"/>
  <c r="BM13" i="94"/>
  <c r="BQ13" i="94"/>
  <c r="BU13" i="94"/>
  <c r="BY13" i="94"/>
  <c r="CC13" i="94"/>
  <c r="CG13" i="94"/>
  <c r="CK13" i="94"/>
  <c r="CO13" i="94"/>
  <c r="CS13" i="94"/>
  <c r="CW13" i="94"/>
  <c r="DA13" i="94"/>
  <c r="DE13" i="94"/>
  <c r="DI13" i="94"/>
  <c r="DM13" i="94"/>
  <c r="DQ13" i="94"/>
  <c r="DU13" i="94"/>
  <c r="AI15" i="94"/>
  <c r="AY15" i="94"/>
  <c r="BO15" i="94"/>
  <c r="R20" i="94"/>
  <c r="V20" i="94" s="1"/>
  <c r="Z20" i="94" s="1"/>
  <c r="AD20" i="94" s="1"/>
  <c r="AH20" i="94" s="1"/>
  <c r="AL20" i="94" s="1"/>
  <c r="AP20" i="94" s="1"/>
  <c r="AT20" i="94" s="1"/>
  <c r="AX20" i="94" s="1"/>
  <c r="BB20" i="94" s="1"/>
  <c r="BF20" i="94" s="1"/>
  <c r="BJ20" i="94" s="1"/>
  <c r="BN20" i="94" s="1"/>
  <c r="BR20" i="94" s="1"/>
  <c r="BV20" i="94" s="1"/>
  <c r="BZ20" i="94" s="1"/>
  <c r="CD20" i="94" s="1"/>
  <c r="CH20" i="94" s="1"/>
  <c r="CL20" i="94" s="1"/>
  <c r="CP20" i="94" s="1"/>
  <c r="CT20" i="94" s="1"/>
  <c r="CX20" i="94" s="1"/>
  <c r="DB20" i="94" s="1"/>
  <c r="DF20" i="94" s="1"/>
  <c r="DJ20" i="94" s="1"/>
  <c r="DN20" i="94" s="1"/>
  <c r="DR20" i="94" s="1"/>
  <c r="DV20" i="94" s="1"/>
  <c r="DZ20" i="94" s="1"/>
  <c r="P26" i="94"/>
  <c r="T26" i="94" s="1"/>
  <c r="X26" i="94" s="1"/>
  <c r="AB26" i="94" s="1"/>
  <c r="AF26" i="94" s="1"/>
  <c r="AJ26" i="94" s="1"/>
  <c r="AN26" i="94" s="1"/>
  <c r="AR26" i="94" s="1"/>
  <c r="AV26" i="94" s="1"/>
  <c r="AZ26" i="94" s="1"/>
  <c r="BD26" i="94" s="1"/>
  <c r="BH26" i="94" s="1"/>
  <c r="BL26" i="94" s="1"/>
  <c r="BP26" i="94" s="1"/>
  <c r="BT26" i="94" s="1"/>
  <c r="BX26" i="94" s="1"/>
  <c r="CB26" i="94" s="1"/>
  <c r="CF26" i="94" s="1"/>
  <c r="CJ26" i="94" s="1"/>
  <c r="CN26" i="94" s="1"/>
  <c r="CR26" i="94" s="1"/>
  <c r="CV26" i="94" s="1"/>
  <c r="CZ26" i="94" s="1"/>
  <c r="DD26" i="94" s="1"/>
  <c r="DH26" i="94" s="1"/>
  <c r="DL26" i="94" s="1"/>
  <c r="DP26" i="94" s="1"/>
  <c r="DT26" i="94" s="1"/>
  <c r="DX26" i="94" s="1"/>
  <c r="T46" i="94"/>
  <c r="X46" i="94" s="1"/>
  <c r="AB46" i="94" s="1"/>
  <c r="AF46" i="94" s="1"/>
  <c r="AJ46" i="94" s="1"/>
  <c r="AN46" i="94" s="1"/>
  <c r="AR46" i="94" s="1"/>
  <c r="AV46" i="94" s="1"/>
  <c r="AZ46" i="94" s="1"/>
  <c r="BD46" i="94" s="1"/>
  <c r="BH46" i="94" s="1"/>
  <c r="BL46" i="94" s="1"/>
  <c r="BP46" i="94" s="1"/>
  <c r="BT46" i="94" s="1"/>
  <c r="BX46" i="94" s="1"/>
  <c r="CB46" i="94" s="1"/>
  <c r="CF46" i="94" s="1"/>
  <c r="CJ46" i="94" s="1"/>
  <c r="CN46" i="94" s="1"/>
  <c r="CR46" i="94" s="1"/>
  <c r="CV46" i="94" s="1"/>
  <c r="CZ46" i="94" s="1"/>
  <c r="DD46" i="94" s="1"/>
  <c r="DH46" i="94" s="1"/>
  <c r="DL46" i="94" s="1"/>
  <c r="DP46" i="94" s="1"/>
  <c r="DT46" i="94" s="1"/>
  <c r="DX46" i="94" s="1"/>
  <c r="R48" i="94"/>
  <c r="V48" i="94" s="1"/>
  <c r="P50" i="94"/>
  <c r="T50" i="94" s="1"/>
  <c r="X50" i="94" s="1"/>
  <c r="AB50" i="94" s="1"/>
  <c r="AF50" i="94" s="1"/>
  <c r="AJ50" i="94" s="1"/>
  <c r="AN50" i="94" s="1"/>
  <c r="AR50" i="94" s="1"/>
  <c r="AV50" i="94" s="1"/>
  <c r="AZ50" i="94" s="1"/>
  <c r="BD50" i="94" s="1"/>
  <c r="BH50" i="94" s="1"/>
  <c r="BL50" i="94" s="1"/>
  <c r="BP50" i="94" s="1"/>
  <c r="BT50" i="94" s="1"/>
  <c r="BX50" i="94" s="1"/>
  <c r="CB50" i="94" s="1"/>
  <c r="CF50" i="94" s="1"/>
  <c r="CJ50" i="94" s="1"/>
  <c r="CN50" i="94" s="1"/>
  <c r="CR50" i="94" s="1"/>
  <c r="CV50" i="94" s="1"/>
  <c r="CZ50" i="94" s="1"/>
  <c r="DD50" i="94" s="1"/>
  <c r="DH50" i="94" s="1"/>
  <c r="DL50" i="94" s="1"/>
  <c r="DP50" i="94" s="1"/>
  <c r="DT50" i="94" s="1"/>
  <c r="DX50" i="94" s="1"/>
  <c r="R56" i="94"/>
  <c r="V56" i="94" s="1"/>
  <c r="Z56" i="94" s="1"/>
  <c r="AD56" i="94" s="1"/>
  <c r="AH56" i="94" s="1"/>
  <c r="AL56" i="94" s="1"/>
  <c r="AP56" i="94" s="1"/>
  <c r="AT56" i="94" s="1"/>
  <c r="AX56" i="94" s="1"/>
  <c r="BB56" i="94" s="1"/>
  <c r="BF56" i="94" s="1"/>
  <c r="BJ56" i="94" s="1"/>
  <c r="BN56" i="94" s="1"/>
  <c r="BR56" i="94" s="1"/>
  <c r="BV56" i="94" s="1"/>
  <c r="BZ56" i="94" s="1"/>
  <c r="CD56" i="94" s="1"/>
  <c r="CH56" i="94" s="1"/>
  <c r="CL56" i="94" s="1"/>
  <c r="CP56" i="94" s="1"/>
  <c r="CT56" i="94" s="1"/>
  <c r="CX56" i="94" s="1"/>
  <c r="DB56" i="94" s="1"/>
  <c r="DF56" i="94" s="1"/>
  <c r="DJ56" i="94" s="1"/>
  <c r="DN56" i="94" s="1"/>
  <c r="DR56" i="94" s="1"/>
  <c r="DV56" i="94" s="1"/>
  <c r="DZ56" i="94" s="1"/>
  <c r="CA15" i="94"/>
  <c r="CE15" i="94"/>
  <c r="CQ15" i="94"/>
  <c r="CU15" i="94"/>
  <c r="DG15" i="94"/>
  <c r="DK15" i="94"/>
  <c r="DW15" i="94"/>
  <c r="EA15" i="94"/>
  <c r="L16" i="94"/>
  <c r="P16" i="94" s="1"/>
  <c r="S19" i="94"/>
  <c r="AA19" i="94"/>
  <c r="AI19" i="94"/>
  <c r="AQ19" i="94"/>
  <c r="AY19" i="94"/>
  <c r="BG19" i="94"/>
  <c r="BO19" i="94"/>
  <c r="BS19" i="94"/>
  <c r="BW19" i="94"/>
  <c r="CE19" i="94"/>
  <c r="CM19" i="94"/>
  <c r="CO19" i="94"/>
  <c r="CS19" i="94"/>
  <c r="DA19" i="94"/>
  <c r="DE19" i="94"/>
  <c r="DI19" i="94"/>
  <c r="DQ19" i="94"/>
  <c r="DU19" i="94"/>
  <c r="DY19" i="94"/>
  <c r="L20" i="94"/>
  <c r="P20" i="94" s="1"/>
  <c r="R21" i="94"/>
  <c r="Z21" i="94"/>
  <c r="AH21" i="94"/>
  <c r="AP21" i="94"/>
  <c r="AX21" i="94"/>
  <c r="BF21" i="94"/>
  <c r="BN21" i="94"/>
  <c r="BV21" i="94"/>
  <c r="CD21" i="94"/>
  <c r="CL21" i="94"/>
  <c r="CT21" i="94"/>
  <c r="DB21" i="94"/>
  <c r="DJ21" i="94"/>
  <c r="DR21" i="94"/>
  <c r="DZ21" i="94"/>
  <c r="W23" i="94"/>
  <c r="AA23" i="94"/>
  <c r="AE23" i="94"/>
  <c r="AM23" i="94"/>
  <c r="AQ23" i="94"/>
  <c r="AU23" i="94"/>
  <c r="BC23" i="94"/>
  <c r="BG23" i="94"/>
  <c r="BK23" i="94"/>
  <c r="BS23" i="94"/>
  <c r="BW23" i="94"/>
  <c r="CA23" i="94"/>
  <c r="CI23" i="94"/>
  <c r="CM23" i="94"/>
  <c r="CQ23" i="94"/>
  <c r="CY23" i="94"/>
  <c r="DC23" i="94"/>
  <c r="DG23" i="94"/>
  <c r="DO23" i="94"/>
  <c r="DS23" i="94"/>
  <c r="DW23" i="94"/>
  <c r="L24" i="94"/>
  <c r="P24" i="94" s="1"/>
  <c r="T24" i="94" s="1"/>
  <c r="X24" i="94" s="1"/>
  <c r="AB24" i="94" s="1"/>
  <c r="AF24" i="94" s="1"/>
  <c r="AJ24" i="94" s="1"/>
  <c r="AN24" i="94" s="1"/>
  <c r="AR24" i="94" s="1"/>
  <c r="AV24" i="94" s="1"/>
  <c r="AZ24" i="94" s="1"/>
  <c r="BD24" i="94" s="1"/>
  <c r="BH24" i="94" s="1"/>
  <c r="BL24" i="94" s="1"/>
  <c r="BP24" i="94" s="1"/>
  <c r="BT24" i="94" s="1"/>
  <c r="BX24" i="94" s="1"/>
  <c r="CB24" i="94" s="1"/>
  <c r="CF24" i="94" s="1"/>
  <c r="CJ24" i="94" s="1"/>
  <c r="CN24" i="94" s="1"/>
  <c r="CR24" i="94" s="1"/>
  <c r="CV24" i="94" s="1"/>
  <c r="CZ24" i="94" s="1"/>
  <c r="DD24" i="94" s="1"/>
  <c r="DH24" i="94" s="1"/>
  <c r="DL24" i="94" s="1"/>
  <c r="DP24" i="94" s="1"/>
  <c r="DT24" i="94" s="1"/>
  <c r="DX24" i="94" s="1"/>
  <c r="S27" i="94"/>
  <c r="AE27" i="94"/>
  <c r="AI27" i="94"/>
  <c r="AU27" i="94"/>
  <c r="AY27" i="94"/>
  <c r="BK27" i="94"/>
  <c r="BO27" i="94"/>
  <c r="CA27" i="94"/>
  <c r="CE27" i="94"/>
  <c r="CQ27" i="94"/>
  <c r="CU27" i="94"/>
  <c r="DG27" i="94"/>
  <c r="DK27" i="94"/>
  <c r="DW27" i="94"/>
  <c r="EA27" i="94"/>
  <c r="L28" i="94"/>
  <c r="P28" i="94" s="1"/>
  <c r="Z29" i="94"/>
  <c r="CL29" i="94"/>
  <c r="CT29" i="94"/>
  <c r="DJ29" i="94"/>
  <c r="W31" i="94"/>
  <c r="AE31" i="94"/>
  <c r="AM31" i="94"/>
  <c r="AU31" i="94"/>
  <c r="BC31" i="94"/>
  <c r="BG31" i="94"/>
  <c r="BK31" i="94"/>
  <c r="BS31" i="94"/>
  <c r="BW31" i="94"/>
  <c r="CA31" i="94"/>
  <c r="CI31" i="94"/>
  <c r="CM31" i="94"/>
  <c r="CQ31" i="94"/>
  <c r="CY31" i="94"/>
  <c r="DC31" i="94"/>
  <c r="DW31" i="94"/>
  <c r="L32" i="94"/>
  <c r="P32" i="94" s="1"/>
  <c r="T32" i="94" s="1"/>
  <c r="X32" i="94" s="1"/>
  <c r="AB32" i="94" s="1"/>
  <c r="AF32" i="94" s="1"/>
  <c r="AJ32" i="94" s="1"/>
  <c r="AN32" i="94" s="1"/>
  <c r="AR32" i="94" s="1"/>
  <c r="AV32" i="94" s="1"/>
  <c r="AZ32" i="94" s="1"/>
  <c r="BD32" i="94" s="1"/>
  <c r="BH32" i="94" s="1"/>
  <c r="BL32" i="94" s="1"/>
  <c r="BP32" i="94" s="1"/>
  <c r="BT32" i="94" s="1"/>
  <c r="BX32" i="94" s="1"/>
  <c r="CB32" i="94" s="1"/>
  <c r="CF32" i="94" s="1"/>
  <c r="CJ32" i="94" s="1"/>
  <c r="CN32" i="94" s="1"/>
  <c r="CR32" i="94" s="1"/>
  <c r="CV32" i="94" s="1"/>
  <c r="CZ32" i="94" s="1"/>
  <c r="DD32" i="94" s="1"/>
  <c r="DH32" i="94" s="1"/>
  <c r="DL32" i="94" s="1"/>
  <c r="DP32" i="94" s="1"/>
  <c r="DT32" i="94" s="1"/>
  <c r="DX32" i="94" s="1"/>
  <c r="S35" i="94"/>
  <c r="W35" i="94"/>
  <c r="AA35" i="94"/>
  <c r="AI35" i="94"/>
  <c r="AM35" i="94"/>
  <c r="AQ35" i="94"/>
  <c r="AY35" i="94"/>
  <c r="BC35" i="94"/>
  <c r="BG35" i="94"/>
  <c r="BO35" i="94"/>
  <c r="BS35" i="94"/>
  <c r="BW35" i="94"/>
  <c r="CE35" i="94"/>
  <c r="CI35" i="94"/>
  <c r="CM35" i="94"/>
  <c r="CU35" i="94"/>
  <c r="CY35" i="94"/>
  <c r="DG35" i="94"/>
  <c r="DK35" i="94"/>
  <c r="DO35" i="94"/>
  <c r="EA35" i="94"/>
  <c r="L36" i="94"/>
  <c r="P36" i="94" s="1"/>
  <c r="T36" i="94" s="1"/>
  <c r="X36" i="94" s="1"/>
  <c r="AB36" i="94" s="1"/>
  <c r="AF36" i="94" s="1"/>
  <c r="AJ36" i="94" s="1"/>
  <c r="AN36" i="94" s="1"/>
  <c r="AR36" i="94" s="1"/>
  <c r="AV36" i="94" s="1"/>
  <c r="AZ36" i="94" s="1"/>
  <c r="BD36" i="94" s="1"/>
  <c r="BH36" i="94" s="1"/>
  <c r="BL36" i="94" s="1"/>
  <c r="BP36" i="94" s="1"/>
  <c r="BT36" i="94" s="1"/>
  <c r="BX36" i="94" s="1"/>
  <c r="CB36" i="94" s="1"/>
  <c r="CF36" i="94" s="1"/>
  <c r="CJ36" i="94" s="1"/>
  <c r="CN36" i="94" s="1"/>
  <c r="CR36" i="94" s="1"/>
  <c r="CV36" i="94" s="1"/>
  <c r="CZ36" i="94" s="1"/>
  <c r="DD36" i="94" s="1"/>
  <c r="DH36" i="94" s="1"/>
  <c r="DL36" i="94" s="1"/>
  <c r="DP36" i="94" s="1"/>
  <c r="DT36" i="94" s="1"/>
  <c r="DX36" i="94" s="1"/>
  <c r="CK39" i="94"/>
  <c r="CO39" i="94"/>
  <c r="CS39" i="94"/>
  <c r="CW39" i="94"/>
  <c r="DA39" i="94"/>
  <c r="DE39" i="94"/>
  <c r="DI39" i="94"/>
  <c r="DM39" i="94"/>
  <c r="DQ39" i="94"/>
  <c r="DU39" i="94"/>
  <c r="DY39" i="94"/>
  <c r="R41" i="94"/>
  <c r="Z41" i="94"/>
  <c r="AH41" i="94"/>
  <c r="AP41" i="94"/>
  <c r="AX41" i="94"/>
  <c r="BF41" i="94"/>
  <c r="BN41" i="94"/>
  <c r="BV41" i="94"/>
  <c r="CD41" i="94"/>
  <c r="CL41" i="94"/>
  <c r="CT41" i="94"/>
  <c r="DB41" i="94"/>
  <c r="DJ41" i="94"/>
  <c r="DR41" i="94"/>
  <c r="DZ41" i="94"/>
  <c r="W43" i="94"/>
  <c r="AE43" i="94"/>
  <c r="AM43" i="94"/>
  <c r="AU43" i="94"/>
  <c r="BC43" i="94"/>
  <c r="BK43" i="94"/>
  <c r="BO43" i="94"/>
  <c r="BS43" i="94"/>
  <c r="CA43" i="94"/>
  <c r="CG43" i="94"/>
  <c r="CK43" i="94"/>
  <c r="CO43" i="94"/>
  <c r="CS43" i="94"/>
  <c r="CW43" i="94"/>
  <c r="DA43" i="94"/>
  <c r="DE43" i="94"/>
  <c r="DI43" i="94"/>
  <c r="DM43" i="94"/>
  <c r="DQ43" i="94"/>
  <c r="DU43" i="94"/>
  <c r="DY43" i="94"/>
  <c r="L44" i="94"/>
  <c r="P44" i="94" s="1"/>
  <c r="T44" i="94" s="1"/>
  <c r="R45" i="94"/>
  <c r="R46" i="94" s="1"/>
  <c r="V46" i="94" s="1"/>
  <c r="AH45" i="94"/>
  <c r="AP45" i="94"/>
  <c r="AX45" i="94"/>
  <c r="BN45" i="94"/>
  <c r="BV45" i="94"/>
  <c r="CD45" i="94"/>
  <c r="CT45" i="94"/>
  <c r="DB45" i="94"/>
  <c r="DJ45" i="94"/>
  <c r="DZ45" i="94"/>
  <c r="O47" i="94"/>
  <c r="W47" i="94"/>
  <c r="AE47" i="94"/>
  <c r="AM47" i="94"/>
  <c r="AU47" i="94"/>
  <c r="BC47" i="94"/>
  <c r="BK47" i="94"/>
  <c r="BS47" i="94"/>
  <c r="CA47" i="94"/>
  <c r="CI47" i="94"/>
  <c r="CQ47" i="94"/>
  <c r="CY47" i="94"/>
  <c r="DG47" i="94"/>
  <c r="DO47" i="94"/>
  <c r="L48" i="94"/>
  <c r="P48" i="94" s="1"/>
  <c r="T48" i="94" s="1"/>
  <c r="O51" i="94"/>
  <c r="O52" i="94" s="1"/>
  <c r="W51" i="94"/>
  <c r="AE51" i="94"/>
  <c r="AM51" i="94"/>
  <c r="AY51" i="94"/>
  <c r="L52" i="94"/>
  <c r="P52" i="94" s="1"/>
  <c r="T52" i="94" s="1"/>
  <c r="X52" i="94" s="1"/>
  <c r="AB52" i="94" s="1"/>
  <c r="AF52" i="94" s="1"/>
  <c r="AJ52" i="94" s="1"/>
  <c r="AN52" i="94" s="1"/>
  <c r="AR52" i="94" s="1"/>
  <c r="AV52" i="94" s="1"/>
  <c r="AZ52" i="94" s="1"/>
  <c r="BD52" i="94" s="1"/>
  <c r="BH52" i="94" s="1"/>
  <c r="BL52" i="94" s="1"/>
  <c r="BP52" i="94" s="1"/>
  <c r="BT52" i="94" s="1"/>
  <c r="BX52" i="94" s="1"/>
  <c r="CB52" i="94" s="1"/>
  <c r="CF52" i="94" s="1"/>
  <c r="CJ52" i="94" s="1"/>
  <c r="CN52" i="94" s="1"/>
  <c r="CR52" i="94" s="1"/>
  <c r="CV52" i="94" s="1"/>
  <c r="CZ52" i="94" s="1"/>
  <c r="DD52" i="94" s="1"/>
  <c r="DH52" i="94" s="1"/>
  <c r="DL52" i="94" s="1"/>
  <c r="DP52" i="94" s="1"/>
  <c r="DT52" i="94" s="1"/>
  <c r="DX52" i="94" s="1"/>
  <c r="AP53" i="94"/>
  <c r="AX53" i="94"/>
  <c r="BF53" i="94"/>
  <c r="CD53" i="94"/>
  <c r="CL53" i="94"/>
  <c r="CT53" i="94"/>
  <c r="DB53" i="94"/>
  <c r="DJ53" i="94"/>
  <c r="DR53" i="94"/>
  <c r="DZ53" i="94"/>
  <c r="S55" i="94"/>
  <c r="AA55" i="94"/>
  <c r="AI55" i="94"/>
  <c r="AQ55" i="94"/>
  <c r="AY55" i="94"/>
  <c r="BG55" i="94"/>
  <c r="BO55" i="94"/>
  <c r="BW55" i="94"/>
  <c r="CE55" i="94"/>
  <c r="CM55" i="94"/>
  <c r="CU55" i="94"/>
  <c r="DC55" i="94"/>
  <c r="DK55" i="94"/>
  <c r="DS55" i="94"/>
  <c r="DY55" i="94"/>
  <c r="EA55" i="94" s="1"/>
  <c r="L56" i="94"/>
  <c r="P56" i="94" s="1"/>
  <c r="T56" i="94" s="1"/>
  <c r="X56" i="94" s="1"/>
  <c r="AB56" i="94" s="1"/>
  <c r="AF56" i="94" s="1"/>
  <c r="AJ56" i="94" s="1"/>
  <c r="AN56" i="94" s="1"/>
  <c r="AR56" i="94" s="1"/>
  <c r="AV56" i="94" s="1"/>
  <c r="AZ56" i="94" s="1"/>
  <c r="BD56" i="94" s="1"/>
  <c r="BH56" i="94" s="1"/>
  <c r="BL56" i="94" s="1"/>
  <c r="BP56" i="94" s="1"/>
  <c r="BT56" i="94" s="1"/>
  <c r="BX56" i="94" s="1"/>
  <c r="CB56" i="94" s="1"/>
  <c r="CF56" i="94" s="1"/>
  <c r="CJ56" i="94" s="1"/>
  <c r="CN56" i="94" s="1"/>
  <c r="CR56" i="94" s="1"/>
  <c r="CV56" i="94" s="1"/>
  <c r="CZ56" i="94" s="1"/>
  <c r="DD56" i="94" s="1"/>
  <c r="DH56" i="94" s="1"/>
  <c r="DL56" i="94" s="1"/>
  <c r="DP56" i="94" s="1"/>
  <c r="DT56" i="94" s="1"/>
  <c r="DX56" i="94" s="1"/>
  <c r="R57" i="94"/>
  <c r="Z57" i="94"/>
  <c r="AH57" i="94"/>
  <c r="AP57" i="94"/>
  <c r="AX57" i="94"/>
  <c r="BF57" i="94"/>
  <c r="BN57" i="94"/>
  <c r="BV57" i="94"/>
  <c r="CD57" i="94"/>
  <c r="CL57" i="94"/>
  <c r="CT57" i="94"/>
  <c r="DB57" i="94"/>
  <c r="DJ57" i="94"/>
  <c r="DR57" i="94"/>
  <c r="DZ57" i="94"/>
  <c r="AQ59" i="94"/>
  <c r="BG59" i="94"/>
  <c r="R68" i="94"/>
  <c r="V68" i="94" s="1"/>
  <c r="Z68" i="94" s="1"/>
  <c r="AD68" i="94" s="1"/>
  <c r="BL119" i="94"/>
  <c r="CN119" i="94"/>
  <c r="AB119" i="94"/>
  <c r="AD59" i="94"/>
  <c r="AE59" i="94" s="1"/>
  <c r="N17" i="94"/>
  <c r="N18" i="94" s="1"/>
  <c r="R18" i="94" s="1"/>
  <c r="V17" i="94"/>
  <c r="AD17" i="94"/>
  <c r="AL17" i="94"/>
  <c r="AT17" i="94"/>
  <c r="BB17" i="94"/>
  <c r="BJ17" i="94"/>
  <c r="BR17" i="94"/>
  <c r="BZ17" i="94"/>
  <c r="CH17" i="94"/>
  <c r="CP17" i="94"/>
  <c r="CX17" i="94"/>
  <c r="DF17" i="94"/>
  <c r="DN17" i="94"/>
  <c r="DV17" i="94"/>
  <c r="M18" i="94"/>
  <c r="Q18" i="94" s="1"/>
  <c r="U18" i="94" s="1"/>
  <c r="Y18" i="94" s="1"/>
  <c r="AC18" i="94" s="1"/>
  <c r="AG18" i="94" s="1"/>
  <c r="AK18" i="94" s="1"/>
  <c r="AO18" i="94" s="1"/>
  <c r="AS18" i="94" s="1"/>
  <c r="AW18" i="94" s="1"/>
  <c r="BA18" i="94" s="1"/>
  <c r="BE18" i="94" s="1"/>
  <c r="BI18" i="94" s="1"/>
  <c r="BM18" i="94" s="1"/>
  <c r="BQ18" i="94" s="1"/>
  <c r="BU18" i="94" s="1"/>
  <c r="BY18" i="94" s="1"/>
  <c r="CC18" i="94" s="1"/>
  <c r="CG18" i="94" s="1"/>
  <c r="CK18" i="94" s="1"/>
  <c r="CO18" i="94" s="1"/>
  <c r="CS18" i="94" s="1"/>
  <c r="CW18" i="94" s="1"/>
  <c r="DA18" i="94" s="1"/>
  <c r="DE18" i="94" s="1"/>
  <c r="DI18" i="94" s="1"/>
  <c r="DM18" i="94" s="1"/>
  <c r="DQ18" i="94" s="1"/>
  <c r="DU18" i="94" s="1"/>
  <c r="DY18" i="94" s="1"/>
  <c r="S18" i="94"/>
  <c r="W18" i="94" s="1"/>
  <c r="AA18" i="94" s="1"/>
  <c r="AE18" i="94" s="1"/>
  <c r="AI18" i="94" s="1"/>
  <c r="AM18" i="94" s="1"/>
  <c r="AQ18" i="94" s="1"/>
  <c r="AU18" i="94" s="1"/>
  <c r="AY18" i="94" s="1"/>
  <c r="BC18" i="94" s="1"/>
  <c r="BG18" i="94" s="1"/>
  <c r="BK18" i="94" s="1"/>
  <c r="BO18" i="94" s="1"/>
  <c r="BS18" i="94" s="1"/>
  <c r="BW18" i="94" s="1"/>
  <c r="CA18" i="94" s="1"/>
  <c r="CE18" i="94" s="1"/>
  <c r="CI18" i="94" s="1"/>
  <c r="CM18" i="94" s="1"/>
  <c r="CQ18" i="94" s="1"/>
  <c r="CU18" i="94" s="1"/>
  <c r="CY18" i="94" s="1"/>
  <c r="DC18" i="94" s="1"/>
  <c r="DG18" i="94" s="1"/>
  <c r="DK18" i="94" s="1"/>
  <c r="DO18" i="94" s="1"/>
  <c r="DS18" i="94" s="1"/>
  <c r="DW18" i="94" s="1"/>
  <c r="EA18" i="94" s="1"/>
  <c r="V21" i="94"/>
  <c r="CP21" i="94"/>
  <c r="DV21" i="94"/>
  <c r="AL25" i="94"/>
  <c r="BR25" i="94"/>
  <c r="CX25" i="94"/>
  <c r="V29" i="94"/>
  <c r="AD29" i="94"/>
  <c r="AL29" i="94"/>
  <c r="AT29" i="94"/>
  <c r="BB29" i="94"/>
  <c r="BJ29" i="94"/>
  <c r="BR29" i="94"/>
  <c r="BZ29" i="94"/>
  <c r="CH29" i="94"/>
  <c r="CP29" i="94"/>
  <c r="CX29" i="94"/>
  <c r="DF29" i="94"/>
  <c r="DN29" i="94"/>
  <c r="DV29" i="94"/>
  <c r="N33" i="94"/>
  <c r="N34" i="94" s="1"/>
  <c r="R34" i="94" s="1"/>
  <c r="V33" i="94"/>
  <c r="AD33" i="94"/>
  <c r="AL33" i="94"/>
  <c r="AT33" i="94"/>
  <c r="BB33" i="94"/>
  <c r="BJ33" i="94"/>
  <c r="BR33" i="94"/>
  <c r="BZ33" i="94"/>
  <c r="CH33" i="94"/>
  <c r="CP33" i="94"/>
  <c r="CX33" i="94"/>
  <c r="DF33" i="94"/>
  <c r="DN33" i="94"/>
  <c r="DV33" i="94"/>
  <c r="V37" i="94"/>
  <c r="AD37" i="94"/>
  <c r="AL37" i="94"/>
  <c r="AT37" i="94"/>
  <c r="BB37" i="94"/>
  <c r="BJ37" i="94"/>
  <c r="BR37" i="94"/>
  <c r="BZ37" i="94"/>
  <c r="CH37" i="94"/>
  <c r="CP37" i="94"/>
  <c r="CX37" i="94"/>
  <c r="DF37" i="94"/>
  <c r="DN37" i="94"/>
  <c r="DV37" i="94"/>
  <c r="V41" i="94"/>
  <c r="AD41" i="94"/>
  <c r="AL41" i="94"/>
  <c r="AT41" i="94"/>
  <c r="BB41" i="94"/>
  <c r="BJ41" i="94"/>
  <c r="N49" i="94"/>
  <c r="N50" i="94" s="1"/>
  <c r="R50" i="94" s="1"/>
  <c r="V49" i="94"/>
  <c r="AD49" i="94"/>
  <c r="AL49" i="94"/>
  <c r="AT49" i="94"/>
  <c r="BB49" i="94"/>
  <c r="BJ49" i="94"/>
  <c r="BR49" i="94"/>
  <c r="BZ49" i="94"/>
  <c r="CH49" i="94"/>
  <c r="CP49" i="94"/>
  <c r="CX49" i="94"/>
  <c r="DF49" i="94"/>
  <c r="DN49" i="94"/>
  <c r="DV49" i="94"/>
  <c r="V53" i="94"/>
  <c r="AD53" i="94"/>
  <c r="AL53" i="94"/>
  <c r="BB53" i="94"/>
  <c r="BJ53" i="94"/>
  <c r="BR53" i="94"/>
  <c r="BZ53" i="94"/>
  <c r="CH53" i="94"/>
  <c r="CP53" i="94"/>
  <c r="CX53" i="94"/>
  <c r="DF53" i="94"/>
  <c r="DN53" i="94"/>
  <c r="DV53" i="94"/>
  <c r="AL57" i="94"/>
  <c r="AT57" i="94"/>
  <c r="DF57" i="94"/>
  <c r="DN57" i="94"/>
  <c r="DV57" i="94"/>
  <c r="N59" i="94"/>
  <c r="N60" i="94" s="1"/>
  <c r="P60" i="94"/>
  <c r="T60" i="94" s="1"/>
  <c r="X60" i="94" s="1"/>
  <c r="AB60" i="94" s="1"/>
  <c r="AF60" i="94" s="1"/>
  <c r="AJ60" i="94" s="1"/>
  <c r="AN60" i="94" s="1"/>
  <c r="AR60" i="94" s="1"/>
  <c r="AV60" i="94" s="1"/>
  <c r="AZ60" i="94" s="1"/>
  <c r="BD60" i="94" s="1"/>
  <c r="BH60" i="94" s="1"/>
  <c r="BL60" i="94" s="1"/>
  <c r="BP60" i="94" s="1"/>
  <c r="BT60" i="94" s="1"/>
  <c r="BX60" i="94" s="1"/>
  <c r="CB60" i="94" s="1"/>
  <c r="CF60" i="94" s="1"/>
  <c r="CJ60" i="94" s="1"/>
  <c r="CN60" i="94" s="1"/>
  <c r="CR60" i="94" s="1"/>
  <c r="CV60" i="94" s="1"/>
  <c r="CZ60" i="94" s="1"/>
  <c r="DD60" i="94" s="1"/>
  <c r="DH60" i="94" s="1"/>
  <c r="DL60" i="94" s="1"/>
  <c r="DP60" i="94" s="1"/>
  <c r="DT60" i="94" s="1"/>
  <c r="DX60" i="94" s="1"/>
  <c r="R59" i="94"/>
  <c r="S59" i="94" s="1"/>
  <c r="V59" i="94"/>
  <c r="Z59" i="94"/>
  <c r="AA59" i="94" s="1"/>
  <c r="AU59" i="94"/>
  <c r="BK59" i="94"/>
  <c r="Q62" i="94"/>
  <c r="U62" i="94" s="1"/>
  <c r="Y62" i="94" s="1"/>
  <c r="AC62" i="94" s="1"/>
  <c r="AG62" i="94" s="1"/>
  <c r="AK62" i="94" s="1"/>
  <c r="AO62" i="94" s="1"/>
  <c r="AS62" i="94" s="1"/>
  <c r="AW62" i="94" s="1"/>
  <c r="BA62" i="94" s="1"/>
  <c r="BE62" i="94" s="1"/>
  <c r="BI62" i="94" s="1"/>
  <c r="BM62" i="94" s="1"/>
  <c r="BQ62" i="94" s="1"/>
  <c r="BU62" i="94" s="1"/>
  <c r="BY62" i="94" s="1"/>
  <c r="CC62" i="94" s="1"/>
  <c r="CG62" i="94" s="1"/>
  <c r="CK62" i="94" s="1"/>
  <c r="CO62" i="94" s="1"/>
  <c r="CS62" i="94" s="1"/>
  <c r="CW62" i="94" s="1"/>
  <c r="DA62" i="94" s="1"/>
  <c r="DE62" i="94" s="1"/>
  <c r="DI62" i="94" s="1"/>
  <c r="DM62" i="94" s="1"/>
  <c r="DQ62" i="94" s="1"/>
  <c r="DU62" i="94" s="1"/>
  <c r="DY62" i="94" s="1"/>
  <c r="T70" i="94"/>
  <c r="X70" i="94" s="1"/>
  <c r="AB70" i="94" s="1"/>
  <c r="AF70" i="94" s="1"/>
  <c r="AJ70" i="94" s="1"/>
  <c r="AN70" i="94" s="1"/>
  <c r="AR70" i="94" s="1"/>
  <c r="AV70" i="94" s="1"/>
  <c r="AZ70" i="94" s="1"/>
  <c r="BD70" i="94" s="1"/>
  <c r="BH70" i="94" s="1"/>
  <c r="BL70" i="94" s="1"/>
  <c r="BP70" i="94" s="1"/>
  <c r="BT70" i="94" s="1"/>
  <c r="BX70" i="94" s="1"/>
  <c r="CB70" i="94" s="1"/>
  <c r="CF70" i="94" s="1"/>
  <c r="CJ70" i="94" s="1"/>
  <c r="CN70" i="94" s="1"/>
  <c r="CR70" i="94" s="1"/>
  <c r="CV70" i="94" s="1"/>
  <c r="CZ70" i="94" s="1"/>
  <c r="DD70" i="94" s="1"/>
  <c r="DH70" i="94" s="1"/>
  <c r="DL70" i="94" s="1"/>
  <c r="DP70" i="94" s="1"/>
  <c r="DT70" i="94" s="1"/>
  <c r="DX70" i="94" s="1"/>
  <c r="V72" i="94"/>
  <c r="Z72" i="94" s="1"/>
  <c r="AD72" i="94" s="1"/>
  <c r="AH72" i="94" s="1"/>
  <c r="AL72" i="94" s="1"/>
  <c r="AP72" i="94" s="1"/>
  <c r="AT72" i="94" s="1"/>
  <c r="AX72" i="94" s="1"/>
  <c r="BB72" i="94" s="1"/>
  <c r="BF72" i="94" s="1"/>
  <c r="BJ72" i="94" s="1"/>
  <c r="BN72" i="94" s="1"/>
  <c r="BR72" i="94" s="1"/>
  <c r="BV72" i="94" s="1"/>
  <c r="BZ72" i="94" s="1"/>
  <c r="CD72" i="94" s="1"/>
  <c r="CH72" i="94" s="1"/>
  <c r="CL72" i="94" s="1"/>
  <c r="CP72" i="94" s="1"/>
  <c r="CT72" i="94" s="1"/>
  <c r="CX72" i="94" s="1"/>
  <c r="DB72" i="94" s="1"/>
  <c r="DF72" i="94" s="1"/>
  <c r="DJ72" i="94" s="1"/>
  <c r="DN72" i="94" s="1"/>
  <c r="DR72" i="94" s="1"/>
  <c r="DV72" i="94" s="1"/>
  <c r="DZ72" i="94" s="1"/>
  <c r="R76" i="94"/>
  <c r="V76" i="94" s="1"/>
  <c r="Z76" i="94" s="1"/>
  <c r="AD76" i="94" s="1"/>
  <c r="AH76" i="94" s="1"/>
  <c r="AL76" i="94" s="1"/>
  <c r="AP76" i="94" s="1"/>
  <c r="AT76" i="94" s="1"/>
  <c r="AX76" i="94" s="1"/>
  <c r="BB76" i="94" s="1"/>
  <c r="BF76" i="94" s="1"/>
  <c r="BJ76" i="94" s="1"/>
  <c r="BN76" i="94" s="1"/>
  <c r="BR76" i="94" s="1"/>
  <c r="BV76" i="94" s="1"/>
  <c r="BZ76" i="94" s="1"/>
  <c r="CD76" i="94" s="1"/>
  <c r="CH76" i="94" s="1"/>
  <c r="CL76" i="94" s="1"/>
  <c r="CP76" i="94" s="1"/>
  <c r="CT76" i="94" s="1"/>
  <c r="CX76" i="94" s="1"/>
  <c r="DB76" i="94" s="1"/>
  <c r="DF76" i="94" s="1"/>
  <c r="DJ76" i="94" s="1"/>
  <c r="DN76" i="94" s="1"/>
  <c r="DR76" i="94" s="1"/>
  <c r="DV76" i="94" s="1"/>
  <c r="BW59" i="94"/>
  <c r="CA59" i="94"/>
  <c r="CE59" i="94"/>
  <c r="CM59" i="94"/>
  <c r="CQ59" i="94"/>
  <c r="CU59" i="94"/>
  <c r="DC59" i="94"/>
  <c r="DG59" i="94"/>
  <c r="DK59" i="94"/>
  <c r="DS59" i="94"/>
  <c r="DW59" i="94"/>
  <c r="EA59" i="94"/>
  <c r="L64" i="94"/>
  <c r="P64" i="94" s="1"/>
  <c r="T64" i="94" s="1"/>
  <c r="X64" i="94" s="1"/>
  <c r="AB64" i="94" s="1"/>
  <c r="AF64" i="94" s="1"/>
  <c r="AJ64" i="94" s="1"/>
  <c r="AN64" i="94" s="1"/>
  <c r="AR64" i="94" s="1"/>
  <c r="AV64" i="94" s="1"/>
  <c r="AZ64" i="94" s="1"/>
  <c r="BD64" i="94" s="1"/>
  <c r="BH64" i="94" s="1"/>
  <c r="BL64" i="94" s="1"/>
  <c r="BP64" i="94" s="1"/>
  <c r="BT64" i="94" s="1"/>
  <c r="BX64" i="94" s="1"/>
  <c r="CB64" i="94" s="1"/>
  <c r="CF64" i="94" s="1"/>
  <c r="CJ64" i="94" s="1"/>
  <c r="CN64" i="94" s="1"/>
  <c r="CR64" i="94" s="1"/>
  <c r="CV64" i="94" s="1"/>
  <c r="CZ64" i="94" s="1"/>
  <c r="DD64" i="94" s="1"/>
  <c r="DH64" i="94" s="1"/>
  <c r="DL64" i="94" s="1"/>
  <c r="DP64" i="94" s="1"/>
  <c r="DT64" i="94" s="1"/>
  <c r="DX64" i="94" s="1"/>
  <c r="O67" i="94"/>
  <c r="S67" i="94"/>
  <c r="W67" i="94"/>
  <c r="AA67" i="94"/>
  <c r="AE67" i="94"/>
  <c r="AM67" i="94"/>
  <c r="AQ67" i="94"/>
  <c r="AU67" i="94"/>
  <c r="AY67" i="94"/>
  <c r="BC67" i="94"/>
  <c r="BG67" i="94"/>
  <c r="BK67" i="94"/>
  <c r="BO67" i="94"/>
  <c r="BS67" i="94"/>
  <c r="BW67" i="94"/>
  <c r="CA67" i="94"/>
  <c r="CI67" i="94"/>
  <c r="CM67" i="94"/>
  <c r="CQ67" i="94"/>
  <c r="CU67" i="94"/>
  <c r="CY67" i="94"/>
  <c r="DC67" i="94"/>
  <c r="DG67" i="94"/>
  <c r="DK67" i="94"/>
  <c r="DO67" i="94"/>
  <c r="DS67" i="94"/>
  <c r="DW67" i="94"/>
  <c r="EA67" i="94"/>
  <c r="L68" i="94"/>
  <c r="P68" i="94"/>
  <c r="T68" i="94" s="1"/>
  <c r="X68" i="94" s="1"/>
  <c r="AB68" i="94" s="1"/>
  <c r="AF68" i="94" s="1"/>
  <c r="AJ68" i="94" s="1"/>
  <c r="AN68" i="94" s="1"/>
  <c r="AR68" i="94" s="1"/>
  <c r="AV68" i="94" s="1"/>
  <c r="AZ68" i="94" s="1"/>
  <c r="BD68" i="94" s="1"/>
  <c r="BH68" i="94" s="1"/>
  <c r="BL68" i="94" s="1"/>
  <c r="BP68" i="94" s="1"/>
  <c r="BT68" i="94" s="1"/>
  <c r="BX68" i="94" s="1"/>
  <c r="CB68" i="94" s="1"/>
  <c r="CF68" i="94" s="1"/>
  <c r="CJ68" i="94" s="1"/>
  <c r="CN68" i="94" s="1"/>
  <c r="CR68" i="94" s="1"/>
  <c r="CV68" i="94" s="1"/>
  <c r="CZ68" i="94" s="1"/>
  <c r="DD68" i="94" s="1"/>
  <c r="DH68" i="94" s="1"/>
  <c r="DL68" i="94" s="1"/>
  <c r="DP68" i="94" s="1"/>
  <c r="DT68" i="94" s="1"/>
  <c r="DX68" i="94" s="1"/>
  <c r="R69" i="94"/>
  <c r="Z69" i="94"/>
  <c r="AH69" i="94"/>
  <c r="AP69" i="94"/>
  <c r="AX69" i="94"/>
  <c r="BF69" i="94"/>
  <c r="BN69" i="94"/>
  <c r="BV69" i="94"/>
  <c r="CD69" i="94"/>
  <c r="CL69" i="94"/>
  <c r="CT69" i="94"/>
  <c r="DB69" i="94"/>
  <c r="DJ69" i="94"/>
  <c r="DR69" i="94"/>
  <c r="DZ69" i="94"/>
  <c r="M71" i="94"/>
  <c r="O71" i="94" s="1"/>
  <c r="O72" i="94" s="1"/>
  <c r="Q71" i="94"/>
  <c r="S71" i="94" s="1"/>
  <c r="U71" i="94"/>
  <c r="Y71" i="94"/>
  <c r="AA71" i="94" s="1"/>
  <c r="AC71" i="94"/>
  <c r="AE71" i="94" s="1"/>
  <c r="AG71" i="94"/>
  <c r="AI71" i="94" s="1"/>
  <c r="AK71" i="94"/>
  <c r="AM71" i="94" s="1"/>
  <c r="AO71" i="94"/>
  <c r="AS71" i="94"/>
  <c r="AU71" i="94" s="1"/>
  <c r="AW71" i="94"/>
  <c r="BA71" i="94"/>
  <c r="BE71" i="94"/>
  <c r="BG71" i="94" s="1"/>
  <c r="BI71" i="94"/>
  <c r="BM71" i="94"/>
  <c r="BO71" i="94" s="1"/>
  <c r="BQ71" i="94"/>
  <c r="BS71" i="94" s="1"/>
  <c r="BU71" i="94"/>
  <c r="BY71" i="94"/>
  <c r="CA71" i="94" s="1"/>
  <c r="CC71" i="94"/>
  <c r="CE71" i="94" s="1"/>
  <c r="CG71" i="94"/>
  <c r="CK71" i="94"/>
  <c r="CM71" i="94" s="1"/>
  <c r="CO71" i="94"/>
  <c r="CQ71" i="94" s="1"/>
  <c r="CS71" i="94"/>
  <c r="CW71" i="94"/>
  <c r="CY71" i="94" s="1"/>
  <c r="DA71" i="94"/>
  <c r="DE71" i="94"/>
  <c r="DG71" i="94" s="1"/>
  <c r="DI71" i="94"/>
  <c r="DK71" i="94" s="1"/>
  <c r="DM71" i="94"/>
  <c r="DQ71" i="94"/>
  <c r="DS71" i="94" s="1"/>
  <c r="DU71" i="94"/>
  <c r="DW71" i="94" s="1"/>
  <c r="DY71" i="94"/>
  <c r="EA71" i="94" s="1"/>
  <c r="L72" i="94"/>
  <c r="P72" i="94" s="1"/>
  <c r="T72" i="94" s="1"/>
  <c r="X72" i="94" s="1"/>
  <c r="AB72" i="94" s="1"/>
  <c r="AF72" i="94" s="1"/>
  <c r="AJ72" i="94" s="1"/>
  <c r="AN72" i="94" s="1"/>
  <c r="AR72" i="94" s="1"/>
  <c r="AV72" i="94" s="1"/>
  <c r="AZ72" i="94" s="1"/>
  <c r="BD72" i="94" s="1"/>
  <c r="BH72" i="94" s="1"/>
  <c r="BL72" i="94" s="1"/>
  <c r="BP72" i="94" s="1"/>
  <c r="BT72" i="94" s="1"/>
  <c r="BX72" i="94" s="1"/>
  <c r="CB72" i="94" s="1"/>
  <c r="CF72" i="94" s="1"/>
  <c r="CJ72" i="94" s="1"/>
  <c r="CN72" i="94" s="1"/>
  <c r="CR72" i="94" s="1"/>
  <c r="CV72" i="94" s="1"/>
  <c r="CZ72" i="94" s="1"/>
  <c r="DD72" i="94" s="1"/>
  <c r="DH72" i="94" s="1"/>
  <c r="DL72" i="94" s="1"/>
  <c r="DP72" i="94" s="1"/>
  <c r="DT72" i="94" s="1"/>
  <c r="DX72" i="94" s="1"/>
  <c r="R73" i="94"/>
  <c r="Z73" i="94"/>
  <c r="AH73" i="94"/>
  <c r="AP73" i="94"/>
  <c r="AX73" i="94"/>
  <c r="BF73" i="94"/>
  <c r="BN73" i="94"/>
  <c r="BV73" i="94"/>
  <c r="CD73" i="94"/>
  <c r="CL73" i="94"/>
  <c r="CT73" i="94"/>
  <c r="DB73" i="94"/>
  <c r="DJ73" i="94"/>
  <c r="DR73" i="94"/>
  <c r="DZ73" i="94"/>
  <c r="M75" i="94"/>
  <c r="M76" i="94" s="1"/>
  <c r="Q75" i="94"/>
  <c r="U75" i="94"/>
  <c r="W75" i="94" s="1"/>
  <c r="Y75" i="94"/>
  <c r="AC75" i="94"/>
  <c r="AE75" i="94" s="1"/>
  <c r="AG75" i="94"/>
  <c r="AK75" i="94"/>
  <c r="AO75" i="94"/>
  <c r="AQ75" i="94" s="1"/>
  <c r="AS75" i="94"/>
  <c r="AW75" i="94"/>
  <c r="BA75" i="94"/>
  <c r="BC75" i="94" s="1"/>
  <c r="BE75" i="94"/>
  <c r="BI75" i="94"/>
  <c r="BK75" i="94" s="1"/>
  <c r="BM75" i="94"/>
  <c r="BQ75" i="94"/>
  <c r="BS75" i="94" s="1"/>
  <c r="BU75" i="94"/>
  <c r="BW75" i="94" s="1"/>
  <c r="BY75" i="94"/>
  <c r="CC75" i="94"/>
  <c r="CG75" i="94"/>
  <c r="CI75" i="94" s="1"/>
  <c r="CK75" i="94"/>
  <c r="CO75" i="94"/>
  <c r="CQ75" i="94" s="1"/>
  <c r="CS75" i="94"/>
  <c r="CW75" i="94"/>
  <c r="DA75" i="94"/>
  <c r="DC75" i="94" s="1"/>
  <c r="DE75" i="94"/>
  <c r="DG75" i="94" s="1"/>
  <c r="DI75" i="94"/>
  <c r="DM75" i="94"/>
  <c r="DO75" i="94" s="1"/>
  <c r="DQ75" i="94"/>
  <c r="DU75" i="94"/>
  <c r="L76" i="94"/>
  <c r="P76" i="94" s="1"/>
  <c r="T76" i="94" s="1"/>
  <c r="X76" i="94" s="1"/>
  <c r="AB76" i="94" s="1"/>
  <c r="AF76" i="94" s="1"/>
  <c r="AJ76" i="94" s="1"/>
  <c r="AN76" i="94" s="1"/>
  <c r="AR76" i="94" s="1"/>
  <c r="AV76" i="94" s="1"/>
  <c r="AZ76" i="94" s="1"/>
  <c r="BD76" i="94" s="1"/>
  <c r="BH76" i="94" s="1"/>
  <c r="BL76" i="94" s="1"/>
  <c r="BP76" i="94" s="1"/>
  <c r="BT76" i="94" s="1"/>
  <c r="BX76" i="94" s="1"/>
  <c r="CB76" i="94" s="1"/>
  <c r="CF76" i="94" s="1"/>
  <c r="CJ76" i="94" s="1"/>
  <c r="CN76" i="94" s="1"/>
  <c r="CR76" i="94" s="1"/>
  <c r="CV76" i="94" s="1"/>
  <c r="CZ76" i="94" s="1"/>
  <c r="DD76" i="94" s="1"/>
  <c r="DH76" i="94" s="1"/>
  <c r="DL76" i="94" s="1"/>
  <c r="DP76" i="94" s="1"/>
  <c r="DT76" i="94" s="1"/>
  <c r="DX76" i="94" s="1"/>
  <c r="P78" i="94"/>
  <c r="T78" i="94" s="1"/>
  <c r="X78" i="94" s="1"/>
  <c r="AB78" i="94" s="1"/>
  <c r="AF78" i="94" s="1"/>
  <c r="AJ78" i="94" s="1"/>
  <c r="AN78" i="94" s="1"/>
  <c r="AR78" i="94" s="1"/>
  <c r="AV78" i="94" s="1"/>
  <c r="AZ78" i="94" s="1"/>
  <c r="BD78" i="94" s="1"/>
  <c r="BH78" i="94" s="1"/>
  <c r="BL78" i="94" s="1"/>
  <c r="BP78" i="94" s="1"/>
  <c r="BT78" i="94" s="1"/>
  <c r="BX78" i="94" s="1"/>
  <c r="CB78" i="94" s="1"/>
  <c r="CF78" i="94" s="1"/>
  <c r="CJ78" i="94" s="1"/>
  <c r="CN78" i="94" s="1"/>
  <c r="CR78" i="94" s="1"/>
  <c r="CV78" i="94" s="1"/>
  <c r="CZ78" i="94" s="1"/>
  <c r="DD78" i="94" s="1"/>
  <c r="DH78" i="94" s="1"/>
  <c r="DL78" i="94" s="1"/>
  <c r="DP78" i="94" s="1"/>
  <c r="DT78" i="94" s="1"/>
  <c r="DX78" i="94" s="1"/>
  <c r="Q80" i="94"/>
  <c r="R84" i="94"/>
  <c r="V84" i="94" s="1"/>
  <c r="Z84" i="94" s="1"/>
  <c r="AD84" i="94" s="1"/>
  <c r="AH84" i="94" s="1"/>
  <c r="AL84" i="94" s="1"/>
  <c r="AP84" i="94" s="1"/>
  <c r="AT84" i="94" s="1"/>
  <c r="AX84" i="94" s="1"/>
  <c r="BB84" i="94" s="1"/>
  <c r="BF84" i="94" s="1"/>
  <c r="BJ84" i="94" s="1"/>
  <c r="BN84" i="94" s="1"/>
  <c r="BR84" i="94" s="1"/>
  <c r="BV84" i="94" s="1"/>
  <c r="BZ84" i="94" s="1"/>
  <c r="CD84" i="94" s="1"/>
  <c r="CH84" i="94" s="1"/>
  <c r="CL84" i="94" s="1"/>
  <c r="CP84" i="94" s="1"/>
  <c r="CT84" i="94" s="1"/>
  <c r="CX84" i="94" s="1"/>
  <c r="DB84" i="94" s="1"/>
  <c r="DF84" i="94" s="1"/>
  <c r="DJ84" i="94" s="1"/>
  <c r="DN84" i="94" s="1"/>
  <c r="DR84" i="94" s="1"/>
  <c r="DV84" i="94" s="1"/>
  <c r="DZ84" i="94" s="1"/>
  <c r="P86" i="94"/>
  <c r="T94" i="94"/>
  <c r="X94" i="94" s="1"/>
  <c r="AB94" i="94" s="1"/>
  <c r="AF94" i="94" s="1"/>
  <c r="AJ94" i="94" s="1"/>
  <c r="AN94" i="94" s="1"/>
  <c r="AR94" i="94" s="1"/>
  <c r="AV94" i="94" s="1"/>
  <c r="AZ94" i="94" s="1"/>
  <c r="BD94" i="94" s="1"/>
  <c r="BH94" i="94" s="1"/>
  <c r="BL94" i="94" s="1"/>
  <c r="BP94" i="94" s="1"/>
  <c r="BT94" i="94" s="1"/>
  <c r="BX94" i="94" s="1"/>
  <c r="CB94" i="94" s="1"/>
  <c r="CF94" i="94" s="1"/>
  <c r="CJ94" i="94" s="1"/>
  <c r="CN94" i="94" s="1"/>
  <c r="CR94" i="94" s="1"/>
  <c r="CV94" i="94" s="1"/>
  <c r="CZ94" i="94" s="1"/>
  <c r="DD94" i="94" s="1"/>
  <c r="DH94" i="94" s="1"/>
  <c r="DL94" i="94" s="1"/>
  <c r="DP94" i="94" s="1"/>
  <c r="DT94" i="94" s="1"/>
  <c r="DX94" i="94" s="1"/>
  <c r="N61" i="94"/>
  <c r="N62" i="94" s="1"/>
  <c r="R62" i="94" s="1"/>
  <c r="V61" i="94"/>
  <c r="AD61" i="94"/>
  <c r="AL61" i="94"/>
  <c r="AT61" i="94"/>
  <c r="BB61" i="94"/>
  <c r="BJ61" i="94"/>
  <c r="BR61" i="94"/>
  <c r="BZ61" i="94"/>
  <c r="CH61" i="94"/>
  <c r="CP61" i="94"/>
  <c r="CX61" i="94"/>
  <c r="DF61" i="94"/>
  <c r="DN61" i="94"/>
  <c r="DV61" i="94"/>
  <c r="N65" i="94"/>
  <c r="N66" i="94" s="1"/>
  <c r="R66" i="94" s="1"/>
  <c r="V65" i="94"/>
  <c r="AD65" i="94"/>
  <c r="AL65" i="94"/>
  <c r="AT65" i="94"/>
  <c r="BB65" i="94"/>
  <c r="BJ65" i="94"/>
  <c r="BR65" i="94"/>
  <c r="BZ65" i="94"/>
  <c r="CH65" i="94"/>
  <c r="CP65" i="94"/>
  <c r="CX65" i="94"/>
  <c r="DF65" i="94"/>
  <c r="DN65" i="94"/>
  <c r="DV65" i="94"/>
  <c r="DZ75" i="94"/>
  <c r="Q78" i="94"/>
  <c r="U78" i="94" s="1"/>
  <c r="Y78" i="94" s="1"/>
  <c r="AC78" i="94" s="1"/>
  <c r="AG78" i="94" s="1"/>
  <c r="AK78" i="94" s="1"/>
  <c r="AO78" i="94" s="1"/>
  <c r="AS78" i="94" s="1"/>
  <c r="AW78" i="94" s="1"/>
  <c r="BA78" i="94" s="1"/>
  <c r="BE78" i="94" s="1"/>
  <c r="BI78" i="94" s="1"/>
  <c r="BM78" i="94" s="1"/>
  <c r="BQ78" i="94" s="1"/>
  <c r="BU78" i="94" s="1"/>
  <c r="BY78" i="94" s="1"/>
  <c r="CC78" i="94" s="1"/>
  <c r="CG78" i="94" s="1"/>
  <c r="CK78" i="94" s="1"/>
  <c r="CO78" i="94" s="1"/>
  <c r="CS78" i="94" s="1"/>
  <c r="CW78" i="94" s="1"/>
  <c r="DA78" i="94" s="1"/>
  <c r="DE78" i="94" s="1"/>
  <c r="DI78" i="94" s="1"/>
  <c r="DM78" i="94" s="1"/>
  <c r="DQ78" i="94" s="1"/>
  <c r="DU78" i="94" s="1"/>
  <c r="DY78" i="94" s="1"/>
  <c r="P82" i="94"/>
  <c r="T82" i="94" s="1"/>
  <c r="X82" i="94" s="1"/>
  <c r="AB82" i="94" s="1"/>
  <c r="AF82" i="94" s="1"/>
  <c r="AJ82" i="94" s="1"/>
  <c r="AN82" i="94" s="1"/>
  <c r="AR82" i="94" s="1"/>
  <c r="AV82" i="94" s="1"/>
  <c r="AZ82" i="94" s="1"/>
  <c r="BD82" i="94" s="1"/>
  <c r="BH82" i="94" s="1"/>
  <c r="BL82" i="94" s="1"/>
  <c r="BP82" i="94" s="1"/>
  <c r="BT82" i="94" s="1"/>
  <c r="BX82" i="94" s="1"/>
  <c r="CB82" i="94" s="1"/>
  <c r="CF82" i="94" s="1"/>
  <c r="CJ82" i="94" s="1"/>
  <c r="CN82" i="94" s="1"/>
  <c r="CR82" i="94" s="1"/>
  <c r="CV82" i="94" s="1"/>
  <c r="CZ82" i="94" s="1"/>
  <c r="DD82" i="94" s="1"/>
  <c r="DH82" i="94" s="1"/>
  <c r="DL82" i="94" s="1"/>
  <c r="DP82" i="94" s="1"/>
  <c r="DT82" i="94" s="1"/>
  <c r="DX82" i="94" s="1"/>
  <c r="Q86" i="94"/>
  <c r="U86" i="94" s="1"/>
  <c r="Y86" i="94" s="1"/>
  <c r="AC86" i="94" s="1"/>
  <c r="AG86" i="94" s="1"/>
  <c r="AK86" i="94" s="1"/>
  <c r="AO86" i="94" s="1"/>
  <c r="AS86" i="94" s="1"/>
  <c r="AW86" i="94" s="1"/>
  <c r="BA86" i="94" s="1"/>
  <c r="BE86" i="94" s="1"/>
  <c r="BI86" i="94" s="1"/>
  <c r="BM86" i="94" s="1"/>
  <c r="BQ86" i="94" s="1"/>
  <c r="BU86" i="94" s="1"/>
  <c r="BY86" i="94" s="1"/>
  <c r="CC86" i="94" s="1"/>
  <c r="CG86" i="94" s="1"/>
  <c r="CK86" i="94" s="1"/>
  <c r="CO86" i="94" s="1"/>
  <c r="CS86" i="94" s="1"/>
  <c r="CW86" i="94" s="1"/>
  <c r="DA86" i="94" s="1"/>
  <c r="DE86" i="94" s="1"/>
  <c r="DI86" i="94" s="1"/>
  <c r="DM86" i="94" s="1"/>
  <c r="DQ86" i="94" s="1"/>
  <c r="DU86" i="94" s="1"/>
  <c r="DY86" i="94" s="1"/>
  <c r="T86" i="94"/>
  <c r="X86" i="94" s="1"/>
  <c r="AB86" i="94" s="1"/>
  <c r="AF86" i="94" s="1"/>
  <c r="AJ86" i="94" s="1"/>
  <c r="AN86" i="94" s="1"/>
  <c r="AR86" i="94" s="1"/>
  <c r="AV86" i="94" s="1"/>
  <c r="AZ86" i="94" s="1"/>
  <c r="BD86" i="94" s="1"/>
  <c r="BH86" i="94" s="1"/>
  <c r="BL86" i="94" s="1"/>
  <c r="BP86" i="94" s="1"/>
  <c r="BT86" i="94" s="1"/>
  <c r="BX86" i="94" s="1"/>
  <c r="CB86" i="94" s="1"/>
  <c r="CF86" i="94" s="1"/>
  <c r="CJ86" i="94" s="1"/>
  <c r="CN86" i="94" s="1"/>
  <c r="CR86" i="94" s="1"/>
  <c r="CV86" i="94" s="1"/>
  <c r="CZ86" i="94" s="1"/>
  <c r="DD86" i="94" s="1"/>
  <c r="DH86" i="94" s="1"/>
  <c r="DL86" i="94" s="1"/>
  <c r="DP86" i="94" s="1"/>
  <c r="DT86" i="94" s="1"/>
  <c r="DX86" i="94" s="1"/>
  <c r="P90" i="94"/>
  <c r="T90" i="94" s="1"/>
  <c r="X90" i="94" s="1"/>
  <c r="AB90" i="94" s="1"/>
  <c r="AF90" i="94" s="1"/>
  <c r="AJ90" i="94" s="1"/>
  <c r="AN90" i="94" s="1"/>
  <c r="AR90" i="94" s="1"/>
  <c r="AV90" i="94" s="1"/>
  <c r="AZ90" i="94" s="1"/>
  <c r="BD90" i="94" s="1"/>
  <c r="BH90" i="94" s="1"/>
  <c r="BL90" i="94" s="1"/>
  <c r="BP90" i="94" s="1"/>
  <c r="BT90" i="94" s="1"/>
  <c r="BX90" i="94" s="1"/>
  <c r="CB90" i="94" s="1"/>
  <c r="CF90" i="94" s="1"/>
  <c r="CJ90" i="94" s="1"/>
  <c r="CN90" i="94" s="1"/>
  <c r="CR90" i="94" s="1"/>
  <c r="CV90" i="94" s="1"/>
  <c r="CZ90" i="94" s="1"/>
  <c r="DD90" i="94" s="1"/>
  <c r="DH90" i="94" s="1"/>
  <c r="DL90" i="94" s="1"/>
  <c r="DP90" i="94" s="1"/>
  <c r="DT90" i="94" s="1"/>
  <c r="DX90" i="94" s="1"/>
  <c r="R96" i="94"/>
  <c r="V96" i="94" s="1"/>
  <c r="Z96" i="94" s="1"/>
  <c r="AD96" i="94" s="1"/>
  <c r="AH96" i="94" s="1"/>
  <c r="AL96" i="94" s="1"/>
  <c r="AP96" i="94" s="1"/>
  <c r="AT96" i="94" s="1"/>
  <c r="AX96" i="94" s="1"/>
  <c r="BB96" i="94" s="1"/>
  <c r="BF96" i="94" s="1"/>
  <c r="BJ96" i="94" s="1"/>
  <c r="BN96" i="94" s="1"/>
  <c r="BR96" i="94" s="1"/>
  <c r="BV96" i="94" s="1"/>
  <c r="BZ96" i="94" s="1"/>
  <c r="CD96" i="94" s="1"/>
  <c r="CH96" i="94" s="1"/>
  <c r="CL96" i="94" s="1"/>
  <c r="CP96" i="94" s="1"/>
  <c r="CT96" i="94" s="1"/>
  <c r="CX96" i="94" s="1"/>
  <c r="DB96" i="94" s="1"/>
  <c r="DF96" i="94" s="1"/>
  <c r="DJ96" i="94" s="1"/>
  <c r="DN96" i="94" s="1"/>
  <c r="DR96" i="94" s="1"/>
  <c r="DV96" i="94" s="1"/>
  <c r="DZ96" i="94" s="1"/>
  <c r="P98" i="94"/>
  <c r="T98" i="94" s="1"/>
  <c r="X98" i="94" s="1"/>
  <c r="AB98" i="94" s="1"/>
  <c r="AF98" i="94" s="1"/>
  <c r="AJ98" i="94" s="1"/>
  <c r="AN98" i="94" s="1"/>
  <c r="AR98" i="94" s="1"/>
  <c r="AV98" i="94" s="1"/>
  <c r="AZ98" i="94" s="1"/>
  <c r="BD98" i="94" s="1"/>
  <c r="BH98" i="94" s="1"/>
  <c r="BL98" i="94" s="1"/>
  <c r="BP98" i="94" s="1"/>
  <c r="BT98" i="94" s="1"/>
  <c r="BX98" i="94" s="1"/>
  <c r="CB98" i="94" s="1"/>
  <c r="CF98" i="94" s="1"/>
  <c r="CJ98" i="94" s="1"/>
  <c r="CN98" i="94" s="1"/>
  <c r="CR98" i="94" s="1"/>
  <c r="CV98" i="94" s="1"/>
  <c r="CZ98" i="94" s="1"/>
  <c r="DD98" i="94" s="1"/>
  <c r="DH98" i="94" s="1"/>
  <c r="DL98" i="94" s="1"/>
  <c r="DP98" i="94" s="1"/>
  <c r="DT98" i="94" s="1"/>
  <c r="DX98" i="94" s="1"/>
  <c r="R77" i="94"/>
  <c r="AH77" i="94"/>
  <c r="BV77" i="94"/>
  <c r="DZ77" i="94"/>
  <c r="L80" i="94"/>
  <c r="P80" i="94" s="1"/>
  <c r="T80" i="94" s="1"/>
  <c r="X80" i="94" s="1"/>
  <c r="AB80" i="94" s="1"/>
  <c r="AF80" i="94" s="1"/>
  <c r="AJ80" i="94" s="1"/>
  <c r="AN80" i="94" s="1"/>
  <c r="AR80" i="94" s="1"/>
  <c r="AV80" i="94" s="1"/>
  <c r="AZ80" i="94" s="1"/>
  <c r="BD80" i="94" s="1"/>
  <c r="BH80" i="94" s="1"/>
  <c r="BL80" i="94" s="1"/>
  <c r="BP80" i="94" s="1"/>
  <c r="BT80" i="94" s="1"/>
  <c r="BX80" i="94" s="1"/>
  <c r="CB80" i="94" s="1"/>
  <c r="CF80" i="94" s="1"/>
  <c r="CJ80" i="94" s="1"/>
  <c r="CN80" i="94" s="1"/>
  <c r="CR80" i="94" s="1"/>
  <c r="CV80" i="94" s="1"/>
  <c r="CZ80" i="94" s="1"/>
  <c r="DD80" i="94" s="1"/>
  <c r="DH80" i="94" s="1"/>
  <c r="DL80" i="94" s="1"/>
  <c r="DP80" i="94" s="1"/>
  <c r="DT80" i="94" s="1"/>
  <c r="DX80" i="94" s="1"/>
  <c r="DK83" i="94"/>
  <c r="EA83" i="94"/>
  <c r="L84" i="94"/>
  <c r="P84" i="94" s="1"/>
  <c r="T84" i="94" s="1"/>
  <c r="X84" i="94" s="1"/>
  <c r="AB84" i="94" s="1"/>
  <c r="AF84" i="94" s="1"/>
  <c r="AJ84" i="94" s="1"/>
  <c r="AN84" i="94" s="1"/>
  <c r="AR84" i="94" s="1"/>
  <c r="AV84" i="94" s="1"/>
  <c r="AZ84" i="94" s="1"/>
  <c r="BD84" i="94" s="1"/>
  <c r="BH84" i="94" s="1"/>
  <c r="BL84" i="94" s="1"/>
  <c r="BP84" i="94" s="1"/>
  <c r="BT84" i="94" s="1"/>
  <c r="BX84" i="94" s="1"/>
  <c r="CB84" i="94" s="1"/>
  <c r="CF84" i="94" s="1"/>
  <c r="CJ84" i="94" s="1"/>
  <c r="CN84" i="94" s="1"/>
  <c r="CR84" i="94" s="1"/>
  <c r="CV84" i="94" s="1"/>
  <c r="CZ84" i="94" s="1"/>
  <c r="DD84" i="94" s="1"/>
  <c r="DH84" i="94" s="1"/>
  <c r="DL84" i="94" s="1"/>
  <c r="DP84" i="94" s="1"/>
  <c r="DT84" i="94" s="1"/>
  <c r="DX84" i="94" s="1"/>
  <c r="L88" i="94"/>
  <c r="P88" i="94" s="1"/>
  <c r="T88" i="94" s="1"/>
  <c r="X88" i="94" s="1"/>
  <c r="AB88" i="94" s="1"/>
  <c r="AF88" i="94" s="1"/>
  <c r="AJ88" i="94" s="1"/>
  <c r="AN88" i="94" s="1"/>
  <c r="AR88" i="94" s="1"/>
  <c r="AV88" i="94" s="1"/>
  <c r="AZ88" i="94" s="1"/>
  <c r="BD88" i="94" s="1"/>
  <c r="BH88" i="94" s="1"/>
  <c r="BL88" i="94" s="1"/>
  <c r="BP88" i="94" s="1"/>
  <c r="BT88" i="94" s="1"/>
  <c r="BX88" i="94" s="1"/>
  <c r="CB88" i="94" s="1"/>
  <c r="CF88" i="94" s="1"/>
  <c r="CJ88" i="94" s="1"/>
  <c r="CN88" i="94" s="1"/>
  <c r="CR88" i="94" s="1"/>
  <c r="CV88" i="94" s="1"/>
  <c r="CZ88" i="94" s="1"/>
  <c r="DD88" i="94" s="1"/>
  <c r="DH88" i="94" s="1"/>
  <c r="DL88" i="94" s="1"/>
  <c r="DP88" i="94" s="1"/>
  <c r="DT88" i="94" s="1"/>
  <c r="DX88" i="94" s="1"/>
  <c r="R89" i="94"/>
  <c r="Z89" i="94"/>
  <c r="AH89" i="94"/>
  <c r="AP89" i="94"/>
  <c r="AX89" i="94"/>
  <c r="BF89" i="94"/>
  <c r="BN89" i="94"/>
  <c r="BV89" i="94"/>
  <c r="CD89" i="94"/>
  <c r="CL89" i="94"/>
  <c r="CT89" i="94"/>
  <c r="DB89" i="94"/>
  <c r="DJ89" i="94"/>
  <c r="DR89" i="94"/>
  <c r="DZ89" i="94"/>
  <c r="BA91" i="94"/>
  <c r="BE91" i="94"/>
  <c r="BI91" i="94"/>
  <c r="BM91" i="94"/>
  <c r="BQ91" i="94"/>
  <c r="BU91" i="94"/>
  <c r="BY91" i="94"/>
  <c r="CC91" i="94"/>
  <c r="CG91" i="94"/>
  <c r="CK91" i="94"/>
  <c r="CO91" i="94"/>
  <c r="CS91" i="94"/>
  <c r="CW91" i="94"/>
  <c r="DA91" i="94"/>
  <c r="DE91" i="94"/>
  <c r="DI91" i="94"/>
  <c r="DM91" i="94"/>
  <c r="DQ91" i="94"/>
  <c r="DU91" i="94"/>
  <c r="DY91" i="94"/>
  <c r="L92" i="94"/>
  <c r="P92" i="94" s="1"/>
  <c r="T92" i="94" s="1"/>
  <c r="X92" i="94" s="1"/>
  <c r="AB92" i="94" s="1"/>
  <c r="AF92" i="94" s="1"/>
  <c r="AJ92" i="94" s="1"/>
  <c r="AN92" i="94" s="1"/>
  <c r="AR92" i="94" s="1"/>
  <c r="AV92" i="94" s="1"/>
  <c r="AZ92" i="94" s="1"/>
  <c r="BD92" i="94" s="1"/>
  <c r="BH92" i="94" s="1"/>
  <c r="BL92" i="94" s="1"/>
  <c r="BP92" i="94" s="1"/>
  <c r="BT92" i="94" s="1"/>
  <c r="BX92" i="94" s="1"/>
  <c r="CB92" i="94" s="1"/>
  <c r="CF92" i="94" s="1"/>
  <c r="CJ92" i="94" s="1"/>
  <c r="CN92" i="94" s="1"/>
  <c r="CR92" i="94" s="1"/>
  <c r="CV92" i="94" s="1"/>
  <c r="CZ92" i="94" s="1"/>
  <c r="DD92" i="94" s="1"/>
  <c r="DH92" i="94" s="1"/>
  <c r="DL92" i="94" s="1"/>
  <c r="DP92" i="94" s="1"/>
  <c r="DT92" i="94" s="1"/>
  <c r="DX92" i="94" s="1"/>
  <c r="R93" i="94"/>
  <c r="R94" i="94" s="1"/>
  <c r="V94" i="94" s="1"/>
  <c r="Z93" i="94"/>
  <c r="AH93" i="94"/>
  <c r="AP93" i="94"/>
  <c r="AX93" i="94"/>
  <c r="BF93" i="94"/>
  <c r="BN93" i="94"/>
  <c r="BV93" i="94"/>
  <c r="CD93" i="94"/>
  <c r="CL93" i="94"/>
  <c r="CT93" i="94"/>
  <c r="DB93" i="94"/>
  <c r="DJ93" i="94"/>
  <c r="DR93" i="94"/>
  <c r="DZ93" i="94"/>
  <c r="M95" i="94"/>
  <c r="O95" i="94" s="1"/>
  <c r="O96" i="94" s="1"/>
  <c r="Q95" i="94"/>
  <c r="S95" i="94" s="1"/>
  <c r="U95" i="94"/>
  <c r="W95" i="94" s="1"/>
  <c r="Y95" i="94"/>
  <c r="AC95" i="94"/>
  <c r="AE95" i="94" s="1"/>
  <c r="AG95" i="94"/>
  <c r="AI95" i="94" s="1"/>
  <c r="AK95" i="94"/>
  <c r="AO95" i="94"/>
  <c r="AQ95" i="94" s="1"/>
  <c r="AS95" i="94"/>
  <c r="AU95" i="94" s="1"/>
  <c r="AW95" i="94"/>
  <c r="AY95" i="94" s="1"/>
  <c r="BA95" i="94"/>
  <c r="BC95" i="94" s="1"/>
  <c r="BE95" i="94"/>
  <c r="BI95" i="94"/>
  <c r="BM95" i="94"/>
  <c r="BQ95" i="94"/>
  <c r="BS95" i="94" s="1"/>
  <c r="BU95" i="94"/>
  <c r="BW95" i="94" s="1"/>
  <c r="BY95" i="94"/>
  <c r="CC95" i="94"/>
  <c r="CE95" i="94" s="1"/>
  <c r="CG95" i="94"/>
  <c r="CI95" i="94" s="1"/>
  <c r="CK95" i="94"/>
  <c r="CO95" i="94"/>
  <c r="CQ95" i="94" s="1"/>
  <c r="CS95" i="94"/>
  <c r="CU95" i="94" s="1"/>
  <c r="CW95" i="94"/>
  <c r="CY95" i="94" s="1"/>
  <c r="DA95" i="94"/>
  <c r="DC95" i="94" s="1"/>
  <c r="DE95" i="94"/>
  <c r="DG95" i="94" s="1"/>
  <c r="DI95" i="94"/>
  <c r="DK95" i="94" s="1"/>
  <c r="DM95" i="94"/>
  <c r="DO95" i="94" s="1"/>
  <c r="DQ95" i="94"/>
  <c r="DU95" i="94"/>
  <c r="DY95" i="94"/>
  <c r="EA95" i="94" s="1"/>
  <c r="L96" i="94"/>
  <c r="P96" i="94" s="1"/>
  <c r="T96" i="94" s="1"/>
  <c r="X96" i="94" s="1"/>
  <c r="AB96" i="94" s="1"/>
  <c r="AF96" i="94" s="1"/>
  <c r="AJ96" i="94" s="1"/>
  <c r="AN96" i="94" s="1"/>
  <c r="AR96" i="94" s="1"/>
  <c r="AV96" i="94" s="1"/>
  <c r="AZ96" i="94" s="1"/>
  <c r="BD96" i="94" s="1"/>
  <c r="BH96" i="94" s="1"/>
  <c r="BL96" i="94" s="1"/>
  <c r="BP96" i="94" s="1"/>
  <c r="BT96" i="94" s="1"/>
  <c r="BX96" i="94" s="1"/>
  <c r="CB96" i="94" s="1"/>
  <c r="CF96" i="94" s="1"/>
  <c r="CJ96" i="94" s="1"/>
  <c r="CN96" i="94" s="1"/>
  <c r="CR96" i="94" s="1"/>
  <c r="CV96" i="94" s="1"/>
  <c r="CZ96" i="94" s="1"/>
  <c r="DD96" i="94" s="1"/>
  <c r="DH96" i="94" s="1"/>
  <c r="DL96" i="94" s="1"/>
  <c r="DP96" i="94" s="1"/>
  <c r="DT96" i="94" s="1"/>
  <c r="DX96" i="94" s="1"/>
  <c r="R97" i="94"/>
  <c r="R98" i="94" s="1"/>
  <c r="U98" i="94"/>
  <c r="Y98" i="94" s="1"/>
  <c r="AC98" i="94" s="1"/>
  <c r="AG98" i="94" s="1"/>
  <c r="AK98" i="94" s="1"/>
  <c r="AO98" i="94" s="1"/>
  <c r="AS98" i="94" s="1"/>
  <c r="AW98" i="94" s="1"/>
  <c r="BA98" i="94" s="1"/>
  <c r="BE98" i="94" s="1"/>
  <c r="BI98" i="94" s="1"/>
  <c r="BM98" i="94" s="1"/>
  <c r="BQ98" i="94" s="1"/>
  <c r="BU98" i="94" s="1"/>
  <c r="BY98" i="94" s="1"/>
  <c r="CC98" i="94" s="1"/>
  <c r="CG98" i="94" s="1"/>
  <c r="CK98" i="94" s="1"/>
  <c r="CO98" i="94" s="1"/>
  <c r="CS98" i="94" s="1"/>
  <c r="CW98" i="94" s="1"/>
  <c r="DA98" i="94" s="1"/>
  <c r="DE98" i="94" s="1"/>
  <c r="DI98" i="94" s="1"/>
  <c r="DM98" i="94" s="1"/>
  <c r="DQ98" i="94" s="1"/>
  <c r="DU98" i="94" s="1"/>
  <c r="DY98" i="94" s="1"/>
  <c r="Q102" i="94"/>
  <c r="U102" i="94" s="1"/>
  <c r="Y102" i="94" s="1"/>
  <c r="AC102" i="94" s="1"/>
  <c r="AG102" i="94" s="1"/>
  <c r="AK102" i="94" s="1"/>
  <c r="AO102" i="94" s="1"/>
  <c r="AS102" i="94" s="1"/>
  <c r="AW102" i="94" s="1"/>
  <c r="BA102" i="94" s="1"/>
  <c r="BE102" i="94" s="1"/>
  <c r="BI102" i="94" s="1"/>
  <c r="BM102" i="94" s="1"/>
  <c r="BQ102" i="94" s="1"/>
  <c r="BU102" i="94" s="1"/>
  <c r="BY102" i="94" s="1"/>
  <c r="CC102" i="94" s="1"/>
  <c r="CG102" i="94" s="1"/>
  <c r="CK102" i="94" s="1"/>
  <c r="CO102" i="94" s="1"/>
  <c r="CS102" i="94" s="1"/>
  <c r="CW102" i="94" s="1"/>
  <c r="DA102" i="94" s="1"/>
  <c r="DE102" i="94" s="1"/>
  <c r="DI102" i="94" s="1"/>
  <c r="DM102" i="94" s="1"/>
  <c r="DQ102" i="94" s="1"/>
  <c r="DU102" i="94" s="1"/>
  <c r="DY102" i="94" s="1"/>
  <c r="R104" i="94"/>
  <c r="V104" i="94" s="1"/>
  <c r="Z104" i="94" s="1"/>
  <c r="AD104" i="94" s="1"/>
  <c r="AH104" i="94" s="1"/>
  <c r="AL104" i="94" s="1"/>
  <c r="AP104" i="94" s="1"/>
  <c r="AT104" i="94" s="1"/>
  <c r="AX104" i="94" s="1"/>
  <c r="BB104" i="94" s="1"/>
  <c r="BF104" i="94" s="1"/>
  <c r="BJ104" i="94" s="1"/>
  <c r="BN104" i="94" s="1"/>
  <c r="BR104" i="94" s="1"/>
  <c r="BV104" i="94" s="1"/>
  <c r="BZ104" i="94" s="1"/>
  <c r="CD104" i="94" s="1"/>
  <c r="CH104" i="94" s="1"/>
  <c r="CL104" i="94" s="1"/>
  <c r="CP104" i="94" s="1"/>
  <c r="CT104" i="94" s="1"/>
  <c r="CX104" i="94" s="1"/>
  <c r="DB104" i="94" s="1"/>
  <c r="DF104" i="94" s="1"/>
  <c r="DJ104" i="94" s="1"/>
  <c r="DN104" i="94" s="1"/>
  <c r="DR104" i="94" s="1"/>
  <c r="DV104" i="94" s="1"/>
  <c r="DZ104" i="94" s="1"/>
  <c r="P106" i="94"/>
  <c r="T106" i="94" s="1"/>
  <c r="X106" i="94" s="1"/>
  <c r="AB106" i="94" s="1"/>
  <c r="AF106" i="94" s="1"/>
  <c r="AJ106" i="94" s="1"/>
  <c r="AN106" i="94" s="1"/>
  <c r="AR106" i="94" s="1"/>
  <c r="AV106" i="94" s="1"/>
  <c r="AZ106" i="94" s="1"/>
  <c r="BD106" i="94" s="1"/>
  <c r="BH106" i="94" s="1"/>
  <c r="BL106" i="94" s="1"/>
  <c r="BP106" i="94" s="1"/>
  <c r="BT106" i="94" s="1"/>
  <c r="BX106" i="94" s="1"/>
  <c r="CB106" i="94" s="1"/>
  <c r="CF106" i="94" s="1"/>
  <c r="CJ106" i="94" s="1"/>
  <c r="CN106" i="94" s="1"/>
  <c r="CR106" i="94" s="1"/>
  <c r="CV106" i="94" s="1"/>
  <c r="CZ106" i="94" s="1"/>
  <c r="DD106" i="94" s="1"/>
  <c r="DH106" i="94" s="1"/>
  <c r="DL106" i="94" s="1"/>
  <c r="DP106" i="94" s="1"/>
  <c r="DT106" i="94" s="1"/>
  <c r="DX106" i="94" s="1"/>
  <c r="N77" i="94"/>
  <c r="N78" i="94" s="1"/>
  <c r="V77" i="94"/>
  <c r="AD77" i="94"/>
  <c r="AL77" i="94"/>
  <c r="AT77" i="94"/>
  <c r="BB77" i="94"/>
  <c r="BJ77" i="94"/>
  <c r="BR77" i="94"/>
  <c r="BZ77" i="94"/>
  <c r="CH77" i="94"/>
  <c r="CP77" i="94"/>
  <c r="CX77" i="94"/>
  <c r="DF77" i="94"/>
  <c r="DN77" i="94"/>
  <c r="DV77" i="94"/>
  <c r="N81" i="94"/>
  <c r="N82" i="94" s="1"/>
  <c r="R82" i="94" s="1"/>
  <c r="V81" i="94"/>
  <c r="AD81" i="94"/>
  <c r="AL81" i="94"/>
  <c r="AT81" i="94"/>
  <c r="BB81" i="94"/>
  <c r="BJ81" i="94"/>
  <c r="BR81" i="94"/>
  <c r="BZ81" i="94"/>
  <c r="CH81" i="94"/>
  <c r="CP81" i="94"/>
  <c r="CX81" i="94"/>
  <c r="DF81" i="94"/>
  <c r="DN81" i="94"/>
  <c r="DV81" i="94"/>
  <c r="N85" i="94"/>
  <c r="N86" i="94" s="1"/>
  <c r="R86" i="94" s="1"/>
  <c r="V85" i="94"/>
  <c r="AD85" i="94"/>
  <c r="AL85" i="94"/>
  <c r="AT85" i="94"/>
  <c r="BB85" i="94"/>
  <c r="BJ85" i="94"/>
  <c r="BR85" i="94"/>
  <c r="BZ85" i="94"/>
  <c r="CH85" i="94"/>
  <c r="CP85" i="94"/>
  <c r="CX85" i="94"/>
  <c r="DF85" i="94"/>
  <c r="DN85" i="94"/>
  <c r="DV85" i="94"/>
  <c r="N89" i="94"/>
  <c r="N90" i="94" s="1"/>
  <c r="AT89" i="94"/>
  <c r="BR89" i="94"/>
  <c r="R100" i="94"/>
  <c r="V100" i="94" s="1"/>
  <c r="Z100" i="94" s="1"/>
  <c r="AD100" i="94" s="1"/>
  <c r="AH100" i="94" s="1"/>
  <c r="AL100" i="94" s="1"/>
  <c r="AP100" i="94" s="1"/>
  <c r="AT100" i="94" s="1"/>
  <c r="AX100" i="94" s="1"/>
  <c r="BB100" i="94" s="1"/>
  <c r="BF100" i="94" s="1"/>
  <c r="BJ100" i="94" s="1"/>
  <c r="BN100" i="94" s="1"/>
  <c r="BR100" i="94" s="1"/>
  <c r="BV100" i="94" s="1"/>
  <c r="BZ100" i="94" s="1"/>
  <c r="CD100" i="94" s="1"/>
  <c r="CH100" i="94" s="1"/>
  <c r="CL100" i="94" s="1"/>
  <c r="CP100" i="94" s="1"/>
  <c r="CT100" i="94" s="1"/>
  <c r="CX100" i="94" s="1"/>
  <c r="DB100" i="94" s="1"/>
  <c r="DF100" i="94" s="1"/>
  <c r="DJ100" i="94" s="1"/>
  <c r="DN100" i="94" s="1"/>
  <c r="DR100" i="94" s="1"/>
  <c r="DV100" i="94" s="1"/>
  <c r="DZ100" i="94" s="1"/>
  <c r="P102" i="94"/>
  <c r="T102" i="94" s="1"/>
  <c r="X102" i="94" s="1"/>
  <c r="AB102" i="94" s="1"/>
  <c r="AF102" i="94" s="1"/>
  <c r="AJ102" i="94" s="1"/>
  <c r="AN102" i="94" s="1"/>
  <c r="AR102" i="94" s="1"/>
  <c r="AV102" i="94" s="1"/>
  <c r="AZ102" i="94" s="1"/>
  <c r="BD102" i="94" s="1"/>
  <c r="BH102" i="94" s="1"/>
  <c r="BL102" i="94" s="1"/>
  <c r="BP102" i="94" s="1"/>
  <c r="BT102" i="94" s="1"/>
  <c r="BX102" i="94" s="1"/>
  <c r="CB102" i="94" s="1"/>
  <c r="CF102" i="94" s="1"/>
  <c r="CJ102" i="94" s="1"/>
  <c r="CN102" i="94" s="1"/>
  <c r="CR102" i="94" s="1"/>
  <c r="CV102" i="94" s="1"/>
  <c r="CZ102" i="94" s="1"/>
  <c r="DD102" i="94" s="1"/>
  <c r="DH102" i="94" s="1"/>
  <c r="DL102" i="94" s="1"/>
  <c r="DP102" i="94" s="1"/>
  <c r="DT102" i="94" s="1"/>
  <c r="DX102" i="94" s="1"/>
  <c r="Q106" i="94"/>
  <c r="U106" i="94" s="1"/>
  <c r="Y106" i="94" s="1"/>
  <c r="AC106" i="94" s="1"/>
  <c r="AG106" i="94" s="1"/>
  <c r="AK106" i="94" s="1"/>
  <c r="AO106" i="94" s="1"/>
  <c r="AS106" i="94" s="1"/>
  <c r="AW106" i="94" s="1"/>
  <c r="BA106" i="94" s="1"/>
  <c r="BE106" i="94" s="1"/>
  <c r="BI106" i="94" s="1"/>
  <c r="BM106" i="94" s="1"/>
  <c r="BQ106" i="94" s="1"/>
  <c r="BU106" i="94" s="1"/>
  <c r="BY106" i="94" s="1"/>
  <c r="CC106" i="94" s="1"/>
  <c r="CG106" i="94" s="1"/>
  <c r="CK106" i="94" s="1"/>
  <c r="CO106" i="94" s="1"/>
  <c r="CS106" i="94" s="1"/>
  <c r="CW106" i="94" s="1"/>
  <c r="DA106" i="94" s="1"/>
  <c r="DE106" i="94" s="1"/>
  <c r="DI106" i="94" s="1"/>
  <c r="DM106" i="94" s="1"/>
  <c r="DQ106" i="94" s="1"/>
  <c r="DU106" i="94" s="1"/>
  <c r="DY106" i="94" s="1"/>
  <c r="R108" i="94"/>
  <c r="V108" i="94" s="1"/>
  <c r="Z108" i="94" s="1"/>
  <c r="AD108" i="94" s="1"/>
  <c r="AH108" i="94" s="1"/>
  <c r="AL108" i="94" s="1"/>
  <c r="AP108" i="94" s="1"/>
  <c r="AT108" i="94" s="1"/>
  <c r="AX108" i="94" s="1"/>
  <c r="O99" i="94"/>
  <c r="O100" i="94" s="1"/>
  <c r="S99" i="94"/>
  <c r="W99" i="94"/>
  <c r="AE99" i="94"/>
  <c r="AI99" i="94"/>
  <c r="AM99" i="94"/>
  <c r="AU99" i="94"/>
  <c r="AY99" i="94"/>
  <c r="BC99" i="94"/>
  <c r="BO99" i="94"/>
  <c r="BS99" i="94"/>
  <c r="CA99" i="94"/>
  <c r="CE99" i="94"/>
  <c r="CI99" i="94"/>
  <c r="CQ99" i="94"/>
  <c r="CU99" i="94"/>
  <c r="CY99" i="94"/>
  <c r="DC99" i="94"/>
  <c r="DG99" i="94"/>
  <c r="DK99" i="94"/>
  <c r="DO99" i="94"/>
  <c r="DS99" i="94"/>
  <c r="DW99" i="94"/>
  <c r="EA99" i="94"/>
  <c r="L100" i="94"/>
  <c r="P100" i="94" s="1"/>
  <c r="T100" i="94" s="1"/>
  <c r="X100" i="94" s="1"/>
  <c r="AB100" i="94" s="1"/>
  <c r="AF100" i="94" s="1"/>
  <c r="AJ100" i="94" s="1"/>
  <c r="AN100" i="94" s="1"/>
  <c r="AR100" i="94" s="1"/>
  <c r="AV100" i="94" s="1"/>
  <c r="AZ100" i="94" s="1"/>
  <c r="BD100" i="94" s="1"/>
  <c r="BH100" i="94" s="1"/>
  <c r="BL100" i="94" s="1"/>
  <c r="BP100" i="94" s="1"/>
  <c r="BT100" i="94" s="1"/>
  <c r="BX100" i="94" s="1"/>
  <c r="CB100" i="94" s="1"/>
  <c r="CF100" i="94" s="1"/>
  <c r="CJ100" i="94" s="1"/>
  <c r="CN100" i="94" s="1"/>
  <c r="CR100" i="94" s="1"/>
  <c r="CV100" i="94" s="1"/>
  <c r="CZ100" i="94" s="1"/>
  <c r="DD100" i="94" s="1"/>
  <c r="DH100" i="94" s="1"/>
  <c r="DL100" i="94" s="1"/>
  <c r="DP100" i="94" s="1"/>
  <c r="DT100" i="94" s="1"/>
  <c r="DX100" i="94" s="1"/>
  <c r="O103" i="94"/>
  <c r="O104" i="94" s="1"/>
  <c r="W103" i="94"/>
  <c r="AE103" i="94"/>
  <c r="AM103" i="94"/>
  <c r="AU103" i="94"/>
  <c r="BC103" i="94"/>
  <c r="BK103" i="94"/>
  <c r="BS103" i="94"/>
  <c r="CA103" i="94"/>
  <c r="CI103" i="94"/>
  <c r="CQ103" i="94"/>
  <c r="CY103" i="94"/>
  <c r="DG103" i="94"/>
  <c r="DO103" i="94"/>
  <c r="DW103" i="94"/>
  <c r="L104" i="94"/>
  <c r="P104" i="94" s="1"/>
  <c r="T104" i="94" s="1"/>
  <c r="X104" i="94" s="1"/>
  <c r="AB104" i="94" s="1"/>
  <c r="AF104" i="94" s="1"/>
  <c r="AJ104" i="94" s="1"/>
  <c r="AN104" i="94" s="1"/>
  <c r="AR104" i="94" s="1"/>
  <c r="AV104" i="94" s="1"/>
  <c r="AZ104" i="94" s="1"/>
  <c r="BD104" i="94" s="1"/>
  <c r="BH104" i="94" s="1"/>
  <c r="BL104" i="94" s="1"/>
  <c r="BP104" i="94" s="1"/>
  <c r="BT104" i="94" s="1"/>
  <c r="BX104" i="94" s="1"/>
  <c r="CB104" i="94" s="1"/>
  <c r="CF104" i="94" s="1"/>
  <c r="CJ104" i="94" s="1"/>
  <c r="CN104" i="94" s="1"/>
  <c r="CR104" i="94" s="1"/>
  <c r="CV104" i="94" s="1"/>
  <c r="CZ104" i="94" s="1"/>
  <c r="DD104" i="94" s="1"/>
  <c r="DH104" i="94" s="1"/>
  <c r="DL104" i="94" s="1"/>
  <c r="DP104" i="94" s="1"/>
  <c r="DT104" i="94" s="1"/>
  <c r="DX104" i="94" s="1"/>
  <c r="AI107" i="94"/>
  <c r="AY107" i="94"/>
  <c r="L108" i="94"/>
  <c r="P108" i="94" s="1"/>
  <c r="T108" i="94" s="1"/>
  <c r="X108" i="94" s="1"/>
  <c r="AB108" i="94" s="1"/>
  <c r="AF108" i="94" s="1"/>
  <c r="AJ108" i="94" s="1"/>
  <c r="AN108" i="94" s="1"/>
  <c r="AR108" i="94" s="1"/>
  <c r="AV108" i="94" s="1"/>
  <c r="AZ108" i="94" s="1"/>
  <c r="BD108" i="94" s="1"/>
  <c r="BH108" i="94" s="1"/>
  <c r="BL108" i="94" s="1"/>
  <c r="BP108" i="94" s="1"/>
  <c r="BT108" i="94" s="1"/>
  <c r="BX108" i="94" s="1"/>
  <c r="CB108" i="94" s="1"/>
  <c r="CF108" i="94" s="1"/>
  <c r="CJ108" i="94" s="1"/>
  <c r="CN108" i="94" s="1"/>
  <c r="CR108" i="94" s="1"/>
  <c r="CV108" i="94" s="1"/>
  <c r="CZ108" i="94" s="1"/>
  <c r="DD108" i="94" s="1"/>
  <c r="DH108" i="94" s="1"/>
  <c r="DL108" i="94" s="1"/>
  <c r="DP108" i="94" s="1"/>
  <c r="DT108" i="94" s="1"/>
  <c r="DX108" i="94" s="1"/>
  <c r="T110" i="94"/>
  <c r="X110" i="94" s="1"/>
  <c r="AB110" i="94" s="1"/>
  <c r="AF110" i="94" s="1"/>
  <c r="AJ110" i="94" s="1"/>
  <c r="AN110" i="94" s="1"/>
  <c r="AR110" i="94" s="1"/>
  <c r="AV110" i="94" s="1"/>
  <c r="AZ110" i="94" s="1"/>
  <c r="BD110" i="94" s="1"/>
  <c r="BH110" i="94" s="1"/>
  <c r="BL110" i="94" s="1"/>
  <c r="BP110" i="94" s="1"/>
  <c r="BT110" i="94" s="1"/>
  <c r="BX110" i="94" s="1"/>
  <c r="CB110" i="94" s="1"/>
  <c r="CF110" i="94" s="1"/>
  <c r="CJ110" i="94" s="1"/>
  <c r="CN110" i="94" s="1"/>
  <c r="CR110" i="94" s="1"/>
  <c r="CV110" i="94" s="1"/>
  <c r="CZ110" i="94" s="1"/>
  <c r="DD110" i="94" s="1"/>
  <c r="DH110" i="94" s="1"/>
  <c r="DL110" i="94" s="1"/>
  <c r="DP110" i="94" s="1"/>
  <c r="DT110" i="94" s="1"/>
  <c r="DX110" i="94" s="1"/>
  <c r="P114" i="94"/>
  <c r="T114" i="94" s="1"/>
  <c r="X114" i="94" s="1"/>
  <c r="AB114" i="94" s="1"/>
  <c r="AF114" i="94" s="1"/>
  <c r="AJ114" i="94" s="1"/>
  <c r="AN114" i="94" s="1"/>
  <c r="AR114" i="94" s="1"/>
  <c r="AV114" i="94" s="1"/>
  <c r="AZ114" i="94" s="1"/>
  <c r="BD114" i="94" s="1"/>
  <c r="BH114" i="94" s="1"/>
  <c r="BL114" i="94" s="1"/>
  <c r="BP114" i="94" s="1"/>
  <c r="BT114" i="94" s="1"/>
  <c r="BX114" i="94" s="1"/>
  <c r="CB114" i="94" s="1"/>
  <c r="CF114" i="94" s="1"/>
  <c r="CJ114" i="94" s="1"/>
  <c r="CN114" i="94" s="1"/>
  <c r="CR114" i="94" s="1"/>
  <c r="CV114" i="94" s="1"/>
  <c r="CZ114" i="94" s="1"/>
  <c r="DD114" i="94" s="1"/>
  <c r="DH114" i="94" s="1"/>
  <c r="DL114" i="94" s="1"/>
  <c r="DP114" i="94" s="1"/>
  <c r="DT114" i="94" s="1"/>
  <c r="DX114" i="94" s="1"/>
  <c r="AH117" i="94"/>
  <c r="BF117" i="94"/>
  <c r="N101" i="94"/>
  <c r="N102" i="94" s="1"/>
  <c r="R102" i="94" s="1"/>
  <c r="V101" i="94"/>
  <c r="AD101" i="94"/>
  <c r="AL101" i="94"/>
  <c r="AT101" i="94"/>
  <c r="BB101" i="94"/>
  <c r="BJ101" i="94"/>
  <c r="BR101" i="94"/>
  <c r="BZ101" i="94"/>
  <c r="CH101" i="94"/>
  <c r="CP101" i="94"/>
  <c r="CX101" i="94"/>
  <c r="DF101" i="94"/>
  <c r="DN101" i="94"/>
  <c r="DV101" i="94"/>
  <c r="N105" i="94"/>
  <c r="N106" i="94" s="1"/>
  <c r="R106" i="94" s="1"/>
  <c r="V105" i="94"/>
  <c r="AD105" i="94"/>
  <c r="AL105" i="94"/>
  <c r="AT105" i="94"/>
  <c r="BB105" i="94"/>
  <c r="BJ105" i="94"/>
  <c r="BR105" i="94"/>
  <c r="BZ105" i="94"/>
  <c r="CH105" i="94"/>
  <c r="CP105" i="94"/>
  <c r="CX105" i="94"/>
  <c r="DF105" i="94"/>
  <c r="DN105" i="94"/>
  <c r="DV105" i="94"/>
  <c r="BB107" i="94"/>
  <c r="BC107" i="94" s="1"/>
  <c r="BF107" i="94"/>
  <c r="BJ107" i="94"/>
  <c r="BN107" i="94"/>
  <c r="BO107" i="94" s="1"/>
  <c r="BR107" i="94"/>
  <c r="BS107" i="94" s="1"/>
  <c r="BV107" i="94"/>
  <c r="BW107" i="94" s="1"/>
  <c r="BZ107" i="94"/>
  <c r="CA107" i="94" s="1"/>
  <c r="CD107" i="94"/>
  <c r="CE107" i="94" s="1"/>
  <c r="CH107" i="94"/>
  <c r="CI107" i="94" s="1"/>
  <c r="CL107" i="94"/>
  <c r="CM107" i="94" s="1"/>
  <c r="CP107" i="94"/>
  <c r="CT107" i="94"/>
  <c r="CU107" i="94" s="1"/>
  <c r="CX107" i="94"/>
  <c r="CY107" i="94" s="1"/>
  <c r="DB107" i="94"/>
  <c r="DF107" i="94"/>
  <c r="DG107" i="94" s="1"/>
  <c r="DJ107" i="94"/>
  <c r="DK107" i="94" s="1"/>
  <c r="DN107" i="94"/>
  <c r="DO107" i="94" s="1"/>
  <c r="DR107" i="94"/>
  <c r="DS107" i="94" s="1"/>
  <c r="DV107" i="94"/>
  <c r="DW107" i="94" s="1"/>
  <c r="DZ107" i="94"/>
  <c r="EA107" i="94" s="1"/>
  <c r="Q114" i="94"/>
  <c r="U114" i="94" s="1"/>
  <c r="Y114" i="94" s="1"/>
  <c r="AC114" i="94" s="1"/>
  <c r="AG114" i="94" s="1"/>
  <c r="AK114" i="94" s="1"/>
  <c r="AO114" i="94" s="1"/>
  <c r="AS114" i="94" s="1"/>
  <c r="AW114" i="94" s="1"/>
  <c r="BA114" i="94" s="1"/>
  <c r="BE114" i="94" s="1"/>
  <c r="BI114" i="94" s="1"/>
  <c r="BM114" i="94" s="1"/>
  <c r="BQ114" i="94" s="1"/>
  <c r="BU114" i="94" s="1"/>
  <c r="BY114" i="94" s="1"/>
  <c r="CC114" i="94" s="1"/>
  <c r="CG114" i="94" s="1"/>
  <c r="CK114" i="94" s="1"/>
  <c r="CO114" i="94" s="1"/>
  <c r="CS114" i="94" s="1"/>
  <c r="CW114" i="94" s="1"/>
  <c r="DA114" i="94" s="1"/>
  <c r="DE114" i="94" s="1"/>
  <c r="DI114" i="94" s="1"/>
  <c r="DM114" i="94" s="1"/>
  <c r="DQ114" i="94" s="1"/>
  <c r="DU114" i="94" s="1"/>
  <c r="DY114" i="94" s="1"/>
  <c r="V117" i="94"/>
  <c r="BJ117" i="94"/>
  <c r="BP10" i="93"/>
  <c r="BX10" i="93" s="1"/>
  <c r="BH10" i="93"/>
  <c r="AF15" i="93"/>
  <c r="AJ15" i="93" s="1"/>
  <c r="AN15" i="93" s="1"/>
  <c r="AR15" i="93" s="1"/>
  <c r="AB15" i="93"/>
  <c r="Q110" i="94"/>
  <c r="U110" i="94" s="1"/>
  <c r="Y110" i="94" s="1"/>
  <c r="AC110" i="94" s="1"/>
  <c r="AG110" i="94" s="1"/>
  <c r="AK110" i="94" s="1"/>
  <c r="AO110" i="94" s="1"/>
  <c r="AS110" i="94" s="1"/>
  <c r="AW110" i="94" s="1"/>
  <c r="BA110" i="94" s="1"/>
  <c r="BE110" i="94" s="1"/>
  <c r="BI110" i="94" s="1"/>
  <c r="BM110" i="94" s="1"/>
  <c r="BQ110" i="94" s="1"/>
  <c r="BU110" i="94" s="1"/>
  <c r="BY110" i="94" s="1"/>
  <c r="CC110" i="94" s="1"/>
  <c r="CG110" i="94" s="1"/>
  <c r="CK110" i="94" s="1"/>
  <c r="CO110" i="94" s="1"/>
  <c r="CS110" i="94" s="1"/>
  <c r="CW110" i="94" s="1"/>
  <c r="DA110" i="94" s="1"/>
  <c r="DE110" i="94" s="1"/>
  <c r="DI110" i="94" s="1"/>
  <c r="DM110" i="94" s="1"/>
  <c r="DQ110" i="94" s="1"/>
  <c r="DU110" i="94" s="1"/>
  <c r="DY110" i="94" s="1"/>
  <c r="N111" i="94"/>
  <c r="N112" i="94" s="1"/>
  <c r="R111" i="94"/>
  <c r="V111" i="94"/>
  <c r="Z111" i="94"/>
  <c r="AD111" i="94"/>
  <c r="AH111" i="94"/>
  <c r="AL111" i="94"/>
  <c r="AP111" i="94"/>
  <c r="AT111" i="94"/>
  <c r="AX111" i="94"/>
  <c r="BB111" i="94"/>
  <c r="BF111" i="94"/>
  <c r="BJ111" i="94"/>
  <c r="BN111" i="94"/>
  <c r="BR111" i="94"/>
  <c r="BV111" i="94"/>
  <c r="BZ111" i="94"/>
  <c r="CD111" i="94"/>
  <c r="CH111" i="94"/>
  <c r="CL111" i="94"/>
  <c r="CP111" i="94"/>
  <c r="CT111" i="94"/>
  <c r="CX111" i="94"/>
  <c r="DB111" i="94"/>
  <c r="DF111" i="94"/>
  <c r="DJ111" i="94"/>
  <c r="DN111" i="94"/>
  <c r="DR111" i="94"/>
  <c r="DV111" i="94"/>
  <c r="DZ111" i="94"/>
  <c r="N113" i="94"/>
  <c r="N114" i="94" s="1"/>
  <c r="R114" i="94" s="1"/>
  <c r="V113" i="94"/>
  <c r="AD113" i="94"/>
  <c r="AL113" i="94"/>
  <c r="AT113" i="94"/>
  <c r="BB113" i="94"/>
  <c r="BJ113" i="94"/>
  <c r="BR113" i="94"/>
  <c r="BZ113" i="94"/>
  <c r="CH113" i="94"/>
  <c r="CP113" i="94"/>
  <c r="CX113" i="94"/>
  <c r="DF113" i="94"/>
  <c r="DN113" i="94"/>
  <c r="DV113" i="94"/>
  <c r="P117" i="94"/>
  <c r="T117" i="94"/>
  <c r="X117" i="94"/>
  <c r="AB117" i="94"/>
  <c r="AF117" i="94"/>
  <c r="AJ117" i="94"/>
  <c r="AN117" i="94"/>
  <c r="AR117" i="94"/>
  <c r="AV117" i="94"/>
  <c r="AZ117" i="94"/>
  <c r="BD117" i="94"/>
  <c r="BH117" i="94"/>
  <c r="BL117" i="94"/>
  <c r="BP117" i="94"/>
  <c r="BT117" i="94"/>
  <c r="BX117" i="94"/>
  <c r="CB117" i="94"/>
  <c r="CF117" i="94"/>
  <c r="X14" i="93"/>
  <c r="AB14" i="93" s="1"/>
  <c r="AF14" i="93" s="1"/>
  <c r="T14" i="93"/>
  <c r="M111" i="94"/>
  <c r="M112" i="94" s="1"/>
  <c r="Q111" i="94"/>
  <c r="U111" i="94"/>
  <c r="Y111" i="94"/>
  <c r="AC111" i="94"/>
  <c r="AG111" i="94"/>
  <c r="AK111" i="94"/>
  <c r="AO111" i="94"/>
  <c r="AS111" i="94"/>
  <c r="AW111" i="94"/>
  <c r="BA111" i="94"/>
  <c r="BE111" i="94"/>
  <c r="BI111" i="94"/>
  <c r="BM111" i="94"/>
  <c r="BQ111" i="94"/>
  <c r="BU111" i="94"/>
  <c r="BY111" i="94"/>
  <c r="CC111" i="94"/>
  <c r="CG111" i="94"/>
  <c r="CK111" i="94"/>
  <c r="CO111" i="94"/>
  <c r="CS111" i="94"/>
  <c r="CW111" i="94"/>
  <c r="DA111" i="94"/>
  <c r="DE111" i="94"/>
  <c r="DE115" i="94" s="1"/>
  <c r="DI111" i="94"/>
  <c r="DM111" i="94"/>
  <c r="DQ111" i="94"/>
  <c r="DU111" i="94"/>
  <c r="DY111" i="94"/>
  <c r="AE125" i="94"/>
  <c r="AI125" i="94" s="1"/>
  <c r="AQ135" i="94"/>
  <c r="BO135" i="94"/>
  <c r="CM135" i="94"/>
  <c r="DK135" i="94"/>
  <c r="X8" i="93"/>
  <c r="AN8" i="93"/>
  <c r="BD8" i="93"/>
  <c r="BT8" i="93"/>
  <c r="CJ8" i="93"/>
  <c r="CZ8" i="93"/>
  <c r="AE135" i="94"/>
  <c r="BC135" i="94"/>
  <c r="CA135" i="94"/>
  <c r="CY135" i="94"/>
  <c r="AF8" i="93"/>
  <c r="AV8" i="93"/>
  <c r="BL8" i="93"/>
  <c r="CB8" i="93"/>
  <c r="CR8" i="93"/>
  <c r="AR10" i="93"/>
  <c r="AY81" i="93"/>
  <c r="CE81" i="93"/>
  <c r="DK81" i="93"/>
  <c r="BO81" i="93"/>
  <c r="Q104" i="94"/>
  <c r="U104" i="94" s="1"/>
  <c r="Y104" i="94" s="1"/>
  <c r="AC104" i="94" s="1"/>
  <c r="AG104" i="94" s="1"/>
  <c r="AK104" i="94" s="1"/>
  <c r="AO104" i="94" s="1"/>
  <c r="AS104" i="94" s="1"/>
  <c r="AW104" i="94" s="1"/>
  <c r="BA104" i="94" s="1"/>
  <c r="BE104" i="94" s="1"/>
  <c r="BI104" i="94" s="1"/>
  <c r="BM104" i="94" s="1"/>
  <c r="BQ104" i="94" s="1"/>
  <c r="BU104" i="94" s="1"/>
  <c r="BY104" i="94" s="1"/>
  <c r="CC104" i="94" s="1"/>
  <c r="CG104" i="94" s="1"/>
  <c r="CK104" i="94" s="1"/>
  <c r="CO104" i="94" s="1"/>
  <c r="CS104" i="94" s="1"/>
  <c r="CW104" i="94" s="1"/>
  <c r="DA104" i="94" s="1"/>
  <c r="DE104" i="94" s="1"/>
  <c r="DI104" i="94" s="1"/>
  <c r="DM104" i="94" s="1"/>
  <c r="Q44" i="94"/>
  <c r="U44" i="94" s="1"/>
  <c r="Y44" i="94" s="1"/>
  <c r="AC44" i="94" s="1"/>
  <c r="AG44" i="94" s="1"/>
  <c r="AK44" i="94" s="1"/>
  <c r="AO44" i="94" s="1"/>
  <c r="AS44" i="94" s="1"/>
  <c r="AW44" i="94" s="1"/>
  <c r="BA44" i="94" s="1"/>
  <c r="Q32" i="94"/>
  <c r="U32" i="94" s="1"/>
  <c r="Y32" i="94" s="1"/>
  <c r="AC32" i="94" s="1"/>
  <c r="AG32" i="94" s="1"/>
  <c r="AK32" i="94" s="1"/>
  <c r="AO32" i="94" s="1"/>
  <c r="AS32" i="94" s="1"/>
  <c r="AW32" i="94" s="1"/>
  <c r="BA32" i="94" s="1"/>
  <c r="BE32" i="94" s="1"/>
  <c r="BI32" i="94" s="1"/>
  <c r="BM32" i="94" s="1"/>
  <c r="BQ32" i="94" s="1"/>
  <c r="BU32" i="94" s="1"/>
  <c r="BY32" i="94" s="1"/>
  <c r="CC32" i="94" s="1"/>
  <c r="CG32" i="94" s="1"/>
  <c r="CK32" i="94" s="1"/>
  <c r="CO32" i="94" s="1"/>
  <c r="CS32" i="94" s="1"/>
  <c r="CW32" i="94" s="1"/>
  <c r="DA32" i="94" s="1"/>
  <c r="DE32" i="94" s="1"/>
  <c r="DW51" i="94"/>
  <c r="DO51" i="94"/>
  <c r="CY51" i="94"/>
  <c r="CQ51" i="94"/>
  <c r="CI51" i="94"/>
  <c r="BS51" i="94"/>
  <c r="BK51" i="94"/>
  <c r="BC51" i="94"/>
  <c r="Q48" i="94"/>
  <c r="U48" i="94" s="1"/>
  <c r="P82" i="80"/>
  <c r="G82" i="80"/>
  <c r="H86" i="80"/>
  <c r="P86" i="80" s="1"/>
  <c r="O107" i="94"/>
  <c r="O108" i="94" s="1"/>
  <c r="S103" i="94"/>
  <c r="X119" i="94"/>
  <c r="T119" i="94"/>
  <c r="AJ119" i="94"/>
  <c r="AZ119" i="94"/>
  <c r="BP119" i="94"/>
  <c r="CF119" i="94"/>
  <c r="CV119" i="94"/>
  <c r="DL119" i="94"/>
  <c r="F121" i="94"/>
  <c r="G121" i="94" s="1"/>
  <c r="AN119" i="94"/>
  <c r="BD119" i="94"/>
  <c r="BT119" i="94"/>
  <c r="CJ119" i="94"/>
  <c r="CZ119" i="94"/>
  <c r="S47" i="94"/>
  <c r="S48" i="94" s="1"/>
  <c r="S43" i="94"/>
  <c r="S31" i="94"/>
  <c r="S32" i="94" s="1"/>
  <c r="W32" i="94" s="1"/>
  <c r="AA32" i="94" s="1"/>
  <c r="AE32" i="94" s="1"/>
  <c r="F60" i="93"/>
  <c r="F62" i="93"/>
  <c r="R72" i="95"/>
  <c r="N13" i="97"/>
  <c r="R52" i="95"/>
  <c r="O41" i="93"/>
  <c r="S41" i="93" s="1"/>
  <c r="W41" i="93" s="1"/>
  <c r="AA41" i="93" s="1"/>
  <c r="AE41" i="93" s="1"/>
  <c r="AI41" i="93" s="1"/>
  <c r="AM41" i="93" s="1"/>
  <c r="AQ41" i="93" s="1"/>
  <c r="AU41" i="93" s="1"/>
  <c r="AY41" i="93" s="1"/>
  <c r="BC41" i="93" s="1"/>
  <c r="BG41" i="93" s="1"/>
  <c r="BK41" i="93" s="1"/>
  <c r="BO41" i="93" s="1"/>
  <c r="BS41" i="93" s="1"/>
  <c r="BW41" i="93" s="1"/>
  <c r="CA41" i="93" s="1"/>
  <c r="CE41" i="93" s="1"/>
  <c r="CI41" i="93" s="1"/>
  <c r="CM41" i="93" s="1"/>
  <c r="CQ41" i="93" s="1"/>
  <c r="CU41" i="93" s="1"/>
  <c r="CY41" i="93" s="1"/>
  <c r="DC41" i="93" s="1"/>
  <c r="DG41" i="93" s="1"/>
  <c r="DK41" i="93" s="1"/>
  <c r="DO41" i="93" s="1"/>
  <c r="DS41" i="93" s="1"/>
  <c r="DW41" i="93" s="1"/>
  <c r="O22" i="95"/>
  <c r="S22" i="95" s="1"/>
  <c r="W22" i="95" s="1"/>
  <c r="AA22" i="95" s="1"/>
  <c r="AE22" i="95" s="1"/>
  <c r="AI22" i="95" s="1"/>
  <c r="AM22" i="95" s="1"/>
  <c r="AQ22" i="95" s="1"/>
  <c r="AU22" i="95" s="1"/>
  <c r="AY22" i="95" s="1"/>
  <c r="BC22" i="95" s="1"/>
  <c r="BG22" i="95" s="1"/>
  <c r="BK22" i="95" s="1"/>
  <c r="BO22" i="95" s="1"/>
  <c r="BS22" i="95" s="1"/>
  <c r="BW22" i="95" s="1"/>
  <c r="CA22" i="95" s="1"/>
  <c r="CE22" i="95" s="1"/>
  <c r="CI22" i="95" s="1"/>
  <c r="CM22" i="95" s="1"/>
  <c r="CQ22" i="95" s="1"/>
  <c r="CU22" i="95" s="1"/>
  <c r="CY22" i="95" s="1"/>
  <c r="DC22" i="95" s="1"/>
  <c r="O22" i="94"/>
  <c r="S22" i="94" s="1"/>
  <c r="W22" i="94" s="1"/>
  <c r="AA22" i="94" s="1"/>
  <c r="AE22" i="94" s="1"/>
  <c r="AI22" i="94" s="1"/>
  <c r="AM22" i="94" s="1"/>
  <c r="AQ22" i="94" s="1"/>
  <c r="AU22" i="94" s="1"/>
  <c r="AY22" i="94" s="1"/>
  <c r="BC22" i="94" s="1"/>
  <c r="BG22" i="94" s="1"/>
  <c r="BK22" i="94" s="1"/>
  <c r="BO22" i="94" s="1"/>
  <c r="BS22" i="94" s="1"/>
  <c r="BW22" i="94" s="1"/>
  <c r="CA22" i="94" s="1"/>
  <c r="CE22" i="94" s="1"/>
  <c r="CI22" i="94" s="1"/>
  <c r="CM22" i="94" s="1"/>
  <c r="CQ22" i="94" s="1"/>
  <c r="CU22" i="94" s="1"/>
  <c r="CY22" i="94" s="1"/>
  <c r="DC22" i="94" s="1"/>
  <c r="DG22" i="94" s="1"/>
  <c r="DK22" i="94" s="1"/>
  <c r="DO22" i="94" s="1"/>
  <c r="DS22" i="94" s="1"/>
  <c r="DW22" i="94" s="1"/>
  <c r="EA22" i="94" s="1"/>
  <c r="M24" i="94"/>
  <c r="Q24" i="94" s="1"/>
  <c r="U24" i="94" s="1"/>
  <c r="Y24" i="94" s="1"/>
  <c r="AC24" i="94" s="1"/>
  <c r="AG24" i="94" s="1"/>
  <c r="AK24" i="94" s="1"/>
  <c r="AO24" i="94" s="1"/>
  <c r="AS24" i="94" s="1"/>
  <c r="AW24" i="94" s="1"/>
  <c r="BA24" i="94" s="1"/>
  <c r="BE24" i="94" s="1"/>
  <c r="BI24" i="94" s="1"/>
  <c r="BM24" i="94" s="1"/>
  <c r="BQ24" i="94" s="1"/>
  <c r="BU24" i="94" s="1"/>
  <c r="BY24" i="94" s="1"/>
  <c r="CC24" i="94" s="1"/>
  <c r="CG24" i="94" s="1"/>
  <c r="CK24" i="94" s="1"/>
  <c r="CO24" i="94" s="1"/>
  <c r="CS24" i="94" s="1"/>
  <c r="CW24" i="94" s="1"/>
  <c r="DA24" i="94" s="1"/>
  <c r="DE24" i="94" s="1"/>
  <c r="DI24" i="94" s="1"/>
  <c r="DM24" i="94" s="1"/>
  <c r="DQ24" i="94" s="1"/>
  <c r="DU24" i="94" s="1"/>
  <c r="DY24" i="94" s="1"/>
  <c r="O23" i="94"/>
  <c r="O24" i="94" s="1"/>
  <c r="S24" i="94" s="1"/>
  <c r="O23" i="95"/>
  <c r="L73" i="95"/>
  <c r="L74" i="95" s="1"/>
  <c r="P74" i="95" s="1"/>
  <c r="T74" i="95" s="1"/>
  <c r="X74" i="95" s="1"/>
  <c r="AB74" i="95" s="1"/>
  <c r="AF74" i="95" s="1"/>
  <c r="AJ74" i="95" s="1"/>
  <c r="AN74" i="95" s="1"/>
  <c r="AR74" i="95" s="1"/>
  <c r="AV74" i="95" s="1"/>
  <c r="AZ74" i="95" s="1"/>
  <c r="BD74" i="95" s="1"/>
  <c r="BH74" i="95" s="1"/>
  <c r="BL74" i="95" s="1"/>
  <c r="BP74" i="95" s="1"/>
  <c r="BT74" i="95" s="1"/>
  <c r="BX74" i="95" s="1"/>
  <c r="CB74" i="95" s="1"/>
  <c r="CF74" i="95" s="1"/>
  <c r="CJ74" i="95" s="1"/>
  <c r="CN74" i="95" s="1"/>
  <c r="CR74" i="95" s="1"/>
  <c r="CV74" i="95" s="1"/>
  <c r="CZ74" i="95" s="1"/>
  <c r="O74" i="95"/>
  <c r="S74" i="95" s="1"/>
  <c r="W74" i="95" s="1"/>
  <c r="AA74" i="95" s="1"/>
  <c r="AE74" i="95" s="1"/>
  <c r="AI74" i="95" s="1"/>
  <c r="AM74" i="95" s="1"/>
  <c r="AQ74" i="95" s="1"/>
  <c r="AU74" i="95" s="1"/>
  <c r="AY74" i="95" s="1"/>
  <c r="BC74" i="95" s="1"/>
  <c r="BG74" i="95" s="1"/>
  <c r="BK74" i="95" s="1"/>
  <c r="BO74" i="95" s="1"/>
  <c r="BS74" i="95" s="1"/>
  <c r="BW74" i="95" s="1"/>
  <c r="CA74" i="95" s="1"/>
  <c r="CE74" i="95" s="1"/>
  <c r="CI74" i="95" s="1"/>
  <c r="CM74" i="95" s="1"/>
  <c r="CQ74" i="95" s="1"/>
  <c r="CU74" i="95" s="1"/>
  <c r="CY74" i="95" s="1"/>
  <c r="DC74" i="95" s="1"/>
  <c r="M73" i="95"/>
  <c r="N73" i="95" s="1"/>
  <c r="N74" i="95" s="1"/>
  <c r="R74" i="95" s="1"/>
  <c r="V74" i="95" s="1"/>
  <c r="M73" i="94"/>
  <c r="N73" i="94" s="1"/>
  <c r="N74" i="94" s="1"/>
  <c r="R74" i="94" s="1"/>
  <c r="V74" i="94" s="1"/>
  <c r="Z74" i="94" s="1"/>
  <c r="AD74" i="94" s="1"/>
  <c r="O74" i="94"/>
  <c r="S74" i="94" s="1"/>
  <c r="W74" i="94" s="1"/>
  <c r="AA74" i="94" s="1"/>
  <c r="AE74" i="94" s="1"/>
  <c r="AI74" i="94" s="1"/>
  <c r="AM74" i="94" s="1"/>
  <c r="AQ74" i="94" s="1"/>
  <c r="AU74" i="94" s="1"/>
  <c r="AY74" i="94" s="1"/>
  <c r="BC74" i="94" s="1"/>
  <c r="BG74" i="94" s="1"/>
  <c r="BK74" i="94" s="1"/>
  <c r="BO74" i="94" s="1"/>
  <c r="BS74" i="94" s="1"/>
  <c r="BW74" i="94" s="1"/>
  <c r="CA74" i="94" s="1"/>
  <c r="CE74" i="94" s="1"/>
  <c r="CI74" i="94" s="1"/>
  <c r="CM74" i="94" s="1"/>
  <c r="CQ74" i="94" s="1"/>
  <c r="CU74" i="94" s="1"/>
  <c r="CY74" i="94" s="1"/>
  <c r="DC74" i="94" s="1"/>
  <c r="DG74" i="94" s="1"/>
  <c r="DK74" i="94" s="1"/>
  <c r="DO74" i="94" s="1"/>
  <c r="DS74" i="94" s="1"/>
  <c r="DW74" i="94" s="1"/>
  <c r="EA74" i="94" s="1"/>
  <c r="L73" i="94"/>
  <c r="L74" i="94" s="1"/>
  <c r="P74" i="94" s="1"/>
  <c r="T74" i="94" s="1"/>
  <c r="X74" i="94" s="1"/>
  <c r="AB74" i="94" s="1"/>
  <c r="AF74" i="94" s="1"/>
  <c r="AJ74" i="94" s="1"/>
  <c r="AN74" i="94" s="1"/>
  <c r="AR74" i="94" s="1"/>
  <c r="AV74" i="94" s="1"/>
  <c r="AZ74" i="94" s="1"/>
  <c r="BD74" i="94" s="1"/>
  <c r="BH74" i="94" s="1"/>
  <c r="BL74" i="94" s="1"/>
  <c r="BP74" i="94" s="1"/>
  <c r="BT74" i="94" s="1"/>
  <c r="BX74" i="94" s="1"/>
  <c r="CB74" i="94" s="1"/>
  <c r="CF74" i="94" s="1"/>
  <c r="CJ74" i="94" s="1"/>
  <c r="CN74" i="94" s="1"/>
  <c r="CR74" i="94" s="1"/>
  <c r="CV74" i="94" s="1"/>
  <c r="CZ74" i="94" s="1"/>
  <c r="DD74" i="94" s="1"/>
  <c r="DH74" i="94" s="1"/>
  <c r="DL74" i="94" s="1"/>
  <c r="DP74" i="94" s="1"/>
  <c r="DT74" i="94" s="1"/>
  <c r="DX74" i="94" s="1"/>
  <c r="O64" i="93"/>
  <c r="S64" i="93" s="1"/>
  <c r="W64" i="93" s="1"/>
  <c r="AA64" i="93" s="1"/>
  <c r="AE64" i="93" s="1"/>
  <c r="AI64" i="93" s="1"/>
  <c r="AM64" i="93" s="1"/>
  <c r="AQ64" i="93" s="1"/>
  <c r="AU64" i="93" s="1"/>
  <c r="AY64" i="93" s="1"/>
  <c r="BC64" i="93" s="1"/>
  <c r="BG64" i="93" s="1"/>
  <c r="BK64" i="93" s="1"/>
  <c r="BO64" i="93" s="1"/>
  <c r="BS64" i="93" s="1"/>
  <c r="BW64" i="93" s="1"/>
  <c r="CA64" i="93" s="1"/>
  <c r="CE64" i="93" s="1"/>
  <c r="CI64" i="93" s="1"/>
  <c r="CM64" i="93" s="1"/>
  <c r="CQ64" i="93" s="1"/>
  <c r="CU64" i="93" s="1"/>
  <c r="CY64" i="93" s="1"/>
  <c r="DC64" i="93" s="1"/>
  <c r="DG64" i="93" s="1"/>
  <c r="DK64" i="93" s="1"/>
  <c r="DO64" i="93" s="1"/>
  <c r="DS64" i="93" s="1"/>
  <c r="DW64" i="93" s="1"/>
  <c r="O29" i="95"/>
  <c r="M29" i="95" s="1"/>
  <c r="N29" i="95" s="1"/>
  <c r="N30" i="95" s="1"/>
  <c r="R30" i="95" s="1"/>
  <c r="V30" i="95" s="1"/>
  <c r="O29" i="94"/>
  <c r="CF10" i="93"/>
  <c r="CN10" i="93" s="1"/>
  <c r="DW95" i="94"/>
  <c r="CA95" i="94"/>
  <c r="BK95" i="94"/>
  <c r="AM95" i="94"/>
  <c r="M96" i="94"/>
  <c r="DW75" i="94"/>
  <c r="CY75" i="94"/>
  <c r="CA75" i="94"/>
  <c r="AM75" i="94"/>
  <c r="DC71" i="94"/>
  <c r="CU71" i="94"/>
  <c r="BW71" i="94"/>
  <c r="AY71" i="94"/>
  <c r="AQ71" i="94"/>
  <c r="EA43" i="94"/>
  <c r="DS43" i="94"/>
  <c r="DK43" i="94"/>
  <c r="DC43" i="94"/>
  <c r="CU43" i="94"/>
  <c r="CM43" i="94"/>
  <c r="EA19" i="94"/>
  <c r="DS19" i="94"/>
  <c r="DK19" i="94"/>
  <c r="DC19" i="94"/>
  <c r="CU19" i="94"/>
  <c r="DC99" i="95"/>
  <c r="CM99" i="95"/>
  <c r="CE99" i="95"/>
  <c r="BW99" i="95"/>
  <c r="BO99" i="95"/>
  <c r="BG99" i="95"/>
  <c r="AY99" i="95"/>
  <c r="AQ99" i="95"/>
  <c r="AA99" i="95"/>
  <c r="S99" i="95"/>
  <c r="CU95" i="95"/>
  <c r="CE95" i="95"/>
  <c r="DC91" i="95"/>
  <c r="CU91" i="95"/>
  <c r="CM91" i="95"/>
  <c r="CE91" i="95"/>
  <c r="BW91" i="95"/>
  <c r="BO91" i="95"/>
  <c r="BG91" i="95"/>
  <c r="AY91" i="95"/>
  <c r="AQ91" i="95"/>
  <c r="AI91" i="95"/>
  <c r="CE87" i="95"/>
  <c r="AY87" i="95"/>
  <c r="AA87" i="95"/>
  <c r="CU83" i="95"/>
  <c r="DC79" i="95"/>
  <c r="CU79" i="95"/>
  <c r="CM79" i="95"/>
  <c r="CE79" i="95"/>
  <c r="BW79" i="95"/>
  <c r="BO79" i="95"/>
  <c r="CY75" i="95"/>
  <c r="CQ75" i="95"/>
  <c r="CI75" i="95"/>
  <c r="CA75" i="95"/>
  <c r="BS75" i="95"/>
  <c r="BK75" i="95"/>
  <c r="BC75" i="95"/>
  <c r="CQ71" i="95"/>
  <c r="CA71" i="95"/>
  <c r="BK71" i="95"/>
  <c r="AU71" i="95"/>
  <c r="CY67" i="95"/>
  <c r="CQ67" i="95"/>
  <c r="CI67" i="95"/>
  <c r="CY63" i="95"/>
  <c r="CI63" i="95"/>
  <c r="BS63" i="95"/>
  <c r="BC63" i="95"/>
  <c r="CQ59" i="95"/>
  <c r="CA59" i="95"/>
  <c r="BK59" i="95"/>
  <c r="AU59" i="95"/>
  <c r="AE59" i="95"/>
  <c r="O59" i="95"/>
  <c r="O60" i="95" s="1"/>
  <c r="M60" i="95"/>
  <c r="Q60" i="95" s="1"/>
  <c r="CY55" i="95"/>
  <c r="CQ55" i="95"/>
  <c r="CI55" i="95"/>
  <c r="CA55" i="95"/>
  <c r="BK55" i="95"/>
  <c r="BC55" i="95"/>
  <c r="AU55" i="95"/>
  <c r="AM55" i="95"/>
  <c r="AE55" i="95"/>
  <c r="W55" i="95"/>
  <c r="O55" i="95"/>
  <c r="O56" i="95" s="1"/>
  <c r="M56" i="95"/>
  <c r="CQ51" i="95"/>
  <c r="DC47" i="95"/>
  <c r="CU47" i="95"/>
  <c r="CM47" i="95"/>
  <c r="CE47" i="95"/>
  <c r="BW47" i="95"/>
  <c r="BO47" i="95"/>
  <c r="BG47" i="95"/>
  <c r="AY47" i="95"/>
  <c r="DC43" i="95"/>
  <c r="CU43" i="95"/>
  <c r="CM43" i="95"/>
  <c r="CE43" i="95"/>
  <c r="BW43" i="95"/>
  <c r="BO43" i="95"/>
  <c r="BG43" i="95"/>
  <c r="AY43" i="95"/>
  <c r="AQ43" i="95"/>
  <c r="AI43" i="95"/>
  <c r="AA43" i="95"/>
  <c r="S43" i="95"/>
  <c r="DC39" i="95"/>
  <c r="DC27" i="95"/>
  <c r="CU27" i="95"/>
  <c r="CM27" i="95"/>
  <c r="CE27" i="95"/>
  <c r="BW27" i="95"/>
  <c r="BO27" i="95"/>
  <c r="BG27" i="95"/>
  <c r="AY27" i="95"/>
  <c r="AQ27" i="95"/>
  <c r="DC23" i="95"/>
  <c r="CM23" i="95"/>
  <c r="CY19" i="95"/>
  <c r="CI19" i="95"/>
  <c r="BS19" i="95"/>
  <c r="BC19" i="95"/>
  <c r="AM19" i="95"/>
  <c r="W19" i="95"/>
  <c r="CQ15" i="95"/>
  <c r="CA15" i="95"/>
  <c r="BK15" i="95"/>
  <c r="AU15" i="95"/>
  <c r="AE15" i="95"/>
  <c r="O15" i="95"/>
  <c r="M16" i="95"/>
  <c r="Q16" i="95" s="1"/>
  <c r="DC107" i="94"/>
  <c r="CQ107" i="94"/>
  <c r="BK107" i="94"/>
  <c r="BG107" i="94"/>
  <c r="V66" i="94"/>
  <c r="Z66" i="94" s="1"/>
  <c r="AD66" i="94" s="1"/>
  <c r="AH66" i="94" s="1"/>
  <c r="AL66" i="94" s="1"/>
  <c r="Z90" i="95"/>
  <c r="R80" i="95"/>
  <c r="BG79" i="95"/>
  <c r="AY79" i="95"/>
  <c r="AQ79" i="95"/>
  <c r="AI79" i="95"/>
  <c r="AA79" i="95"/>
  <c r="S79" i="95"/>
  <c r="O51" i="95"/>
  <c r="O52" i="95" s="1"/>
  <c r="AM75" i="95"/>
  <c r="W75" i="95"/>
  <c r="O75" i="95"/>
  <c r="O76" i="95" s="1"/>
  <c r="AE71" i="95"/>
  <c r="O71" i="95"/>
  <c r="O72" i="95" s="1"/>
  <c r="CA67" i="95"/>
  <c r="BS67" i="95"/>
  <c r="BK67" i="95"/>
  <c r="AU67" i="95"/>
  <c r="AE67" i="95"/>
  <c r="O67" i="95"/>
  <c r="AM63" i="95"/>
  <c r="W63" i="95"/>
  <c r="CY35" i="95"/>
  <c r="CQ35" i="95"/>
  <c r="CI35" i="95"/>
  <c r="CA35" i="95"/>
  <c r="BS35" i="95"/>
  <c r="BK35" i="95"/>
  <c r="BC35" i="95"/>
  <c r="AU35" i="95"/>
  <c r="AM35" i="95"/>
  <c r="AE35" i="95"/>
  <c r="W35" i="95"/>
  <c r="O35" i="95"/>
  <c r="AI27" i="95"/>
  <c r="AA27" i="95"/>
  <c r="S27" i="95"/>
  <c r="S28" i="95" s="1"/>
  <c r="O24" i="95"/>
  <c r="DS95" i="94"/>
  <c r="CM95" i="94"/>
  <c r="BO95" i="94"/>
  <c r="DS75" i="94"/>
  <c r="DK75" i="94"/>
  <c r="CU75" i="94"/>
  <c r="CM75" i="94"/>
  <c r="CE75" i="94"/>
  <c r="BO75" i="94"/>
  <c r="BG75" i="94"/>
  <c r="AY75" i="94"/>
  <c r="AI75" i="94"/>
  <c r="AA75" i="94"/>
  <c r="S75" i="94"/>
  <c r="DO71" i="94"/>
  <c r="CI71" i="94"/>
  <c r="BC71" i="94"/>
  <c r="W71" i="94"/>
  <c r="DW43" i="94"/>
  <c r="DO43" i="94"/>
  <c r="DG43" i="94"/>
  <c r="CY43" i="94"/>
  <c r="CQ43" i="94"/>
  <c r="CI43" i="94"/>
  <c r="DW19" i="94"/>
  <c r="DG19" i="94"/>
  <c r="CQ19" i="94"/>
  <c r="AI125" i="95"/>
  <c r="AM125" i="95" s="1"/>
  <c r="AQ125" i="95" s="1"/>
  <c r="AU125" i="95" s="1"/>
  <c r="AE126" i="95"/>
  <c r="CY99" i="95"/>
  <c r="CI99" i="95"/>
  <c r="BS99" i="95"/>
  <c r="BC99" i="95"/>
  <c r="AM99" i="95"/>
  <c r="W99" i="95"/>
  <c r="CQ87" i="95"/>
  <c r="CA87" i="95"/>
  <c r="BK87" i="95"/>
  <c r="AU87" i="95"/>
  <c r="AE87" i="95"/>
  <c r="CY83" i="95"/>
  <c r="CQ79" i="95"/>
  <c r="CA79" i="95"/>
  <c r="CU75" i="95"/>
  <c r="BO75" i="95"/>
  <c r="DC71" i="95"/>
  <c r="CU71" i="95"/>
  <c r="CM71" i="95"/>
  <c r="CE71" i="95"/>
  <c r="BW71" i="95"/>
  <c r="BO71" i="95"/>
  <c r="BG71" i="95"/>
  <c r="AY71" i="95"/>
  <c r="DC67" i="95"/>
  <c r="CU67" i="95"/>
  <c r="CM67" i="95"/>
  <c r="DC63" i="95"/>
  <c r="CU63" i="95"/>
  <c r="CM63" i="95"/>
  <c r="CE63" i="95"/>
  <c r="BW63" i="95"/>
  <c r="BO63" i="95"/>
  <c r="BG63" i="95"/>
  <c r="AY63" i="95"/>
  <c r="DC59" i="95"/>
  <c r="CM59" i="95"/>
  <c r="CE59" i="95"/>
  <c r="BW59" i="95"/>
  <c r="BO59" i="95"/>
  <c r="BG59" i="95"/>
  <c r="AY59" i="95"/>
  <c r="AQ59" i="95"/>
  <c r="AA59" i="95"/>
  <c r="S59" i="95"/>
  <c r="CU55" i="95"/>
  <c r="CE55" i="95"/>
  <c r="AY55" i="95"/>
  <c r="AI55" i="95"/>
  <c r="S55" i="95"/>
  <c r="Q56" i="95"/>
  <c r="U56" i="95" s="1"/>
  <c r="CU51" i="95"/>
  <c r="CM51" i="95"/>
  <c r="CE51" i="95"/>
  <c r="CY47" i="95"/>
  <c r="CI47" i="95"/>
  <c r="BS47" i="95"/>
  <c r="BC47" i="95"/>
  <c r="CQ43" i="95"/>
  <c r="CA43" i="95"/>
  <c r="BK43" i="95"/>
  <c r="AU43" i="95"/>
  <c r="AE43" i="95"/>
  <c r="M44" i="95"/>
  <c r="Q44" i="95" s="1"/>
  <c r="CY39" i="95"/>
  <c r="CQ39" i="95"/>
  <c r="CY27" i="95"/>
  <c r="CI27" i="95"/>
  <c r="CA27" i="95"/>
  <c r="BS27" i="95"/>
  <c r="AU27" i="95"/>
  <c r="AM27" i="95"/>
  <c r="CQ23" i="95"/>
  <c r="DC19" i="95"/>
  <c r="CU19" i="95"/>
  <c r="CM19" i="95"/>
  <c r="CE19" i="95"/>
  <c r="BW19" i="95"/>
  <c r="BO19" i="95"/>
  <c r="AY19" i="95"/>
  <c r="AQ19" i="95"/>
  <c r="AI19" i="95"/>
  <c r="AA19" i="95"/>
  <c r="S19" i="95"/>
  <c r="DC15" i="95"/>
  <c r="CU15" i="95"/>
  <c r="CM15" i="95"/>
  <c r="CE15" i="95"/>
  <c r="BW15" i="95"/>
  <c r="BO15" i="95"/>
  <c r="BG15" i="95"/>
  <c r="AY15" i="95"/>
  <c r="AI15" i="95"/>
  <c r="AA15" i="95"/>
  <c r="S15" i="95"/>
  <c r="W18" i="95"/>
  <c r="DZ76" i="94"/>
  <c r="V34" i="94"/>
  <c r="Z34" i="94" s="1"/>
  <c r="AD34" i="94" s="1"/>
  <c r="EA75" i="94"/>
  <c r="W59" i="94"/>
  <c r="O59" i="94"/>
  <c r="O60" i="94" s="1"/>
  <c r="S36" i="94"/>
  <c r="W36" i="94" s="1"/>
  <c r="AA36" i="94" s="1"/>
  <c r="AE36" i="94" s="1"/>
  <c r="AI36" i="94" s="1"/>
  <c r="AM36" i="94" s="1"/>
  <c r="AQ36" i="94" s="1"/>
  <c r="AU36" i="94" s="1"/>
  <c r="AY36" i="94" s="1"/>
  <c r="BC36" i="94" s="1"/>
  <c r="BG36" i="94" s="1"/>
  <c r="BK36" i="94" s="1"/>
  <c r="BO36" i="94" s="1"/>
  <c r="BS36" i="94" s="1"/>
  <c r="BW36" i="94" s="1"/>
  <c r="CA36" i="94" s="1"/>
  <c r="CE36" i="94" s="1"/>
  <c r="CI36" i="94" s="1"/>
  <c r="CM36" i="94" s="1"/>
  <c r="CQ36" i="94" s="1"/>
  <c r="CU36" i="94" s="1"/>
  <c r="CY36" i="94" s="1"/>
  <c r="DC36" i="94" s="1"/>
  <c r="DG36" i="94" s="1"/>
  <c r="DK36" i="94" s="1"/>
  <c r="DO36" i="94" s="1"/>
  <c r="DS36" i="94" s="1"/>
  <c r="DW36" i="94" s="1"/>
  <c r="EA36" i="94" s="1"/>
  <c r="S28" i="94"/>
  <c r="V110" i="95"/>
  <c r="Z110" i="95" s="1"/>
  <c r="AD110" i="95" s="1"/>
  <c r="AH110" i="95" s="1"/>
  <c r="AL110" i="95" s="1"/>
  <c r="AP110" i="95" s="1"/>
  <c r="AT110" i="95" s="1"/>
  <c r="AX110" i="95" s="1"/>
  <c r="BB110" i="95" s="1"/>
  <c r="BF110" i="95" s="1"/>
  <c r="BJ110" i="95" s="1"/>
  <c r="V106" i="95"/>
  <c r="Z106" i="95" s="1"/>
  <c r="AD106" i="95" s="1"/>
  <c r="AH106" i="95" s="1"/>
  <c r="AL106" i="95" s="1"/>
  <c r="AP106" i="95" s="1"/>
  <c r="AT106" i="95" s="1"/>
  <c r="AX106" i="95" s="1"/>
  <c r="BB106" i="95" s="1"/>
  <c r="BF106" i="95" s="1"/>
  <c r="BJ106" i="95" s="1"/>
  <c r="BN106" i="95" s="1"/>
  <c r="BR106" i="95" s="1"/>
  <c r="BV106" i="95" s="1"/>
  <c r="BZ106" i="95" s="1"/>
  <c r="CD106" i="95" s="1"/>
  <c r="CH106" i="95" s="1"/>
  <c r="CL106" i="95" s="1"/>
  <c r="CP106" i="95" s="1"/>
  <c r="CT106" i="95" s="1"/>
  <c r="CX106" i="95" s="1"/>
  <c r="DB106" i="95" s="1"/>
  <c r="V102" i="95"/>
  <c r="Z102" i="95" s="1"/>
  <c r="AD102" i="95" s="1"/>
  <c r="AH102" i="95" s="1"/>
  <c r="AL102" i="95" s="1"/>
  <c r="AP102" i="95" s="1"/>
  <c r="AT102" i="95" s="1"/>
  <c r="AX102" i="95" s="1"/>
  <c r="BB102" i="95" s="1"/>
  <c r="BF102" i="95" s="1"/>
  <c r="BJ102" i="95" s="1"/>
  <c r="R98" i="95"/>
  <c r="V98" i="95" s="1"/>
  <c r="Z98" i="95" s="1"/>
  <c r="AD98" i="95" s="1"/>
  <c r="AH98" i="95" s="1"/>
  <c r="Q16" i="94"/>
  <c r="V82" i="95"/>
  <c r="Z82" i="95" s="1"/>
  <c r="AD82" i="95" s="1"/>
  <c r="AH82" i="95" s="1"/>
  <c r="AL82" i="95" s="1"/>
  <c r="R68" i="95"/>
  <c r="V68" i="95" s="1"/>
  <c r="Z68" i="95" s="1"/>
  <c r="AD68" i="95" s="1"/>
  <c r="AH68" i="95" s="1"/>
  <c r="AL68" i="95" s="1"/>
  <c r="AP68" i="95" s="1"/>
  <c r="AT68" i="95" s="1"/>
  <c r="AX68" i="95" s="1"/>
  <c r="BB68" i="95" s="1"/>
  <c r="BF68" i="95" s="1"/>
  <c r="BJ68" i="95" s="1"/>
  <c r="BN68" i="95" s="1"/>
  <c r="BR68" i="95" s="1"/>
  <c r="BV68" i="95" s="1"/>
  <c r="BZ68" i="95" s="1"/>
  <c r="CD68" i="95" s="1"/>
  <c r="CH68" i="95" s="1"/>
  <c r="CL68" i="95" s="1"/>
  <c r="CP68" i="95" s="1"/>
  <c r="CT68" i="95" s="1"/>
  <c r="CX68" i="95" s="1"/>
  <c r="DB68" i="95" s="1"/>
  <c r="R56" i="95"/>
  <c r="V56" i="95" s="1"/>
  <c r="R36" i="95"/>
  <c r="V36" i="95" s="1"/>
  <c r="Z36" i="95" s="1"/>
  <c r="AD36" i="95" s="1"/>
  <c r="AH36" i="95" s="1"/>
  <c r="AL36" i="95" s="1"/>
  <c r="AP36" i="95" s="1"/>
  <c r="AT36" i="95" s="1"/>
  <c r="AX36" i="95" s="1"/>
  <c r="BB36" i="95" s="1"/>
  <c r="BF36" i="95" s="1"/>
  <c r="BJ36" i="95" s="1"/>
  <c r="BN36" i="95" s="1"/>
  <c r="BR36" i="95" s="1"/>
  <c r="BV36" i="95" s="1"/>
  <c r="BZ36" i="95" s="1"/>
  <c r="CD36" i="95" s="1"/>
  <c r="CH36" i="95" s="1"/>
  <c r="CL36" i="95" s="1"/>
  <c r="CP36" i="95" s="1"/>
  <c r="CT36" i="95" s="1"/>
  <c r="CX36" i="95" s="1"/>
  <c r="DB36" i="95" s="1"/>
  <c r="BK79" i="95"/>
  <c r="AU79" i="95"/>
  <c r="AE79" i="95"/>
  <c r="O79" i="95"/>
  <c r="O80" i="95" s="1"/>
  <c r="S80" i="95" s="1"/>
  <c r="BW51" i="95"/>
  <c r="BO51" i="95"/>
  <c r="BG51" i="95"/>
  <c r="AY51" i="95"/>
  <c r="AI51" i="95"/>
  <c r="AA51" i="95"/>
  <c r="S51" i="95"/>
  <c r="AQ47" i="95"/>
  <c r="AQ71" i="95"/>
  <c r="AI71" i="95"/>
  <c r="AA71" i="95"/>
  <c r="S71" i="95"/>
  <c r="CE67" i="95"/>
  <c r="BW67" i="95"/>
  <c r="BO67" i="95"/>
  <c r="BG67" i="95"/>
  <c r="AY67" i="95"/>
  <c r="AQ67" i="95"/>
  <c r="AI67" i="95"/>
  <c r="AA67" i="95"/>
  <c r="S67" i="95"/>
  <c r="AQ63" i="95"/>
  <c r="AI63" i="95"/>
  <c r="AA63" i="95"/>
  <c r="S63" i="95"/>
  <c r="CI39" i="95"/>
  <c r="CA39" i="95"/>
  <c r="BS39" i="95"/>
  <c r="BK39" i="95"/>
  <c r="BC39" i="95"/>
  <c r="AU39" i="95"/>
  <c r="AM39" i="95"/>
  <c r="AE39" i="95"/>
  <c r="W39" i="95"/>
  <c r="DC35" i="95"/>
  <c r="CM35" i="95"/>
  <c r="BW35" i="95"/>
  <c r="BG35" i="95"/>
  <c r="CY31" i="95"/>
  <c r="CQ31" i="95"/>
  <c r="CI31" i="95"/>
  <c r="CA31" i="95"/>
  <c r="BS31" i="95"/>
  <c r="BK31" i="95"/>
  <c r="BC31" i="95"/>
  <c r="AU31" i="95"/>
  <c r="AM31" i="95"/>
  <c r="AE31" i="95"/>
  <c r="W31" i="95"/>
  <c r="W27" i="95"/>
  <c r="E97" i="53"/>
  <c r="K97" i="53" s="1"/>
  <c r="K16" i="102"/>
  <c r="O30" i="94"/>
  <c r="S30" i="94" s="1"/>
  <c r="W30" i="94" s="1"/>
  <c r="AA30" i="94" s="1"/>
  <c r="AE30" i="94" s="1"/>
  <c r="AI30" i="94" s="1"/>
  <c r="AM30" i="94" s="1"/>
  <c r="AQ30" i="94" s="1"/>
  <c r="AU30" i="94" s="1"/>
  <c r="AY30" i="94" s="1"/>
  <c r="BC30" i="94" s="1"/>
  <c r="BG30" i="94" s="1"/>
  <c r="BK30" i="94" s="1"/>
  <c r="BO30" i="94" s="1"/>
  <c r="BS30" i="94" s="1"/>
  <c r="BW30" i="94" s="1"/>
  <c r="CA30" i="94" s="1"/>
  <c r="CE30" i="94" s="1"/>
  <c r="CI30" i="94" s="1"/>
  <c r="CM30" i="94" s="1"/>
  <c r="CQ30" i="94" s="1"/>
  <c r="CU30" i="94" s="1"/>
  <c r="CY30" i="94" s="1"/>
  <c r="DC30" i="94" s="1"/>
  <c r="DG30" i="94" s="1"/>
  <c r="DK30" i="94" s="1"/>
  <c r="DO30" i="94" s="1"/>
  <c r="DS30" i="94" s="1"/>
  <c r="DW30" i="94" s="1"/>
  <c r="EA30" i="94" s="1"/>
  <c r="M29" i="94"/>
  <c r="N29" i="94" s="1"/>
  <c r="N30" i="94" s="1"/>
  <c r="R30" i="94" s="1"/>
  <c r="V30" i="94" s="1"/>
  <c r="L29" i="94"/>
  <c r="L30" i="94" s="1"/>
  <c r="P30" i="94" s="1"/>
  <c r="T30" i="94" s="1"/>
  <c r="X30" i="94" s="1"/>
  <c r="AB30" i="94" s="1"/>
  <c r="AF30" i="94" s="1"/>
  <c r="AJ30" i="94" s="1"/>
  <c r="AN30" i="94" s="1"/>
  <c r="AR30" i="94" s="1"/>
  <c r="AV30" i="94" s="1"/>
  <c r="AZ30" i="94" s="1"/>
  <c r="BD30" i="94" s="1"/>
  <c r="BH30" i="94" s="1"/>
  <c r="BL30" i="94" s="1"/>
  <c r="BP30" i="94" s="1"/>
  <c r="BT30" i="94" s="1"/>
  <c r="BX30" i="94" s="1"/>
  <c r="CB30" i="94" s="1"/>
  <c r="CF30" i="94" s="1"/>
  <c r="CJ30" i="94" s="1"/>
  <c r="CN30" i="94" s="1"/>
  <c r="CR30" i="94" s="1"/>
  <c r="CV30" i="94" s="1"/>
  <c r="CZ30" i="94" s="1"/>
  <c r="DD30" i="94" s="1"/>
  <c r="DH30" i="94" s="1"/>
  <c r="DL30" i="94" s="1"/>
  <c r="DP30" i="94" s="1"/>
  <c r="DT30" i="94" s="1"/>
  <c r="DX30" i="94" s="1"/>
  <c r="AI126" i="95"/>
  <c r="AA18" i="95"/>
  <c r="AE18" i="95" s="1"/>
  <c r="AI18" i="95" s="1"/>
  <c r="AM18" i="95" s="1"/>
  <c r="AQ18" i="95" s="1"/>
  <c r="AU18" i="95" s="1"/>
  <c r="AY18" i="95" s="1"/>
  <c r="BC18" i="95" s="1"/>
  <c r="BG18" i="95" s="1"/>
  <c r="BK18" i="95" s="1"/>
  <c r="BO18" i="95" s="1"/>
  <c r="BS18" i="95" s="1"/>
  <c r="BW18" i="95" s="1"/>
  <c r="CA18" i="95" s="1"/>
  <c r="CE18" i="95" s="1"/>
  <c r="CI18" i="95" s="1"/>
  <c r="CM18" i="95" s="1"/>
  <c r="CQ18" i="95" s="1"/>
  <c r="CU18" i="95" s="1"/>
  <c r="CY18" i="95" s="1"/>
  <c r="DC18" i="95" s="1"/>
  <c r="O76" i="93"/>
  <c r="O41" i="94"/>
  <c r="M41" i="94" s="1"/>
  <c r="M42" i="94" s="1"/>
  <c r="Q42" i="94" s="1"/>
  <c r="U42" i="94" s="1"/>
  <c r="Y42" i="94" s="1"/>
  <c r="AC42" i="94" s="1"/>
  <c r="AG42" i="94" s="1"/>
  <c r="AK42" i="94" s="1"/>
  <c r="AO42" i="94" s="1"/>
  <c r="AS42" i="94" s="1"/>
  <c r="AW42" i="94" s="1"/>
  <c r="BA42" i="94" s="1"/>
  <c r="BE42" i="94" s="1"/>
  <c r="BI42" i="94" s="1"/>
  <c r="BM42" i="94" s="1"/>
  <c r="BQ42" i="94" s="1"/>
  <c r="BU42" i="94" s="1"/>
  <c r="BY42" i="94" s="1"/>
  <c r="CC42" i="94" s="1"/>
  <c r="CG42" i="94" s="1"/>
  <c r="CK42" i="94" s="1"/>
  <c r="CO42" i="94" s="1"/>
  <c r="CS42" i="94" s="1"/>
  <c r="CW42" i="94" s="1"/>
  <c r="DA42" i="94" s="1"/>
  <c r="DE42" i="94" s="1"/>
  <c r="DI42" i="94" s="1"/>
  <c r="DM42" i="94" s="1"/>
  <c r="DQ42" i="94" s="1"/>
  <c r="DU42" i="94" s="1"/>
  <c r="DY42" i="94" s="1"/>
  <c r="O41" i="95"/>
  <c r="O42" i="95" s="1"/>
  <c r="S42" i="95" s="1"/>
  <c r="W42" i="95" s="1"/>
  <c r="AA42" i="95" s="1"/>
  <c r="AE42" i="95" s="1"/>
  <c r="AI42" i="95" s="1"/>
  <c r="AM42" i="95" s="1"/>
  <c r="AQ42" i="95" s="1"/>
  <c r="AU42" i="95" s="1"/>
  <c r="AY42" i="95" s="1"/>
  <c r="BC42" i="95" s="1"/>
  <c r="BG42" i="95" s="1"/>
  <c r="BK42" i="95" s="1"/>
  <c r="BO42" i="95" s="1"/>
  <c r="BS42" i="95" s="1"/>
  <c r="BW42" i="95" s="1"/>
  <c r="CA42" i="95" s="1"/>
  <c r="CE42" i="95" s="1"/>
  <c r="CI42" i="95" s="1"/>
  <c r="CM42" i="95" s="1"/>
  <c r="CQ42" i="95" s="1"/>
  <c r="CU42" i="95" s="1"/>
  <c r="CY42" i="95" s="1"/>
  <c r="DC42" i="95" s="1"/>
  <c r="K23" i="102"/>
  <c r="O40" i="94"/>
  <c r="O40" i="95"/>
  <c r="O75" i="93"/>
  <c r="O60" i="93"/>
  <c r="S60" i="93" s="1"/>
  <c r="W60" i="93" s="1"/>
  <c r="AA60" i="93" s="1"/>
  <c r="AE60" i="93" s="1"/>
  <c r="AI60" i="93" s="1"/>
  <c r="AM60" i="93" s="1"/>
  <c r="AQ60" i="93" s="1"/>
  <c r="AU60" i="93" s="1"/>
  <c r="AY60" i="93" s="1"/>
  <c r="BC60" i="93" s="1"/>
  <c r="BG60" i="93" s="1"/>
  <c r="BK60" i="93" s="1"/>
  <c r="BO60" i="93" s="1"/>
  <c r="BS60" i="93" s="1"/>
  <c r="BW60" i="93" s="1"/>
  <c r="CA60" i="93" s="1"/>
  <c r="CE60" i="93" s="1"/>
  <c r="CI60" i="93" s="1"/>
  <c r="CM60" i="93" s="1"/>
  <c r="CQ60" i="93" s="1"/>
  <c r="CU60" i="93" s="1"/>
  <c r="CY60" i="93" s="1"/>
  <c r="DC60" i="93" s="1"/>
  <c r="DG60" i="93" s="1"/>
  <c r="DK60" i="93" s="1"/>
  <c r="DO60" i="93" s="1"/>
  <c r="DS60" i="93" s="1"/>
  <c r="DW60" i="93" s="1"/>
  <c r="O27" i="94"/>
  <c r="O27" i="95"/>
  <c r="O37" i="95"/>
  <c r="L37" i="95"/>
  <c r="L38" i="95" s="1"/>
  <c r="P38" i="95" s="1"/>
  <c r="T38" i="95" s="1"/>
  <c r="X38" i="95" s="1"/>
  <c r="AB38" i="95" s="1"/>
  <c r="AF38" i="95" s="1"/>
  <c r="AJ38" i="95" s="1"/>
  <c r="AN38" i="95" s="1"/>
  <c r="AR38" i="95" s="1"/>
  <c r="AV38" i="95" s="1"/>
  <c r="AZ38" i="95" s="1"/>
  <c r="BD38" i="95" s="1"/>
  <c r="BH38" i="95" s="1"/>
  <c r="BL38" i="95" s="1"/>
  <c r="BP38" i="95" s="1"/>
  <c r="BT38" i="95" s="1"/>
  <c r="BX38" i="95" s="1"/>
  <c r="CB38" i="95" s="1"/>
  <c r="CF38" i="95" s="1"/>
  <c r="CJ38" i="95" s="1"/>
  <c r="CN38" i="95" s="1"/>
  <c r="CR38" i="95" s="1"/>
  <c r="CV38" i="95" s="1"/>
  <c r="CZ38" i="95" s="1"/>
  <c r="O37" i="94"/>
  <c r="L37" i="94" s="1"/>
  <c r="L38" i="94" s="1"/>
  <c r="P38" i="94" s="1"/>
  <c r="T38" i="94" s="1"/>
  <c r="X38" i="94" s="1"/>
  <c r="AB38" i="94" s="1"/>
  <c r="AF38" i="94" s="1"/>
  <c r="AJ38" i="94" s="1"/>
  <c r="AN38" i="94" s="1"/>
  <c r="AR38" i="94" s="1"/>
  <c r="AV38" i="94" s="1"/>
  <c r="AZ38" i="94" s="1"/>
  <c r="BD38" i="94" s="1"/>
  <c r="BH38" i="94" s="1"/>
  <c r="BL38" i="94" s="1"/>
  <c r="BP38" i="94" s="1"/>
  <c r="BT38" i="94" s="1"/>
  <c r="BX38" i="94" s="1"/>
  <c r="CB38" i="94" s="1"/>
  <c r="CF38" i="94" s="1"/>
  <c r="CJ38" i="94" s="1"/>
  <c r="CN38" i="94" s="1"/>
  <c r="CR38" i="94" s="1"/>
  <c r="CV38" i="94" s="1"/>
  <c r="CZ38" i="94" s="1"/>
  <c r="DD38" i="94" s="1"/>
  <c r="DH38" i="94" s="1"/>
  <c r="DL38" i="94" s="1"/>
  <c r="DP38" i="94" s="1"/>
  <c r="DT38" i="94" s="1"/>
  <c r="DX38" i="94" s="1"/>
  <c r="M37" i="95"/>
  <c r="M38" i="95" s="1"/>
  <c r="Q38" i="95" s="1"/>
  <c r="U38" i="95" s="1"/>
  <c r="Y38" i="95" s="1"/>
  <c r="AC38" i="95" s="1"/>
  <c r="AG38" i="95" s="1"/>
  <c r="AK38" i="95" s="1"/>
  <c r="AO38" i="95" s="1"/>
  <c r="AS38" i="95" s="1"/>
  <c r="AW38" i="95" s="1"/>
  <c r="BA38" i="95" s="1"/>
  <c r="BE38" i="95" s="1"/>
  <c r="BI38" i="95" s="1"/>
  <c r="BM38" i="95" s="1"/>
  <c r="BQ38" i="95" s="1"/>
  <c r="BU38" i="95" s="1"/>
  <c r="BY38" i="95" s="1"/>
  <c r="CC38" i="95" s="1"/>
  <c r="CG38" i="95" s="1"/>
  <c r="CK38" i="95" s="1"/>
  <c r="CO38" i="95" s="1"/>
  <c r="CS38" i="95" s="1"/>
  <c r="CW38" i="95" s="1"/>
  <c r="DA38" i="95" s="1"/>
  <c r="O58" i="94"/>
  <c r="S58" i="94" s="1"/>
  <c r="W58" i="94" s="1"/>
  <c r="AA58" i="94" s="1"/>
  <c r="AE58" i="94" s="1"/>
  <c r="AI58" i="94" s="1"/>
  <c r="AM58" i="94" s="1"/>
  <c r="AQ58" i="94" s="1"/>
  <c r="AU58" i="94" s="1"/>
  <c r="AY58" i="94" s="1"/>
  <c r="BC58" i="94" s="1"/>
  <c r="BG58" i="94" s="1"/>
  <c r="BK58" i="94" s="1"/>
  <c r="BO58" i="94" s="1"/>
  <c r="BS58" i="94" s="1"/>
  <c r="BW58" i="94" s="1"/>
  <c r="CA58" i="94" s="1"/>
  <c r="CE58" i="94" s="1"/>
  <c r="CI58" i="94" s="1"/>
  <c r="CM58" i="94" s="1"/>
  <c r="CQ58" i="94" s="1"/>
  <c r="CU58" i="94" s="1"/>
  <c r="CY58" i="94" s="1"/>
  <c r="DC58" i="94" s="1"/>
  <c r="DG58" i="94" s="1"/>
  <c r="DK58" i="94" s="1"/>
  <c r="DO58" i="94" s="1"/>
  <c r="DS58" i="94" s="1"/>
  <c r="DW58" i="94" s="1"/>
  <c r="EA58" i="94" s="1"/>
  <c r="F47" i="93"/>
  <c r="O58" i="95"/>
  <c r="S58" i="95" s="1"/>
  <c r="W58" i="95" s="1"/>
  <c r="AA58" i="95" s="1"/>
  <c r="AE58" i="95" s="1"/>
  <c r="AI58" i="95" s="1"/>
  <c r="AM58" i="95" s="1"/>
  <c r="AQ58" i="95" s="1"/>
  <c r="AU58" i="95" s="1"/>
  <c r="AY58" i="95" s="1"/>
  <c r="BC58" i="95" s="1"/>
  <c r="BG58" i="95" s="1"/>
  <c r="BK58" i="95" s="1"/>
  <c r="BO58" i="95" s="1"/>
  <c r="BS58" i="95" s="1"/>
  <c r="BW58" i="95" s="1"/>
  <c r="CA58" i="95" s="1"/>
  <c r="CE58" i="95" s="1"/>
  <c r="CI58" i="95" s="1"/>
  <c r="CM58" i="95" s="1"/>
  <c r="CQ58" i="95" s="1"/>
  <c r="CU58" i="95" s="1"/>
  <c r="CY58" i="95" s="1"/>
  <c r="DC58" i="95" s="1"/>
  <c r="F17" i="130"/>
  <c r="G17" i="130" s="1"/>
  <c r="O38" i="95"/>
  <c r="S38" i="95" s="1"/>
  <c r="W38" i="95" s="1"/>
  <c r="AA38" i="95" s="1"/>
  <c r="AE38" i="95" s="1"/>
  <c r="AI38" i="95" s="1"/>
  <c r="AM38" i="95" s="1"/>
  <c r="AQ38" i="95" s="1"/>
  <c r="AU38" i="95" s="1"/>
  <c r="AY38" i="95" s="1"/>
  <c r="BC38" i="95" s="1"/>
  <c r="BG38" i="95" s="1"/>
  <c r="BK38" i="95" s="1"/>
  <c r="BO38" i="95" s="1"/>
  <c r="BS38" i="95" s="1"/>
  <c r="BW38" i="95" s="1"/>
  <c r="CA38" i="95" s="1"/>
  <c r="CE38" i="95" s="1"/>
  <c r="CI38" i="95" s="1"/>
  <c r="CM38" i="95" s="1"/>
  <c r="CQ38" i="95" s="1"/>
  <c r="CU38" i="95" s="1"/>
  <c r="CY38" i="95" s="1"/>
  <c r="DC38" i="95" s="1"/>
  <c r="O38" i="94"/>
  <c r="S38" i="94" s="1"/>
  <c r="W38" i="94" s="1"/>
  <c r="AA38" i="94" s="1"/>
  <c r="AE38" i="94" s="1"/>
  <c r="AI38" i="94" s="1"/>
  <c r="AM38" i="94" s="1"/>
  <c r="AQ38" i="94" s="1"/>
  <c r="AU38" i="94" s="1"/>
  <c r="AY38" i="94" s="1"/>
  <c r="BC38" i="94" s="1"/>
  <c r="BG38" i="94" s="1"/>
  <c r="BK38" i="94" s="1"/>
  <c r="BO38" i="94" s="1"/>
  <c r="BS38" i="94" s="1"/>
  <c r="BW38" i="94" s="1"/>
  <c r="CA38" i="94" s="1"/>
  <c r="CE38" i="94" s="1"/>
  <c r="CI38" i="94" s="1"/>
  <c r="CM38" i="94" s="1"/>
  <c r="CQ38" i="94" s="1"/>
  <c r="CU38" i="94" s="1"/>
  <c r="CY38" i="94" s="1"/>
  <c r="DC38" i="94" s="1"/>
  <c r="DG38" i="94" s="1"/>
  <c r="DK38" i="94" s="1"/>
  <c r="DO38" i="94" s="1"/>
  <c r="DS38" i="94" s="1"/>
  <c r="DW38" i="94" s="1"/>
  <c r="EA38" i="94" s="1"/>
  <c r="O39" i="94"/>
  <c r="O74" i="93"/>
  <c r="O39" i="95"/>
  <c r="F29" i="93"/>
  <c r="G38" i="130"/>
  <c r="I103" i="128"/>
  <c r="J103" i="128" s="1"/>
  <c r="K103" i="128" s="1"/>
  <c r="I99" i="128"/>
  <c r="I98" i="128"/>
  <c r="J98" i="128" s="1"/>
  <c r="K98" i="128" s="1"/>
  <c r="I111" i="128"/>
  <c r="J111" i="128" s="1"/>
  <c r="I34" i="128"/>
  <c r="J34" i="128" s="1"/>
  <c r="K34" i="128" s="1"/>
  <c r="I25" i="128"/>
  <c r="J25" i="128" s="1"/>
  <c r="K25" i="128" s="1"/>
  <c r="I33" i="128"/>
  <c r="I23" i="128"/>
  <c r="J23" i="128" s="1"/>
  <c r="K23" i="128" s="1"/>
  <c r="I26" i="128"/>
  <c r="J26" i="128" s="1"/>
  <c r="K26" i="128" s="1"/>
  <c r="I30" i="128"/>
  <c r="J30" i="128" s="1"/>
  <c r="K30" i="128" s="1"/>
  <c r="I20" i="128"/>
  <c r="J20" i="128" s="1"/>
  <c r="K20" i="128" s="1"/>
  <c r="I22" i="128"/>
  <c r="J22" i="128" s="1"/>
  <c r="K22" i="128" s="1"/>
  <c r="I21" i="128"/>
  <c r="J21" i="128" s="1"/>
  <c r="K21" i="128" s="1"/>
  <c r="I85" i="128"/>
  <c r="I86" i="128"/>
  <c r="I82" i="128"/>
  <c r="I84" i="128"/>
  <c r="J84" i="128" s="1"/>
  <c r="K84" i="128" s="1"/>
  <c r="I28" i="128"/>
  <c r="J102" i="128"/>
  <c r="K102" i="128" s="1"/>
  <c r="I107" i="128"/>
  <c r="I100" i="128"/>
  <c r="J100" i="128" s="1"/>
  <c r="K100" i="128" s="1"/>
  <c r="I106" i="128"/>
  <c r="J106" i="128" s="1"/>
  <c r="K106" i="128" s="1"/>
  <c r="I19" i="128"/>
  <c r="J19" i="128" s="1"/>
  <c r="K19" i="128" s="1"/>
  <c r="I32" i="128"/>
  <c r="J32" i="128" s="1"/>
  <c r="K32" i="128" s="1"/>
  <c r="I38" i="128"/>
  <c r="J38" i="128" s="1"/>
  <c r="K38" i="128" s="1"/>
  <c r="I15" i="128"/>
  <c r="J15" i="128" s="1"/>
  <c r="K15" i="128" s="1"/>
  <c r="I36" i="128"/>
  <c r="I27" i="128"/>
  <c r="J27" i="128" s="1"/>
  <c r="K27" i="128" s="1"/>
  <c r="I24" i="128"/>
  <c r="I97" i="128"/>
  <c r="J97" i="128" s="1"/>
  <c r="K97" i="128" s="1"/>
  <c r="I75" i="128"/>
  <c r="J75" i="128" s="1"/>
  <c r="K75" i="128" s="1"/>
  <c r="I90" i="128"/>
  <c r="I76" i="128"/>
  <c r="J76" i="128" s="1"/>
  <c r="I81" i="128"/>
  <c r="J81" i="128" s="1"/>
  <c r="K81" i="128" s="1"/>
  <c r="I77" i="128"/>
  <c r="J77" i="128" s="1"/>
  <c r="K77" i="128" s="1"/>
  <c r="I83" i="128"/>
  <c r="J83" i="128" s="1"/>
  <c r="K83" i="128" s="1"/>
  <c r="I88" i="128"/>
  <c r="O42" i="94" l="1"/>
  <c r="S42" i="94" s="1"/>
  <c r="W42" i="94" s="1"/>
  <c r="AA42" i="94" s="1"/>
  <c r="AE42" i="94" s="1"/>
  <c r="AI42" i="94" s="1"/>
  <c r="AM42" i="94" s="1"/>
  <c r="AQ42" i="94" s="1"/>
  <c r="AU42" i="94" s="1"/>
  <c r="AY42" i="94" s="1"/>
  <c r="BC42" i="94" s="1"/>
  <c r="BG42" i="94" s="1"/>
  <c r="BK42" i="94" s="1"/>
  <c r="BO42" i="94" s="1"/>
  <c r="BS42" i="94" s="1"/>
  <c r="BW42" i="94" s="1"/>
  <c r="CA42" i="94" s="1"/>
  <c r="CE42" i="94" s="1"/>
  <c r="CI42" i="94" s="1"/>
  <c r="CM42" i="94" s="1"/>
  <c r="CQ42" i="94" s="1"/>
  <c r="CU42" i="94" s="1"/>
  <c r="CY42" i="94" s="1"/>
  <c r="DC42" i="94" s="1"/>
  <c r="DG42" i="94" s="1"/>
  <c r="DK42" i="94" s="1"/>
  <c r="DO42" i="94" s="1"/>
  <c r="DS42" i="94" s="1"/>
  <c r="DW42" i="94" s="1"/>
  <c r="EA42" i="94" s="1"/>
  <c r="CV10" i="93"/>
  <c r="DL10" i="93" s="1"/>
  <c r="DT10" i="93" s="1"/>
  <c r="Q96" i="94"/>
  <c r="BJ116" i="79"/>
  <c r="BJ120" i="79"/>
  <c r="AT63" i="79"/>
  <c r="AT82" i="79"/>
  <c r="AE155" i="80"/>
  <c r="M153" i="80" s="1"/>
  <c r="K184" i="71"/>
  <c r="AT184" i="71"/>
  <c r="AU81" i="71"/>
  <c r="BL76" i="71"/>
  <c r="K119" i="79"/>
  <c r="AT119" i="71"/>
  <c r="V173" i="80"/>
  <c r="P58" i="95"/>
  <c r="T58" i="95" s="1"/>
  <c r="X58" i="95" s="1"/>
  <c r="AB58" i="95" s="1"/>
  <c r="AF58" i="95" s="1"/>
  <c r="AJ58" i="95" s="1"/>
  <c r="AN58" i="95" s="1"/>
  <c r="AR58" i="95" s="1"/>
  <c r="AV58" i="95" s="1"/>
  <c r="AZ58" i="95" s="1"/>
  <c r="BD58" i="95" s="1"/>
  <c r="BH58" i="95" s="1"/>
  <c r="BL58" i="95" s="1"/>
  <c r="BP58" i="95" s="1"/>
  <c r="BT58" i="95" s="1"/>
  <c r="BX58" i="95" s="1"/>
  <c r="CB58" i="95" s="1"/>
  <c r="CF58" i="95" s="1"/>
  <c r="CJ58" i="95" s="1"/>
  <c r="CN58" i="95" s="1"/>
  <c r="CR58" i="95" s="1"/>
  <c r="CV58" i="95" s="1"/>
  <c r="CZ58" i="95" s="1"/>
  <c r="J24" i="77"/>
  <c r="J23" i="77"/>
  <c r="J87" i="128"/>
  <c r="K87" i="128" s="1"/>
  <c r="J51" i="74"/>
  <c r="J29" i="133"/>
  <c r="CE75" i="95"/>
  <c r="V16" i="94"/>
  <c r="Z16" i="94" s="1"/>
  <c r="AD16" i="94" s="1"/>
  <c r="AH16" i="94" s="1"/>
  <c r="AL16" i="94" s="1"/>
  <c r="AP16" i="94" s="1"/>
  <c r="AT16" i="94" s="1"/>
  <c r="AX16" i="94" s="1"/>
  <c r="BB16" i="94" s="1"/>
  <c r="BF16" i="94" s="1"/>
  <c r="BJ16" i="94" s="1"/>
  <c r="BN16" i="94" s="1"/>
  <c r="BR16" i="94" s="1"/>
  <c r="BV16" i="94" s="1"/>
  <c r="BZ16" i="94" s="1"/>
  <c r="CD16" i="94" s="1"/>
  <c r="CH16" i="94" s="1"/>
  <c r="CL16" i="94" s="1"/>
  <c r="CP16" i="94" s="1"/>
  <c r="CT16" i="94" s="1"/>
  <c r="CX16" i="94" s="1"/>
  <c r="DB16" i="94" s="1"/>
  <c r="DF16" i="94" s="1"/>
  <c r="DJ16" i="94" s="1"/>
  <c r="DN16" i="94" s="1"/>
  <c r="DR16" i="94" s="1"/>
  <c r="DV16" i="94" s="1"/>
  <c r="DZ16" i="94" s="1"/>
  <c r="AC117" i="94"/>
  <c r="AD117" i="94" s="1"/>
  <c r="AK117" i="94"/>
  <c r="AL117" i="94" s="1"/>
  <c r="AS117" i="94"/>
  <c r="AT117" i="94" s="1"/>
  <c r="BQ117" i="94"/>
  <c r="BR117" i="94" s="1"/>
  <c r="BY117" i="94"/>
  <c r="BZ117" i="94" s="1"/>
  <c r="CO117" i="94"/>
  <c r="CP117" i="94" s="1"/>
  <c r="CW117" i="94"/>
  <c r="CX117" i="94" s="1"/>
  <c r="DU117" i="94"/>
  <c r="DV117" i="94" s="1"/>
  <c r="V32" i="94"/>
  <c r="Z32" i="94" s="1"/>
  <c r="AD32" i="94" s="1"/>
  <c r="AH32" i="94" s="1"/>
  <c r="AL32" i="94" s="1"/>
  <c r="AP32" i="94" s="1"/>
  <c r="AT32" i="94" s="1"/>
  <c r="AX32" i="94" s="1"/>
  <c r="BB32" i="94" s="1"/>
  <c r="BF32" i="94" s="1"/>
  <c r="BJ32" i="94" s="1"/>
  <c r="BN32" i="94" s="1"/>
  <c r="BR32" i="94" s="1"/>
  <c r="BV32" i="94" s="1"/>
  <c r="BZ32" i="94" s="1"/>
  <c r="CD32" i="94" s="1"/>
  <c r="CH32" i="94" s="1"/>
  <c r="CL32" i="94" s="1"/>
  <c r="CP32" i="94" s="1"/>
  <c r="CT32" i="94" s="1"/>
  <c r="CX32" i="94" s="1"/>
  <c r="DB32" i="94" s="1"/>
  <c r="DF32" i="94" s="1"/>
  <c r="DJ32" i="94" s="1"/>
  <c r="DN32" i="94" s="1"/>
  <c r="DR32" i="94" s="1"/>
  <c r="DV32" i="94" s="1"/>
  <c r="DZ32" i="94" s="1"/>
  <c r="G115" i="94"/>
  <c r="Q117" i="94"/>
  <c r="R117" i="94" s="1"/>
  <c r="Y117" i="94"/>
  <c r="Z117" i="94" s="1"/>
  <c r="AO117" i="94"/>
  <c r="AP117" i="94" s="1"/>
  <c r="AW117" i="94"/>
  <c r="AX117" i="94" s="1"/>
  <c r="BM117" i="94"/>
  <c r="BN117" i="94" s="1"/>
  <c r="BU117" i="94"/>
  <c r="BV117" i="94" s="1"/>
  <c r="CC117" i="94"/>
  <c r="CD117" i="94" s="1"/>
  <c r="CS117" i="94"/>
  <c r="CT117" i="94" s="1"/>
  <c r="DY117" i="94"/>
  <c r="DZ117" i="94" s="1"/>
  <c r="BS55" i="95"/>
  <c r="DC51" i="95"/>
  <c r="BC27" i="95"/>
  <c r="AQ15" i="95"/>
  <c r="Q68" i="94"/>
  <c r="AU62" i="71"/>
  <c r="DW161" i="80"/>
  <c r="K185" i="71"/>
  <c r="AD78" i="71"/>
  <c r="AS189" i="79"/>
  <c r="AC123" i="79"/>
  <c r="J19" i="122"/>
  <c r="K19" i="122" s="1"/>
  <c r="F43" i="125"/>
  <c r="J17" i="133"/>
  <c r="DO111" i="94"/>
  <c r="CY111" i="94"/>
  <c r="CI111" i="94"/>
  <c r="BS111" i="94"/>
  <c r="BC111" i="94"/>
  <c r="AM111" i="94"/>
  <c r="W111" i="94"/>
  <c r="AH68" i="94"/>
  <c r="AL68" i="94" s="1"/>
  <c r="AP68" i="94" s="1"/>
  <c r="AT68" i="94" s="1"/>
  <c r="AT61" i="79"/>
  <c r="AT71" i="79" s="1"/>
  <c r="BJ187" i="79"/>
  <c r="AD57" i="71"/>
  <c r="BK183" i="71"/>
  <c r="BL81" i="71"/>
  <c r="AS188" i="79"/>
  <c r="AT59" i="79"/>
  <c r="AS115" i="79" s="1"/>
  <c r="BK108" i="71"/>
  <c r="AD176" i="71"/>
  <c r="AS123" i="79"/>
  <c r="M38" i="103"/>
  <c r="J22" i="122"/>
  <c r="J17" i="99"/>
  <c r="K17" i="99" s="1"/>
  <c r="J21" i="99"/>
  <c r="K21" i="99" s="1"/>
  <c r="F115" i="95"/>
  <c r="F18" i="95"/>
  <c r="V15" i="95"/>
  <c r="U15" i="95"/>
  <c r="AL15" i="95"/>
  <c r="AK15" i="95"/>
  <c r="BB15" i="95"/>
  <c r="BA15" i="95"/>
  <c r="BR15" i="95"/>
  <c r="BQ15" i="95"/>
  <c r="CH15" i="95"/>
  <c r="CG15" i="95"/>
  <c r="CX15" i="95"/>
  <c r="CW15" i="95"/>
  <c r="L20" i="95"/>
  <c r="P20" i="95" s="1"/>
  <c r="T20" i="95" s="1"/>
  <c r="X20" i="95" s="1"/>
  <c r="AB20" i="95" s="1"/>
  <c r="AF20" i="95" s="1"/>
  <c r="AJ20" i="95" s="1"/>
  <c r="AN20" i="95" s="1"/>
  <c r="AR20" i="95" s="1"/>
  <c r="AV20" i="95" s="1"/>
  <c r="AZ20" i="95" s="1"/>
  <c r="BD20" i="95" s="1"/>
  <c r="BH20" i="95" s="1"/>
  <c r="BL20" i="95" s="1"/>
  <c r="BP20" i="95" s="1"/>
  <c r="BT20" i="95" s="1"/>
  <c r="BX20" i="95" s="1"/>
  <c r="CB20" i="95" s="1"/>
  <c r="CF20" i="95" s="1"/>
  <c r="CJ20" i="95" s="1"/>
  <c r="CN20" i="95" s="1"/>
  <c r="CR20" i="95" s="1"/>
  <c r="CV20" i="95" s="1"/>
  <c r="CZ20" i="95" s="1"/>
  <c r="M19" i="95"/>
  <c r="R25" i="95"/>
  <c r="Q117" i="95"/>
  <c r="R117" i="95" s="1"/>
  <c r="DB25" i="95"/>
  <c r="DA117" i="95"/>
  <c r="DB117" i="95" s="1"/>
  <c r="L28" i="95"/>
  <c r="P28" i="95" s="1"/>
  <c r="T28" i="95" s="1"/>
  <c r="X28" i="95" s="1"/>
  <c r="AB28" i="95" s="1"/>
  <c r="AF28" i="95" s="1"/>
  <c r="AJ28" i="95" s="1"/>
  <c r="AN28" i="95" s="1"/>
  <c r="AR28" i="95" s="1"/>
  <c r="AV28" i="95" s="1"/>
  <c r="AZ28" i="95" s="1"/>
  <c r="BD28" i="95" s="1"/>
  <c r="BH28" i="95" s="1"/>
  <c r="BL28" i="95" s="1"/>
  <c r="BP28" i="95" s="1"/>
  <c r="BT28" i="95" s="1"/>
  <c r="BX28" i="95" s="1"/>
  <c r="CB28" i="95" s="1"/>
  <c r="CF28" i="95" s="1"/>
  <c r="CJ28" i="95" s="1"/>
  <c r="CN28" i="95" s="1"/>
  <c r="CR28" i="95" s="1"/>
  <c r="CV28" i="95" s="1"/>
  <c r="CZ28" i="95" s="1"/>
  <c r="N27" i="95"/>
  <c r="N28" i="95" s="1"/>
  <c r="R28" i="95" s="1"/>
  <c r="V28" i="95" s="1"/>
  <c r="Z28" i="95" s="1"/>
  <c r="M27" i="95"/>
  <c r="M28" i="95" s="1"/>
  <c r="Q28" i="95" s="1"/>
  <c r="U28" i="95" s="1"/>
  <c r="Y28" i="95" s="1"/>
  <c r="AC28" i="95" s="1"/>
  <c r="AG28" i="95" s="1"/>
  <c r="AK28" i="95" s="1"/>
  <c r="AO28" i="95" s="1"/>
  <c r="AS28" i="95" s="1"/>
  <c r="AW28" i="95" s="1"/>
  <c r="BA28" i="95" s="1"/>
  <c r="BE28" i="95" s="1"/>
  <c r="BI28" i="95" s="1"/>
  <c r="BM28" i="95" s="1"/>
  <c r="BQ28" i="95" s="1"/>
  <c r="BU28" i="95" s="1"/>
  <c r="BY28" i="95" s="1"/>
  <c r="CC28" i="95" s="1"/>
  <c r="CG28" i="95" s="1"/>
  <c r="CK28" i="95" s="1"/>
  <c r="CO28" i="95" s="1"/>
  <c r="CS28" i="95" s="1"/>
  <c r="CW28" i="95" s="1"/>
  <c r="DA28" i="95" s="1"/>
  <c r="AC27" i="95"/>
  <c r="AD27" i="95"/>
  <c r="Q31" i="95"/>
  <c r="Q32" i="95" s="1"/>
  <c r="U32" i="95" s="1"/>
  <c r="Y32" i="95" s="1"/>
  <c r="AC32" i="95" s="1"/>
  <c r="AG32" i="95" s="1"/>
  <c r="AK32" i="95" s="1"/>
  <c r="AO32" i="95" s="1"/>
  <c r="AS32" i="95" s="1"/>
  <c r="P32" i="95"/>
  <c r="T32" i="95" s="1"/>
  <c r="X32" i="95" s="1"/>
  <c r="AB32" i="95" s="1"/>
  <c r="AF32" i="95" s="1"/>
  <c r="AJ32" i="95" s="1"/>
  <c r="AN32" i="95" s="1"/>
  <c r="AR32" i="95" s="1"/>
  <c r="AV32" i="95" s="1"/>
  <c r="AZ32" i="95" s="1"/>
  <c r="BD32" i="95" s="1"/>
  <c r="BH32" i="95" s="1"/>
  <c r="BL32" i="95" s="1"/>
  <c r="BP32" i="95" s="1"/>
  <c r="BT32" i="95" s="1"/>
  <c r="BX32" i="95" s="1"/>
  <c r="CB32" i="95" s="1"/>
  <c r="CF32" i="95" s="1"/>
  <c r="CJ32" i="95" s="1"/>
  <c r="CN32" i="95" s="1"/>
  <c r="CR32" i="95" s="1"/>
  <c r="CV32" i="95" s="1"/>
  <c r="CZ32" i="95" s="1"/>
  <c r="R31" i="95"/>
  <c r="AG31" i="95"/>
  <c r="AH31" i="95"/>
  <c r="AW31" i="95"/>
  <c r="AX31" i="95"/>
  <c r="BM31" i="95"/>
  <c r="BN31" i="95"/>
  <c r="CC31" i="95"/>
  <c r="CD31" i="95"/>
  <c r="CS31" i="95"/>
  <c r="CT31" i="95"/>
  <c r="R33" i="95"/>
  <c r="Q34" i="95"/>
  <c r="U34" i="95" s="1"/>
  <c r="Y34" i="95" s="1"/>
  <c r="AC34" i="95" s="1"/>
  <c r="AG34" i="95" s="1"/>
  <c r="AK34" i="95" s="1"/>
  <c r="AO34" i="95" s="1"/>
  <c r="AS34" i="95" s="1"/>
  <c r="AW34" i="95" s="1"/>
  <c r="BA34" i="95" s="1"/>
  <c r="BE34" i="95" s="1"/>
  <c r="BI34" i="95" s="1"/>
  <c r="BM34" i="95" s="1"/>
  <c r="BQ34" i="95" s="1"/>
  <c r="BU34" i="95" s="1"/>
  <c r="BY34" i="95" s="1"/>
  <c r="CC34" i="95" s="1"/>
  <c r="CG34" i="95" s="1"/>
  <c r="CK34" i="95" s="1"/>
  <c r="CO34" i="95" s="1"/>
  <c r="CS34" i="95" s="1"/>
  <c r="CW34" i="95" s="1"/>
  <c r="DA34" i="95" s="1"/>
  <c r="Q39" i="95"/>
  <c r="R39" i="95"/>
  <c r="R40" i="95" s="1"/>
  <c r="V40" i="95" s="1"/>
  <c r="Z40" i="95" s="1"/>
  <c r="AD40" i="95" s="1"/>
  <c r="AG39" i="95"/>
  <c r="AH39" i="95"/>
  <c r="AW39" i="95"/>
  <c r="AX39" i="95"/>
  <c r="BM39" i="95"/>
  <c r="BN39" i="95"/>
  <c r="CC39" i="95"/>
  <c r="CD39" i="95"/>
  <c r="CS39" i="95"/>
  <c r="CU39" i="95" s="1"/>
  <c r="CT39" i="95"/>
  <c r="AT41" i="95"/>
  <c r="AS117" i="95"/>
  <c r="AT117" i="95" s="1"/>
  <c r="CP41" i="95"/>
  <c r="CO117" i="95"/>
  <c r="CP117" i="95" s="1"/>
  <c r="U43" i="95"/>
  <c r="V43" i="95"/>
  <c r="AK43" i="95"/>
  <c r="AM43" i="95" s="1"/>
  <c r="AL43" i="95"/>
  <c r="BA43" i="95"/>
  <c r="BB43" i="95"/>
  <c r="BQ43" i="95"/>
  <c r="BS43" i="95" s="1"/>
  <c r="BR43" i="95"/>
  <c r="CG43" i="95"/>
  <c r="CH43" i="95"/>
  <c r="CW43" i="95"/>
  <c r="CY43" i="95" s="1"/>
  <c r="CX43" i="95"/>
  <c r="L48" i="95"/>
  <c r="N47" i="95"/>
  <c r="N48" i="95" s="1"/>
  <c r="R48" i="95" s="1"/>
  <c r="V48" i="95" s="1"/>
  <c r="Z48" i="95" s="1"/>
  <c r="M47" i="95"/>
  <c r="AC47" i="95"/>
  <c r="AD47" i="95"/>
  <c r="U51" i="95"/>
  <c r="V51" i="95"/>
  <c r="V52" i="95" s="1"/>
  <c r="Z52" i="95" s="1"/>
  <c r="AD52" i="95" s="1"/>
  <c r="AH52" i="95" s="1"/>
  <c r="AL52" i="95" s="1"/>
  <c r="AP52" i="95" s="1"/>
  <c r="AT52" i="95" s="1"/>
  <c r="AX52" i="95" s="1"/>
  <c r="AK51" i="95"/>
  <c r="AL51" i="95"/>
  <c r="BA51" i="95"/>
  <c r="BB51" i="95"/>
  <c r="BQ51" i="95"/>
  <c r="BR51" i="95"/>
  <c r="CG51" i="95"/>
  <c r="CH51" i="95"/>
  <c r="CW51" i="95"/>
  <c r="CX51" i="95"/>
  <c r="Z55" i="95"/>
  <c r="Y55" i="95"/>
  <c r="AA55" i="95" s="1"/>
  <c r="AP55" i="95"/>
  <c r="AO55" i="95"/>
  <c r="AQ55" i="95" s="1"/>
  <c r="BF55" i="95"/>
  <c r="BE55" i="95"/>
  <c r="BG55" i="95" s="1"/>
  <c r="BV55" i="95"/>
  <c r="BU55" i="95"/>
  <c r="BW55" i="95" s="1"/>
  <c r="CL55" i="95"/>
  <c r="CK55" i="95"/>
  <c r="CM55" i="95" s="1"/>
  <c r="DB55" i="95"/>
  <c r="DA55" i="95"/>
  <c r="DC55" i="95" s="1"/>
  <c r="M58" i="95"/>
  <c r="Q58" i="95" s="1"/>
  <c r="U58" i="95" s="1"/>
  <c r="Y58" i="95" s="1"/>
  <c r="AC58" i="95" s="1"/>
  <c r="AG58" i="95" s="1"/>
  <c r="AK58" i="95" s="1"/>
  <c r="AO58" i="95" s="1"/>
  <c r="AS58" i="95" s="1"/>
  <c r="AW58" i="95" s="1"/>
  <c r="BA58" i="95" s="1"/>
  <c r="BE58" i="95" s="1"/>
  <c r="BI58" i="95" s="1"/>
  <c r="BM58" i="95" s="1"/>
  <c r="BQ58" i="95" s="1"/>
  <c r="BU58" i="95" s="1"/>
  <c r="BY58" i="95" s="1"/>
  <c r="CC58" i="95" s="1"/>
  <c r="CG58" i="95" s="1"/>
  <c r="CK58" i="95" s="1"/>
  <c r="CO58" i="95" s="1"/>
  <c r="CS58" i="95" s="1"/>
  <c r="CW58" i="95" s="1"/>
  <c r="DA58" i="95" s="1"/>
  <c r="N57" i="95"/>
  <c r="N58" i="95" s="1"/>
  <c r="V59" i="95"/>
  <c r="V60" i="95" s="1"/>
  <c r="Z60" i="95" s="1"/>
  <c r="AD60" i="95" s="1"/>
  <c r="AH60" i="95" s="1"/>
  <c r="U59" i="95"/>
  <c r="W59" i="95" s="1"/>
  <c r="AL59" i="95"/>
  <c r="AK59" i="95"/>
  <c r="AM59" i="95" s="1"/>
  <c r="BB59" i="95"/>
  <c r="BA59" i="95"/>
  <c r="BC59" i="95" s="1"/>
  <c r="BR59" i="95"/>
  <c r="BQ59" i="95"/>
  <c r="BS59" i="95" s="1"/>
  <c r="CH59" i="95"/>
  <c r="CG59" i="95"/>
  <c r="CI59" i="95" s="1"/>
  <c r="CX59" i="95"/>
  <c r="CW59" i="95"/>
  <c r="CY59" i="95" s="1"/>
  <c r="L64" i="95"/>
  <c r="M63" i="95"/>
  <c r="M64" i="95" s="1"/>
  <c r="Q64" i="95" s="1"/>
  <c r="U64" i="95" s="1"/>
  <c r="Y64" i="95" s="1"/>
  <c r="AC64" i="95" s="1"/>
  <c r="AG64" i="95" s="1"/>
  <c r="AK64" i="95" s="1"/>
  <c r="AO64" i="95" s="1"/>
  <c r="AS64" i="95" s="1"/>
  <c r="AW64" i="95" s="1"/>
  <c r="BA64" i="95" s="1"/>
  <c r="BE64" i="95" s="1"/>
  <c r="BI64" i="95" s="1"/>
  <c r="BM64" i="95" s="1"/>
  <c r="BQ64" i="95" s="1"/>
  <c r="BU64" i="95" s="1"/>
  <c r="BY64" i="95" s="1"/>
  <c r="CC64" i="95" s="1"/>
  <c r="CG64" i="95" s="1"/>
  <c r="CK64" i="95" s="1"/>
  <c r="CO64" i="95" s="1"/>
  <c r="CS64" i="95" s="1"/>
  <c r="CW64" i="95" s="1"/>
  <c r="DA64" i="95" s="1"/>
  <c r="U71" i="95"/>
  <c r="V71" i="95"/>
  <c r="AK71" i="95"/>
  <c r="AL71" i="95"/>
  <c r="BB71" i="95"/>
  <c r="BA71" i="95"/>
  <c r="BC71" i="95" s="1"/>
  <c r="BR71" i="95"/>
  <c r="BQ71" i="95"/>
  <c r="BS71" i="95" s="1"/>
  <c r="CH71" i="95"/>
  <c r="CG71" i="95"/>
  <c r="CI71" i="95" s="1"/>
  <c r="CX71" i="95"/>
  <c r="CW71" i="95"/>
  <c r="CY71" i="95" s="1"/>
  <c r="Y75" i="95"/>
  <c r="Z75" i="95"/>
  <c r="AO75" i="95"/>
  <c r="AP75" i="95"/>
  <c r="BF75" i="95"/>
  <c r="BE75" i="95"/>
  <c r="BG75" i="95" s="1"/>
  <c r="BV75" i="95"/>
  <c r="BU75" i="95"/>
  <c r="BW75" i="95" s="1"/>
  <c r="CL75" i="95"/>
  <c r="CK75" i="95"/>
  <c r="CM75" i="95" s="1"/>
  <c r="DB75" i="95"/>
  <c r="DA75" i="95"/>
  <c r="DC75" i="95" s="1"/>
  <c r="M78" i="95"/>
  <c r="N77" i="95"/>
  <c r="N78" i="95" s="1"/>
  <c r="R78" i="95" s="1"/>
  <c r="U79" i="95"/>
  <c r="V79" i="95"/>
  <c r="AK79" i="95"/>
  <c r="AL79" i="95"/>
  <c r="BA79" i="95"/>
  <c r="BB79" i="95"/>
  <c r="N83" i="95"/>
  <c r="N84" i="95" s="1"/>
  <c r="R84" i="95" s="1"/>
  <c r="V84" i="95" s="1"/>
  <c r="Z84" i="95" s="1"/>
  <c r="M83" i="95"/>
  <c r="M84" i="95" s="1"/>
  <c r="L84" i="95"/>
  <c r="P84" i="95" s="1"/>
  <c r="T84" i="95" s="1"/>
  <c r="X84" i="95" s="1"/>
  <c r="AB84" i="95" s="1"/>
  <c r="AF84" i="95" s="1"/>
  <c r="AJ84" i="95" s="1"/>
  <c r="AN84" i="95" s="1"/>
  <c r="AR84" i="95" s="1"/>
  <c r="AV84" i="95" s="1"/>
  <c r="AZ84" i="95" s="1"/>
  <c r="BD84" i="95" s="1"/>
  <c r="BH84" i="95" s="1"/>
  <c r="BL84" i="95" s="1"/>
  <c r="BP84" i="95" s="1"/>
  <c r="BT84" i="95" s="1"/>
  <c r="BX84" i="95" s="1"/>
  <c r="CB84" i="95" s="1"/>
  <c r="CF84" i="95" s="1"/>
  <c r="CJ84" i="95" s="1"/>
  <c r="CN84" i="95" s="1"/>
  <c r="CR84" i="95" s="1"/>
  <c r="CV84" i="95" s="1"/>
  <c r="CZ84" i="95" s="1"/>
  <c r="AD83" i="95"/>
  <c r="AC83" i="95"/>
  <c r="AT83" i="95"/>
  <c r="AS83" i="95"/>
  <c r="BJ83" i="95"/>
  <c r="BI83" i="95"/>
  <c r="BZ83" i="95"/>
  <c r="BY83" i="95"/>
  <c r="CP83" i="95"/>
  <c r="CO83" i="95"/>
  <c r="V87" i="95"/>
  <c r="U87" i="95"/>
  <c r="AL87" i="95"/>
  <c r="AK87" i="95"/>
  <c r="BB87" i="95"/>
  <c r="BA87" i="95"/>
  <c r="BR87" i="95"/>
  <c r="BQ87" i="95"/>
  <c r="CH87" i="95"/>
  <c r="CG87" i="95"/>
  <c r="CX87" i="95"/>
  <c r="CW87" i="95"/>
  <c r="N91" i="95"/>
  <c r="N92" i="95" s="1"/>
  <c r="R92" i="95" s="1"/>
  <c r="V92" i="95" s="1"/>
  <c r="Z92" i="95" s="1"/>
  <c r="AD92" i="95" s="1"/>
  <c r="AH92" i="95" s="1"/>
  <c r="AL92" i="95" s="1"/>
  <c r="AP92" i="95" s="1"/>
  <c r="AT92" i="95" s="1"/>
  <c r="AX92" i="95" s="1"/>
  <c r="BB92" i="95" s="1"/>
  <c r="BF92" i="95" s="1"/>
  <c r="BJ92" i="95" s="1"/>
  <c r="BN92" i="95" s="1"/>
  <c r="BR92" i="95" s="1"/>
  <c r="BV92" i="95" s="1"/>
  <c r="BZ92" i="95" s="1"/>
  <c r="CD92" i="95" s="1"/>
  <c r="CH92" i="95" s="1"/>
  <c r="CL92" i="95" s="1"/>
  <c r="CP92" i="95" s="1"/>
  <c r="CT92" i="95" s="1"/>
  <c r="CX92" i="95" s="1"/>
  <c r="DB92" i="95" s="1"/>
  <c r="M91" i="95"/>
  <c r="L92" i="95"/>
  <c r="P92" i="95" s="1"/>
  <c r="T92" i="95" s="1"/>
  <c r="X92" i="95" s="1"/>
  <c r="AB92" i="95" s="1"/>
  <c r="AF92" i="95" s="1"/>
  <c r="AJ92" i="95" s="1"/>
  <c r="AN92" i="95" s="1"/>
  <c r="AR92" i="95" s="1"/>
  <c r="AV92" i="95" s="1"/>
  <c r="AZ92" i="95" s="1"/>
  <c r="BD92" i="95" s="1"/>
  <c r="BH92" i="95" s="1"/>
  <c r="BL92" i="95" s="1"/>
  <c r="BP92" i="95" s="1"/>
  <c r="BT92" i="95" s="1"/>
  <c r="BX92" i="95" s="1"/>
  <c r="CB92" i="95" s="1"/>
  <c r="CF92" i="95" s="1"/>
  <c r="CJ92" i="95" s="1"/>
  <c r="CN92" i="95" s="1"/>
  <c r="CR92" i="95" s="1"/>
  <c r="CV92" i="95" s="1"/>
  <c r="CZ92" i="95" s="1"/>
  <c r="AD91" i="95"/>
  <c r="AC91" i="95"/>
  <c r="AE91" i="95" s="1"/>
  <c r="AT91" i="95"/>
  <c r="AS91" i="95"/>
  <c r="AU91" i="95" s="1"/>
  <c r="BJ91" i="95"/>
  <c r="BI91" i="95"/>
  <c r="BK91" i="95" s="1"/>
  <c r="BZ91" i="95"/>
  <c r="BY91" i="95"/>
  <c r="CA91" i="95" s="1"/>
  <c r="CP91" i="95"/>
  <c r="CO91" i="95"/>
  <c r="CQ91" i="95" s="1"/>
  <c r="V95" i="95"/>
  <c r="U95" i="95"/>
  <c r="AL95" i="95"/>
  <c r="AK95" i="95"/>
  <c r="BB95" i="95"/>
  <c r="BA95" i="95"/>
  <c r="BR95" i="95"/>
  <c r="BQ95" i="95"/>
  <c r="N99" i="95"/>
  <c r="N100" i="95" s="1"/>
  <c r="R100" i="95" s="1"/>
  <c r="V100" i="95" s="1"/>
  <c r="Z100" i="95" s="1"/>
  <c r="M99" i="95"/>
  <c r="L100" i="95"/>
  <c r="P100" i="95" s="1"/>
  <c r="T100" i="95" s="1"/>
  <c r="X100" i="95" s="1"/>
  <c r="AB100" i="95" s="1"/>
  <c r="AF100" i="95" s="1"/>
  <c r="AJ100" i="95" s="1"/>
  <c r="AN100" i="95" s="1"/>
  <c r="AR100" i="95" s="1"/>
  <c r="AV100" i="95" s="1"/>
  <c r="AZ100" i="95" s="1"/>
  <c r="BD100" i="95" s="1"/>
  <c r="BH100" i="95" s="1"/>
  <c r="BL100" i="95" s="1"/>
  <c r="BP100" i="95" s="1"/>
  <c r="BT100" i="95" s="1"/>
  <c r="BX100" i="95" s="1"/>
  <c r="CB100" i="95" s="1"/>
  <c r="CF100" i="95" s="1"/>
  <c r="CJ100" i="95" s="1"/>
  <c r="CN100" i="95" s="1"/>
  <c r="CR100" i="95" s="1"/>
  <c r="CV100" i="95" s="1"/>
  <c r="CZ100" i="95" s="1"/>
  <c r="AD99" i="95"/>
  <c r="AC99" i="95"/>
  <c r="AT99" i="95"/>
  <c r="AS99" i="95"/>
  <c r="BJ99" i="95"/>
  <c r="BI99" i="95"/>
  <c r="BZ99" i="95"/>
  <c r="BY99" i="95"/>
  <c r="CP99" i="95"/>
  <c r="CO99" i="95"/>
  <c r="V103" i="95"/>
  <c r="U103" i="95"/>
  <c r="AL103" i="95"/>
  <c r="AK103" i="95"/>
  <c r="BB103" i="95"/>
  <c r="BA103" i="95"/>
  <c r="BR103" i="95"/>
  <c r="BQ103" i="95"/>
  <c r="CH103" i="95"/>
  <c r="CG103" i="95"/>
  <c r="CX103" i="95"/>
  <c r="CW103" i="95"/>
  <c r="Z56" i="95"/>
  <c r="AD56" i="95" s="1"/>
  <c r="AH56" i="95" s="1"/>
  <c r="AL56" i="95" s="1"/>
  <c r="AP56" i="95" s="1"/>
  <c r="AT56" i="95" s="1"/>
  <c r="AX56" i="95" s="1"/>
  <c r="BB56" i="95" s="1"/>
  <c r="BF56" i="95" s="1"/>
  <c r="BJ56" i="95" s="1"/>
  <c r="BN56" i="95" s="1"/>
  <c r="BR56" i="95" s="1"/>
  <c r="BV56" i="95" s="1"/>
  <c r="BZ56" i="95" s="1"/>
  <c r="CD56" i="95" s="1"/>
  <c r="CH56" i="95" s="1"/>
  <c r="CL56" i="95" s="1"/>
  <c r="CP56" i="95" s="1"/>
  <c r="CT56" i="95" s="1"/>
  <c r="CX56" i="95" s="1"/>
  <c r="DB56" i="95" s="1"/>
  <c r="V80" i="95"/>
  <c r="Z80" i="95" s="1"/>
  <c r="AD80" i="95" s="1"/>
  <c r="AH80" i="95" s="1"/>
  <c r="AL80" i="95" s="1"/>
  <c r="AP80" i="95" s="1"/>
  <c r="AT80" i="95" s="1"/>
  <c r="AX80" i="95" s="1"/>
  <c r="BB80" i="95" s="1"/>
  <c r="BF80" i="95" s="1"/>
  <c r="BJ80" i="95" s="1"/>
  <c r="BN80" i="95" s="1"/>
  <c r="BR80" i="95" s="1"/>
  <c r="BV80" i="95" s="1"/>
  <c r="BZ80" i="95" s="1"/>
  <c r="CD80" i="95" s="1"/>
  <c r="CH80" i="95" s="1"/>
  <c r="CL80" i="95" s="1"/>
  <c r="CP80" i="95" s="1"/>
  <c r="CT80" i="95" s="1"/>
  <c r="CX80" i="95" s="1"/>
  <c r="DB80" i="95" s="1"/>
  <c r="U16" i="95"/>
  <c r="Y16" i="95" s="1"/>
  <c r="AC16" i="95" s="1"/>
  <c r="AG16" i="95" s="1"/>
  <c r="AK16" i="95" s="1"/>
  <c r="CW79" i="95"/>
  <c r="CY79" i="95" s="1"/>
  <c r="CG79" i="95"/>
  <c r="CI79" i="95" s="1"/>
  <c r="BQ79" i="95"/>
  <c r="BS79" i="95" s="1"/>
  <c r="U80" i="95"/>
  <c r="Y80" i="95" s="1"/>
  <c r="AC80" i="95" s="1"/>
  <c r="AG80" i="95" s="1"/>
  <c r="AK80" i="95" s="1"/>
  <c r="AO80" i="95" s="1"/>
  <c r="AS80" i="95" s="1"/>
  <c r="AW80" i="95" s="1"/>
  <c r="BA80" i="95" s="1"/>
  <c r="BE80" i="95" s="1"/>
  <c r="BI80" i="95" s="1"/>
  <c r="CT23" i="95"/>
  <c r="CU23" i="95" s="1"/>
  <c r="CD23" i="95"/>
  <c r="BN23" i="95"/>
  <c r="AX23" i="95"/>
  <c r="AH23" i="95"/>
  <c r="R23" i="95"/>
  <c r="R24" i="95" s="1"/>
  <c r="V24" i="95" s="1"/>
  <c r="Z24" i="95" s="1"/>
  <c r="AD24" i="95" s="1"/>
  <c r="CP19" i="95"/>
  <c r="CQ19" i="95" s="1"/>
  <c r="BZ19" i="95"/>
  <c r="CA19" i="95" s="1"/>
  <c r="BJ19" i="95"/>
  <c r="BK19" i="95" s="1"/>
  <c r="AT19" i="95"/>
  <c r="AU19" i="95" s="1"/>
  <c r="AD19" i="95"/>
  <c r="AE19" i="95" s="1"/>
  <c r="N19" i="95"/>
  <c r="N20" i="95" s="1"/>
  <c r="R20" i="95" s="1"/>
  <c r="V20" i="95" s="1"/>
  <c r="Z20" i="95" s="1"/>
  <c r="U117" i="95"/>
  <c r="V117" i="95" s="1"/>
  <c r="DX119" i="94"/>
  <c r="AV119" i="94"/>
  <c r="BX119" i="94"/>
  <c r="L119" i="94"/>
  <c r="DH119" i="94"/>
  <c r="DT119" i="94"/>
  <c r="BH119" i="94"/>
  <c r="P119" i="94"/>
  <c r="CB119" i="94"/>
  <c r="DD119" i="94"/>
  <c r="AR119" i="94"/>
  <c r="CQ27" i="95"/>
  <c r="U44" i="95"/>
  <c r="Y44" i="95" s="1"/>
  <c r="AC44" i="95" s="1"/>
  <c r="AG44" i="95" s="1"/>
  <c r="AK44" i="95" s="1"/>
  <c r="AO44" i="95" s="1"/>
  <c r="AS44" i="95" s="1"/>
  <c r="AW44" i="95" s="1"/>
  <c r="BA44" i="95" s="1"/>
  <c r="BE44" i="95" s="1"/>
  <c r="BI44" i="95" s="1"/>
  <c r="BM44" i="95" s="1"/>
  <c r="BQ44" i="95" s="1"/>
  <c r="BU44" i="95" s="1"/>
  <c r="BY44" i="95" s="1"/>
  <c r="CC44" i="95" s="1"/>
  <c r="CG44" i="95" s="1"/>
  <c r="CK44" i="95" s="1"/>
  <c r="CO44" i="95" s="1"/>
  <c r="CS44" i="95" s="1"/>
  <c r="CW44" i="95" s="1"/>
  <c r="DA44" i="95" s="1"/>
  <c r="Y56" i="95"/>
  <c r="AC56" i="95" s="1"/>
  <c r="AG56" i="95" s="1"/>
  <c r="AK56" i="95" s="1"/>
  <c r="AO56" i="95" s="1"/>
  <c r="AS56" i="95" s="1"/>
  <c r="AW56" i="95" s="1"/>
  <c r="BA56" i="95" s="1"/>
  <c r="BE56" i="95" s="1"/>
  <c r="BI56" i="95" s="1"/>
  <c r="BM56" i="95" s="1"/>
  <c r="BQ56" i="95" s="1"/>
  <c r="BU56" i="95" s="1"/>
  <c r="BY56" i="95" s="1"/>
  <c r="CC56" i="95" s="1"/>
  <c r="CG56" i="95" s="1"/>
  <c r="CK56" i="95" s="1"/>
  <c r="CO56" i="95" s="1"/>
  <c r="CS56" i="95" s="1"/>
  <c r="CW56" i="95" s="1"/>
  <c r="DA56" i="95" s="1"/>
  <c r="W24" i="94"/>
  <c r="AA24" i="94" s="1"/>
  <c r="S108" i="94"/>
  <c r="W108" i="94" s="1"/>
  <c r="CW95" i="95"/>
  <c r="CY95" i="95" s="1"/>
  <c r="CG95" i="95"/>
  <c r="CI95" i="95" s="1"/>
  <c r="U88" i="95"/>
  <c r="CP63" i="95"/>
  <c r="CQ63" i="95" s="1"/>
  <c r="BZ63" i="95"/>
  <c r="CA63" i="95" s="1"/>
  <c r="BJ63" i="95"/>
  <c r="BK63" i="95" s="1"/>
  <c r="AT63" i="95"/>
  <c r="AU63" i="95" s="1"/>
  <c r="AD63" i="95"/>
  <c r="AE63" i="95" s="1"/>
  <c r="N63" i="95"/>
  <c r="N64" i="95" s="1"/>
  <c r="R64" i="95" s="1"/>
  <c r="V64" i="95" s="1"/>
  <c r="Z64" i="95" s="1"/>
  <c r="U60" i="95"/>
  <c r="Y60" i="95" s="1"/>
  <c r="AC60" i="95" s="1"/>
  <c r="AG60" i="95" s="1"/>
  <c r="AK60" i="95" s="1"/>
  <c r="AO60" i="95" s="1"/>
  <c r="AS60" i="95" s="1"/>
  <c r="AW60" i="95" s="1"/>
  <c r="BA60" i="95" s="1"/>
  <c r="BE60" i="95" s="1"/>
  <c r="BI60" i="95" s="1"/>
  <c r="BM60" i="95" s="1"/>
  <c r="BQ60" i="95" s="1"/>
  <c r="BU60" i="95" s="1"/>
  <c r="BY60" i="95" s="1"/>
  <c r="CC60" i="95" s="1"/>
  <c r="CG60" i="95" s="1"/>
  <c r="CK60" i="95" s="1"/>
  <c r="CO60" i="95" s="1"/>
  <c r="CS60" i="95" s="1"/>
  <c r="CW60" i="95" s="1"/>
  <c r="DA60" i="95" s="1"/>
  <c r="V72" i="95"/>
  <c r="Z72" i="95" s="1"/>
  <c r="AD72" i="95" s="1"/>
  <c r="AH72" i="95" s="1"/>
  <c r="AL72" i="95" s="1"/>
  <c r="AP72" i="95" s="1"/>
  <c r="AT72" i="95" s="1"/>
  <c r="AX72" i="95" s="1"/>
  <c r="BB72" i="95" s="1"/>
  <c r="BF72" i="95" s="1"/>
  <c r="BJ72" i="95" s="1"/>
  <c r="BN72" i="95" s="1"/>
  <c r="BR72" i="95" s="1"/>
  <c r="BV72" i="95" s="1"/>
  <c r="BZ72" i="95" s="1"/>
  <c r="CD72" i="95" s="1"/>
  <c r="CH72" i="95" s="1"/>
  <c r="CL72" i="95" s="1"/>
  <c r="CP72" i="95" s="1"/>
  <c r="CT72" i="95" s="1"/>
  <c r="CX72" i="95" s="1"/>
  <c r="DB72" i="95" s="1"/>
  <c r="CO47" i="95"/>
  <c r="CQ47" i="95" s="1"/>
  <c r="BY47" i="95"/>
  <c r="CA47" i="95" s="1"/>
  <c r="BI47" i="95"/>
  <c r="BK47" i="95" s="1"/>
  <c r="AS47" i="95"/>
  <c r="AU47" i="95" s="1"/>
  <c r="Q52" i="94"/>
  <c r="U52" i="94" s="1"/>
  <c r="S51" i="94"/>
  <c r="S52" i="94" s="1"/>
  <c r="W52" i="94" s="1"/>
  <c r="DV25" i="94"/>
  <c r="CP25" i="94"/>
  <c r="AD25" i="94"/>
  <c r="X48" i="94"/>
  <c r="AB48" i="94" s="1"/>
  <c r="AF48" i="94" s="1"/>
  <c r="AJ48" i="94" s="1"/>
  <c r="AN48" i="94" s="1"/>
  <c r="AR48" i="94" s="1"/>
  <c r="AV48" i="94" s="1"/>
  <c r="AZ48" i="94" s="1"/>
  <c r="BD48" i="94" s="1"/>
  <c r="BH48" i="94" s="1"/>
  <c r="BL48" i="94" s="1"/>
  <c r="BP48" i="94" s="1"/>
  <c r="BT48" i="94" s="1"/>
  <c r="BX48" i="94" s="1"/>
  <c r="CB48" i="94" s="1"/>
  <c r="CF48" i="94" s="1"/>
  <c r="CJ48" i="94" s="1"/>
  <c r="CN48" i="94" s="1"/>
  <c r="CR48" i="94" s="1"/>
  <c r="CV48" i="94" s="1"/>
  <c r="CZ48" i="94" s="1"/>
  <c r="DD48" i="94" s="1"/>
  <c r="DH48" i="94" s="1"/>
  <c r="DL48" i="94" s="1"/>
  <c r="DP48" i="94" s="1"/>
  <c r="DT48" i="94" s="1"/>
  <c r="DX48" i="94" s="1"/>
  <c r="Z45" i="94"/>
  <c r="T20" i="94"/>
  <c r="X20" i="94" s="1"/>
  <c r="AB20" i="94" s="1"/>
  <c r="AF20" i="94" s="1"/>
  <c r="AJ20" i="94" s="1"/>
  <c r="AN20" i="94" s="1"/>
  <c r="AR20" i="94" s="1"/>
  <c r="AV20" i="94" s="1"/>
  <c r="AZ20" i="94" s="1"/>
  <c r="BD20" i="94" s="1"/>
  <c r="BH20" i="94" s="1"/>
  <c r="BL20" i="94" s="1"/>
  <c r="BP20" i="94" s="1"/>
  <c r="BT20" i="94" s="1"/>
  <c r="BX20" i="94" s="1"/>
  <c r="CB20" i="94" s="1"/>
  <c r="CF20" i="94" s="1"/>
  <c r="CJ20" i="94" s="1"/>
  <c r="CN20" i="94" s="1"/>
  <c r="CR20" i="94" s="1"/>
  <c r="CV20" i="94" s="1"/>
  <c r="CZ20" i="94" s="1"/>
  <c r="DD20" i="94" s="1"/>
  <c r="DH20" i="94" s="1"/>
  <c r="DL20" i="94" s="1"/>
  <c r="DP20" i="94" s="1"/>
  <c r="DT20" i="94" s="1"/>
  <c r="DX20" i="94" s="1"/>
  <c r="DM19" i="94"/>
  <c r="DO19" i="94" s="1"/>
  <c r="CW19" i="94"/>
  <c r="CY19" i="94" s="1"/>
  <c r="Q46" i="94"/>
  <c r="U46" i="94" s="1"/>
  <c r="Y46" i="94" s="1"/>
  <c r="AC46" i="94" s="1"/>
  <c r="AG46" i="94" s="1"/>
  <c r="AK46" i="94" s="1"/>
  <c r="AO46" i="94" s="1"/>
  <c r="AS46" i="94" s="1"/>
  <c r="AW46" i="94" s="1"/>
  <c r="BA46" i="94" s="1"/>
  <c r="BE46" i="94" s="1"/>
  <c r="BI46" i="94" s="1"/>
  <c r="BM46" i="94" s="1"/>
  <c r="BQ46" i="94" s="1"/>
  <c r="BU46" i="94" s="1"/>
  <c r="BY46" i="94" s="1"/>
  <c r="CC46" i="94" s="1"/>
  <c r="CG46" i="94" s="1"/>
  <c r="CK46" i="94" s="1"/>
  <c r="CO46" i="94" s="1"/>
  <c r="CS46" i="94" s="1"/>
  <c r="CW46" i="94" s="1"/>
  <c r="DA46" i="94" s="1"/>
  <c r="DE46" i="94" s="1"/>
  <c r="DI46" i="94" s="1"/>
  <c r="DM46" i="94" s="1"/>
  <c r="DQ46" i="94" s="1"/>
  <c r="DU46" i="94" s="1"/>
  <c r="DY46" i="94" s="1"/>
  <c r="T88" i="95"/>
  <c r="X88" i="95" s="1"/>
  <c r="AB88" i="95" s="1"/>
  <c r="AF88" i="95" s="1"/>
  <c r="AJ88" i="95" s="1"/>
  <c r="AN88" i="95" s="1"/>
  <c r="AR88" i="95" s="1"/>
  <c r="AV88" i="95" s="1"/>
  <c r="AZ88" i="95" s="1"/>
  <c r="BD88" i="95" s="1"/>
  <c r="BH88" i="95" s="1"/>
  <c r="BL88" i="95" s="1"/>
  <c r="BP88" i="95" s="1"/>
  <c r="BT88" i="95" s="1"/>
  <c r="BX88" i="95" s="1"/>
  <c r="CB88" i="95" s="1"/>
  <c r="CF88" i="95" s="1"/>
  <c r="CJ88" i="95" s="1"/>
  <c r="CN88" i="95" s="1"/>
  <c r="CR88" i="95" s="1"/>
  <c r="CV88" i="95" s="1"/>
  <c r="CZ88" i="95" s="1"/>
  <c r="R26" i="95"/>
  <c r="V26" i="95" s="1"/>
  <c r="Z26" i="95" s="1"/>
  <c r="AD26" i="95" s="1"/>
  <c r="AH26" i="95" s="1"/>
  <c r="AL26" i="95" s="1"/>
  <c r="T72" i="95"/>
  <c r="X72" i="95" s="1"/>
  <c r="AB72" i="95" s="1"/>
  <c r="AF72" i="95" s="1"/>
  <c r="AJ72" i="95" s="1"/>
  <c r="AN72" i="95" s="1"/>
  <c r="AR72" i="95" s="1"/>
  <c r="AV72" i="95" s="1"/>
  <c r="AZ72" i="95" s="1"/>
  <c r="BD72" i="95" s="1"/>
  <c r="BH72" i="95" s="1"/>
  <c r="BL72" i="95" s="1"/>
  <c r="BP72" i="95" s="1"/>
  <c r="BT72" i="95" s="1"/>
  <c r="BX72" i="95" s="1"/>
  <c r="CB72" i="95" s="1"/>
  <c r="CF72" i="95" s="1"/>
  <c r="CJ72" i="95" s="1"/>
  <c r="CN72" i="95" s="1"/>
  <c r="CR72" i="95" s="1"/>
  <c r="CV72" i="95" s="1"/>
  <c r="CZ72" i="95" s="1"/>
  <c r="T80" i="95"/>
  <c r="X80" i="95" s="1"/>
  <c r="AB80" i="95" s="1"/>
  <c r="AF80" i="95" s="1"/>
  <c r="AJ80" i="95" s="1"/>
  <c r="AN80" i="95" s="1"/>
  <c r="AR80" i="95" s="1"/>
  <c r="AV80" i="95" s="1"/>
  <c r="AZ80" i="95" s="1"/>
  <c r="BD80" i="95" s="1"/>
  <c r="BH80" i="95" s="1"/>
  <c r="BL80" i="95" s="1"/>
  <c r="BP80" i="95" s="1"/>
  <c r="BT80" i="95" s="1"/>
  <c r="BX80" i="95" s="1"/>
  <c r="CB80" i="95" s="1"/>
  <c r="CF80" i="95" s="1"/>
  <c r="CJ80" i="95" s="1"/>
  <c r="CN80" i="95" s="1"/>
  <c r="CR80" i="95" s="1"/>
  <c r="CV80" i="95" s="1"/>
  <c r="CZ80" i="95" s="1"/>
  <c r="AO91" i="94"/>
  <c r="Y91" i="94"/>
  <c r="U60" i="94"/>
  <c r="Y60" i="94" s="1"/>
  <c r="AC60" i="94" s="1"/>
  <c r="AA27" i="93"/>
  <c r="AE27" i="93" s="1"/>
  <c r="AI27" i="93" s="1"/>
  <c r="AM27" i="93" s="1"/>
  <c r="AQ27" i="93" s="1"/>
  <c r="AU27" i="93" s="1"/>
  <c r="AY27" i="93" s="1"/>
  <c r="BC27" i="93" s="1"/>
  <c r="BG27" i="93" s="1"/>
  <c r="BK27" i="93" s="1"/>
  <c r="BO27" i="93" s="1"/>
  <c r="BS27" i="93" s="1"/>
  <c r="BW27" i="93" s="1"/>
  <c r="CA27" i="93" s="1"/>
  <c r="CE27" i="93" s="1"/>
  <c r="CI27" i="93" s="1"/>
  <c r="CM27" i="93" s="1"/>
  <c r="CQ27" i="93" s="1"/>
  <c r="CU27" i="93" s="1"/>
  <c r="CY27" i="93" s="1"/>
  <c r="DC27" i="93" s="1"/>
  <c r="DG27" i="93" s="1"/>
  <c r="DK27" i="93" s="1"/>
  <c r="DO27" i="93" s="1"/>
  <c r="DS27" i="93" s="1"/>
  <c r="DW27" i="93" s="1"/>
  <c r="DM27" i="94"/>
  <c r="DO27" i="94" s="1"/>
  <c r="CW27" i="94"/>
  <c r="CY27" i="94" s="1"/>
  <c r="CG27" i="94"/>
  <c r="CI27" i="94" s="1"/>
  <c r="BQ27" i="94"/>
  <c r="BS27" i="94" s="1"/>
  <c r="BA27" i="94"/>
  <c r="BC27" i="94" s="1"/>
  <c r="AK27" i="94"/>
  <c r="AM27" i="94" s="1"/>
  <c r="U27" i="94"/>
  <c r="W27" i="94" s="1"/>
  <c r="W28" i="94" s="1"/>
  <c r="AA28" i="94" s="1"/>
  <c r="AE28" i="94" s="1"/>
  <c r="AI28" i="94" s="1"/>
  <c r="AM28" i="94" s="1"/>
  <c r="AQ28" i="94" s="1"/>
  <c r="AU28" i="94" s="1"/>
  <c r="AY28" i="94" s="1"/>
  <c r="DM15" i="94"/>
  <c r="DO15" i="94" s="1"/>
  <c r="CW15" i="94"/>
  <c r="CY15" i="94" s="1"/>
  <c r="CG15" i="94"/>
  <c r="CI15" i="94" s="1"/>
  <c r="BQ15" i="94"/>
  <c r="BS15" i="94" s="1"/>
  <c r="BA15" i="94"/>
  <c r="BC15" i="94" s="1"/>
  <c r="AK15" i="94"/>
  <c r="AM15" i="94" s="1"/>
  <c r="U15" i="94"/>
  <c r="W15" i="94" s="1"/>
  <c r="CW111" i="95"/>
  <c r="CY111" i="95" s="1"/>
  <c r="CG111" i="95"/>
  <c r="CI111" i="95" s="1"/>
  <c r="BQ111" i="95"/>
  <c r="BS111" i="95" s="1"/>
  <c r="BA111" i="95"/>
  <c r="BC111" i="95" s="1"/>
  <c r="AK111" i="95"/>
  <c r="AM111" i="95" s="1"/>
  <c r="U111" i="95"/>
  <c r="W111" i="95" s="1"/>
  <c r="DQ51" i="94"/>
  <c r="DS51" i="94" s="1"/>
  <c r="DA51" i="94"/>
  <c r="DC51" i="94" s="1"/>
  <c r="CK51" i="94"/>
  <c r="CM51" i="94" s="1"/>
  <c r="BU51" i="94"/>
  <c r="BW51" i="94" s="1"/>
  <c r="BE51" i="94"/>
  <c r="BG51" i="94" s="1"/>
  <c r="DQ103" i="94"/>
  <c r="DS103" i="94" s="1"/>
  <c r="CK99" i="94"/>
  <c r="CM99" i="94" s="1"/>
  <c r="BU99" i="94"/>
  <c r="BW99" i="94" s="1"/>
  <c r="BE99" i="94"/>
  <c r="BG99" i="94" s="1"/>
  <c r="AO99" i="94"/>
  <c r="AQ99" i="94" s="1"/>
  <c r="Y99" i="94"/>
  <c r="AA99" i="94" s="1"/>
  <c r="AW63" i="94"/>
  <c r="AY63" i="94" s="1"/>
  <c r="AG63" i="94"/>
  <c r="Q63" i="94"/>
  <c r="Q64" i="94" s="1"/>
  <c r="U64" i="94" s="1"/>
  <c r="Y64" i="94" s="1"/>
  <c r="AC64" i="94" s="1"/>
  <c r="BU43" i="94"/>
  <c r="BW43" i="94" s="1"/>
  <c r="BE43" i="94"/>
  <c r="BG43" i="94" s="1"/>
  <c r="DI31" i="94"/>
  <c r="DK31" i="94" s="1"/>
  <c r="DY31" i="94"/>
  <c r="CG117" i="94"/>
  <c r="CH117" i="94" s="1"/>
  <c r="BA117" i="94"/>
  <c r="BB117" i="94" s="1"/>
  <c r="BY117" i="95"/>
  <c r="BZ117" i="95" s="1"/>
  <c r="BA117" i="95"/>
  <c r="BB117" i="95" s="1"/>
  <c r="L40" i="94"/>
  <c r="P40" i="94" s="1"/>
  <c r="T40" i="94" s="1"/>
  <c r="X40" i="94" s="1"/>
  <c r="AB40" i="94" s="1"/>
  <c r="AF40" i="94" s="1"/>
  <c r="AJ40" i="94" s="1"/>
  <c r="AN40" i="94" s="1"/>
  <c r="AR40" i="94" s="1"/>
  <c r="AV40" i="94" s="1"/>
  <c r="AZ40" i="94" s="1"/>
  <c r="BD40" i="94" s="1"/>
  <c r="BH40" i="94" s="1"/>
  <c r="BL40" i="94" s="1"/>
  <c r="BP40" i="94" s="1"/>
  <c r="BT40" i="94" s="1"/>
  <c r="BX40" i="94" s="1"/>
  <c r="CB40" i="94" s="1"/>
  <c r="CF40" i="94" s="1"/>
  <c r="CJ40" i="94" s="1"/>
  <c r="CN40" i="94" s="1"/>
  <c r="CR40" i="94" s="1"/>
  <c r="CV40" i="94" s="1"/>
  <c r="CZ40" i="94" s="1"/>
  <c r="DD40" i="94" s="1"/>
  <c r="DH40" i="94" s="1"/>
  <c r="DL40" i="94" s="1"/>
  <c r="DP40" i="94" s="1"/>
  <c r="DT40" i="94" s="1"/>
  <c r="DX40" i="94" s="1"/>
  <c r="T28" i="94"/>
  <c r="X28" i="94" s="1"/>
  <c r="AB28" i="94" s="1"/>
  <c r="AF28" i="94" s="1"/>
  <c r="AJ28" i="94" s="1"/>
  <c r="AN28" i="94" s="1"/>
  <c r="AR28" i="94" s="1"/>
  <c r="AV28" i="94" s="1"/>
  <c r="AZ28" i="94" s="1"/>
  <c r="BD28" i="94" s="1"/>
  <c r="BH28" i="94" s="1"/>
  <c r="BL28" i="94" s="1"/>
  <c r="BP28" i="94" s="1"/>
  <c r="BT28" i="94" s="1"/>
  <c r="BX28" i="94" s="1"/>
  <c r="CB28" i="94" s="1"/>
  <c r="CF28" i="94" s="1"/>
  <c r="CJ28" i="94" s="1"/>
  <c r="CN28" i="94" s="1"/>
  <c r="CR28" i="94" s="1"/>
  <c r="CV28" i="94" s="1"/>
  <c r="CZ28" i="94" s="1"/>
  <c r="DD28" i="94" s="1"/>
  <c r="DH28" i="94" s="1"/>
  <c r="DL28" i="94" s="1"/>
  <c r="DP28" i="94" s="1"/>
  <c r="DT28" i="94" s="1"/>
  <c r="DX28" i="94" s="1"/>
  <c r="Z48" i="94"/>
  <c r="AD48" i="94" s="1"/>
  <c r="AH48" i="94" s="1"/>
  <c r="AL48" i="94" s="1"/>
  <c r="AP48" i="94" s="1"/>
  <c r="AT48" i="94" s="1"/>
  <c r="AX48" i="94" s="1"/>
  <c r="BB48" i="94" s="1"/>
  <c r="BF48" i="94" s="1"/>
  <c r="BJ48" i="94" s="1"/>
  <c r="BN48" i="94" s="1"/>
  <c r="BR48" i="94" s="1"/>
  <c r="BV48" i="94" s="1"/>
  <c r="BZ48" i="94" s="1"/>
  <c r="CD48" i="94" s="1"/>
  <c r="CH48" i="94" s="1"/>
  <c r="CL48" i="94" s="1"/>
  <c r="CP48" i="94" s="1"/>
  <c r="CT48" i="94" s="1"/>
  <c r="CX48" i="94" s="1"/>
  <c r="DB48" i="94" s="1"/>
  <c r="DF48" i="94" s="1"/>
  <c r="DJ48" i="94" s="1"/>
  <c r="DN48" i="94" s="1"/>
  <c r="DR48" i="94" s="1"/>
  <c r="DV48" i="94" s="1"/>
  <c r="DZ48" i="94" s="1"/>
  <c r="Z44" i="94"/>
  <c r="AD44" i="94" s="1"/>
  <c r="AH44" i="94" s="1"/>
  <c r="AL44" i="94" s="1"/>
  <c r="AP44" i="94" s="1"/>
  <c r="AT44" i="94" s="1"/>
  <c r="AX44" i="94" s="1"/>
  <c r="BB44" i="94" s="1"/>
  <c r="BF44" i="94" s="1"/>
  <c r="BJ44" i="94" s="1"/>
  <c r="BN44" i="94" s="1"/>
  <c r="BR44" i="94" s="1"/>
  <c r="BV44" i="94" s="1"/>
  <c r="BZ44" i="94" s="1"/>
  <c r="CD44" i="94" s="1"/>
  <c r="CH44" i="94" s="1"/>
  <c r="CL44" i="94" s="1"/>
  <c r="CP44" i="94" s="1"/>
  <c r="CT44" i="94" s="1"/>
  <c r="CX44" i="94" s="1"/>
  <c r="DB44" i="94" s="1"/>
  <c r="DF44" i="94" s="1"/>
  <c r="DJ44" i="94" s="1"/>
  <c r="DN44" i="94" s="1"/>
  <c r="DR44" i="94" s="1"/>
  <c r="DV44" i="94" s="1"/>
  <c r="DZ44" i="94" s="1"/>
  <c r="V28" i="94"/>
  <c r="Z28" i="94" s="1"/>
  <c r="AD28" i="94" s="1"/>
  <c r="AH28" i="94" s="1"/>
  <c r="AL28" i="94" s="1"/>
  <c r="AP28" i="94" s="1"/>
  <c r="AT28" i="94" s="1"/>
  <c r="AX28" i="94" s="1"/>
  <c r="BB28" i="94" s="1"/>
  <c r="BF28" i="94" s="1"/>
  <c r="BJ28" i="94" s="1"/>
  <c r="BN28" i="94" s="1"/>
  <c r="BR28" i="94" s="1"/>
  <c r="BV28" i="94" s="1"/>
  <c r="BZ28" i="94" s="1"/>
  <c r="CD28" i="94" s="1"/>
  <c r="CH28" i="94" s="1"/>
  <c r="CL28" i="94" s="1"/>
  <c r="CP28" i="94" s="1"/>
  <c r="CT28" i="94" s="1"/>
  <c r="CX28" i="94" s="1"/>
  <c r="DB28" i="94" s="1"/>
  <c r="DF28" i="94" s="1"/>
  <c r="DJ28" i="94" s="1"/>
  <c r="DN28" i="94" s="1"/>
  <c r="DR28" i="94" s="1"/>
  <c r="DV28" i="94" s="1"/>
  <c r="DZ28" i="94" s="1"/>
  <c r="T96" i="95"/>
  <c r="X96" i="95" s="1"/>
  <c r="AB96" i="95" s="1"/>
  <c r="AF96" i="95" s="1"/>
  <c r="AJ96" i="95" s="1"/>
  <c r="AN96" i="95" s="1"/>
  <c r="AR96" i="95" s="1"/>
  <c r="AV96" i="95" s="1"/>
  <c r="AZ96" i="95" s="1"/>
  <c r="BD96" i="95" s="1"/>
  <c r="BH96" i="95" s="1"/>
  <c r="BL96" i="95" s="1"/>
  <c r="BP96" i="95" s="1"/>
  <c r="BT96" i="95" s="1"/>
  <c r="BX96" i="95" s="1"/>
  <c r="CB96" i="95" s="1"/>
  <c r="CF96" i="95" s="1"/>
  <c r="CJ96" i="95" s="1"/>
  <c r="CN96" i="95" s="1"/>
  <c r="CR96" i="95" s="1"/>
  <c r="CV96" i="95" s="1"/>
  <c r="CZ96" i="95" s="1"/>
  <c r="R34" i="95"/>
  <c r="V34" i="95" s="1"/>
  <c r="Z34" i="95" s="1"/>
  <c r="AD34" i="95" s="1"/>
  <c r="AH34" i="95" s="1"/>
  <c r="AL34" i="95" s="1"/>
  <c r="AP34" i="95" s="1"/>
  <c r="AT34" i="95" s="1"/>
  <c r="AX34" i="95" s="1"/>
  <c r="BB34" i="95" s="1"/>
  <c r="BF34" i="95" s="1"/>
  <c r="BJ34" i="95" s="1"/>
  <c r="BN34" i="95" s="1"/>
  <c r="BR34" i="95" s="1"/>
  <c r="BV34" i="95" s="1"/>
  <c r="BZ34" i="95" s="1"/>
  <c r="CD34" i="95" s="1"/>
  <c r="CH34" i="95" s="1"/>
  <c r="CL34" i="95" s="1"/>
  <c r="CP34" i="95" s="1"/>
  <c r="CT34" i="95" s="1"/>
  <c r="CX34" i="95" s="1"/>
  <c r="DB34" i="95" s="1"/>
  <c r="DM55" i="94"/>
  <c r="DO55" i="94" s="1"/>
  <c r="CW55" i="94"/>
  <c r="CY55" i="94" s="1"/>
  <c r="CG55" i="94"/>
  <c r="CI55" i="94" s="1"/>
  <c r="BQ55" i="94"/>
  <c r="BS55" i="94" s="1"/>
  <c r="BA55" i="94"/>
  <c r="BC55" i="94" s="1"/>
  <c r="AK55" i="94"/>
  <c r="AM55" i="94" s="1"/>
  <c r="U55" i="94"/>
  <c r="W55" i="94" s="1"/>
  <c r="AO51" i="94"/>
  <c r="AQ51" i="94" s="1"/>
  <c r="Y51" i="94"/>
  <c r="AA51" i="94" s="1"/>
  <c r="BY39" i="94"/>
  <c r="BI39" i="94"/>
  <c r="AS39" i="94"/>
  <c r="AS115" i="94" s="1"/>
  <c r="AC39" i="94"/>
  <c r="AC115" i="94" s="1"/>
  <c r="M39" i="94"/>
  <c r="M40" i="94" s="1"/>
  <c r="Q40" i="94" s="1"/>
  <c r="DA47" i="94"/>
  <c r="DC47" i="94" s="1"/>
  <c r="CK47" i="94"/>
  <c r="CM47" i="94" s="1"/>
  <c r="BU47" i="94"/>
  <c r="BW47" i="94" s="1"/>
  <c r="BE47" i="94"/>
  <c r="BG47" i="94" s="1"/>
  <c r="AO47" i="94"/>
  <c r="AQ47" i="94" s="1"/>
  <c r="Y47" i="94"/>
  <c r="AA47" i="94" s="1"/>
  <c r="DA83" i="94"/>
  <c r="DC83" i="94" s="1"/>
  <c r="CK83" i="94"/>
  <c r="CM83" i="94" s="1"/>
  <c r="BU83" i="94"/>
  <c r="BW83" i="94" s="1"/>
  <c r="BE83" i="94"/>
  <c r="BG83" i="94" s="1"/>
  <c r="AO83" i="94"/>
  <c r="AQ83" i="94" s="1"/>
  <c r="Y83" i="94"/>
  <c r="AA83" i="94" s="1"/>
  <c r="DI63" i="94"/>
  <c r="CS63" i="94"/>
  <c r="CS115" i="94" s="1"/>
  <c r="CC63" i="94"/>
  <c r="CC115" i="94" s="1"/>
  <c r="BM63" i="94"/>
  <c r="AO107" i="94"/>
  <c r="AQ107" i="94" s="1"/>
  <c r="Y107" i="94"/>
  <c r="AA107" i="94" s="1"/>
  <c r="DQ47" i="94"/>
  <c r="DS47" i="94" s="1"/>
  <c r="BZ25" i="94"/>
  <c r="AT25" i="94"/>
  <c r="N25" i="94"/>
  <c r="N26" i="94" s="1"/>
  <c r="R26" i="94" s="1"/>
  <c r="X44" i="94"/>
  <c r="AB44" i="94" s="1"/>
  <c r="AF44" i="94" s="1"/>
  <c r="AJ44" i="94" s="1"/>
  <c r="AN44" i="94" s="1"/>
  <c r="AR44" i="94" s="1"/>
  <c r="AV44" i="94" s="1"/>
  <c r="AZ44" i="94" s="1"/>
  <c r="BD44" i="94" s="1"/>
  <c r="BH44" i="94" s="1"/>
  <c r="BL44" i="94" s="1"/>
  <c r="BP44" i="94" s="1"/>
  <c r="BT44" i="94" s="1"/>
  <c r="BX44" i="94" s="1"/>
  <c r="CB44" i="94" s="1"/>
  <c r="CF44" i="94" s="1"/>
  <c r="CJ44" i="94" s="1"/>
  <c r="CN44" i="94" s="1"/>
  <c r="CR44" i="94" s="1"/>
  <c r="CV44" i="94" s="1"/>
  <c r="CZ44" i="94" s="1"/>
  <c r="DD44" i="94" s="1"/>
  <c r="DH44" i="94" s="1"/>
  <c r="DL44" i="94" s="1"/>
  <c r="DP44" i="94" s="1"/>
  <c r="DT44" i="94" s="1"/>
  <c r="DX44" i="94" s="1"/>
  <c r="T16" i="94"/>
  <c r="X16" i="94" s="1"/>
  <c r="AB16" i="94" s="1"/>
  <c r="AF16" i="94" s="1"/>
  <c r="AJ16" i="94" s="1"/>
  <c r="AN16" i="94" s="1"/>
  <c r="AR16" i="94" s="1"/>
  <c r="AV16" i="94" s="1"/>
  <c r="AZ16" i="94" s="1"/>
  <c r="BD16" i="94" s="1"/>
  <c r="BH16" i="94" s="1"/>
  <c r="BL16" i="94" s="1"/>
  <c r="BP16" i="94" s="1"/>
  <c r="BT16" i="94" s="1"/>
  <c r="BX16" i="94" s="1"/>
  <c r="CB16" i="94" s="1"/>
  <c r="CF16" i="94" s="1"/>
  <c r="CJ16" i="94" s="1"/>
  <c r="CN16" i="94" s="1"/>
  <c r="CR16" i="94" s="1"/>
  <c r="CV16" i="94" s="1"/>
  <c r="CZ16" i="94" s="1"/>
  <c r="DD16" i="94" s="1"/>
  <c r="DH16" i="94" s="1"/>
  <c r="DL16" i="94" s="1"/>
  <c r="DP16" i="94" s="1"/>
  <c r="DT16" i="94" s="1"/>
  <c r="DX16" i="94" s="1"/>
  <c r="Z52" i="94"/>
  <c r="AD52" i="94" s="1"/>
  <c r="AH52" i="94" s="1"/>
  <c r="AL52" i="94" s="1"/>
  <c r="AP52" i="94" s="1"/>
  <c r="T112" i="95"/>
  <c r="X112" i="95" s="1"/>
  <c r="AB112" i="95" s="1"/>
  <c r="AF112" i="95" s="1"/>
  <c r="AJ112" i="95" s="1"/>
  <c r="AN112" i="95" s="1"/>
  <c r="AR112" i="95" s="1"/>
  <c r="AV112" i="95" s="1"/>
  <c r="AZ112" i="95" s="1"/>
  <c r="BD112" i="95" s="1"/>
  <c r="BH112" i="95" s="1"/>
  <c r="BL112" i="95" s="1"/>
  <c r="BP112" i="95" s="1"/>
  <c r="BT112" i="95" s="1"/>
  <c r="BX112" i="95" s="1"/>
  <c r="CB112" i="95" s="1"/>
  <c r="CF112" i="95" s="1"/>
  <c r="CJ112" i="95" s="1"/>
  <c r="CN112" i="95" s="1"/>
  <c r="CR112" i="95" s="1"/>
  <c r="CV112" i="95" s="1"/>
  <c r="CZ112" i="95" s="1"/>
  <c r="L108" i="95"/>
  <c r="P108" i="95" s="1"/>
  <c r="T108" i="95" s="1"/>
  <c r="X108" i="95" s="1"/>
  <c r="AB108" i="95" s="1"/>
  <c r="AF108" i="95" s="1"/>
  <c r="AJ108" i="95" s="1"/>
  <c r="AN108" i="95" s="1"/>
  <c r="AR108" i="95" s="1"/>
  <c r="AV108" i="95" s="1"/>
  <c r="AZ108" i="95" s="1"/>
  <c r="BD108" i="95" s="1"/>
  <c r="BH108" i="95" s="1"/>
  <c r="BL108" i="95" s="1"/>
  <c r="BP108" i="95" s="1"/>
  <c r="BT108" i="95" s="1"/>
  <c r="BX108" i="95" s="1"/>
  <c r="CB108" i="95" s="1"/>
  <c r="CF108" i="95" s="1"/>
  <c r="CJ108" i="95" s="1"/>
  <c r="CN108" i="95" s="1"/>
  <c r="CR108" i="95" s="1"/>
  <c r="CV108" i="95" s="1"/>
  <c r="CZ108" i="95" s="1"/>
  <c r="DM59" i="94"/>
  <c r="DO59" i="94" s="1"/>
  <c r="CW59" i="94"/>
  <c r="CY59" i="94" s="1"/>
  <c r="CG59" i="94"/>
  <c r="CI59" i="94" s="1"/>
  <c r="BQ59" i="94"/>
  <c r="BS59" i="94" s="1"/>
  <c r="BA59" i="94"/>
  <c r="BC59" i="94" s="1"/>
  <c r="AK59" i="94"/>
  <c r="AM59" i="94" s="1"/>
  <c r="N57" i="94"/>
  <c r="N58" i="94" s="1"/>
  <c r="R58" i="94" s="1"/>
  <c r="V58" i="94" s="1"/>
  <c r="Z58" i="94" s="1"/>
  <c r="AD58" i="94" s="1"/>
  <c r="AH58" i="94" s="1"/>
  <c r="AL58" i="94" s="1"/>
  <c r="AP58" i="94" s="1"/>
  <c r="AT58" i="94" s="1"/>
  <c r="AX58" i="94" s="1"/>
  <c r="BB58" i="94" s="1"/>
  <c r="BF58" i="94" s="1"/>
  <c r="BJ58" i="94" s="1"/>
  <c r="BN58" i="94" s="1"/>
  <c r="BR58" i="94" s="1"/>
  <c r="BV58" i="94" s="1"/>
  <c r="BZ58" i="94" s="1"/>
  <c r="CD58" i="94" s="1"/>
  <c r="CH58" i="94" s="1"/>
  <c r="CL58" i="94" s="1"/>
  <c r="CP58" i="94" s="1"/>
  <c r="CT58" i="94" s="1"/>
  <c r="CX58" i="94" s="1"/>
  <c r="DB58" i="94" s="1"/>
  <c r="DF58" i="94" s="1"/>
  <c r="DJ58" i="94" s="1"/>
  <c r="DN58" i="94" s="1"/>
  <c r="DR58" i="94" s="1"/>
  <c r="DV58" i="94" s="1"/>
  <c r="DZ58" i="94" s="1"/>
  <c r="CO107" i="95"/>
  <c r="CQ107" i="95" s="1"/>
  <c r="BY107" i="95"/>
  <c r="CA107" i="95" s="1"/>
  <c r="BI107" i="95"/>
  <c r="BK107" i="95" s="1"/>
  <c r="AS107" i="95"/>
  <c r="AU107" i="95" s="1"/>
  <c r="AC107" i="95"/>
  <c r="AE107" i="95" s="1"/>
  <c r="M107" i="95"/>
  <c r="DY63" i="94"/>
  <c r="DQ83" i="94"/>
  <c r="DS83" i="94" s="1"/>
  <c r="AW117" i="95"/>
  <c r="AX117" i="95" s="1"/>
  <c r="BE117" i="95"/>
  <c r="BF117" i="95" s="1"/>
  <c r="CC117" i="95"/>
  <c r="CD117" i="95" s="1"/>
  <c r="CS117" i="95"/>
  <c r="CT117" i="95" s="1"/>
  <c r="W28" i="95"/>
  <c r="AA28" i="95" s="1"/>
  <c r="F116" i="95"/>
  <c r="AG115" i="94"/>
  <c r="AE24" i="94"/>
  <c r="AI24" i="94" s="1"/>
  <c r="AM24" i="94" s="1"/>
  <c r="AQ24" i="94" s="1"/>
  <c r="AU24" i="94" s="1"/>
  <c r="AY24" i="94" s="1"/>
  <c r="BC24" i="94" s="1"/>
  <c r="BG24" i="94" s="1"/>
  <c r="BK24" i="94" s="1"/>
  <c r="BO24" i="94" s="1"/>
  <c r="BS24" i="94" s="1"/>
  <c r="BW24" i="94" s="1"/>
  <c r="CA24" i="94" s="1"/>
  <c r="CE24" i="94" s="1"/>
  <c r="CI24" i="94" s="1"/>
  <c r="CM24" i="94" s="1"/>
  <c r="CQ24" i="94" s="1"/>
  <c r="CU24" i="94" s="1"/>
  <c r="CY24" i="94" s="1"/>
  <c r="DC24" i="94" s="1"/>
  <c r="DG24" i="94" s="1"/>
  <c r="DK24" i="94" s="1"/>
  <c r="DO24" i="94" s="1"/>
  <c r="DS24" i="94" s="1"/>
  <c r="DW24" i="94" s="1"/>
  <c r="EA24" i="94" s="1"/>
  <c r="S56" i="95"/>
  <c r="AH74" i="94"/>
  <c r="W48" i="94"/>
  <c r="AA48" i="94" s="1"/>
  <c r="AE48" i="94" s="1"/>
  <c r="AI48" i="94" s="1"/>
  <c r="AM48" i="94" s="1"/>
  <c r="AQ48" i="94" s="1"/>
  <c r="AU48" i="94" s="1"/>
  <c r="CW115" i="95"/>
  <c r="V62" i="94"/>
  <c r="EA51" i="94"/>
  <c r="CU51" i="94"/>
  <c r="BO51" i="94"/>
  <c r="BW111" i="94"/>
  <c r="BI115" i="94"/>
  <c r="S60" i="94"/>
  <c r="W60" i="94" s="1"/>
  <c r="V50" i="94"/>
  <c r="V18" i="94"/>
  <c r="Z18" i="94" s="1"/>
  <c r="AD18" i="94" s="1"/>
  <c r="AH18" i="94" s="1"/>
  <c r="AL18" i="94" s="1"/>
  <c r="AP18" i="94" s="1"/>
  <c r="AT18" i="94" s="1"/>
  <c r="AX18" i="94" s="1"/>
  <c r="BB18" i="94" s="1"/>
  <c r="BF18" i="94" s="1"/>
  <c r="BJ18" i="94" s="1"/>
  <c r="BN18" i="94" s="1"/>
  <c r="BR18" i="94" s="1"/>
  <c r="BV18" i="94" s="1"/>
  <c r="BZ18" i="94" s="1"/>
  <c r="CD18" i="94" s="1"/>
  <c r="CH18" i="94" s="1"/>
  <c r="CL18" i="94" s="1"/>
  <c r="CP18" i="94" s="1"/>
  <c r="CT18" i="94" s="1"/>
  <c r="CX18" i="94" s="1"/>
  <c r="DB18" i="94" s="1"/>
  <c r="DF18" i="94" s="1"/>
  <c r="DJ18" i="94" s="1"/>
  <c r="DN18" i="94" s="1"/>
  <c r="DR18" i="94" s="1"/>
  <c r="DV18" i="94" s="1"/>
  <c r="DZ18" i="94" s="1"/>
  <c r="AI87" i="94"/>
  <c r="L29" i="95"/>
  <c r="L30" i="95" s="1"/>
  <c r="P30" i="95" s="1"/>
  <c r="T30" i="95" s="1"/>
  <c r="X30" i="95" s="1"/>
  <c r="AB30" i="95" s="1"/>
  <c r="AF30" i="95" s="1"/>
  <c r="AJ30" i="95" s="1"/>
  <c r="AN30" i="95" s="1"/>
  <c r="AR30" i="95" s="1"/>
  <c r="AV30" i="95" s="1"/>
  <c r="AZ30" i="95" s="1"/>
  <c r="BD30" i="95" s="1"/>
  <c r="BH30" i="95" s="1"/>
  <c r="BL30" i="95" s="1"/>
  <c r="BP30" i="95" s="1"/>
  <c r="BT30" i="95" s="1"/>
  <c r="BX30" i="95" s="1"/>
  <c r="CB30" i="95" s="1"/>
  <c r="CF30" i="95" s="1"/>
  <c r="CJ30" i="95" s="1"/>
  <c r="CN30" i="95" s="1"/>
  <c r="CR30" i="95" s="1"/>
  <c r="CV30" i="95" s="1"/>
  <c r="CZ30" i="95" s="1"/>
  <c r="CO115" i="94"/>
  <c r="DU115" i="94"/>
  <c r="BK71" i="94"/>
  <c r="AW115" i="94"/>
  <c r="O75" i="94"/>
  <c r="O76" i="94" s="1"/>
  <c r="AU75" i="94"/>
  <c r="F41" i="93"/>
  <c r="Z94" i="94"/>
  <c r="AD94" i="94" s="1"/>
  <c r="DS111" i="94"/>
  <c r="DC111" i="94"/>
  <c r="CM111" i="94"/>
  <c r="BG111" i="94"/>
  <c r="AQ111" i="94"/>
  <c r="AA111" i="94"/>
  <c r="U80" i="94"/>
  <c r="Y80" i="94" s="1"/>
  <c r="AC80" i="94" s="1"/>
  <c r="AG80" i="94" s="1"/>
  <c r="AK80" i="94" s="1"/>
  <c r="AO80" i="94" s="1"/>
  <c r="AS80" i="94" s="1"/>
  <c r="AW80" i="94" s="1"/>
  <c r="BA80" i="94" s="1"/>
  <c r="BE80" i="94" s="1"/>
  <c r="BI80" i="94" s="1"/>
  <c r="BM80" i="94" s="1"/>
  <c r="BQ80" i="94" s="1"/>
  <c r="BU80" i="94" s="1"/>
  <c r="BY80" i="94" s="1"/>
  <c r="CC80" i="94" s="1"/>
  <c r="CG80" i="94" s="1"/>
  <c r="CK80" i="94" s="1"/>
  <c r="CO80" i="94" s="1"/>
  <c r="CS80" i="94" s="1"/>
  <c r="CW80" i="94" s="1"/>
  <c r="DA80" i="94" s="1"/>
  <c r="DE80" i="94" s="1"/>
  <c r="DI80" i="94" s="1"/>
  <c r="DM80" i="94" s="1"/>
  <c r="DQ80" i="94" s="1"/>
  <c r="DU80" i="94" s="1"/>
  <c r="DY80" i="94" s="1"/>
  <c r="M20" i="94"/>
  <c r="Q20" i="94" s="1"/>
  <c r="U20" i="94" s="1"/>
  <c r="Y20" i="94" s="1"/>
  <c r="AC20" i="94" s="1"/>
  <c r="AG20" i="94" s="1"/>
  <c r="AK20" i="94" s="1"/>
  <c r="AO20" i="94" s="1"/>
  <c r="AS20" i="94" s="1"/>
  <c r="AW20" i="94" s="1"/>
  <c r="BA20" i="94" s="1"/>
  <c r="BE20" i="94" s="1"/>
  <c r="BI20" i="94" s="1"/>
  <c r="BM20" i="94" s="1"/>
  <c r="BQ20" i="94" s="1"/>
  <c r="BU20" i="94" s="1"/>
  <c r="BY20" i="94" s="1"/>
  <c r="CC20" i="94" s="1"/>
  <c r="CG20" i="94" s="1"/>
  <c r="CK20" i="94" s="1"/>
  <c r="CO20" i="94" s="1"/>
  <c r="CS20" i="94" s="1"/>
  <c r="CW20" i="94" s="1"/>
  <c r="DA20" i="94" s="1"/>
  <c r="DE20" i="94" s="1"/>
  <c r="DI20" i="94" s="1"/>
  <c r="DM20" i="94" s="1"/>
  <c r="DQ20" i="94" s="1"/>
  <c r="DU20" i="94" s="1"/>
  <c r="DY20" i="94" s="1"/>
  <c r="O19" i="94"/>
  <c r="O20" i="94" s="1"/>
  <c r="K198" i="71"/>
  <c r="L80" i="71"/>
  <c r="AC195" i="71"/>
  <c r="AD76" i="71"/>
  <c r="AC183" i="71"/>
  <c r="AC199" i="71"/>
  <c r="AD81" i="71"/>
  <c r="AT198" i="71"/>
  <c r="AU61" i="71"/>
  <c r="AU80" i="71"/>
  <c r="AT115" i="71" s="1"/>
  <c r="M36" i="94"/>
  <c r="O35" i="94"/>
  <c r="CR119" i="95"/>
  <c r="BL119" i="95"/>
  <c r="AF119" i="95"/>
  <c r="CV119" i="95"/>
  <c r="BP119" i="95"/>
  <c r="AJ119" i="95"/>
  <c r="CJ119" i="95"/>
  <c r="BD119" i="95"/>
  <c r="X119" i="95"/>
  <c r="CN119" i="95"/>
  <c r="BH119" i="95"/>
  <c r="AB119" i="95"/>
  <c r="CB119" i="95"/>
  <c r="AV119" i="95"/>
  <c r="P119" i="95"/>
  <c r="CF119" i="95"/>
  <c r="AZ119" i="95"/>
  <c r="T119" i="95"/>
  <c r="CU155" i="80"/>
  <c r="CC153" i="80" s="1"/>
  <c r="Z30" i="94"/>
  <c r="AD30" i="94" s="1"/>
  <c r="AH30" i="94" s="1"/>
  <c r="AL30" i="94" s="1"/>
  <c r="AP30" i="94" s="1"/>
  <c r="AT30" i="94" s="1"/>
  <c r="AX30" i="94" s="1"/>
  <c r="BB30" i="94" s="1"/>
  <c r="BF30" i="94" s="1"/>
  <c r="BJ30" i="94" s="1"/>
  <c r="BN30" i="94" s="1"/>
  <c r="BR30" i="94" s="1"/>
  <c r="M115" i="94"/>
  <c r="BY115" i="94"/>
  <c r="DA115" i="95"/>
  <c r="CY91" i="95"/>
  <c r="M72" i="94"/>
  <c r="Q72" i="94" s="1"/>
  <c r="U72" i="94" s="1"/>
  <c r="Q115" i="94"/>
  <c r="AA108" i="94"/>
  <c r="AX68" i="94"/>
  <c r="BB68" i="94" s="1"/>
  <c r="BF68" i="94" s="1"/>
  <c r="BJ68" i="94" s="1"/>
  <c r="BN68" i="94" s="1"/>
  <c r="BR68" i="94" s="1"/>
  <c r="BV68" i="94" s="1"/>
  <c r="BZ68" i="94" s="1"/>
  <c r="CD68" i="94" s="1"/>
  <c r="CH68" i="94" s="1"/>
  <c r="CL68" i="94" s="1"/>
  <c r="CP68" i="94" s="1"/>
  <c r="CT68" i="94" s="1"/>
  <c r="CX68" i="94" s="1"/>
  <c r="DB68" i="94" s="1"/>
  <c r="DF68" i="94" s="1"/>
  <c r="DJ68" i="94" s="1"/>
  <c r="DN68" i="94" s="1"/>
  <c r="DR68" i="94" s="1"/>
  <c r="DV68" i="94" s="1"/>
  <c r="DZ68" i="94" s="1"/>
  <c r="M56" i="94"/>
  <c r="Q56" i="94" s="1"/>
  <c r="U56" i="94" s="1"/>
  <c r="Y56" i="94" s="1"/>
  <c r="AC56" i="94" s="1"/>
  <c r="AG56" i="94" s="1"/>
  <c r="AK56" i="94" s="1"/>
  <c r="AO56" i="94" s="1"/>
  <c r="AS56" i="94" s="1"/>
  <c r="AW56" i="94" s="1"/>
  <c r="BA56" i="94" s="1"/>
  <c r="BE56" i="94" s="1"/>
  <c r="BI56" i="94" s="1"/>
  <c r="BM56" i="94" s="1"/>
  <c r="BQ56" i="94" s="1"/>
  <c r="BU56" i="94" s="1"/>
  <c r="BY56" i="94" s="1"/>
  <c r="CC56" i="94" s="1"/>
  <c r="CG56" i="94" s="1"/>
  <c r="CK56" i="94" s="1"/>
  <c r="CO56" i="94" s="1"/>
  <c r="CS56" i="94" s="1"/>
  <c r="CW56" i="94" s="1"/>
  <c r="DA56" i="94" s="1"/>
  <c r="DE56" i="94" s="1"/>
  <c r="DI56" i="94" s="1"/>
  <c r="DM56" i="94" s="1"/>
  <c r="DQ56" i="94" s="1"/>
  <c r="DU56" i="94" s="1"/>
  <c r="DY56" i="94" s="1"/>
  <c r="O55" i="94"/>
  <c r="O56" i="94" s="1"/>
  <c r="S56" i="94" s="1"/>
  <c r="W56" i="94" s="1"/>
  <c r="AA56" i="94" s="1"/>
  <c r="AE56" i="94" s="1"/>
  <c r="AI56" i="94" s="1"/>
  <c r="AM56" i="94" s="1"/>
  <c r="AQ56" i="94" s="1"/>
  <c r="AU56" i="94" s="1"/>
  <c r="AY56" i="94" s="1"/>
  <c r="BC56" i="94" s="1"/>
  <c r="BG56" i="94" s="1"/>
  <c r="BK56" i="94" s="1"/>
  <c r="BO56" i="94" s="1"/>
  <c r="BS56" i="94" s="1"/>
  <c r="BW56" i="94" s="1"/>
  <c r="CA56" i="94" s="1"/>
  <c r="CE56" i="94" s="1"/>
  <c r="CI56" i="94" s="1"/>
  <c r="CM56" i="94" s="1"/>
  <c r="CQ56" i="94" s="1"/>
  <c r="CU56" i="94" s="1"/>
  <c r="CY56" i="94" s="1"/>
  <c r="DC56" i="94" s="1"/>
  <c r="DG56" i="94" s="1"/>
  <c r="DK56" i="94" s="1"/>
  <c r="DO56" i="94" s="1"/>
  <c r="DS56" i="94" s="1"/>
  <c r="DW56" i="94" s="1"/>
  <c r="EA56" i="94" s="1"/>
  <c r="DP119" i="94"/>
  <c r="CR119" i="94"/>
  <c r="AF119" i="94"/>
  <c r="AC167" i="71"/>
  <c r="L61" i="71"/>
  <c r="K115" i="71" s="1"/>
  <c r="K117" i="79"/>
  <c r="BJ110" i="79"/>
  <c r="T46" i="86"/>
  <c r="W51" i="86"/>
  <c r="BO35" i="95"/>
  <c r="P66" i="95"/>
  <c r="T66" i="95" s="1"/>
  <c r="X66" i="95" s="1"/>
  <c r="AB66" i="95" s="1"/>
  <c r="AF66" i="95" s="1"/>
  <c r="AJ66" i="95" s="1"/>
  <c r="AN66" i="95" s="1"/>
  <c r="AR66" i="95" s="1"/>
  <c r="AV66" i="95" s="1"/>
  <c r="AZ66" i="95" s="1"/>
  <c r="BD66" i="95" s="1"/>
  <c r="BH66" i="95" s="1"/>
  <c r="BL66" i="95" s="1"/>
  <c r="BP66" i="95" s="1"/>
  <c r="BT66" i="95" s="1"/>
  <c r="BX66" i="95" s="1"/>
  <c r="CB66" i="95" s="1"/>
  <c r="CF66" i="95" s="1"/>
  <c r="CJ66" i="95" s="1"/>
  <c r="CN66" i="95" s="1"/>
  <c r="CR66" i="95" s="1"/>
  <c r="CV66" i="95" s="1"/>
  <c r="CZ66" i="95" s="1"/>
  <c r="W67" i="95"/>
  <c r="Q90" i="95"/>
  <c r="U90" i="95" s="1"/>
  <c r="Y90" i="95" s="1"/>
  <c r="E37" i="133"/>
  <c r="U40" i="94"/>
  <c r="Y40" i="94" s="1"/>
  <c r="AC40" i="94" s="1"/>
  <c r="AG40" i="94" s="1"/>
  <c r="AK40" i="94" s="1"/>
  <c r="AO40" i="94" s="1"/>
  <c r="AS40" i="94" s="1"/>
  <c r="AW40" i="94" s="1"/>
  <c r="BA40" i="94" s="1"/>
  <c r="BE40" i="94" s="1"/>
  <c r="BI40" i="94" s="1"/>
  <c r="BM40" i="94" s="1"/>
  <c r="BQ40" i="94" s="1"/>
  <c r="BU40" i="94" s="1"/>
  <c r="BY40" i="94" s="1"/>
  <c r="CC40" i="94" s="1"/>
  <c r="CG40" i="94" s="1"/>
  <c r="AB157" i="80"/>
  <c r="DK159" i="80"/>
  <c r="V40" i="77"/>
  <c r="Y40" i="77"/>
  <c r="K117" i="71"/>
  <c r="AC117" i="71"/>
  <c r="S35" i="95"/>
  <c r="S36" i="95" s="1"/>
  <c r="W36" i="95" s="1"/>
  <c r="AA36" i="95" s="1"/>
  <c r="AE36" i="95" s="1"/>
  <c r="AI36" i="95" s="1"/>
  <c r="AM36" i="95" s="1"/>
  <c r="AQ36" i="95" s="1"/>
  <c r="AU36" i="95" s="1"/>
  <c r="AY36" i="95" s="1"/>
  <c r="BC36" i="95" s="1"/>
  <c r="BG36" i="95" s="1"/>
  <c r="BK36" i="95" s="1"/>
  <c r="BO36" i="95" s="1"/>
  <c r="BS36" i="95" s="1"/>
  <c r="BW36" i="95" s="1"/>
  <c r="CA36" i="95" s="1"/>
  <c r="CE36" i="95" s="1"/>
  <c r="CI36" i="95" s="1"/>
  <c r="CM36" i="95" s="1"/>
  <c r="CQ36" i="95" s="1"/>
  <c r="CE35" i="95"/>
  <c r="AM67" i="95"/>
  <c r="K48" i="74"/>
  <c r="E31" i="133"/>
  <c r="K31" i="133" s="1"/>
  <c r="E64" i="53"/>
  <c r="R86" i="95"/>
  <c r="AS114" i="79"/>
  <c r="DE82" i="80"/>
  <c r="DV82" i="80" s="1"/>
  <c r="DK84" i="80" s="1"/>
  <c r="DR84" i="80" s="1"/>
  <c r="K109" i="71"/>
  <c r="AC106" i="71"/>
  <c r="AT117" i="71"/>
  <c r="AT106" i="71"/>
  <c r="BK117" i="71"/>
  <c r="AI35" i="95"/>
  <c r="J29" i="122"/>
  <c r="H41" i="125"/>
  <c r="J57" i="74"/>
  <c r="E77" i="74"/>
  <c r="AT116" i="71"/>
  <c r="K167" i="71"/>
  <c r="K196" i="71"/>
  <c r="AD59" i="71"/>
  <c r="AC113" i="71" s="1"/>
  <c r="AU56" i="71"/>
  <c r="K119" i="71"/>
  <c r="I36" i="82"/>
  <c r="T45" i="86"/>
  <c r="W50" i="86"/>
  <c r="P26" i="95"/>
  <c r="T26" i="95" s="1"/>
  <c r="X26" i="95" s="1"/>
  <c r="AB26" i="95" s="1"/>
  <c r="AF26" i="95" s="1"/>
  <c r="AJ26" i="95" s="1"/>
  <c r="AN26" i="95" s="1"/>
  <c r="AR26" i="95" s="1"/>
  <c r="AV26" i="95" s="1"/>
  <c r="AZ26" i="95" s="1"/>
  <c r="BD26" i="95" s="1"/>
  <c r="BH26" i="95" s="1"/>
  <c r="BL26" i="95" s="1"/>
  <c r="BP26" i="95" s="1"/>
  <c r="BT26" i="95" s="1"/>
  <c r="BX26" i="95" s="1"/>
  <c r="CB26" i="95" s="1"/>
  <c r="CF26" i="95" s="1"/>
  <c r="CJ26" i="95" s="1"/>
  <c r="CN26" i="95" s="1"/>
  <c r="CR26" i="95" s="1"/>
  <c r="CV26" i="95" s="1"/>
  <c r="CZ26" i="95" s="1"/>
  <c r="L36" i="95"/>
  <c r="P36" i="95" s="1"/>
  <c r="T36" i="95" s="1"/>
  <c r="X36" i="95" s="1"/>
  <c r="AB36" i="95" s="1"/>
  <c r="AF36" i="95" s="1"/>
  <c r="AJ36" i="95" s="1"/>
  <c r="AN36" i="95" s="1"/>
  <c r="AR36" i="95" s="1"/>
  <c r="AV36" i="95" s="1"/>
  <c r="AZ36" i="95" s="1"/>
  <c r="BD36" i="95" s="1"/>
  <c r="BH36" i="95" s="1"/>
  <c r="BL36" i="95" s="1"/>
  <c r="BP36" i="95" s="1"/>
  <c r="BT36" i="95" s="1"/>
  <c r="BX36" i="95" s="1"/>
  <c r="CB36" i="95" s="1"/>
  <c r="CF36" i="95" s="1"/>
  <c r="CJ36" i="95" s="1"/>
  <c r="CN36" i="95" s="1"/>
  <c r="CR36" i="95" s="1"/>
  <c r="CV36" i="95" s="1"/>
  <c r="CZ36" i="95" s="1"/>
  <c r="AY35" i="95"/>
  <c r="CS115" i="95"/>
  <c r="CU35" i="95"/>
  <c r="L41" i="94"/>
  <c r="L42" i="94" s="1"/>
  <c r="P42" i="94" s="1"/>
  <c r="T42" i="94" s="1"/>
  <c r="X42" i="94" s="1"/>
  <c r="AB42" i="94" s="1"/>
  <c r="AF42" i="94" s="1"/>
  <c r="AJ42" i="94" s="1"/>
  <c r="AN42" i="94" s="1"/>
  <c r="AR42" i="94" s="1"/>
  <c r="AV42" i="94" s="1"/>
  <c r="AZ42" i="94" s="1"/>
  <c r="BD42" i="94" s="1"/>
  <c r="BH42" i="94" s="1"/>
  <c r="BL42" i="94" s="1"/>
  <c r="BP42" i="94" s="1"/>
  <c r="BT42" i="94" s="1"/>
  <c r="BX42" i="94" s="1"/>
  <c r="CB42" i="94" s="1"/>
  <c r="CF42" i="94" s="1"/>
  <c r="CJ42" i="94" s="1"/>
  <c r="CN42" i="94" s="1"/>
  <c r="CR42" i="94" s="1"/>
  <c r="CV42" i="94" s="1"/>
  <c r="CZ42" i="94" s="1"/>
  <c r="DD42" i="94" s="1"/>
  <c r="DH42" i="94" s="1"/>
  <c r="DL42" i="94" s="1"/>
  <c r="DP42" i="94" s="1"/>
  <c r="DT42" i="94" s="1"/>
  <c r="DX42" i="94" s="1"/>
  <c r="L41" i="95"/>
  <c r="L42" i="95" s="1"/>
  <c r="P42" i="95" s="1"/>
  <c r="T42" i="95" s="1"/>
  <c r="X42" i="95" s="1"/>
  <c r="AB42" i="95" s="1"/>
  <c r="AF42" i="95" s="1"/>
  <c r="AJ42" i="95" s="1"/>
  <c r="AN42" i="95" s="1"/>
  <c r="AR42" i="95" s="1"/>
  <c r="AV42" i="95" s="1"/>
  <c r="AZ42" i="95" s="1"/>
  <c r="BD42" i="95" s="1"/>
  <c r="BH42" i="95" s="1"/>
  <c r="BL42" i="95" s="1"/>
  <c r="BP42" i="95" s="1"/>
  <c r="BT42" i="95" s="1"/>
  <c r="BX42" i="95" s="1"/>
  <c r="CB42" i="95" s="1"/>
  <c r="CF42" i="95" s="1"/>
  <c r="CJ42" i="95" s="1"/>
  <c r="CN42" i="95" s="1"/>
  <c r="CR42" i="95" s="1"/>
  <c r="CV42" i="95" s="1"/>
  <c r="CZ42" i="95" s="1"/>
  <c r="AM126" i="95"/>
  <c r="EA111" i="94"/>
  <c r="CU111" i="94"/>
  <c r="BO111" i="94"/>
  <c r="AI111" i="94"/>
  <c r="Z46" i="94"/>
  <c r="AD46" i="94" s="1"/>
  <c r="AH46" i="94" s="1"/>
  <c r="U68" i="95"/>
  <c r="Y68" i="95" s="1"/>
  <c r="AC68" i="95" s="1"/>
  <c r="AG68" i="95" s="1"/>
  <c r="AK68" i="95" s="1"/>
  <c r="AO68" i="95" s="1"/>
  <c r="AS68" i="95" s="1"/>
  <c r="AW68" i="95" s="1"/>
  <c r="BA68" i="95" s="1"/>
  <c r="BE68" i="95" s="1"/>
  <c r="BI68" i="95" s="1"/>
  <c r="BM68" i="95" s="1"/>
  <c r="BQ68" i="95" s="1"/>
  <c r="BU68" i="95" s="1"/>
  <c r="BY68" i="95" s="1"/>
  <c r="CC68" i="95" s="1"/>
  <c r="CG68" i="95" s="1"/>
  <c r="CK68" i="95" s="1"/>
  <c r="CO68" i="95" s="1"/>
  <c r="CS68" i="95" s="1"/>
  <c r="CW68" i="95" s="1"/>
  <c r="DA68" i="95" s="1"/>
  <c r="U68" i="94"/>
  <c r="Y68" i="94" s="1"/>
  <c r="AC68" i="94" s="1"/>
  <c r="AG68" i="94" s="1"/>
  <c r="AK68" i="94" s="1"/>
  <c r="AO68" i="94" s="1"/>
  <c r="AS68" i="94" s="1"/>
  <c r="AW68" i="94" s="1"/>
  <c r="BA68" i="94" s="1"/>
  <c r="BE68" i="94" s="1"/>
  <c r="BI68" i="94" s="1"/>
  <c r="BM68" i="94" s="1"/>
  <c r="BQ68" i="94" s="1"/>
  <c r="BU68" i="94" s="1"/>
  <c r="BY68" i="94" s="1"/>
  <c r="CC68" i="94" s="1"/>
  <c r="CG68" i="94" s="1"/>
  <c r="CK68" i="94" s="1"/>
  <c r="CO68" i="94" s="1"/>
  <c r="CS68" i="94" s="1"/>
  <c r="CW68" i="94" s="1"/>
  <c r="DA68" i="94" s="1"/>
  <c r="DE68" i="94" s="1"/>
  <c r="DI68" i="94" s="1"/>
  <c r="DM68" i="94" s="1"/>
  <c r="DQ68" i="94" s="1"/>
  <c r="DU68" i="94" s="1"/>
  <c r="DY68" i="94" s="1"/>
  <c r="Q36" i="94"/>
  <c r="U36" i="94" s="1"/>
  <c r="Y36" i="94" s="1"/>
  <c r="AS117" i="79"/>
  <c r="EC155" i="80"/>
  <c r="DK153" i="80" s="1"/>
  <c r="AT112" i="71"/>
  <c r="AC119" i="79"/>
  <c r="L78" i="71"/>
  <c r="AT195" i="71"/>
  <c r="K110" i="79"/>
  <c r="P24" i="95"/>
  <c r="BE115" i="94"/>
  <c r="Y115" i="94"/>
  <c r="DI115" i="94"/>
  <c r="S72" i="94"/>
  <c r="W72" i="94" s="1"/>
  <c r="Q36" i="95"/>
  <c r="U36" i="95" s="1"/>
  <c r="Y36" i="95" s="1"/>
  <c r="AC36" i="95" s="1"/>
  <c r="AG36" i="95" s="1"/>
  <c r="AK36" i="95" s="1"/>
  <c r="AO36" i="95" s="1"/>
  <c r="AS36" i="95" s="1"/>
  <c r="AW36" i="95" s="1"/>
  <c r="BA36" i="95" s="1"/>
  <c r="BE36" i="95" s="1"/>
  <c r="BI36" i="95" s="1"/>
  <c r="BM36" i="95" s="1"/>
  <c r="BQ36" i="95" s="1"/>
  <c r="BU36" i="95" s="1"/>
  <c r="BY36" i="95" s="1"/>
  <c r="CC36" i="95" s="1"/>
  <c r="CG36" i="95" s="1"/>
  <c r="CK36" i="95" s="1"/>
  <c r="CO36" i="95" s="1"/>
  <c r="CS36" i="95" s="1"/>
  <c r="CW36" i="95" s="1"/>
  <c r="DA36" i="95" s="1"/>
  <c r="Q88" i="94"/>
  <c r="U88" i="94" s="1"/>
  <c r="Y88" i="94" s="1"/>
  <c r="AC88" i="94" s="1"/>
  <c r="AG88" i="94" s="1"/>
  <c r="AK88" i="94" s="1"/>
  <c r="AO88" i="94" s="1"/>
  <c r="AS88" i="94" s="1"/>
  <c r="AW88" i="94" s="1"/>
  <c r="BA88" i="94" s="1"/>
  <c r="BE88" i="94" s="1"/>
  <c r="BI88" i="94" s="1"/>
  <c r="BM88" i="94" s="1"/>
  <c r="BQ88" i="94" s="1"/>
  <c r="BU88" i="94" s="1"/>
  <c r="BY88" i="94" s="1"/>
  <c r="CC88" i="94" s="1"/>
  <c r="CG88" i="94" s="1"/>
  <c r="CK88" i="94" s="1"/>
  <c r="CO88" i="94" s="1"/>
  <c r="CS88" i="94" s="1"/>
  <c r="CW88" i="94" s="1"/>
  <c r="DA88" i="94" s="1"/>
  <c r="DE88" i="94" s="1"/>
  <c r="DI88" i="94" s="1"/>
  <c r="DM88" i="94" s="1"/>
  <c r="DQ88" i="94" s="1"/>
  <c r="DU88" i="94" s="1"/>
  <c r="DY88" i="94" s="1"/>
  <c r="E41" i="74"/>
  <c r="BG161" i="80"/>
  <c r="CR157" i="80"/>
  <c r="DZ157" i="80"/>
  <c r="J23" i="74"/>
  <c r="K23" i="74" s="1"/>
  <c r="K154" i="71"/>
  <c r="K112" i="71"/>
  <c r="K111" i="71"/>
  <c r="AT110" i="71"/>
  <c r="AS111" i="79"/>
  <c r="Y161" i="80"/>
  <c r="CN80" i="80"/>
  <c r="BX86" i="80" s="1"/>
  <c r="CF86" i="80" s="1"/>
  <c r="P42" i="82"/>
  <c r="G36" i="82"/>
  <c r="Q42" i="82"/>
  <c r="H36" i="82"/>
  <c r="S62" i="93"/>
  <c r="E72" i="74"/>
  <c r="K72" i="74" s="1"/>
  <c r="E78" i="74"/>
  <c r="K78" i="74" s="1"/>
  <c r="J65" i="74"/>
  <c r="J73" i="74"/>
  <c r="J61" i="74"/>
  <c r="K61" i="74" s="1"/>
  <c r="E33" i="133"/>
  <c r="K33" i="133" s="1"/>
  <c r="J33" i="133"/>
  <c r="K64" i="53"/>
  <c r="J42" i="53"/>
  <c r="J56" i="53"/>
  <c r="J76" i="53"/>
  <c r="J86" i="53"/>
  <c r="J90" i="53"/>
  <c r="K90" i="53" s="1"/>
  <c r="J105" i="53"/>
  <c r="K105" i="53" s="1"/>
  <c r="E23" i="53"/>
  <c r="K23" i="53" s="1"/>
  <c r="F28" i="128"/>
  <c r="H28" i="128" s="1"/>
  <c r="J28" i="128" s="1"/>
  <c r="K28" i="128" s="1"/>
  <c r="K53" i="53"/>
  <c r="N88" i="114"/>
  <c r="F100" i="114" s="1"/>
  <c r="F56" i="122"/>
  <c r="K50" i="74"/>
  <c r="J25" i="77"/>
  <c r="J27" i="74"/>
  <c r="J47" i="74"/>
  <c r="K47" i="74" s="1"/>
  <c r="J42" i="74"/>
  <c r="K42" i="74" s="1"/>
  <c r="E63" i="74"/>
  <c r="K63" i="74" s="1"/>
  <c r="J15" i="77"/>
  <c r="J31" i="74"/>
  <c r="K55" i="74"/>
  <c r="AT113" i="71"/>
  <c r="AT109" i="71"/>
  <c r="BW82" i="80"/>
  <c r="AI126" i="94"/>
  <c r="AM125" i="94"/>
  <c r="M37" i="94"/>
  <c r="N37" i="94" s="1"/>
  <c r="N38" i="94" s="1"/>
  <c r="R38" i="94" s="1"/>
  <c r="V38" i="94" s="1"/>
  <c r="Z38" i="94" s="1"/>
  <c r="AD38" i="94" s="1"/>
  <c r="AH38" i="94" s="1"/>
  <c r="AL38" i="94" s="1"/>
  <c r="AP38" i="94" s="1"/>
  <c r="AT38" i="94" s="1"/>
  <c r="AX38" i="94" s="1"/>
  <c r="BB38" i="94" s="1"/>
  <c r="BF38" i="94" s="1"/>
  <c r="BJ38" i="94" s="1"/>
  <c r="BN38" i="94" s="1"/>
  <c r="BR38" i="94" s="1"/>
  <c r="BV38" i="94" s="1"/>
  <c r="BZ38" i="94" s="1"/>
  <c r="CD38" i="94" s="1"/>
  <c r="CH38" i="94" s="1"/>
  <c r="CL38" i="94" s="1"/>
  <c r="CP38" i="94" s="1"/>
  <c r="CT38" i="94" s="1"/>
  <c r="CX38" i="94" s="1"/>
  <c r="DB38" i="94" s="1"/>
  <c r="DF38" i="94" s="1"/>
  <c r="DJ38" i="94" s="1"/>
  <c r="DN38" i="94" s="1"/>
  <c r="DR38" i="94" s="1"/>
  <c r="DV38" i="94" s="1"/>
  <c r="DZ38" i="94" s="1"/>
  <c r="M41" i="95"/>
  <c r="M42" i="95" s="1"/>
  <c r="Q42" i="95" s="1"/>
  <c r="U42" i="95" s="1"/>
  <c r="Y42" i="95" s="1"/>
  <c r="AC42" i="95" s="1"/>
  <c r="AG42" i="95" s="1"/>
  <c r="AK42" i="95" s="1"/>
  <c r="AO42" i="95" s="1"/>
  <c r="AS42" i="95" s="1"/>
  <c r="AW42" i="95" s="1"/>
  <c r="BA42" i="95" s="1"/>
  <c r="BE42" i="95" s="1"/>
  <c r="BI42" i="95" s="1"/>
  <c r="BM42" i="95" s="1"/>
  <c r="BQ42" i="95" s="1"/>
  <c r="BU42" i="95" s="1"/>
  <c r="BY42" i="95" s="1"/>
  <c r="CC42" i="95" s="1"/>
  <c r="CG42" i="95" s="1"/>
  <c r="CK42" i="95" s="1"/>
  <c r="CO42" i="95" s="1"/>
  <c r="CS42" i="95" s="1"/>
  <c r="CW42" i="95" s="1"/>
  <c r="DA42" i="95" s="1"/>
  <c r="BU115" i="94"/>
  <c r="S60" i="95"/>
  <c r="W60" i="95" s="1"/>
  <c r="AA60" i="95" s="1"/>
  <c r="AA95" i="94"/>
  <c r="AH94" i="94"/>
  <c r="AL94" i="94" s="1"/>
  <c r="AP94" i="94" s="1"/>
  <c r="X82" i="80"/>
  <c r="M84" i="80" s="1"/>
  <c r="T84" i="80" s="1"/>
  <c r="R78" i="94"/>
  <c r="R16" i="95"/>
  <c r="V16" i="95" s="1"/>
  <c r="Z16" i="95" s="1"/>
  <c r="AD16" i="95" s="1"/>
  <c r="AH16" i="95" s="1"/>
  <c r="AL16" i="95" s="1"/>
  <c r="AP16" i="95" s="1"/>
  <c r="AT16" i="95" s="1"/>
  <c r="AX16" i="95" s="1"/>
  <c r="BB16" i="95" s="1"/>
  <c r="BF16" i="95" s="1"/>
  <c r="BJ16" i="95" s="1"/>
  <c r="BN16" i="95" s="1"/>
  <c r="BR16" i="95" s="1"/>
  <c r="BV16" i="95" s="1"/>
  <c r="BZ16" i="95" s="1"/>
  <c r="CD16" i="95" s="1"/>
  <c r="CH16" i="95" s="1"/>
  <c r="CL16" i="95" s="1"/>
  <c r="CP16" i="95" s="1"/>
  <c r="CT16" i="95" s="1"/>
  <c r="CX16" i="95" s="1"/>
  <c r="DB16" i="95" s="1"/>
  <c r="CG117" i="95"/>
  <c r="CH117" i="95" s="1"/>
  <c r="Y117" i="95"/>
  <c r="Z117" i="95" s="1"/>
  <c r="K114" i="79"/>
  <c r="BK58" i="79"/>
  <c r="BJ114" i="79" s="1"/>
  <c r="AC187" i="79"/>
  <c r="J15" i="74"/>
  <c r="K15" i="74" s="1"/>
  <c r="L59" i="71"/>
  <c r="K197" i="71"/>
  <c r="AD58" i="71"/>
  <c r="AC112" i="71" s="1"/>
  <c r="AU57" i="71"/>
  <c r="AT111" i="71" s="1"/>
  <c r="AC120" i="79"/>
  <c r="AD80" i="79"/>
  <c r="AD58" i="79"/>
  <c r="L81" i="71"/>
  <c r="L79" i="71"/>
  <c r="L76" i="71"/>
  <c r="K110" i="71" s="1"/>
  <c r="AC119" i="71"/>
  <c r="AC154" i="71"/>
  <c r="AT196" i="71"/>
  <c r="K116" i="79"/>
  <c r="AC121" i="79"/>
  <c r="BM155" i="80"/>
  <c r="AU153" i="80" s="1"/>
  <c r="E49" i="74"/>
  <c r="E52" i="74" s="1"/>
  <c r="K52" i="74" s="1"/>
  <c r="E56" i="74"/>
  <c r="E57" i="74" s="1"/>
  <c r="K57" i="74" s="1"/>
  <c r="AQ126" i="95"/>
  <c r="S52" i="95"/>
  <c r="DQ115" i="94"/>
  <c r="CO161" i="80"/>
  <c r="AC111" i="71"/>
  <c r="AT185" i="71"/>
  <c r="AU60" i="71"/>
  <c r="L85" i="79"/>
  <c r="K120" i="79" s="1"/>
  <c r="L174" i="71"/>
  <c r="L176" i="71" s="1"/>
  <c r="CC159" i="80"/>
  <c r="AE75" i="95"/>
  <c r="AC36" i="94"/>
  <c r="AG36" i="94" s="1"/>
  <c r="AK36" i="94" s="1"/>
  <c r="AO36" i="94" s="1"/>
  <c r="AS36" i="94" s="1"/>
  <c r="AW36" i="94" s="1"/>
  <c r="BA36" i="94" s="1"/>
  <c r="BE36" i="94" s="1"/>
  <c r="BI36" i="94" s="1"/>
  <c r="BM36" i="94" s="1"/>
  <c r="BQ36" i="94" s="1"/>
  <c r="BU36" i="94" s="1"/>
  <c r="BY36" i="94" s="1"/>
  <c r="CC36" i="94" s="1"/>
  <c r="CG36" i="94" s="1"/>
  <c r="CK36" i="94" s="1"/>
  <c r="CO36" i="94" s="1"/>
  <c r="CS36" i="94" s="1"/>
  <c r="CW36" i="94" s="1"/>
  <c r="DA36" i="94" s="1"/>
  <c r="DE36" i="94" s="1"/>
  <c r="DI36" i="94" s="1"/>
  <c r="DM36" i="94" s="1"/>
  <c r="DQ36" i="94" s="1"/>
  <c r="DU36" i="94" s="1"/>
  <c r="DY36" i="94" s="1"/>
  <c r="CK115" i="94"/>
  <c r="W56" i="95"/>
  <c r="AA56" i="95" s="1"/>
  <c r="AE56" i="95" s="1"/>
  <c r="AI56" i="95" s="1"/>
  <c r="AM56" i="95" s="1"/>
  <c r="AQ56" i="95" s="1"/>
  <c r="AU56" i="95" s="1"/>
  <c r="AY56" i="95" s="1"/>
  <c r="BC56" i="95" s="1"/>
  <c r="BG56" i="95" s="1"/>
  <c r="BK56" i="95" s="1"/>
  <c r="BO56" i="95" s="1"/>
  <c r="BS56" i="95" s="1"/>
  <c r="BW56" i="95" s="1"/>
  <c r="CA56" i="95" s="1"/>
  <c r="CE56" i="95" s="1"/>
  <c r="CI56" i="95" s="1"/>
  <c r="CM56" i="95" s="1"/>
  <c r="CQ56" i="95" s="1"/>
  <c r="CU56" i="95" s="1"/>
  <c r="CY56" i="95" s="1"/>
  <c r="DC56" i="95" s="1"/>
  <c r="BG95" i="94"/>
  <c r="CW115" i="94"/>
  <c r="CG115" i="94"/>
  <c r="U115" i="94"/>
  <c r="BJ117" i="79"/>
  <c r="AS116" i="79"/>
  <c r="AS120" i="79"/>
  <c r="BF82" i="80"/>
  <c r="AU84" i="80" s="1"/>
  <c r="BB84" i="80" s="1"/>
  <c r="M159" i="80"/>
  <c r="O199" i="71"/>
  <c r="L60" i="71"/>
  <c r="K114" i="71" s="1"/>
  <c r="AU79" i="71"/>
  <c r="AU83" i="71" s="1"/>
  <c r="BK112" i="71"/>
  <c r="AC117" i="79"/>
  <c r="K107" i="71"/>
  <c r="AT154" i="71"/>
  <c r="AT180" i="79"/>
  <c r="BK119" i="71"/>
  <c r="AS121" i="79"/>
  <c r="AU159" i="80"/>
  <c r="W49" i="86"/>
  <c r="P34" i="95"/>
  <c r="T34" i="95" s="1"/>
  <c r="X34" i="95" s="1"/>
  <c r="AB34" i="95" s="1"/>
  <c r="AF34" i="95" s="1"/>
  <c r="AJ34" i="95" s="1"/>
  <c r="AN34" i="95" s="1"/>
  <c r="AR34" i="95" s="1"/>
  <c r="AV34" i="95" s="1"/>
  <c r="AZ34" i="95" s="1"/>
  <c r="BD34" i="95" s="1"/>
  <c r="BH34" i="95" s="1"/>
  <c r="BL34" i="95" s="1"/>
  <c r="BP34" i="95" s="1"/>
  <c r="BT34" i="95" s="1"/>
  <c r="BX34" i="95" s="1"/>
  <c r="CB34" i="95" s="1"/>
  <c r="CF34" i="95" s="1"/>
  <c r="CJ34" i="95" s="1"/>
  <c r="CN34" i="95" s="1"/>
  <c r="CR34" i="95" s="1"/>
  <c r="CV34" i="95" s="1"/>
  <c r="CZ34" i="95" s="1"/>
  <c r="P76" i="95"/>
  <c r="T76" i="95" s="1"/>
  <c r="X76" i="95" s="1"/>
  <c r="AB76" i="95" s="1"/>
  <c r="AF76" i="95" s="1"/>
  <c r="AJ76" i="95" s="1"/>
  <c r="AN76" i="95" s="1"/>
  <c r="AR76" i="95" s="1"/>
  <c r="AV76" i="95" s="1"/>
  <c r="AZ76" i="95" s="1"/>
  <c r="BD76" i="95" s="1"/>
  <c r="BH76" i="95" s="1"/>
  <c r="BL76" i="95" s="1"/>
  <c r="BP76" i="95" s="1"/>
  <c r="BT76" i="95" s="1"/>
  <c r="BX76" i="95" s="1"/>
  <c r="CB76" i="95" s="1"/>
  <c r="CF76" i="95" s="1"/>
  <c r="CJ76" i="95" s="1"/>
  <c r="CN76" i="95" s="1"/>
  <c r="CR76" i="95" s="1"/>
  <c r="CV76" i="95" s="1"/>
  <c r="CZ76" i="95" s="1"/>
  <c r="E27" i="74"/>
  <c r="E30" i="74"/>
  <c r="E31" i="74"/>
  <c r="J79" i="74"/>
  <c r="E20" i="133"/>
  <c r="E87" i="53"/>
  <c r="K87" i="53" s="1"/>
  <c r="E86" i="53"/>
  <c r="K38" i="53"/>
  <c r="E58" i="128"/>
  <c r="E23" i="133"/>
  <c r="K23" i="133" s="1"/>
  <c r="E107" i="53"/>
  <c r="K107" i="53" s="1"/>
  <c r="AU75" i="95"/>
  <c r="DI117" i="94"/>
  <c r="DJ117" i="94" s="1"/>
  <c r="DQ117" i="94"/>
  <c r="DR117" i="94" s="1"/>
  <c r="K57" i="53"/>
  <c r="E70" i="53"/>
  <c r="K70" i="53" s="1"/>
  <c r="J36" i="53"/>
  <c r="AT167" i="71"/>
  <c r="AU176" i="71"/>
  <c r="BK107" i="71"/>
  <c r="DT173" i="80"/>
  <c r="W48" i="86"/>
  <c r="G115" i="95"/>
  <c r="AC117" i="95"/>
  <c r="AD117" i="95" s="1"/>
  <c r="AK117" i="95"/>
  <c r="AL117" i="95" s="1"/>
  <c r="BQ117" i="95"/>
  <c r="BR117" i="95" s="1"/>
  <c r="CW117" i="95"/>
  <c r="CX117" i="95" s="1"/>
  <c r="Q46" i="95"/>
  <c r="U46" i="95" s="1"/>
  <c r="Y46" i="95" s="1"/>
  <c r="AC46" i="95" s="1"/>
  <c r="AG46" i="95" s="1"/>
  <c r="AK46" i="95" s="1"/>
  <c r="AO46" i="95" s="1"/>
  <c r="AS46" i="95" s="1"/>
  <c r="AW46" i="95" s="1"/>
  <c r="BA46" i="95" s="1"/>
  <c r="BE46" i="95" s="1"/>
  <c r="BI46" i="95" s="1"/>
  <c r="BM46" i="95" s="1"/>
  <c r="BQ46" i="95" s="1"/>
  <c r="BU46" i="95" s="1"/>
  <c r="BY46" i="95" s="1"/>
  <c r="CC46" i="95" s="1"/>
  <c r="CG46" i="95" s="1"/>
  <c r="CK46" i="95" s="1"/>
  <c r="CO46" i="95" s="1"/>
  <c r="CS46" i="95" s="1"/>
  <c r="CW46" i="95" s="1"/>
  <c r="DA46" i="95" s="1"/>
  <c r="Q66" i="95"/>
  <c r="U66" i="95" s="1"/>
  <c r="Y66" i="95" s="1"/>
  <c r="AC66" i="95" s="1"/>
  <c r="AG66" i="95" s="1"/>
  <c r="AK66" i="95" s="1"/>
  <c r="AO66" i="95" s="1"/>
  <c r="AS66" i="95" s="1"/>
  <c r="AW66" i="95" s="1"/>
  <c r="BA66" i="95" s="1"/>
  <c r="BE66" i="95" s="1"/>
  <c r="BI66" i="95" s="1"/>
  <c r="BM66" i="95" s="1"/>
  <c r="BQ66" i="95" s="1"/>
  <c r="BU66" i="95" s="1"/>
  <c r="BY66" i="95" s="1"/>
  <c r="CC66" i="95" s="1"/>
  <c r="CG66" i="95" s="1"/>
  <c r="CK66" i="95" s="1"/>
  <c r="CO66" i="95" s="1"/>
  <c r="CS66" i="95" s="1"/>
  <c r="CW66" i="95" s="1"/>
  <c r="DA66" i="95" s="1"/>
  <c r="Q82" i="95"/>
  <c r="U82" i="95" s="1"/>
  <c r="Y82" i="95" s="1"/>
  <c r="AC82" i="95" s="1"/>
  <c r="AG82" i="95" s="1"/>
  <c r="AK82" i="95" s="1"/>
  <c r="AO82" i="95" s="1"/>
  <c r="AS82" i="95" s="1"/>
  <c r="AW82" i="95" s="1"/>
  <c r="BA82" i="95" s="1"/>
  <c r="BE82" i="95" s="1"/>
  <c r="BI82" i="95" s="1"/>
  <c r="BM82" i="95" s="1"/>
  <c r="BQ82" i="95" s="1"/>
  <c r="Q94" i="94"/>
  <c r="U94" i="94" s="1"/>
  <c r="Y94" i="94" s="1"/>
  <c r="AC94" i="94" s="1"/>
  <c r="AG94" i="94" s="1"/>
  <c r="AK94" i="94" s="1"/>
  <c r="AO94" i="94" s="1"/>
  <c r="AS94" i="94" s="1"/>
  <c r="AW94" i="94" s="1"/>
  <c r="BA94" i="94" s="1"/>
  <c r="BE94" i="94" s="1"/>
  <c r="BI94" i="94" s="1"/>
  <c r="BM94" i="94" s="1"/>
  <c r="BQ94" i="94" s="1"/>
  <c r="BU94" i="94" s="1"/>
  <c r="BY94" i="94" s="1"/>
  <c r="CC94" i="94" s="1"/>
  <c r="CG94" i="94" s="1"/>
  <c r="CK94" i="94" s="1"/>
  <c r="CO94" i="94" s="1"/>
  <c r="CS94" i="94" s="1"/>
  <c r="CW94" i="94" s="1"/>
  <c r="DA94" i="94" s="1"/>
  <c r="DE94" i="94" s="1"/>
  <c r="DI94" i="94" s="1"/>
  <c r="DM94" i="94" s="1"/>
  <c r="DQ94" i="94" s="1"/>
  <c r="DU94" i="94" s="1"/>
  <c r="DY94" i="94" s="1"/>
  <c r="H54" i="122"/>
  <c r="J18" i="122"/>
  <c r="K18" i="122" s="1"/>
  <c r="J26" i="122"/>
  <c r="E53" i="128"/>
  <c r="E71" i="74"/>
  <c r="E35" i="133"/>
  <c r="K35" i="133" s="1"/>
  <c r="E89" i="53"/>
  <c r="K15" i="77"/>
  <c r="J17" i="77"/>
  <c r="K29" i="74"/>
  <c r="J15" i="99"/>
  <c r="K15" i="99" s="1"/>
  <c r="J44" i="133"/>
  <c r="J40" i="133"/>
  <c r="J28" i="133"/>
  <c r="J20" i="133"/>
  <c r="E14" i="133"/>
  <c r="K14" i="133" s="1"/>
  <c r="E13" i="133"/>
  <c r="K13" i="133" s="1"/>
  <c r="E23" i="77"/>
  <c r="E24" i="77" s="1"/>
  <c r="K24" i="77" s="1"/>
  <c r="E65" i="53"/>
  <c r="K65" i="53" s="1"/>
  <c r="J130" i="53"/>
  <c r="K130" i="53" s="1"/>
  <c r="E43" i="128"/>
  <c r="K43" i="128" s="1"/>
  <c r="E44" i="128"/>
  <c r="J48" i="133"/>
  <c r="K48" i="133" s="1"/>
  <c r="J36" i="133"/>
  <c r="J16" i="133"/>
  <c r="E19" i="133"/>
  <c r="K19" i="133" s="1"/>
  <c r="J16" i="77"/>
  <c r="E16" i="77"/>
  <c r="K16" i="77" s="1"/>
  <c r="J32" i="53"/>
  <c r="J126" i="53"/>
  <c r="K126" i="53" s="1"/>
  <c r="M74" i="94"/>
  <c r="Q74" i="94" s="1"/>
  <c r="U74" i="94" s="1"/>
  <c r="Y74" i="94" s="1"/>
  <c r="AC74" i="94" s="1"/>
  <c r="AG74" i="94" s="1"/>
  <c r="AK74" i="94" s="1"/>
  <c r="AO74" i="94" s="1"/>
  <c r="AS74" i="94" s="1"/>
  <c r="AW74" i="94" s="1"/>
  <c r="BA74" i="94" s="1"/>
  <c r="BE74" i="94" s="1"/>
  <c r="BI74" i="94" s="1"/>
  <c r="BM74" i="94" s="1"/>
  <c r="BQ74" i="94" s="1"/>
  <c r="BU74" i="94" s="1"/>
  <c r="BY74" i="94" s="1"/>
  <c r="CC74" i="94" s="1"/>
  <c r="CG74" i="94" s="1"/>
  <c r="CK74" i="94" s="1"/>
  <c r="CO74" i="94" s="1"/>
  <c r="CS74" i="94" s="1"/>
  <c r="CW74" i="94" s="1"/>
  <c r="DA74" i="94" s="1"/>
  <c r="DE74" i="94" s="1"/>
  <c r="DI74" i="94" s="1"/>
  <c r="DM74" i="94" s="1"/>
  <c r="DQ74" i="94" s="1"/>
  <c r="DU74" i="94" s="1"/>
  <c r="DY74" i="94" s="1"/>
  <c r="H102" i="80"/>
  <c r="AB102" i="80" s="1"/>
  <c r="F92" i="80"/>
  <c r="M92" i="80" s="1"/>
  <c r="J94" i="80" s="1"/>
  <c r="Q94" i="80" s="1"/>
  <c r="Z119" i="80" s="1"/>
  <c r="I96" i="80"/>
  <c r="O96" i="80" s="1"/>
  <c r="Z113" i="80" s="1"/>
  <c r="DS87" i="94"/>
  <c r="DC87" i="94"/>
  <c r="CM87" i="94"/>
  <c r="BW87" i="94"/>
  <c r="BG87" i="94"/>
  <c r="AQ87" i="94"/>
  <c r="AA75" i="95"/>
  <c r="AQ75" i="95"/>
  <c r="W87" i="94"/>
  <c r="AM87" i="94"/>
  <c r="BC87" i="94"/>
  <c r="BS87" i="94"/>
  <c r="CI87" i="94"/>
  <c r="CY87" i="94"/>
  <c r="DO87" i="94"/>
  <c r="DK111" i="94"/>
  <c r="CE111" i="94"/>
  <c r="AY111" i="94"/>
  <c r="S111" i="94"/>
  <c r="BM115" i="94"/>
  <c r="AA87" i="94"/>
  <c r="S75" i="95"/>
  <c r="S76" i="95" s="1"/>
  <c r="W76" i="95" s="1"/>
  <c r="AI75" i="95"/>
  <c r="AY75" i="95"/>
  <c r="AE87" i="94"/>
  <c r="AU87" i="94"/>
  <c r="BK87" i="94"/>
  <c r="CA87" i="94"/>
  <c r="CQ87" i="94"/>
  <c r="DG87" i="94"/>
  <c r="DW87" i="94"/>
  <c r="BY96" i="80"/>
  <c r="CE96" i="80" s="1"/>
  <c r="CP113" i="80" s="1"/>
  <c r="CB98" i="80"/>
  <c r="CP114" i="80" s="1"/>
  <c r="O30" i="95"/>
  <c r="S30" i="95" s="1"/>
  <c r="W30" i="95" s="1"/>
  <c r="AA30" i="95" s="1"/>
  <c r="AE30" i="95" s="1"/>
  <c r="AI30" i="95" s="1"/>
  <c r="AM30" i="95" s="1"/>
  <c r="AQ30" i="95" s="1"/>
  <c r="AU30" i="95" s="1"/>
  <c r="AY30" i="95" s="1"/>
  <c r="BC30" i="95" s="1"/>
  <c r="BG30" i="95" s="1"/>
  <c r="BK30" i="95" s="1"/>
  <c r="BO30" i="95" s="1"/>
  <c r="BS30" i="95" s="1"/>
  <c r="BW30" i="95" s="1"/>
  <c r="CA30" i="95" s="1"/>
  <c r="CE30" i="95" s="1"/>
  <c r="CI30" i="95" s="1"/>
  <c r="CM30" i="95" s="1"/>
  <c r="CQ30" i="95" s="1"/>
  <c r="CU30" i="95" s="1"/>
  <c r="CY30" i="95" s="1"/>
  <c r="DC30" i="95" s="1"/>
  <c r="N88" i="94"/>
  <c r="R88" i="94" s="1"/>
  <c r="V88" i="94" s="1"/>
  <c r="Z88" i="94" s="1"/>
  <c r="AD88" i="94" s="1"/>
  <c r="AH88" i="94" s="1"/>
  <c r="AL88" i="94" s="1"/>
  <c r="AP88" i="94" s="1"/>
  <c r="AT88" i="94" s="1"/>
  <c r="AX88" i="94" s="1"/>
  <c r="BB88" i="94" s="1"/>
  <c r="BF88" i="94" s="1"/>
  <c r="BJ88" i="94" s="1"/>
  <c r="BN88" i="94" s="1"/>
  <c r="BR88" i="94" s="1"/>
  <c r="BV88" i="94" s="1"/>
  <c r="BZ88" i="94" s="1"/>
  <c r="CD88" i="94" s="1"/>
  <c r="CH88" i="94" s="1"/>
  <c r="CL88" i="94" s="1"/>
  <c r="CP88" i="94" s="1"/>
  <c r="CT88" i="94" s="1"/>
  <c r="CX88" i="94" s="1"/>
  <c r="DB88" i="94" s="1"/>
  <c r="DF88" i="94" s="1"/>
  <c r="DJ88" i="94" s="1"/>
  <c r="DN88" i="94" s="1"/>
  <c r="DR88" i="94" s="1"/>
  <c r="DV88" i="94" s="1"/>
  <c r="DZ88" i="94" s="1"/>
  <c r="O87" i="94"/>
  <c r="O88" i="94" s="1"/>
  <c r="S88" i="94" s="1"/>
  <c r="BQ115" i="94"/>
  <c r="DM115" i="94"/>
  <c r="U96" i="94"/>
  <c r="Y96" i="94" s="1"/>
  <c r="AC96" i="94" s="1"/>
  <c r="AG96" i="94" s="1"/>
  <c r="AK96" i="94" s="1"/>
  <c r="AO96" i="94" s="1"/>
  <c r="AS96" i="94" s="1"/>
  <c r="AW96" i="94" s="1"/>
  <c r="BA96" i="94" s="1"/>
  <c r="BE96" i="94" s="1"/>
  <c r="BI96" i="94" s="1"/>
  <c r="BM96" i="94" s="1"/>
  <c r="BQ96" i="94" s="1"/>
  <c r="BU96" i="94" s="1"/>
  <c r="BY96" i="94" s="1"/>
  <c r="CC96" i="94" s="1"/>
  <c r="CG96" i="94" s="1"/>
  <c r="CK96" i="94" s="1"/>
  <c r="CO96" i="94" s="1"/>
  <c r="CS96" i="94" s="1"/>
  <c r="CW96" i="94" s="1"/>
  <c r="DA96" i="94" s="1"/>
  <c r="DE96" i="94" s="1"/>
  <c r="DI96" i="94" s="1"/>
  <c r="DM96" i="94" s="1"/>
  <c r="DQ96" i="94" s="1"/>
  <c r="DU96" i="94" s="1"/>
  <c r="DY96" i="94" s="1"/>
  <c r="AO115" i="94"/>
  <c r="O111" i="94"/>
  <c r="O112" i="94" s="1"/>
  <c r="DW111" i="94"/>
  <c r="DG111" i="94"/>
  <c r="CQ111" i="94"/>
  <c r="CA111" i="94"/>
  <c r="BK111" i="94"/>
  <c r="AU111" i="94"/>
  <c r="AE111" i="94"/>
  <c r="R76" i="95"/>
  <c r="BR17" i="95"/>
  <c r="BI117" i="95"/>
  <c r="BJ117" i="95" s="1"/>
  <c r="BM117" i="95"/>
  <c r="BN117" i="95" s="1"/>
  <c r="AG117" i="95"/>
  <c r="AH117" i="95" s="1"/>
  <c r="Q50" i="95"/>
  <c r="U50" i="95" s="1"/>
  <c r="Y50" i="95" s="1"/>
  <c r="AC50" i="95" s="1"/>
  <c r="AG50" i="95" s="1"/>
  <c r="AK50" i="95" s="1"/>
  <c r="AO50" i="95" s="1"/>
  <c r="AS50" i="95" s="1"/>
  <c r="AW50" i="95" s="1"/>
  <c r="BA50" i="95" s="1"/>
  <c r="BE50" i="95" s="1"/>
  <c r="BI50" i="95" s="1"/>
  <c r="BM50" i="95" s="1"/>
  <c r="BQ50" i="95" s="1"/>
  <c r="BU50" i="95" s="1"/>
  <c r="BY50" i="95" s="1"/>
  <c r="CC50" i="95" s="1"/>
  <c r="CG50" i="95" s="1"/>
  <c r="CK50" i="95" s="1"/>
  <c r="CO50" i="95" s="1"/>
  <c r="CS50" i="95" s="1"/>
  <c r="CW50" i="95" s="1"/>
  <c r="DA50" i="95" s="1"/>
  <c r="Q78" i="95"/>
  <c r="U78" i="95" s="1"/>
  <c r="Y78" i="95" s="1"/>
  <c r="AC78" i="95" s="1"/>
  <c r="AG78" i="95" s="1"/>
  <c r="AK78" i="95" s="1"/>
  <c r="AO78" i="95" s="1"/>
  <c r="AS78" i="95" s="1"/>
  <c r="AW78" i="95" s="1"/>
  <c r="BA78" i="95" s="1"/>
  <c r="BE78" i="95" s="1"/>
  <c r="BI78" i="95" s="1"/>
  <c r="BM78" i="95" s="1"/>
  <c r="BQ78" i="95" s="1"/>
  <c r="BU78" i="95" s="1"/>
  <c r="BY78" i="95" s="1"/>
  <c r="CC78" i="95" s="1"/>
  <c r="CG78" i="95" s="1"/>
  <c r="CK78" i="95" s="1"/>
  <c r="CO78" i="95" s="1"/>
  <c r="CS78" i="95" s="1"/>
  <c r="CW78" i="95" s="1"/>
  <c r="DA78" i="95" s="1"/>
  <c r="Q90" i="94"/>
  <c r="U90" i="94" s="1"/>
  <c r="Y90" i="94" s="1"/>
  <c r="AC90" i="94" s="1"/>
  <c r="AG90" i="94" s="1"/>
  <c r="AK90" i="94" s="1"/>
  <c r="AO90" i="94" s="1"/>
  <c r="AS90" i="94" s="1"/>
  <c r="AW90" i="94" s="1"/>
  <c r="BA90" i="94" s="1"/>
  <c r="BE90" i="94" s="1"/>
  <c r="BI90" i="94" s="1"/>
  <c r="BM90" i="94" s="1"/>
  <c r="BQ90" i="94" s="1"/>
  <c r="BU90" i="94" s="1"/>
  <c r="BY90" i="94" s="1"/>
  <c r="CC90" i="94" s="1"/>
  <c r="CG90" i="94" s="1"/>
  <c r="CK90" i="94" s="1"/>
  <c r="CO90" i="94" s="1"/>
  <c r="CS90" i="94" s="1"/>
  <c r="CW90" i="94" s="1"/>
  <c r="DA90" i="94" s="1"/>
  <c r="DE90" i="94" s="1"/>
  <c r="DI90" i="94" s="1"/>
  <c r="DM90" i="94" s="1"/>
  <c r="DQ90" i="94" s="1"/>
  <c r="DU90" i="94" s="1"/>
  <c r="DY90" i="94" s="1"/>
  <c r="AA60" i="94"/>
  <c r="AE60" i="94" s="1"/>
  <c r="AI60" i="94" s="1"/>
  <c r="AM60" i="94" s="1"/>
  <c r="AQ60" i="94" s="1"/>
  <c r="AU60" i="94" s="1"/>
  <c r="AY60" i="94" s="1"/>
  <c r="BC60" i="94" s="1"/>
  <c r="BG60" i="94" s="1"/>
  <c r="BK60" i="94" s="1"/>
  <c r="BO60" i="94" s="1"/>
  <c r="BS60" i="94" s="1"/>
  <c r="BW60" i="94" s="1"/>
  <c r="CA60" i="94" s="1"/>
  <c r="CE60" i="94" s="1"/>
  <c r="CI60" i="94" s="1"/>
  <c r="CM60" i="94" s="1"/>
  <c r="CQ60" i="94" s="1"/>
  <c r="CU60" i="94" s="1"/>
  <c r="CY60" i="94" s="1"/>
  <c r="DC60" i="94" s="1"/>
  <c r="DG60" i="94" s="1"/>
  <c r="DK60" i="94" s="1"/>
  <c r="DO60" i="94" s="1"/>
  <c r="DS60" i="94" s="1"/>
  <c r="DW60" i="94" s="1"/>
  <c r="EA60" i="94" s="1"/>
  <c r="AE60" i="95"/>
  <c r="AI60" i="95" s="1"/>
  <c r="AM60" i="95" s="1"/>
  <c r="AQ60" i="95" s="1"/>
  <c r="AU60" i="95" s="1"/>
  <c r="AY60" i="95" s="1"/>
  <c r="BC60" i="95" s="1"/>
  <c r="BG60" i="95" s="1"/>
  <c r="BK60" i="95" s="1"/>
  <c r="BO60" i="95" s="1"/>
  <c r="BS60" i="95" s="1"/>
  <c r="BW60" i="95" s="1"/>
  <c r="CA60" i="95" s="1"/>
  <c r="CE60" i="95" s="1"/>
  <c r="CI60" i="95" s="1"/>
  <c r="CM60" i="95" s="1"/>
  <c r="CQ60" i="95" s="1"/>
  <c r="CU60" i="95" s="1"/>
  <c r="CY60" i="95" s="1"/>
  <c r="DC60" i="95" s="1"/>
  <c r="M74" i="95"/>
  <c r="Q74" i="95" s="1"/>
  <c r="U74" i="95" s="1"/>
  <c r="Y74" i="95" s="1"/>
  <c r="AC74" i="95" s="1"/>
  <c r="AG74" i="95" s="1"/>
  <c r="AK74" i="95" s="1"/>
  <c r="AO74" i="95" s="1"/>
  <c r="AS74" i="95" s="1"/>
  <c r="AW74" i="95" s="1"/>
  <c r="BA74" i="95" s="1"/>
  <c r="BE74" i="95" s="1"/>
  <c r="BI74" i="95" s="1"/>
  <c r="BM74" i="95" s="1"/>
  <c r="BQ74" i="95" s="1"/>
  <c r="BU74" i="95" s="1"/>
  <c r="BY74" i="95" s="1"/>
  <c r="CC74" i="95" s="1"/>
  <c r="CG74" i="95" s="1"/>
  <c r="CK74" i="95" s="1"/>
  <c r="CO74" i="95" s="1"/>
  <c r="CS74" i="95" s="1"/>
  <c r="CW74" i="95" s="1"/>
  <c r="DA74" i="95" s="1"/>
  <c r="BA115" i="94"/>
  <c r="S96" i="94"/>
  <c r="W96" i="94" s="1"/>
  <c r="Q76" i="94"/>
  <c r="U76" i="94" s="1"/>
  <c r="Y76" i="94" s="1"/>
  <c r="AC76" i="94" s="1"/>
  <c r="AG76" i="94" s="1"/>
  <c r="AK76" i="94" s="1"/>
  <c r="AO76" i="94" s="1"/>
  <c r="AS76" i="94" s="1"/>
  <c r="AW76" i="94" s="1"/>
  <c r="BA76" i="94" s="1"/>
  <c r="BE76" i="94" s="1"/>
  <c r="BI76" i="94" s="1"/>
  <c r="BM76" i="94" s="1"/>
  <c r="BQ76" i="94" s="1"/>
  <c r="BU76" i="94" s="1"/>
  <c r="BY76" i="94" s="1"/>
  <c r="CC76" i="94" s="1"/>
  <c r="CG76" i="94" s="1"/>
  <c r="CK76" i="94" s="1"/>
  <c r="CO76" i="94" s="1"/>
  <c r="CS76" i="94" s="1"/>
  <c r="CW76" i="94" s="1"/>
  <c r="DA76" i="94" s="1"/>
  <c r="DE76" i="94" s="1"/>
  <c r="DI76" i="94" s="1"/>
  <c r="DM76" i="94" s="1"/>
  <c r="DQ76" i="94" s="1"/>
  <c r="DU76" i="94" s="1"/>
  <c r="DY76" i="94" s="1"/>
  <c r="V102" i="94"/>
  <c r="Z102" i="94" s="1"/>
  <c r="AD102" i="94" s="1"/>
  <c r="AH102" i="94" s="1"/>
  <c r="AL102" i="94" s="1"/>
  <c r="AP102" i="94" s="1"/>
  <c r="AT102" i="94" s="1"/>
  <c r="AX102" i="94" s="1"/>
  <c r="BB102" i="94" s="1"/>
  <c r="BF102" i="94" s="1"/>
  <c r="BJ102" i="94" s="1"/>
  <c r="BN102" i="94" s="1"/>
  <c r="BR102" i="94" s="1"/>
  <c r="BV102" i="94" s="1"/>
  <c r="BZ102" i="94" s="1"/>
  <c r="CD102" i="94" s="1"/>
  <c r="CH102" i="94" s="1"/>
  <c r="CL102" i="94" s="1"/>
  <c r="CP102" i="94" s="1"/>
  <c r="CT102" i="94" s="1"/>
  <c r="CX102" i="94" s="1"/>
  <c r="DB102" i="94" s="1"/>
  <c r="DF102" i="94" s="1"/>
  <c r="DJ102" i="94" s="1"/>
  <c r="DN102" i="94" s="1"/>
  <c r="DR102" i="94" s="1"/>
  <c r="DV102" i="94" s="1"/>
  <c r="DZ102" i="94" s="1"/>
  <c r="CK117" i="95"/>
  <c r="CL117" i="95" s="1"/>
  <c r="BU117" i="95"/>
  <c r="BV117" i="95" s="1"/>
  <c r="AO117" i="95"/>
  <c r="AP117" i="95" s="1"/>
  <c r="T24" i="95"/>
  <c r="X24" i="95" s="1"/>
  <c r="AB24" i="95" s="1"/>
  <c r="AF24" i="95" s="1"/>
  <c r="AJ24" i="95" s="1"/>
  <c r="AN24" i="95" s="1"/>
  <c r="AR24" i="95" s="1"/>
  <c r="AV24" i="95" s="1"/>
  <c r="AZ24" i="95" s="1"/>
  <c r="BD24" i="95" s="1"/>
  <c r="BH24" i="95" s="1"/>
  <c r="BL24" i="95" s="1"/>
  <c r="BP24" i="95" s="1"/>
  <c r="BT24" i="95" s="1"/>
  <c r="BX24" i="95" s="1"/>
  <c r="CB24" i="95" s="1"/>
  <c r="CF24" i="95" s="1"/>
  <c r="CJ24" i="95" s="1"/>
  <c r="CN24" i="95" s="1"/>
  <c r="CR24" i="95" s="1"/>
  <c r="CV24" i="95" s="1"/>
  <c r="CZ24" i="95" s="1"/>
  <c r="Q26" i="95"/>
  <c r="U26" i="95" s="1"/>
  <c r="Y26" i="95" s="1"/>
  <c r="AC26" i="95" s="1"/>
  <c r="AG26" i="95" s="1"/>
  <c r="AK26" i="95" s="1"/>
  <c r="AO26" i="95" s="1"/>
  <c r="AS26" i="95" s="1"/>
  <c r="AW26" i="95" s="1"/>
  <c r="BA26" i="95" s="1"/>
  <c r="BE26" i="95" s="1"/>
  <c r="BI26" i="95" s="1"/>
  <c r="BM26" i="95" s="1"/>
  <c r="BQ26" i="95" s="1"/>
  <c r="BU26" i="95" s="1"/>
  <c r="BY26" i="95" s="1"/>
  <c r="CC26" i="95" s="1"/>
  <c r="CG26" i="95" s="1"/>
  <c r="CK26" i="95" s="1"/>
  <c r="CO26" i="95" s="1"/>
  <c r="CS26" i="95" s="1"/>
  <c r="CW26" i="95" s="1"/>
  <c r="DA26" i="95" s="1"/>
  <c r="Q70" i="95"/>
  <c r="U70" i="95" s="1"/>
  <c r="Y70" i="95" s="1"/>
  <c r="AC70" i="95" s="1"/>
  <c r="AG70" i="95" s="1"/>
  <c r="AK70" i="95" s="1"/>
  <c r="AO70" i="95" s="1"/>
  <c r="AS70" i="95" s="1"/>
  <c r="AW70" i="95" s="1"/>
  <c r="BA70" i="95" s="1"/>
  <c r="BE70" i="95" s="1"/>
  <c r="BI70" i="95" s="1"/>
  <c r="BM70" i="95" s="1"/>
  <c r="BQ70" i="95" s="1"/>
  <c r="BU70" i="95" s="1"/>
  <c r="BY70" i="95" s="1"/>
  <c r="CC70" i="95" s="1"/>
  <c r="CG70" i="95" s="1"/>
  <c r="CK70" i="95" s="1"/>
  <c r="CO70" i="95" s="1"/>
  <c r="CS70" i="95" s="1"/>
  <c r="CW70" i="95" s="1"/>
  <c r="DA70" i="95" s="1"/>
  <c r="Q98" i="95"/>
  <c r="U98" i="95" s="1"/>
  <c r="Y98" i="95" s="1"/>
  <c r="AC98" i="95" s="1"/>
  <c r="AG98" i="95" s="1"/>
  <c r="AK98" i="95" s="1"/>
  <c r="AO98" i="95" s="1"/>
  <c r="AS98" i="95" s="1"/>
  <c r="AW98" i="95" s="1"/>
  <c r="BA98" i="95" s="1"/>
  <c r="BE98" i="95" s="1"/>
  <c r="BI98" i="95" s="1"/>
  <c r="BM98" i="95" s="1"/>
  <c r="BQ98" i="95" s="1"/>
  <c r="BU98" i="95" s="1"/>
  <c r="BY98" i="95" s="1"/>
  <c r="CC98" i="95" s="1"/>
  <c r="CG98" i="95" s="1"/>
  <c r="CK98" i="95" s="1"/>
  <c r="CO98" i="95" s="1"/>
  <c r="CS98" i="95" s="1"/>
  <c r="CW98" i="95" s="1"/>
  <c r="DA98" i="95" s="1"/>
  <c r="Q106" i="95"/>
  <c r="U106" i="95" s="1"/>
  <c r="Y106" i="95" s="1"/>
  <c r="AC106" i="95" s="1"/>
  <c r="AG106" i="95" s="1"/>
  <c r="AK106" i="95" s="1"/>
  <c r="AO106" i="95" s="1"/>
  <c r="AS106" i="95" s="1"/>
  <c r="AW106" i="95" s="1"/>
  <c r="BA106" i="95" s="1"/>
  <c r="BE106" i="95" s="1"/>
  <c r="BI106" i="95" s="1"/>
  <c r="BM106" i="95" s="1"/>
  <c r="BQ106" i="95" s="1"/>
  <c r="BU106" i="95" s="1"/>
  <c r="BY106" i="95" s="1"/>
  <c r="CC106" i="95" s="1"/>
  <c r="CG106" i="95" s="1"/>
  <c r="CK106" i="95" s="1"/>
  <c r="CO106" i="95" s="1"/>
  <c r="CS106" i="95" s="1"/>
  <c r="CW106" i="95" s="1"/>
  <c r="DA106" i="95" s="1"/>
  <c r="DE117" i="94"/>
  <c r="DF117" i="94" s="1"/>
  <c r="DM117" i="94"/>
  <c r="DN117" i="94" s="1"/>
  <c r="Q66" i="94"/>
  <c r="U66" i="94" s="1"/>
  <c r="Y66" i="94" s="1"/>
  <c r="AC66" i="94" s="1"/>
  <c r="AG66" i="94" s="1"/>
  <c r="AK66" i="94" s="1"/>
  <c r="AO66" i="94" s="1"/>
  <c r="AS66" i="94" s="1"/>
  <c r="AW66" i="94" s="1"/>
  <c r="BA66" i="94" s="1"/>
  <c r="BE66" i="94" s="1"/>
  <c r="BI66" i="94" s="1"/>
  <c r="BM66" i="94" s="1"/>
  <c r="BQ66" i="94" s="1"/>
  <c r="BU66" i="94" s="1"/>
  <c r="BY66" i="94" s="1"/>
  <c r="CC66" i="94" s="1"/>
  <c r="CG66" i="94" s="1"/>
  <c r="CK66" i="94" s="1"/>
  <c r="CO66" i="94" s="1"/>
  <c r="CS66" i="94" s="1"/>
  <c r="CW66" i="94" s="1"/>
  <c r="DA66" i="94" s="1"/>
  <c r="DE66" i="94" s="1"/>
  <c r="DI66" i="94" s="1"/>
  <c r="DM66" i="94" s="1"/>
  <c r="DQ66" i="94" s="1"/>
  <c r="DU66" i="94" s="1"/>
  <c r="DY66" i="94" s="1"/>
  <c r="Q70" i="94"/>
  <c r="U70" i="94" s="1"/>
  <c r="Y70" i="94" s="1"/>
  <c r="AC70" i="94" s="1"/>
  <c r="AG70" i="94" s="1"/>
  <c r="AK70" i="94" s="1"/>
  <c r="AO70" i="94" s="1"/>
  <c r="AS70" i="94" s="1"/>
  <c r="AW70" i="94" s="1"/>
  <c r="BA70" i="94" s="1"/>
  <c r="BE70" i="94" s="1"/>
  <c r="BI70" i="94" s="1"/>
  <c r="BM70" i="94" s="1"/>
  <c r="BQ70" i="94" s="1"/>
  <c r="BU70" i="94" s="1"/>
  <c r="BY70" i="94" s="1"/>
  <c r="CC70" i="94" s="1"/>
  <c r="CG70" i="94" s="1"/>
  <c r="CK70" i="94" s="1"/>
  <c r="CO70" i="94" s="1"/>
  <c r="CS70" i="94" s="1"/>
  <c r="CW70" i="94" s="1"/>
  <c r="DA70" i="94" s="1"/>
  <c r="DE70" i="94" s="1"/>
  <c r="DI70" i="94" s="1"/>
  <c r="DM70" i="94" s="1"/>
  <c r="DQ70" i="94" s="1"/>
  <c r="DU70" i="94" s="1"/>
  <c r="DY70" i="94" s="1"/>
  <c r="Q82" i="94"/>
  <c r="U82" i="94" s="1"/>
  <c r="Y82" i="94" s="1"/>
  <c r="AC82" i="94" s="1"/>
  <c r="AG82" i="94" s="1"/>
  <c r="AK82" i="94" s="1"/>
  <c r="AO82" i="94" s="1"/>
  <c r="AS82" i="94" s="1"/>
  <c r="AW82" i="94" s="1"/>
  <c r="BA82" i="94" s="1"/>
  <c r="BE82" i="94" s="1"/>
  <c r="BI82" i="94" s="1"/>
  <c r="BM82" i="94" s="1"/>
  <c r="BQ82" i="94" s="1"/>
  <c r="BU82" i="94" s="1"/>
  <c r="BY82" i="94" s="1"/>
  <c r="CC82" i="94" s="1"/>
  <c r="CG82" i="94" s="1"/>
  <c r="CK82" i="94" s="1"/>
  <c r="CO82" i="94" s="1"/>
  <c r="CS82" i="94" s="1"/>
  <c r="CW82" i="94" s="1"/>
  <c r="DA82" i="94" s="1"/>
  <c r="DE82" i="94" s="1"/>
  <c r="DI82" i="94" s="1"/>
  <c r="DM82" i="94" s="1"/>
  <c r="DQ82" i="94" s="1"/>
  <c r="DU82" i="94" s="1"/>
  <c r="DY82" i="94" s="1"/>
  <c r="AA72" i="94"/>
  <c r="AE72" i="94" s="1"/>
  <c r="AI72" i="94" s="1"/>
  <c r="AM72" i="94" s="1"/>
  <c r="AQ72" i="94" s="1"/>
  <c r="AU72" i="94" s="1"/>
  <c r="AY72" i="94" s="1"/>
  <c r="BC72" i="94" s="1"/>
  <c r="BG72" i="94" s="1"/>
  <c r="BK72" i="94" s="1"/>
  <c r="BO72" i="94" s="1"/>
  <c r="BS72" i="94" s="1"/>
  <c r="BW72" i="94" s="1"/>
  <c r="CA72" i="94" s="1"/>
  <c r="CE72" i="94" s="1"/>
  <c r="CI72" i="94" s="1"/>
  <c r="CM72" i="94" s="1"/>
  <c r="CQ72" i="94" s="1"/>
  <c r="CU72" i="94" s="1"/>
  <c r="CY72" i="94" s="1"/>
  <c r="DC72" i="94" s="1"/>
  <c r="DG72" i="94" s="1"/>
  <c r="DK72" i="94" s="1"/>
  <c r="DO72" i="94" s="1"/>
  <c r="DS72" i="94" s="1"/>
  <c r="DW72" i="94" s="1"/>
  <c r="EA72" i="94" s="1"/>
  <c r="Q76" i="95"/>
  <c r="U76" i="95" s="1"/>
  <c r="Y76" i="95" s="1"/>
  <c r="AC76" i="95" s="1"/>
  <c r="AG76" i="95" s="1"/>
  <c r="AK76" i="95" s="1"/>
  <c r="AO76" i="95" s="1"/>
  <c r="AS76" i="95" s="1"/>
  <c r="AW76" i="95" s="1"/>
  <c r="BA76" i="95" s="1"/>
  <c r="BE76" i="95" s="1"/>
  <c r="BI76" i="95" s="1"/>
  <c r="BM76" i="95" s="1"/>
  <c r="BQ76" i="95" s="1"/>
  <c r="BU76" i="95" s="1"/>
  <c r="BY76" i="95" s="1"/>
  <c r="CC76" i="95" s="1"/>
  <c r="CG76" i="95" s="1"/>
  <c r="CK76" i="95" s="1"/>
  <c r="CO76" i="95" s="1"/>
  <c r="CS76" i="95" s="1"/>
  <c r="CW76" i="95" s="1"/>
  <c r="DA76" i="95" s="1"/>
  <c r="K34" i="133"/>
  <c r="K32" i="133"/>
  <c r="K14" i="105"/>
  <c r="K16" i="105" s="1"/>
  <c r="K18" i="105" s="1"/>
  <c r="F26" i="130" s="1"/>
  <c r="G26" i="130" s="1"/>
  <c r="K181" i="53"/>
  <c r="K141" i="53"/>
  <c r="W62" i="93"/>
  <c r="AA62" i="93" s="1"/>
  <c r="AE62" i="93" s="1"/>
  <c r="AI62" i="93" s="1"/>
  <c r="AM62" i="93" s="1"/>
  <c r="AQ62" i="93" s="1"/>
  <c r="AU62" i="93" s="1"/>
  <c r="AY62" i="93" s="1"/>
  <c r="BC62" i="93" s="1"/>
  <c r="BG62" i="93" s="1"/>
  <c r="BK62" i="93" s="1"/>
  <c r="BO62" i="93" s="1"/>
  <c r="BS62" i="93" s="1"/>
  <c r="BW62" i="93" s="1"/>
  <c r="CA62" i="93" s="1"/>
  <c r="CE62" i="93" s="1"/>
  <c r="CI62" i="93" s="1"/>
  <c r="CM62" i="93" s="1"/>
  <c r="CQ62" i="93" s="1"/>
  <c r="CU62" i="93" s="1"/>
  <c r="CY62" i="93" s="1"/>
  <c r="DC62" i="93" s="1"/>
  <c r="DG62" i="93" s="1"/>
  <c r="DK62" i="93" s="1"/>
  <c r="DO62" i="93" s="1"/>
  <c r="DS62" i="93" s="1"/>
  <c r="DW62" i="93" s="1"/>
  <c r="S72" i="95"/>
  <c r="R60" i="94"/>
  <c r="V60" i="94" s="1"/>
  <c r="Z60" i="94" s="1"/>
  <c r="AD60" i="94" s="1"/>
  <c r="AH60" i="94" s="1"/>
  <c r="AL60" i="94" s="1"/>
  <c r="AP60" i="94" s="1"/>
  <c r="AT60" i="94" s="1"/>
  <c r="AX60" i="94" s="1"/>
  <c r="BB60" i="94" s="1"/>
  <c r="BF60" i="94" s="1"/>
  <c r="BJ60" i="94" s="1"/>
  <c r="BN60" i="94" s="1"/>
  <c r="BR60" i="94" s="1"/>
  <c r="BV60" i="94" s="1"/>
  <c r="BZ60" i="94" s="1"/>
  <c r="CD60" i="94" s="1"/>
  <c r="CH60" i="94" s="1"/>
  <c r="CL60" i="94" s="1"/>
  <c r="CP60" i="94" s="1"/>
  <c r="CT60" i="94" s="1"/>
  <c r="CX60" i="94" s="1"/>
  <c r="DB60" i="94" s="1"/>
  <c r="DF60" i="94" s="1"/>
  <c r="DJ60" i="94" s="1"/>
  <c r="DN60" i="94" s="1"/>
  <c r="DR60" i="94" s="1"/>
  <c r="DV60" i="94" s="1"/>
  <c r="DZ60" i="94" s="1"/>
  <c r="K89" i="53"/>
  <c r="K174" i="53"/>
  <c r="E96" i="53"/>
  <c r="K96" i="53" s="1"/>
  <c r="K99" i="53" s="1"/>
  <c r="K25" i="102"/>
  <c r="K25" i="122"/>
  <c r="E26" i="122"/>
  <c r="K24" i="122"/>
  <c r="K17" i="122"/>
  <c r="K22" i="122"/>
  <c r="M48" i="103"/>
  <c r="V114" i="94"/>
  <c r="Z114" i="94" s="1"/>
  <c r="R112" i="94"/>
  <c r="R44" i="95"/>
  <c r="V44" i="95" s="1"/>
  <c r="Z44" i="95" s="1"/>
  <c r="AD44" i="95" s="1"/>
  <c r="AH44" i="95" s="1"/>
  <c r="AL44" i="95" s="1"/>
  <c r="AP44" i="95" s="1"/>
  <c r="AT44" i="95" s="1"/>
  <c r="AX44" i="95" s="1"/>
  <c r="BB44" i="95" s="1"/>
  <c r="BF44" i="95" s="1"/>
  <c r="BJ44" i="95" s="1"/>
  <c r="BN44" i="95" s="1"/>
  <c r="BR44" i="95" s="1"/>
  <c r="BV44" i="95" s="1"/>
  <c r="BZ44" i="95" s="1"/>
  <c r="CD44" i="95" s="1"/>
  <c r="CH44" i="95" s="1"/>
  <c r="CL44" i="95" s="1"/>
  <c r="CP44" i="95" s="1"/>
  <c r="CT44" i="95" s="1"/>
  <c r="CX44" i="95" s="1"/>
  <c r="DB44" i="95" s="1"/>
  <c r="Q100" i="94"/>
  <c r="N41" i="95"/>
  <c r="N42" i="95" s="1"/>
  <c r="R42" i="95" s="1"/>
  <c r="V42" i="95" s="1"/>
  <c r="Z42" i="95" s="1"/>
  <c r="AD42" i="95" s="1"/>
  <c r="AH42" i="95" s="1"/>
  <c r="AL42" i="95" s="1"/>
  <c r="AP42" i="95" s="1"/>
  <c r="AT42" i="95" s="1"/>
  <c r="AX42" i="95" s="1"/>
  <c r="BB42" i="95" s="1"/>
  <c r="BF42" i="95" s="1"/>
  <c r="BJ42" i="95" s="1"/>
  <c r="BN42" i="95" s="1"/>
  <c r="BR42" i="95" s="1"/>
  <c r="BV42" i="95" s="1"/>
  <c r="BZ42" i="95" s="1"/>
  <c r="CD42" i="95" s="1"/>
  <c r="CH42" i="95" s="1"/>
  <c r="CL42" i="95" s="1"/>
  <c r="CP42" i="95" s="1"/>
  <c r="CT42" i="95" s="1"/>
  <c r="CX42" i="95" s="1"/>
  <c r="DB42" i="95" s="1"/>
  <c r="V86" i="94"/>
  <c r="Z86" i="94" s="1"/>
  <c r="V98" i="94"/>
  <c r="Z98" i="94" s="1"/>
  <c r="AD98" i="94" s="1"/>
  <c r="AH98" i="94" s="1"/>
  <c r="AL98" i="94" s="1"/>
  <c r="AP98" i="94" s="1"/>
  <c r="AT98" i="94" s="1"/>
  <c r="AX98" i="94" s="1"/>
  <c r="BB98" i="94" s="1"/>
  <c r="BF98" i="94" s="1"/>
  <c r="BJ98" i="94" s="1"/>
  <c r="BN98" i="94" s="1"/>
  <c r="BR98" i="94" s="1"/>
  <c r="BV98" i="94" s="1"/>
  <c r="BZ98" i="94" s="1"/>
  <c r="CD98" i="94" s="1"/>
  <c r="CH98" i="94" s="1"/>
  <c r="CL98" i="94" s="1"/>
  <c r="CP98" i="94" s="1"/>
  <c r="CT98" i="94" s="1"/>
  <c r="CX98" i="94" s="1"/>
  <c r="DB98" i="94" s="1"/>
  <c r="DF98" i="94" s="1"/>
  <c r="DJ98" i="94" s="1"/>
  <c r="DN98" i="94" s="1"/>
  <c r="DR98" i="94" s="1"/>
  <c r="DV98" i="94" s="1"/>
  <c r="DZ98" i="94" s="1"/>
  <c r="Q92" i="94"/>
  <c r="U92" i="94" s="1"/>
  <c r="P48" i="95"/>
  <c r="T48" i="95" s="1"/>
  <c r="X48" i="95" s="1"/>
  <c r="AB48" i="95" s="1"/>
  <c r="AF48" i="95" s="1"/>
  <c r="AJ48" i="95" s="1"/>
  <c r="AN48" i="95" s="1"/>
  <c r="AR48" i="95" s="1"/>
  <c r="AV48" i="95" s="1"/>
  <c r="AZ48" i="95" s="1"/>
  <c r="BD48" i="95" s="1"/>
  <c r="BH48" i="95" s="1"/>
  <c r="BL48" i="95" s="1"/>
  <c r="BP48" i="95" s="1"/>
  <c r="BT48" i="95" s="1"/>
  <c r="BX48" i="95" s="1"/>
  <c r="CB48" i="95" s="1"/>
  <c r="CF48" i="95" s="1"/>
  <c r="CJ48" i="95" s="1"/>
  <c r="CN48" i="95" s="1"/>
  <c r="CR48" i="95" s="1"/>
  <c r="CV48" i="95" s="1"/>
  <c r="CZ48" i="95" s="1"/>
  <c r="P64" i="95"/>
  <c r="T64" i="95" s="1"/>
  <c r="X64" i="95" s="1"/>
  <c r="AB64" i="95" s="1"/>
  <c r="AF64" i="95" s="1"/>
  <c r="AJ64" i="95" s="1"/>
  <c r="AN64" i="95" s="1"/>
  <c r="AR64" i="95" s="1"/>
  <c r="AV64" i="95" s="1"/>
  <c r="AZ64" i="95" s="1"/>
  <c r="BD64" i="95" s="1"/>
  <c r="BH64" i="95" s="1"/>
  <c r="BL64" i="95" s="1"/>
  <c r="BP64" i="95" s="1"/>
  <c r="BT64" i="95" s="1"/>
  <c r="BX64" i="95" s="1"/>
  <c r="CB64" i="95" s="1"/>
  <c r="CF64" i="95" s="1"/>
  <c r="CJ64" i="95" s="1"/>
  <c r="CN64" i="95" s="1"/>
  <c r="CR64" i="95" s="1"/>
  <c r="CV64" i="95" s="1"/>
  <c r="CZ64" i="95" s="1"/>
  <c r="E32" i="101"/>
  <c r="K32" i="101" s="1"/>
  <c r="AY125" i="95"/>
  <c r="AU126" i="95"/>
  <c r="AJ14" i="93"/>
  <c r="AN14" i="93"/>
  <c r="AR14" i="93" s="1"/>
  <c r="AV14" i="93" s="1"/>
  <c r="AZ14" i="93" s="1"/>
  <c r="BD14" i="93" s="1"/>
  <c r="AZ15" i="93"/>
  <c r="BD15" i="93" s="1"/>
  <c r="BH15" i="93" s="1"/>
  <c r="BL15" i="93" s="1"/>
  <c r="AV15" i="93"/>
  <c r="DD10" i="93"/>
  <c r="V26" i="94"/>
  <c r="Z26" i="94" s="1"/>
  <c r="AD26" i="94" s="1"/>
  <c r="AH26" i="94" s="1"/>
  <c r="AL26" i="94" s="1"/>
  <c r="AP26" i="94" s="1"/>
  <c r="AT26" i="94" s="1"/>
  <c r="AX26" i="94" s="1"/>
  <c r="BB26" i="94" s="1"/>
  <c r="BF26" i="94" s="1"/>
  <c r="BJ26" i="94" s="1"/>
  <c r="BN26" i="94" s="1"/>
  <c r="BR26" i="94" s="1"/>
  <c r="BV26" i="94" s="1"/>
  <c r="BZ26" i="94" s="1"/>
  <c r="CD26" i="94" s="1"/>
  <c r="CH26" i="94" s="1"/>
  <c r="CL26" i="94" s="1"/>
  <c r="CP26" i="94" s="1"/>
  <c r="CT26" i="94" s="1"/>
  <c r="CX26" i="94" s="1"/>
  <c r="DB26" i="94" s="1"/>
  <c r="DF26" i="94" s="1"/>
  <c r="DJ26" i="94" s="1"/>
  <c r="DN26" i="94" s="1"/>
  <c r="DR26" i="94" s="1"/>
  <c r="DV26" i="94" s="1"/>
  <c r="DZ26" i="94" s="1"/>
  <c r="S100" i="94"/>
  <c r="W100" i="94" s="1"/>
  <c r="AA100" i="94" s="1"/>
  <c r="AE100" i="94" s="1"/>
  <c r="AI100" i="94" s="1"/>
  <c r="AM100" i="94" s="1"/>
  <c r="AQ100" i="94" s="1"/>
  <c r="AU100" i="94" s="1"/>
  <c r="AY100" i="94" s="1"/>
  <c r="BC100" i="94" s="1"/>
  <c r="BG100" i="94" s="1"/>
  <c r="BK100" i="94" s="1"/>
  <c r="BO100" i="94" s="1"/>
  <c r="BS100" i="94" s="1"/>
  <c r="BW100" i="94" s="1"/>
  <c r="CA100" i="94" s="1"/>
  <c r="CE100" i="94" s="1"/>
  <c r="CI100" i="94" s="1"/>
  <c r="CM100" i="94" s="1"/>
  <c r="CQ100" i="94" s="1"/>
  <c r="CU100" i="94" s="1"/>
  <c r="CY100" i="94" s="1"/>
  <c r="DC100" i="94" s="1"/>
  <c r="DG100" i="94" s="1"/>
  <c r="DK100" i="94" s="1"/>
  <c r="DO100" i="94" s="1"/>
  <c r="DS100" i="94" s="1"/>
  <c r="DW100" i="94" s="1"/>
  <c r="EA100" i="94" s="1"/>
  <c r="V82" i="94"/>
  <c r="Z82" i="94" s="1"/>
  <c r="CK40" i="94"/>
  <c r="CO40" i="94" s="1"/>
  <c r="CS40" i="94" s="1"/>
  <c r="CW40" i="94" s="1"/>
  <c r="DA40" i="94" s="1"/>
  <c r="DE40" i="94" s="1"/>
  <c r="DI40" i="94" s="1"/>
  <c r="DM40" i="94" s="1"/>
  <c r="DQ40" i="94" s="1"/>
  <c r="DU40" i="94" s="1"/>
  <c r="DY40" i="94" s="1"/>
  <c r="V76" i="95"/>
  <c r="Z76" i="95" s="1"/>
  <c r="AD76" i="95" s="1"/>
  <c r="AH76" i="95" s="1"/>
  <c r="AL76" i="95" s="1"/>
  <c r="AP76" i="95" s="1"/>
  <c r="AT76" i="95" s="1"/>
  <c r="AX76" i="95" s="1"/>
  <c r="BB76" i="95" s="1"/>
  <c r="BF76" i="95" s="1"/>
  <c r="BJ76" i="95" s="1"/>
  <c r="BN76" i="95" s="1"/>
  <c r="BR76" i="95" s="1"/>
  <c r="BV76" i="95" s="1"/>
  <c r="BZ76" i="95" s="1"/>
  <c r="CD76" i="95" s="1"/>
  <c r="CH76" i="95" s="1"/>
  <c r="CL76" i="95" s="1"/>
  <c r="CP76" i="95" s="1"/>
  <c r="CT76" i="95" s="1"/>
  <c r="CX76" i="95" s="1"/>
  <c r="DB76" i="95" s="1"/>
  <c r="AS113" i="79"/>
  <c r="V114" i="95"/>
  <c r="Z114" i="95" s="1"/>
  <c r="AD114" i="95" s="1"/>
  <c r="AH114" i="95" s="1"/>
  <c r="AL114" i="95" s="1"/>
  <c r="AP114" i="95" s="1"/>
  <c r="AT114" i="95" s="1"/>
  <c r="AX114" i="95" s="1"/>
  <c r="BB114" i="95" s="1"/>
  <c r="BF114" i="95" s="1"/>
  <c r="BJ114" i="95" s="1"/>
  <c r="BN114" i="95" s="1"/>
  <c r="BR114" i="95" s="1"/>
  <c r="BV114" i="95" s="1"/>
  <c r="BZ114" i="95" s="1"/>
  <c r="CD114" i="95" s="1"/>
  <c r="CH114" i="95" s="1"/>
  <c r="CL114" i="95" s="1"/>
  <c r="CP114" i="95" s="1"/>
  <c r="CT114" i="95" s="1"/>
  <c r="CX114" i="95" s="1"/>
  <c r="DB114" i="95" s="1"/>
  <c r="BM80" i="95"/>
  <c r="BQ80" i="95" s="1"/>
  <c r="BU80" i="95" s="1"/>
  <c r="BY80" i="95" s="1"/>
  <c r="CC80" i="95" s="1"/>
  <c r="CG80" i="95" s="1"/>
  <c r="CK80" i="95" s="1"/>
  <c r="CO80" i="95" s="1"/>
  <c r="CS80" i="95" s="1"/>
  <c r="CW80" i="95" s="1"/>
  <c r="DA80" i="95" s="1"/>
  <c r="AC113" i="79"/>
  <c r="AD87" i="79"/>
  <c r="AC122" i="79" s="1"/>
  <c r="AG60" i="94"/>
  <c r="Q112" i="95"/>
  <c r="U112" i="95" s="1"/>
  <c r="Y112" i="95" s="1"/>
  <c r="AC112" i="95" s="1"/>
  <c r="AG112" i="95" s="1"/>
  <c r="AK112" i="95" s="1"/>
  <c r="AO112" i="95" s="1"/>
  <c r="AS112" i="95" s="1"/>
  <c r="AW112" i="95" s="1"/>
  <c r="BA112" i="95" s="1"/>
  <c r="BE112" i="95" s="1"/>
  <c r="BI112" i="95" s="1"/>
  <c r="BM112" i="95" s="1"/>
  <c r="BQ112" i="95" s="1"/>
  <c r="BU112" i="95" s="1"/>
  <c r="BY112" i="95" s="1"/>
  <c r="CC112" i="95" s="1"/>
  <c r="CG112" i="95" s="1"/>
  <c r="CK112" i="95" s="1"/>
  <c r="CO112" i="95" s="1"/>
  <c r="CS112" i="95" s="1"/>
  <c r="CW112" i="95" s="1"/>
  <c r="DA112" i="95" s="1"/>
  <c r="W91" i="95"/>
  <c r="Q84" i="94"/>
  <c r="U84" i="94" s="1"/>
  <c r="Y84" i="94" s="1"/>
  <c r="AC84" i="94" s="1"/>
  <c r="AG84" i="94" s="1"/>
  <c r="AK84" i="94" s="1"/>
  <c r="AO84" i="94" s="1"/>
  <c r="AS84" i="94" s="1"/>
  <c r="AW84" i="94" s="1"/>
  <c r="BA84" i="94" s="1"/>
  <c r="BE84" i="94" s="1"/>
  <c r="BI84" i="94" s="1"/>
  <c r="BM84" i="94" s="1"/>
  <c r="BQ84" i="94" s="1"/>
  <c r="BU84" i="94" s="1"/>
  <c r="BY84" i="94" s="1"/>
  <c r="CC84" i="94" s="1"/>
  <c r="CG84" i="94" s="1"/>
  <c r="CK84" i="94" s="1"/>
  <c r="CO84" i="94" s="1"/>
  <c r="CS84" i="94" s="1"/>
  <c r="CW84" i="94" s="1"/>
  <c r="DA84" i="94" s="1"/>
  <c r="DE84" i="94" s="1"/>
  <c r="DI84" i="94" s="1"/>
  <c r="DM84" i="94" s="1"/>
  <c r="DQ84" i="94" s="1"/>
  <c r="DU84" i="94" s="1"/>
  <c r="DY84" i="94" s="1"/>
  <c r="Q108" i="94"/>
  <c r="E17" i="53"/>
  <c r="K17" i="53" s="1"/>
  <c r="K201" i="79"/>
  <c r="AD62" i="71"/>
  <c r="AC116" i="71" s="1"/>
  <c r="BL62" i="71"/>
  <c r="BK165" i="71"/>
  <c r="BK167" i="71" s="1"/>
  <c r="BK152" i="71"/>
  <c r="BK154" i="71" s="1"/>
  <c r="BL174" i="71"/>
  <c r="BL176" i="71" s="1"/>
  <c r="BK83" i="79"/>
  <c r="BJ118" i="79" s="1"/>
  <c r="AT83" i="79"/>
  <c r="AS118" i="79" s="1"/>
  <c r="BJ189" i="79"/>
  <c r="AC184" i="71"/>
  <c r="AD80" i="71"/>
  <c r="AD61" i="71"/>
  <c r="AD55" i="71"/>
  <c r="AD79" i="71"/>
  <c r="AD60" i="71"/>
  <c r="AD56" i="71"/>
  <c r="AC110" i="71" s="1"/>
  <c r="BK184" i="71"/>
  <c r="BL80" i="71"/>
  <c r="BL61" i="71"/>
  <c r="BL55" i="71"/>
  <c r="BL79" i="71"/>
  <c r="BL60" i="71"/>
  <c r="BL56" i="71"/>
  <c r="BK110" i="71" s="1"/>
  <c r="K189" i="79"/>
  <c r="L63" i="79"/>
  <c r="K118" i="79" s="1"/>
  <c r="L57" i="79"/>
  <c r="AD63" i="79"/>
  <c r="AC118" i="79" s="1"/>
  <c r="AD60" i="79"/>
  <c r="AC116" i="79" s="1"/>
  <c r="BK57" i="79"/>
  <c r="Q100" i="80"/>
  <c r="Z117" i="80" s="1"/>
  <c r="CG100" i="80"/>
  <c r="CP117" i="80" s="1"/>
  <c r="P40" i="95"/>
  <c r="T40" i="95" s="1"/>
  <c r="X40" i="95" s="1"/>
  <c r="AB40" i="95" s="1"/>
  <c r="AF40" i="95" s="1"/>
  <c r="AJ40" i="95" s="1"/>
  <c r="AN40" i="95" s="1"/>
  <c r="AR40" i="95" s="1"/>
  <c r="AV40" i="95" s="1"/>
  <c r="AZ40" i="95" s="1"/>
  <c r="BD40" i="95" s="1"/>
  <c r="BH40" i="95" s="1"/>
  <c r="BL40" i="95" s="1"/>
  <c r="BP40" i="95" s="1"/>
  <c r="BT40" i="95" s="1"/>
  <c r="BX40" i="95" s="1"/>
  <c r="CB40" i="95" s="1"/>
  <c r="CF40" i="95" s="1"/>
  <c r="CJ40" i="95" s="1"/>
  <c r="CN40" i="95" s="1"/>
  <c r="CR40" i="95" s="1"/>
  <c r="CV40" i="95" s="1"/>
  <c r="CZ40" i="95" s="1"/>
  <c r="AA47" i="95"/>
  <c r="AI47" i="95"/>
  <c r="P56" i="95"/>
  <c r="T56" i="95" s="1"/>
  <c r="X56" i="95" s="1"/>
  <c r="AB56" i="95" s="1"/>
  <c r="AF56" i="95" s="1"/>
  <c r="AJ56" i="95" s="1"/>
  <c r="AN56" i="95" s="1"/>
  <c r="AR56" i="95" s="1"/>
  <c r="AV56" i="95" s="1"/>
  <c r="AZ56" i="95" s="1"/>
  <c r="BD56" i="95" s="1"/>
  <c r="BH56" i="95" s="1"/>
  <c r="BL56" i="95" s="1"/>
  <c r="BP56" i="95" s="1"/>
  <c r="BT56" i="95" s="1"/>
  <c r="BX56" i="95" s="1"/>
  <c r="CB56" i="95" s="1"/>
  <c r="CF56" i="95" s="1"/>
  <c r="CJ56" i="95" s="1"/>
  <c r="CN56" i="95" s="1"/>
  <c r="CR56" i="95" s="1"/>
  <c r="CV56" i="95" s="1"/>
  <c r="CZ56" i="95" s="1"/>
  <c r="P60" i="95"/>
  <c r="T60" i="95" s="1"/>
  <c r="X60" i="95" s="1"/>
  <c r="AB60" i="95" s="1"/>
  <c r="AF60" i="95" s="1"/>
  <c r="AJ60" i="95" s="1"/>
  <c r="AN60" i="95" s="1"/>
  <c r="AR60" i="95" s="1"/>
  <c r="AV60" i="95" s="1"/>
  <c r="AZ60" i="95" s="1"/>
  <c r="BD60" i="95" s="1"/>
  <c r="BH60" i="95" s="1"/>
  <c r="BL60" i="95" s="1"/>
  <c r="BP60" i="95" s="1"/>
  <c r="BT60" i="95" s="1"/>
  <c r="BX60" i="95" s="1"/>
  <c r="CB60" i="95" s="1"/>
  <c r="CF60" i="95" s="1"/>
  <c r="CJ60" i="95" s="1"/>
  <c r="CN60" i="95" s="1"/>
  <c r="CR60" i="95" s="1"/>
  <c r="CV60" i="95" s="1"/>
  <c r="CZ60" i="95" s="1"/>
  <c r="BU82" i="95"/>
  <c r="BY82" i="95" s="1"/>
  <c r="CC82" i="95" s="1"/>
  <c r="CG82" i="95" s="1"/>
  <c r="CK82" i="95" s="1"/>
  <c r="CO82" i="95" s="1"/>
  <c r="CS82" i="95" s="1"/>
  <c r="CW82" i="95" s="1"/>
  <c r="DA82" i="95" s="1"/>
  <c r="W103" i="95"/>
  <c r="AE103" i="95"/>
  <c r="AM103" i="95"/>
  <c r="AU103" i="95"/>
  <c r="BC103" i="95"/>
  <c r="BK103" i="95"/>
  <c r="BS103" i="95"/>
  <c r="CA103" i="95"/>
  <c r="CI103" i="95"/>
  <c r="CQ103" i="95"/>
  <c r="CY103" i="95"/>
  <c r="U100" i="94"/>
  <c r="Y100" i="94" s="1"/>
  <c r="AC100" i="94" s="1"/>
  <c r="AG100" i="94" s="1"/>
  <c r="AK100" i="94" s="1"/>
  <c r="AO100" i="94" s="1"/>
  <c r="AS100" i="94" s="1"/>
  <c r="AW100" i="94" s="1"/>
  <c r="BA100" i="94" s="1"/>
  <c r="BE100" i="94" s="1"/>
  <c r="BI100" i="94" s="1"/>
  <c r="BM100" i="94" s="1"/>
  <c r="BQ100" i="94" s="1"/>
  <c r="BU100" i="94" s="1"/>
  <c r="BY100" i="94" s="1"/>
  <c r="CC100" i="94" s="1"/>
  <c r="CG100" i="94" s="1"/>
  <c r="CK100" i="94" s="1"/>
  <c r="CO100" i="94" s="1"/>
  <c r="CS100" i="94" s="1"/>
  <c r="CW100" i="94" s="1"/>
  <c r="DA100" i="94" s="1"/>
  <c r="DE100" i="94" s="1"/>
  <c r="DI100" i="94" s="1"/>
  <c r="DM100" i="94" s="1"/>
  <c r="DQ100" i="94" s="1"/>
  <c r="DU100" i="94" s="1"/>
  <c r="DY100" i="94" s="1"/>
  <c r="W47" i="95"/>
  <c r="AE47" i="95"/>
  <c r="BO103" i="95"/>
  <c r="AA39" i="94"/>
  <c r="AI39" i="94"/>
  <c r="AQ39" i="94"/>
  <c r="AY39" i="94"/>
  <c r="BG39" i="94"/>
  <c r="BO39" i="94"/>
  <c r="BW39" i="94"/>
  <c r="CE39" i="94"/>
  <c r="CM39" i="94"/>
  <c r="CU39" i="94"/>
  <c r="DC39" i="94"/>
  <c r="DK39" i="94"/>
  <c r="DS39" i="94"/>
  <c r="EA39" i="94"/>
  <c r="BG63" i="94"/>
  <c r="BO63" i="94"/>
  <c r="BW63" i="94"/>
  <c r="CE63" i="94"/>
  <c r="CM63" i="94"/>
  <c r="CU63" i="94"/>
  <c r="DC63" i="94"/>
  <c r="DK63" i="94"/>
  <c r="DS63" i="94"/>
  <c r="EA63" i="94"/>
  <c r="CA79" i="94"/>
  <c r="AY91" i="94"/>
  <c r="BG91" i="94"/>
  <c r="BO91" i="94"/>
  <c r="BW91" i="94"/>
  <c r="CE91" i="94"/>
  <c r="CM91" i="94"/>
  <c r="CU91" i="94"/>
  <c r="DC91" i="94"/>
  <c r="DK91" i="94"/>
  <c r="DS91" i="94"/>
  <c r="EA91" i="94"/>
  <c r="P112" i="94"/>
  <c r="T112" i="94" s="1"/>
  <c r="X112" i="94" s="1"/>
  <c r="AB112" i="94" s="1"/>
  <c r="AF112" i="94" s="1"/>
  <c r="AJ112" i="94" s="1"/>
  <c r="AN112" i="94" s="1"/>
  <c r="AR112" i="94" s="1"/>
  <c r="AV112" i="94" s="1"/>
  <c r="AZ112" i="94" s="1"/>
  <c r="BD112" i="94" s="1"/>
  <c r="BH112" i="94" s="1"/>
  <c r="BL112" i="94" s="1"/>
  <c r="BP112" i="94" s="1"/>
  <c r="BT112" i="94" s="1"/>
  <c r="BX112" i="94" s="1"/>
  <c r="CB112" i="94" s="1"/>
  <c r="CF112" i="94" s="1"/>
  <c r="CJ112" i="94" s="1"/>
  <c r="CN112" i="94" s="1"/>
  <c r="CR112" i="94" s="1"/>
  <c r="CV112" i="94" s="1"/>
  <c r="CZ112" i="94" s="1"/>
  <c r="DD112" i="94" s="1"/>
  <c r="DH112" i="94" s="1"/>
  <c r="DL112" i="94" s="1"/>
  <c r="DP112" i="94" s="1"/>
  <c r="DT112" i="94" s="1"/>
  <c r="DX112" i="94" s="1"/>
  <c r="K44" i="97"/>
  <c r="W39" i="94"/>
  <c r="CI39" i="94"/>
  <c r="CQ39" i="94"/>
  <c r="CY39" i="94"/>
  <c r="DG39" i="94"/>
  <c r="DO39" i="94"/>
  <c r="DW39" i="94"/>
  <c r="W63" i="94"/>
  <c r="AE63" i="94"/>
  <c r="AM63" i="94"/>
  <c r="AU63" i="94"/>
  <c r="BC63" i="94"/>
  <c r="BK63" i="94"/>
  <c r="BS63" i="94"/>
  <c r="CA63" i="94"/>
  <c r="CI63" i="94"/>
  <c r="CQ63" i="94"/>
  <c r="CY63" i="94"/>
  <c r="DG63" i="94"/>
  <c r="DO63" i="94"/>
  <c r="DW63" i="94"/>
  <c r="AA79" i="94"/>
  <c r="AI79" i="94"/>
  <c r="AQ79" i="94"/>
  <c r="AY79" i="94"/>
  <c r="BG79" i="94"/>
  <c r="BO79" i="94"/>
  <c r="BW79" i="94"/>
  <c r="CE79" i="94"/>
  <c r="CM79" i="94"/>
  <c r="CU79" i="94"/>
  <c r="DC79" i="94"/>
  <c r="DK79" i="94"/>
  <c r="DS79" i="94"/>
  <c r="EA79" i="94"/>
  <c r="W91" i="94"/>
  <c r="AE91" i="94"/>
  <c r="AM91" i="94"/>
  <c r="AU91" i="94"/>
  <c r="BC91" i="94"/>
  <c r="BK91" i="94"/>
  <c r="BS91" i="94"/>
  <c r="CA91" i="94"/>
  <c r="CI91" i="94"/>
  <c r="CQ91" i="94"/>
  <c r="CY91" i="94"/>
  <c r="DG91" i="94"/>
  <c r="DO91" i="94"/>
  <c r="DW91" i="94"/>
  <c r="K21" i="101"/>
  <c r="E15" i="133"/>
  <c r="K15" i="133" s="1"/>
  <c r="K40" i="133"/>
  <c r="E41" i="133"/>
  <c r="K41" i="133" s="1"/>
  <c r="E26" i="133"/>
  <c r="K26" i="133" s="1"/>
  <c r="E22" i="133"/>
  <c r="K22" i="133" s="1"/>
  <c r="E21" i="133"/>
  <c r="K21" i="133" s="1"/>
  <c r="F119" i="114"/>
  <c r="J100" i="114"/>
  <c r="E94" i="114"/>
  <c r="G113" i="114" s="1"/>
  <c r="K25" i="99"/>
  <c r="K27" i="99" s="1"/>
  <c r="K19" i="97"/>
  <c r="K21" i="97" s="1"/>
  <c r="K26" i="74"/>
  <c r="K49" i="133"/>
  <c r="K47" i="133"/>
  <c r="K42" i="133"/>
  <c r="K39" i="133"/>
  <c r="K37" i="133"/>
  <c r="K29" i="133"/>
  <c r="K17" i="133"/>
  <c r="E39" i="101"/>
  <c r="K39" i="101" s="1"/>
  <c r="K88" i="53"/>
  <c r="K67" i="53"/>
  <c r="E36" i="101"/>
  <c r="K36" i="101" s="1"/>
  <c r="E22" i="77"/>
  <c r="E108" i="114"/>
  <c r="K30" i="74"/>
  <c r="K34" i="74"/>
  <c r="J70" i="74"/>
  <c r="K70" i="74" s="1"/>
  <c r="K38" i="133"/>
  <c r="K36" i="133"/>
  <c r="K30" i="133"/>
  <c r="K20" i="133"/>
  <c r="K18" i="133"/>
  <c r="E33" i="101"/>
  <c r="K33" i="101" s="1"/>
  <c r="E112" i="53"/>
  <c r="K112" i="53" s="1"/>
  <c r="J27" i="101"/>
  <c r="E75" i="53"/>
  <c r="E85" i="53"/>
  <c r="K85" i="53" s="1"/>
  <c r="E36" i="53"/>
  <c r="E69" i="53"/>
  <c r="K69" i="53" s="1"/>
  <c r="K43" i="53"/>
  <c r="E37" i="53"/>
  <c r="E19" i="53"/>
  <c r="Q28" i="94"/>
  <c r="U28" i="94" s="1"/>
  <c r="Y28" i="94" s="1"/>
  <c r="AC28" i="94" s="1"/>
  <c r="AG28" i="94" s="1"/>
  <c r="AK28" i="94" s="1"/>
  <c r="AO28" i="94" s="1"/>
  <c r="AS28" i="94" s="1"/>
  <c r="AW28" i="94" s="1"/>
  <c r="BA28" i="94" s="1"/>
  <c r="BE28" i="94" s="1"/>
  <c r="BI28" i="94" s="1"/>
  <c r="BM28" i="94" s="1"/>
  <c r="BQ28" i="94" s="1"/>
  <c r="BU28" i="94" s="1"/>
  <c r="BY28" i="94" s="1"/>
  <c r="CC28" i="94" s="1"/>
  <c r="CG28" i="94" s="1"/>
  <c r="CK28" i="94" s="1"/>
  <c r="CO28" i="94" s="1"/>
  <c r="CS28" i="94" s="1"/>
  <c r="CW28" i="94" s="1"/>
  <c r="DA28" i="94" s="1"/>
  <c r="DE28" i="94" s="1"/>
  <c r="DI28" i="94" s="1"/>
  <c r="DM28" i="94" s="1"/>
  <c r="DQ28" i="94" s="1"/>
  <c r="DU28" i="94" s="1"/>
  <c r="DY28" i="94" s="1"/>
  <c r="M116" i="94"/>
  <c r="U115" i="95"/>
  <c r="W23" i="95"/>
  <c r="AC115" i="95"/>
  <c r="AE23" i="95"/>
  <c r="AK115" i="95"/>
  <c r="AM23" i="95"/>
  <c r="AS115" i="95"/>
  <c r="AU23" i="95"/>
  <c r="BA115" i="95"/>
  <c r="BC23" i="95"/>
  <c r="BI115" i="95"/>
  <c r="BK23" i="95"/>
  <c r="BQ115" i="95"/>
  <c r="BS23" i="95"/>
  <c r="BY115" i="95"/>
  <c r="CA23" i="95"/>
  <c r="CG115" i="95"/>
  <c r="CI23" i="95"/>
  <c r="S79" i="94"/>
  <c r="N92" i="94"/>
  <c r="R92" i="94" s="1"/>
  <c r="V92" i="94" s="1"/>
  <c r="Z92" i="94" s="1"/>
  <c r="AD92" i="94" s="1"/>
  <c r="AH92" i="94" s="1"/>
  <c r="AL92" i="94" s="1"/>
  <c r="AP92" i="94" s="1"/>
  <c r="AT92" i="94" s="1"/>
  <c r="AX92" i="94" s="1"/>
  <c r="BB92" i="94" s="1"/>
  <c r="BF92" i="94" s="1"/>
  <c r="BJ92" i="94" s="1"/>
  <c r="BN92" i="94" s="1"/>
  <c r="BR92" i="94" s="1"/>
  <c r="BV92" i="94" s="1"/>
  <c r="BZ92" i="94" s="1"/>
  <c r="CD92" i="94" s="1"/>
  <c r="CH92" i="94" s="1"/>
  <c r="CL92" i="94" s="1"/>
  <c r="CP92" i="94" s="1"/>
  <c r="CT92" i="94" s="1"/>
  <c r="CX92" i="94" s="1"/>
  <c r="DB92" i="94" s="1"/>
  <c r="DF92" i="94" s="1"/>
  <c r="DJ92" i="94" s="1"/>
  <c r="DN92" i="94" s="1"/>
  <c r="DR92" i="94" s="1"/>
  <c r="DV92" i="94" s="1"/>
  <c r="DZ92" i="94" s="1"/>
  <c r="O91" i="94"/>
  <c r="O92" i="94" s="1"/>
  <c r="S92" i="94" s="1"/>
  <c r="Q96" i="95"/>
  <c r="U96" i="95" s="1"/>
  <c r="Y96" i="95" s="1"/>
  <c r="AC96" i="95" s="1"/>
  <c r="AG96" i="95" s="1"/>
  <c r="AK96" i="95" s="1"/>
  <c r="AO96" i="95" s="1"/>
  <c r="AS96" i="95" s="1"/>
  <c r="AW96" i="95" s="1"/>
  <c r="BA96" i="95" s="1"/>
  <c r="BE96" i="95" s="1"/>
  <c r="BI96" i="95" s="1"/>
  <c r="BM96" i="95" s="1"/>
  <c r="BQ96" i="95" s="1"/>
  <c r="BU96" i="95" s="1"/>
  <c r="BY96" i="95" s="1"/>
  <c r="CC96" i="95" s="1"/>
  <c r="CG96" i="95" s="1"/>
  <c r="CK96" i="95" s="1"/>
  <c r="CO96" i="95" s="1"/>
  <c r="CS96" i="95" s="1"/>
  <c r="CW96" i="95" s="1"/>
  <c r="DA96" i="95" s="1"/>
  <c r="Q115" i="95"/>
  <c r="S23" i="95"/>
  <c r="S24" i="95" s="1"/>
  <c r="Y115" i="95"/>
  <c r="AA23" i="95"/>
  <c r="AG115" i="95"/>
  <c r="AI23" i="95"/>
  <c r="AO115" i="95"/>
  <c r="AQ23" i="95"/>
  <c r="AW115" i="95"/>
  <c r="AY23" i="95"/>
  <c r="BE115" i="95"/>
  <c r="BG23" i="95"/>
  <c r="BM115" i="95"/>
  <c r="BO23" i="95"/>
  <c r="BU115" i="95"/>
  <c r="BW23" i="95"/>
  <c r="CC115" i="95"/>
  <c r="CE23" i="95"/>
  <c r="S47" i="95"/>
  <c r="S48" i="95" s="1"/>
  <c r="W48" i="95" s="1"/>
  <c r="N104" i="95"/>
  <c r="R104" i="95" s="1"/>
  <c r="V104" i="95" s="1"/>
  <c r="Z104" i="95" s="1"/>
  <c r="AD104" i="95" s="1"/>
  <c r="AH104" i="95" s="1"/>
  <c r="AL104" i="95" s="1"/>
  <c r="AP104" i="95" s="1"/>
  <c r="AT104" i="95" s="1"/>
  <c r="AX104" i="95" s="1"/>
  <c r="BB104" i="95" s="1"/>
  <c r="BF104" i="95" s="1"/>
  <c r="BJ104" i="95" s="1"/>
  <c r="BN104" i="95" s="1"/>
  <c r="BR104" i="95" s="1"/>
  <c r="BV104" i="95" s="1"/>
  <c r="BZ104" i="95" s="1"/>
  <c r="CD104" i="95" s="1"/>
  <c r="CH104" i="95" s="1"/>
  <c r="CL104" i="95" s="1"/>
  <c r="CP104" i="95" s="1"/>
  <c r="CT104" i="95" s="1"/>
  <c r="CX104" i="95" s="1"/>
  <c r="DB104" i="95" s="1"/>
  <c r="O103" i="95"/>
  <c r="O104" i="95" s="1"/>
  <c r="N112" i="95"/>
  <c r="R112" i="95" s="1"/>
  <c r="V112" i="95" s="1"/>
  <c r="Z112" i="95" s="1"/>
  <c r="AD112" i="95" s="1"/>
  <c r="AH112" i="95" s="1"/>
  <c r="AL112" i="95" s="1"/>
  <c r="AP112" i="95" s="1"/>
  <c r="AT112" i="95" s="1"/>
  <c r="AX112" i="95" s="1"/>
  <c r="BB112" i="95" s="1"/>
  <c r="BF112" i="95" s="1"/>
  <c r="BJ112" i="95" s="1"/>
  <c r="BN112" i="95" s="1"/>
  <c r="BR112" i="95" s="1"/>
  <c r="BV112" i="95" s="1"/>
  <c r="BZ112" i="95" s="1"/>
  <c r="CD112" i="95" s="1"/>
  <c r="CH112" i="95" s="1"/>
  <c r="CL112" i="95" s="1"/>
  <c r="CP112" i="95" s="1"/>
  <c r="CT112" i="95" s="1"/>
  <c r="CX112" i="95" s="1"/>
  <c r="DB112" i="95" s="1"/>
  <c r="O111" i="95"/>
  <c r="O112" i="95" s="1"/>
  <c r="S112" i="95" s="1"/>
  <c r="W112" i="95" s="1"/>
  <c r="AA112" i="95" s="1"/>
  <c r="AE112" i="95" s="1"/>
  <c r="AI112" i="95" s="1"/>
  <c r="AM112" i="95" s="1"/>
  <c r="AQ112" i="95" s="1"/>
  <c r="AU112" i="95" s="1"/>
  <c r="AY112" i="95" s="1"/>
  <c r="BC112" i="95" s="1"/>
  <c r="BG112" i="95" s="1"/>
  <c r="BK112" i="95" s="1"/>
  <c r="BO112" i="95" s="1"/>
  <c r="BS112" i="95" s="1"/>
  <c r="BW112" i="95" s="1"/>
  <c r="CA112" i="95" s="1"/>
  <c r="CE112" i="95" s="1"/>
  <c r="CI112" i="95" s="1"/>
  <c r="CM112" i="95" s="1"/>
  <c r="CQ112" i="95" s="1"/>
  <c r="CU112" i="95" s="1"/>
  <c r="CY112" i="95" s="1"/>
  <c r="DC112" i="95" s="1"/>
  <c r="S39" i="94"/>
  <c r="R40" i="94"/>
  <c r="V40" i="94" s="1"/>
  <c r="Z40" i="94" s="1"/>
  <c r="AD40" i="94" s="1"/>
  <c r="AH40" i="94" s="1"/>
  <c r="AL40" i="94" s="1"/>
  <c r="AP40" i="94" s="1"/>
  <c r="AT40" i="94" s="1"/>
  <c r="AX40" i="94" s="1"/>
  <c r="BB40" i="94" s="1"/>
  <c r="BF40" i="94" s="1"/>
  <c r="BJ40" i="94" s="1"/>
  <c r="BN40" i="94" s="1"/>
  <c r="BR40" i="94" s="1"/>
  <c r="BV40" i="94" s="1"/>
  <c r="BZ40" i="94" s="1"/>
  <c r="CD40" i="94" s="1"/>
  <c r="CH40" i="94" s="1"/>
  <c r="CL40" i="94" s="1"/>
  <c r="CP40" i="94" s="1"/>
  <c r="CT40" i="94" s="1"/>
  <c r="CX40" i="94" s="1"/>
  <c r="DB40" i="94" s="1"/>
  <c r="DF40" i="94" s="1"/>
  <c r="DJ40" i="94" s="1"/>
  <c r="DN40" i="94" s="1"/>
  <c r="DR40" i="94" s="1"/>
  <c r="DV40" i="94" s="1"/>
  <c r="DZ40" i="94" s="1"/>
  <c r="R64" i="94"/>
  <c r="V64" i="94" s="1"/>
  <c r="Z64" i="94" s="1"/>
  <c r="AD64" i="94" s="1"/>
  <c r="AH64" i="94" s="1"/>
  <c r="AL64" i="94" s="1"/>
  <c r="AP64" i="94" s="1"/>
  <c r="AT64" i="94" s="1"/>
  <c r="AX64" i="94" s="1"/>
  <c r="BB64" i="94" s="1"/>
  <c r="BF64" i="94" s="1"/>
  <c r="BJ64" i="94" s="1"/>
  <c r="BN64" i="94" s="1"/>
  <c r="BR64" i="94" s="1"/>
  <c r="BV64" i="94" s="1"/>
  <c r="BZ64" i="94" s="1"/>
  <c r="CD64" i="94" s="1"/>
  <c r="CH64" i="94" s="1"/>
  <c r="CL64" i="94" s="1"/>
  <c r="CP64" i="94" s="1"/>
  <c r="CT64" i="94" s="1"/>
  <c r="CX64" i="94" s="1"/>
  <c r="DB64" i="94" s="1"/>
  <c r="DF64" i="94" s="1"/>
  <c r="DJ64" i="94" s="1"/>
  <c r="DN64" i="94" s="1"/>
  <c r="DR64" i="94" s="1"/>
  <c r="DV64" i="94" s="1"/>
  <c r="DZ64" i="94" s="1"/>
  <c r="S63" i="94"/>
  <c r="N80" i="94"/>
  <c r="R80" i="94" s="1"/>
  <c r="V80" i="94" s="1"/>
  <c r="Z80" i="94" s="1"/>
  <c r="AD80" i="94" s="1"/>
  <c r="AH80" i="94" s="1"/>
  <c r="AL80" i="94" s="1"/>
  <c r="AP80" i="94" s="1"/>
  <c r="AT80" i="94" s="1"/>
  <c r="AX80" i="94" s="1"/>
  <c r="BB80" i="94" s="1"/>
  <c r="BF80" i="94" s="1"/>
  <c r="BJ80" i="94" s="1"/>
  <c r="BN80" i="94" s="1"/>
  <c r="BR80" i="94" s="1"/>
  <c r="BV80" i="94" s="1"/>
  <c r="BZ80" i="94" s="1"/>
  <c r="CD80" i="94" s="1"/>
  <c r="CH80" i="94" s="1"/>
  <c r="CL80" i="94" s="1"/>
  <c r="CP80" i="94" s="1"/>
  <c r="CT80" i="94" s="1"/>
  <c r="CX80" i="94" s="1"/>
  <c r="DB80" i="94" s="1"/>
  <c r="DF80" i="94" s="1"/>
  <c r="DJ80" i="94" s="1"/>
  <c r="DN80" i="94" s="1"/>
  <c r="DR80" i="94" s="1"/>
  <c r="DV80" i="94" s="1"/>
  <c r="DZ80" i="94" s="1"/>
  <c r="O79" i="94"/>
  <c r="O80" i="94" s="1"/>
  <c r="DK115" i="94"/>
  <c r="AP26" i="95"/>
  <c r="AT26" i="95" s="1"/>
  <c r="AX26" i="95" s="1"/>
  <c r="BB26" i="95" s="1"/>
  <c r="BF26" i="95" s="1"/>
  <c r="BJ26" i="95" s="1"/>
  <c r="BN26" i="95" s="1"/>
  <c r="BR26" i="95" s="1"/>
  <c r="BV26" i="95" s="1"/>
  <c r="BZ26" i="95" s="1"/>
  <c r="CD26" i="95" s="1"/>
  <c r="CH26" i="95" s="1"/>
  <c r="CL26" i="95" s="1"/>
  <c r="CP26" i="95" s="1"/>
  <c r="CT26" i="95" s="1"/>
  <c r="CX26" i="95" s="1"/>
  <c r="DB26" i="95" s="1"/>
  <c r="BN102" i="95"/>
  <c r="BR102" i="95" s="1"/>
  <c r="BV102" i="95" s="1"/>
  <c r="BZ102" i="95" s="1"/>
  <c r="CD102" i="95" s="1"/>
  <c r="CH102" i="95" s="1"/>
  <c r="CL102" i="95" s="1"/>
  <c r="CP102" i="95" s="1"/>
  <c r="CT102" i="95" s="1"/>
  <c r="CX102" i="95" s="1"/>
  <c r="DB102" i="95" s="1"/>
  <c r="BN110" i="95"/>
  <c r="BR110" i="95" s="1"/>
  <c r="BV110" i="95" s="1"/>
  <c r="BZ110" i="95" s="1"/>
  <c r="CD110" i="95" s="1"/>
  <c r="CH110" i="95" s="1"/>
  <c r="CL110" i="95" s="1"/>
  <c r="CP110" i="95" s="1"/>
  <c r="CT110" i="95" s="1"/>
  <c r="CX110" i="95" s="1"/>
  <c r="DB110" i="95" s="1"/>
  <c r="AH34" i="94"/>
  <c r="AL34" i="94" s="1"/>
  <c r="AP34" i="94" s="1"/>
  <c r="AT34" i="94" s="1"/>
  <c r="AX34" i="94" s="1"/>
  <c r="BB34" i="94" s="1"/>
  <c r="BF34" i="94" s="1"/>
  <c r="BJ34" i="94" s="1"/>
  <c r="BN34" i="94" s="1"/>
  <c r="BR34" i="94" s="1"/>
  <c r="BV34" i="94" s="1"/>
  <c r="BZ34" i="94" s="1"/>
  <c r="CD34" i="94" s="1"/>
  <c r="CH34" i="94" s="1"/>
  <c r="CL34" i="94" s="1"/>
  <c r="CP34" i="94" s="1"/>
  <c r="CT34" i="94" s="1"/>
  <c r="CX34" i="94" s="1"/>
  <c r="DB34" i="94" s="1"/>
  <c r="DF34" i="94" s="1"/>
  <c r="DJ34" i="94" s="1"/>
  <c r="DN34" i="94" s="1"/>
  <c r="DR34" i="94" s="1"/>
  <c r="DV34" i="94" s="1"/>
  <c r="DZ34" i="94" s="1"/>
  <c r="AP66" i="94"/>
  <c r="AT66" i="94" s="1"/>
  <c r="AX66" i="94" s="1"/>
  <c r="BB66" i="94" s="1"/>
  <c r="BF66" i="94" s="1"/>
  <c r="BJ66" i="94" s="1"/>
  <c r="BN66" i="94" s="1"/>
  <c r="BR66" i="94" s="1"/>
  <c r="BV66" i="94" s="1"/>
  <c r="BZ66" i="94" s="1"/>
  <c r="CD66" i="94" s="1"/>
  <c r="CH66" i="94" s="1"/>
  <c r="CL66" i="94" s="1"/>
  <c r="CP66" i="94" s="1"/>
  <c r="CT66" i="94" s="1"/>
  <c r="CX66" i="94" s="1"/>
  <c r="DB66" i="94" s="1"/>
  <c r="DF66" i="94" s="1"/>
  <c r="DJ66" i="94" s="1"/>
  <c r="DN66" i="94" s="1"/>
  <c r="DR66" i="94" s="1"/>
  <c r="DV66" i="94" s="1"/>
  <c r="DZ66" i="94" s="1"/>
  <c r="AD90" i="95"/>
  <c r="AH90" i="95" s="1"/>
  <c r="AL90" i="95" s="1"/>
  <c r="AP90" i="95" s="1"/>
  <c r="AT90" i="95" s="1"/>
  <c r="AX90" i="95" s="1"/>
  <c r="BB90" i="95" s="1"/>
  <c r="BF90" i="95" s="1"/>
  <c r="BJ90" i="95" s="1"/>
  <c r="BN90" i="95" s="1"/>
  <c r="BR90" i="95" s="1"/>
  <c r="BV90" i="95" s="1"/>
  <c r="BZ90" i="95" s="1"/>
  <c r="CD90" i="95" s="1"/>
  <c r="CH90" i="95" s="1"/>
  <c r="CL90" i="95" s="1"/>
  <c r="CP90" i="95" s="1"/>
  <c r="CT90" i="95" s="1"/>
  <c r="CX90" i="95" s="1"/>
  <c r="DB90" i="95" s="1"/>
  <c r="Z50" i="94"/>
  <c r="AD50" i="94" s="1"/>
  <c r="AH50" i="94" s="1"/>
  <c r="AL50" i="94" s="1"/>
  <c r="AP50" i="94" s="1"/>
  <c r="AT50" i="94" s="1"/>
  <c r="AX50" i="94" s="1"/>
  <c r="BB50" i="94" s="1"/>
  <c r="BF50" i="94" s="1"/>
  <c r="BJ50" i="94" s="1"/>
  <c r="BN50" i="94" s="1"/>
  <c r="BR50" i="94" s="1"/>
  <c r="BV50" i="94" s="1"/>
  <c r="BZ50" i="94" s="1"/>
  <c r="CD50" i="94" s="1"/>
  <c r="CH50" i="94" s="1"/>
  <c r="CL50" i="94" s="1"/>
  <c r="CP50" i="94" s="1"/>
  <c r="CT50" i="94" s="1"/>
  <c r="CX50" i="94" s="1"/>
  <c r="DB50" i="94" s="1"/>
  <c r="DF50" i="94" s="1"/>
  <c r="DJ50" i="94" s="1"/>
  <c r="DN50" i="94" s="1"/>
  <c r="DR50" i="94" s="1"/>
  <c r="DV50" i="94" s="1"/>
  <c r="DZ50" i="94" s="1"/>
  <c r="Z74" i="95"/>
  <c r="AD74" i="95" s="1"/>
  <c r="AH74" i="95" s="1"/>
  <c r="AL74" i="95" s="1"/>
  <c r="AP74" i="95" s="1"/>
  <c r="AT74" i="95" s="1"/>
  <c r="AX74" i="95" s="1"/>
  <c r="BB74" i="95" s="1"/>
  <c r="BF74" i="95" s="1"/>
  <c r="BJ74" i="95" s="1"/>
  <c r="BN74" i="95" s="1"/>
  <c r="BR74" i="95" s="1"/>
  <c r="BV74" i="95" s="1"/>
  <c r="BZ74" i="95" s="1"/>
  <c r="CD74" i="95" s="1"/>
  <c r="CH74" i="95" s="1"/>
  <c r="CL74" i="95" s="1"/>
  <c r="CP74" i="95" s="1"/>
  <c r="CT74" i="95" s="1"/>
  <c r="CX74" i="95" s="1"/>
  <c r="DB74" i="95" s="1"/>
  <c r="AL46" i="94"/>
  <c r="AP46" i="94" s="1"/>
  <c r="AT46" i="94" s="1"/>
  <c r="AX46" i="94" s="1"/>
  <c r="BB46" i="94" s="1"/>
  <c r="BF46" i="94" s="1"/>
  <c r="BJ46" i="94" s="1"/>
  <c r="BN46" i="94" s="1"/>
  <c r="BR46" i="94" s="1"/>
  <c r="BV46" i="94" s="1"/>
  <c r="BZ46" i="94" s="1"/>
  <c r="CD46" i="94" s="1"/>
  <c r="CH46" i="94" s="1"/>
  <c r="CL46" i="94" s="1"/>
  <c r="CP46" i="94" s="1"/>
  <c r="CT46" i="94" s="1"/>
  <c r="CX46" i="94" s="1"/>
  <c r="DB46" i="94" s="1"/>
  <c r="DF46" i="94" s="1"/>
  <c r="DJ46" i="94" s="1"/>
  <c r="DN46" i="94" s="1"/>
  <c r="DR46" i="94" s="1"/>
  <c r="DV46" i="94" s="1"/>
  <c r="DZ46" i="94" s="1"/>
  <c r="AE108" i="94"/>
  <c r="AI108" i="94" s="1"/>
  <c r="AM108" i="94" s="1"/>
  <c r="AQ108" i="94" s="1"/>
  <c r="AU108" i="94" s="1"/>
  <c r="AY108" i="94" s="1"/>
  <c r="BC108" i="94" s="1"/>
  <c r="BG108" i="94" s="1"/>
  <c r="BK108" i="94" s="1"/>
  <c r="BO108" i="94" s="1"/>
  <c r="BS108" i="94" s="1"/>
  <c r="BW108" i="94" s="1"/>
  <c r="CA108" i="94" s="1"/>
  <c r="CE108" i="94" s="1"/>
  <c r="CI108" i="94" s="1"/>
  <c r="CM108" i="94" s="1"/>
  <c r="CQ108" i="94" s="1"/>
  <c r="CU108" i="94" s="1"/>
  <c r="CY108" i="94" s="1"/>
  <c r="DC108" i="94" s="1"/>
  <c r="DG108" i="94" s="1"/>
  <c r="DK108" i="94" s="1"/>
  <c r="DO108" i="94" s="1"/>
  <c r="DS108" i="94" s="1"/>
  <c r="DW108" i="94" s="1"/>
  <c r="EA108" i="94" s="1"/>
  <c r="Q112" i="94"/>
  <c r="U112" i="94" s="1"/>
  <c r="Y112" i="94" s="1"/>
  <c r="AC112" i="94" s="1"/>
  <c r="AG112" i="94" s="1"/>
  <c r="AK112" i="94" s="1"/>
  <c r="AO112" i="94" s="1"/>
  <c r="AS112" i="94" s="1"/>
  <c r="AW112" i="94" s="1"/>
  <c r="BA112" i="94" s="1"/>
  <c r="BE112" i="94" s="1"/>
  <c r="BI112" i="94" s="1"/>
  <c r="BM112" i="94" s="1"/>
  <c r="BQ112" i="94" s="1"/>
  <c r="BU112" i="94" s="1"/>
  <c r="BY112" i="94" s="1"/>
  <c r="CC112" i="94" s="1"/>
  <c r="CG112" i="94" s="1"/>
  <c r="CK112" i="94" s="1"/>
  <c r="CO112" i="94" s="1"/>
  <c r="CS112" i="94" s="1"/>
  <c r="CW112" i="94" s="1"/>
  <c r="DA112" i="94" s="1"/>
  <c r="DE112" i="94" s="1"/>
  <c r="DI112" i="94" s="1"/>
  <c r="DM112" i="94" s="1"/>
  <c r="DQ112" i="94" s="1"/>
  <c r="DU112" i="94" s="1"/>
  <c r="DY112" i="94" s="1"/>
  <c r="V106" i="94"/>
  <c r="Z106" i="94" s="1"/>
  <c r="BB108" i="94"/>
  <c r="S20" i="94"/>
  <c r="W20" i="94" s="1"/>
  <c r="AA20" i="94" s="1"/>
  <c r="AE20" i="94" s="1"/>
  <c r="AI20" i="94" s="1"/>
  <c r="AM20" i="94" s="1"/>
  <c r="AQ20" i="94" s="1"/>
  <c r="AU20" i="94" s="1"/>
  <c r="AY20" i="94" s="1"/>
  <c r="BC20" i="94" s="1"/>
  <c r="BG20" i="94" s="1"/>
  <c r="BK20" i="94" s="1"/>
  <c r="BO20" i="94" s="1"/>
  <c r="BS20" i="94" s="1"/>
  <c r="BW20" i="94" s="1"/>
  <c r="CA20" i="94" s="1"/>
  <c r="CE20" i="94" s="1"/>
  <c r="CI20" i="94" s="1"/>
  <c r="CM20" i="94" s="1"/>
  <c r="CQ20" i="94" s="1"/>
  <c r="CU20" i="94" s="1"/>
  <c r="CY20" i="94" s="1"/>
  <c r="DC20" i="94" s="1"/>
  <c r="DG20" i="94" s="1"/>
  <c r="DK20" i="94" s="1"/>
  <c r="DO20" i="94" s="1"/>
  <c r="DS20" i="94" s="1"/>
  <c r="DW20" i="94" s="1"/>
  <c r="EA20" i="94" s="1"/>
  <c r="R18" i="95"/>
  <c r="V18" i="95" s="1"/>
  <c r="Z18" i="95" s="1"/>
  <c r="AD18" i="95" s="1"/>
  <c r="AH18" i="95" s="1"/>
  <c r="AL18" i="95" s="1"/>
  <c r="AP18" i="95" s="1"/>
  <c r="AT18" i="95" s="1"/>
  <c r="AX18" i="95" s="1"/>
  <c r="BB18" i="95" s="1"/>
  <c r="BF18" i="95" s="1"/>
  <c r="BJ18" i="95" s="1"/>
  <c r="BN18" i="95" s="1"/>
  <c r="Y88" i="95"/>
  <c r="AC88" i="95" s="1"/>
  <c r="AG88" i="95" s="1"/>
  <c r="AK88" i="95" s="1"/>
  <c r="AO88" i="95" s="1"/>
  <c r="AS88" i="95" s="1"/>
  <c r="AW88" i="95" s="1"/>
  <c r="BA88" i="95" s="1"/>
  <c r="BE88" i="95" s="1"/>
  <c r="BI88" i="95" s="1"/>
  <c r="BM88" i="95" s="1"/>
  <c r="BQ88" i="95" s="1"/>
  <c r="BU88" i="95" s="1"/>
  <c r="BY88" i="95" s="1"/>
  <c r="CC88" i="95" s="1"/>
  <c r="CG88" i="95" s="1"/>
  <c r="CK88" i="95" s="1"/>
  <c r="CO88" i="95" s="1"/>
  <c r="CS88" i="95" s="1"/>
  <c r="CW88" i="95" s="1"/>
  <c r="DA88" i="95" s="1"/>
  <c r="CY79" i="94"/>
  <c r="CQ79" i="94"/>
  <c r="CI79" i="94"/>
  <c r="AM79" i="94"/>
  <c r="AE79" i="94"/>
  <c r="W79" i="94"/>
  <c r="AK60" i="94"/>
  <c r="AO60" i="94" s="1"/>
  <c r="AS60" i="94" s="1"/>
  <c r="AW60" i="94" s="1"/>
  <c r="BA60" i="94" s="1"/>
  <c r="BE60" i="94" s="1"/>
  <c r="BI60" i="94" s="1"/>
  <c r="BM60" i="94" s="1"/>
  <c r="BQ60" i="94" s="1"/>
  <c r="BU60" i="94" s="1"/>
  <c r="BY60" i="94" s="1"/>
  <c r="CC60" i="94" s="1"/>
  <c r="CG60" i="94" s="1"/>
  <c r="CK60" i="94" s="1"/>
  <c r="CO60" i="94" s="1"/>
  <c r="CS60" i="94" s="1"/>
  <c r="CW60" i="94" s="1"/>
  <c r="DA60" i="94" s="1"/>
  <c r="DE60" i="94" s="1"/>
  <c r="DI60" i="94" s="1"/>
  <c r="DM60" i="94" s="1"/>
  <c r="DQ60" i="94" s="1"/>
  <c r="DU60" i="94" s="1"/>
  <c r="DY60" i="94" s="1"/>
  <c r="CA39" i="94"/>
  <c r="BS39" i="94"/>
  <c r="BK39" i="94"/>
  <c r="DC103" i="95"/>
  <c r="BG103" i="95"/>
  <c r="AY103" i="95"/>
  <c r="AQ103" i="95"/>
  <c r="Q104" i="95"/>
  <c r="U104" i="95" s="1"/>
  <c r="Y104" i="95" s="1"/>
  <c r="AC104" i="95" s="1"/>
  <c r="AG104" i="95" s="1"/>
  <c r="AK104" i="95" s="1"/>
  <c r="AO104" i="95" s="1"/>
  <c r="AS104" i="95" s="1"/>
  <c r="AW104" i="95" s="1"/>
  <c r="BA104" i="95" s="1"/>
  <c r="BE104" i="95" s="1"/>
  <c r="BI104" i="95" s="1"/>
  <c r="BM104" i="95" s="1"/>
  <c r="BQ104" i="95" s="1"/>
  <c r="BU104" i="95" s="1"/>
  <c r="BY104" i="95" s="1"/>
  <c r="CC104" i="95" s="1"/>
  <c r="CG104" i="95" s="1"/>
  <c r="CK104" i="95" s="1"/>
  <c r="CO104" i="95" s="1"/>
  <c r="CS104" i="95" s="1"/>
  <c r="CW104" i="95" s="1"/>
  <c r="DA104" i="95" s="1"/>
  <c r="Q84" i="95"/>
  <c r="U84" i="95" s="1"/>
  <c r="Y84" i="95" s="1"/>
  <c r="AC84" i="95" s="1"/>
  <c r="AG84" i="95" s="1"/>
  <c r="AK84" i="95" s="1"/>
  <c r="AO84" i="95" s="1"/>
  <c r="AS84" i="95" s="1"/>
  <c r="AW84" i="95" s="1"/>
  <c r="BA84" i="95" s="1"/>
  <c r="BE84" i="95" s="1"/>
  <c r="BI84" i="95" s="1"/>
  <c r="BM84" i="95" s="1"/>
  <c r="BQ84" i="95" s="1"/>
  <c r="BU84" i="95" s="1"/>
  <c r="BY84" i="95" s="1"/>
  <c r="CC84" i="95" s="1"/>
  <c r="CG84" i="95" s="1"/>
  <c r="CK84" i="95" s="1"/>
  <c r="CO84" i="95" s="1"/>
  <c r="CS84" i="95" s="1"/>
  <c r="CW84" i="95" s="1"/>
  <c r="DA84" i="95" s="1"/>
  <c r="Q24" i="95"/>
  <c r="P16" i="95"/>
  <c r="T16" i="95" s="1"/>
  <c r="X16" i="95" s="1"/>
  <c r="AB16" i="95" s="1"/>
  <c r="AF16" i="95" s="1"/>
  <c r="AJ16" i="95" s="1"/>
  <c r="AN16" i="95" s="1"/>
  <c r="AR16" i="95" s="1"/>
  <c r="AV16" i="95" s="1"/>
  <c r="AZ16" i="95" s="1"/>
  <c r="BD16" i="95" s="1"/>
  <c r="BH16" i="95" s="1"/>
  <c r="BL16" i="95" s="1"/>
  <c r="BP16" i="95" s="1"/>
  <c r="BT16" i="95" s="1"/>
  <c r="BX16" i="95" s="1"/>
  <c r="CB16" i="95" s="1"/>
  <c r="CF16" i="95" s="1"/>
  <c r="CJ16" i="95" s="1"/>
  <c r="CN16" i="95" s="1"/>
  <c r="CR16" i="95" s="1"/>
  <c r="CV16" i="95" s="1"/>
  <c r="CZ16" i="95" s="1"/>
  <c r="F118" i="95"/>
  <c r="Q40" i="95"/>
  <c r="U40" i="95" s="1"/>
  <c r="Y40" i="95" s="1"/>
  <c r="AC40" i="95" s="1"/>
  <c r="AG40" i="95" s="1"/>
  <c r="AK40" i="95" s="1"/>
  <c r="AO40" i="95" s="1"/>
  <c r="AS40" i="95" s="1"/>
  <c r="AW40" i="95" s="1"/>
  <c r="BA40" i="95" s="1"/>
  <c r="BE40" i="95" s="1"/>
  <c r="BI40" i="95" s="1"/>
  <c r="BM40" i="95" s="1"/>
  <c r="BQ40" i="95" s="1"/>
  <c r="BU40" i="95" s="1"/>
  <c r="BY40" i="95" s="1"/>
  <c r="CC40" i="95" s="1"/>
  <c r="CG40" i="95" s="1"/>
  <c r="CK40" i="95" s="1"/>
  <c r="CO40" i="95" s="1"/>
  <c r="CS40" i="95" s="1"/>
  <c r="CW40" i="95" s="1"/>
  <c r="DA40" i="95" s="1"/>
  <c r="AA39" i="95"/>
  <c r="AQ39" i="95"/>
  <c r="BG39" i="95"/>
  <c r="BW39" i="95"/>
  <c r="CM39" i="95"/>
  <c r="P44" i="95"/>
  <c r="T44" i="95" s="1"/>
  <c r="X44" i="95" s="1"/>
  <c r="AB44" i="95" s="1"/>
  <c r="AF44" i="95" s="1"/>
  <c r="AJ44" i="95" s="1"/>
  <c r="AN44" i="95" s="1"/>
  <c r="AR44" i="95" s="1"/>
  <c r="AV44" i="95" s="1"/>
  <c r="AZ44" i="95" s="1"/>
  <c r="BD44" i="95" s="1"/>
  <c r="BH44" i="95" s="1"/>
  <c r="BL44" i="95" s="1"/>
  <c r="BP44" i="95" s="1"/>
  <c r="BT44" i="95" s="1"/>
  <c r="BX44" i="95" s="1"/>
  <c r="CB44" i="95" s="1"/>
  <c r="CF44" i="95" s="1"/>
  <c r="CJ44" i="95" s="1"/>
  <c r="CN44" i="95" s="1"/>
  <c r="CR44" i="95" s="1"/>
  <c r="CV44" i="95" s="1"/>
  <c r="CZ44" i="95" s="1"/>
  <c r="AM47" i="95"/>
  <c r="P52" i="95"/>
  <c r="T52" i="95" s="1"/>
  <c r="X52" i="95" s="1"/>
  <c r="AB52" i="95" s="1"/>
  <c r="AF52" i="95" s="1"/>
  <c r="AJ52" i="95" s="1"/>
  <c r="AN52" i="95" s="1"/>
  <c r="AR52" i="95" s="1"/>
  <c r="AV52" i="95" s="1"/>
  <c r="AZ52" i="95" s="1"/>
  <c r="BD52" i="95" s="1"/>
  <c r="BH52" i="95" s="1"/>
  <c r="BL52" i="95" s="1"/>
  <c r="BP52" i="95" s="1"/>
  <c r="BT52" i="95" s="1"/>
  <c r="BX52" i="95" s="1"/>
  <c r="CB52" i="95" s="1"/>
  <c r="CF52" i="95" s="1"/>
  <c r="CJ52" i="95" s="1"/>
  <c r="CN52" i="95" s="1"/>
  <c r="CR52" i="95" s="1"/>
  <c r="CV52" i="95" s="1"/>
  <c r="CZ52" i="95" s="1"/>
  <c r="W51" i="95"/>
  <c r="W52" i="95" s="1"/>
  <c r="AA52" i="95" s="1"/>
  <c r="AM51" i="95"/>
  <c r="BC51" i="95"/>
  <c r="BS51" i="95"/>
  <c r="AQ87" i="95"/>
  <c r="BG87" i="95"/>
  <c r="BW87" i="95"/>
  <c r="CM87" i="95"/>
  <c r="DC87" i="95"/>
  <c r="W95" i="95"/>
  <c r="AE95" i="95"/>
  <c r="AM95" i="95"/>
  <c r="AU95" i="95"/>
  <c r="BC95" i="95"/>
  <c r="BK95" i="95"/>
  <c r="BS95" i="95"/>
  <c r="CA95" i="95"/>
  <c r="CQ95" i="95"/>
  <c r="Z30" i="95"/>
  <c r="AD30" i="95" s="1"/>
  <c r="AH30" i="95" s="1"/>
  <c r="AL30" i="95" s="1"/>
  <c r="AP30" i="95" s="1"/>
  <c r="AT30" i="95" s="1"/>
  <c r="AX30" i="95" s="1"/>
  <c r="BB30" i="95" s="1"/>
  <c r="BF30" i="95" s="1"/>
  <c r="BJ30" i="95" s="1"/>
  <c r="BN30" i="95" s="1"/>
  <c r="BR30" i="95" s="1"/>
  <c r="BV30" i="95" s="1"/>
  <c r="BZ30" i="95" s="1"/>
  <c r="CD30" i="95" s="1"/>
  <c r="CH30" i="95" s="1"/>
  <c r="CL30" i="95" s="1"/>
  <c r="CP30" i="95" s="1"/>
  <c r="CT30" i="95" s="1"/>
  <c r="CX30" i="95" s="1"/>
  <c r="DB30" i="95" s="1"/>
  <c r="BV30" i="94"/>
  <c r="BZ30" i="94" s="1"/>
  <c r="CD30" i="94" s="1"/>
  <c r="CH30" i="94" s="1"/>
  <c r="CL30" i="94" s="1"/>
  <c r="CP30" i="94" s="1"/>
  <c r="CT30" i="94" s="1"/>
  <c r="CX30" i="94" s="1"/>
  <c r="DB30" i="94" s="1"/>
  <c r="DF30" i="94" s="1"/>
  <c r="DJ30" i="94" s="1"/>
  <c r="DN30" i="94" s="1"/>
  <c r="DR30" i="94" s="1"/>
  <c r="DV30" i="94" s="1"/>
  <c r="DZ30" i="94" s="1"/>
  <c r="AL74" i="94"/>
  <c r="AP74" i="94" s="1"/>
  <c r="AT74" i="94" s="1"/>
  <c r="AX74" i="94" s="1"/>
  <c r="BB74" i="94" s="1"/>
  <c r="BF74" i="94" s="1"/>
  <c r="BJ74" i="94" s="1"/>
  <c r="BN74" i="94" s="1"/>
  <c r="BR74" i="94" s="1"/>
  <c r="BV74" i="94" s="1"/>
  <c r="BZ74" i="94" s="1"/>
  <c r="CD74" i="94" s="1"/>
  <c r="CH74" i="94" s="1"/>
  <c r="CL74" i="94" s="1"/>
  <c r="CP74" i="94" s="1"/>
  <c r="CT74" i="94" s="1"/>
  <c r="CX74" i="94" s="1"/>
  <c r="DB74" i="94" s="1"/>
  <c r="DF74" i="94" s="1"/>
  <c r="DJ74" i="94" s="1"/>
  <c r="DN74" i="94" s="1"/>
  <c r="DR74" i="94" s="1"/>
  <c r="DV74" i="94" s="1"/>
  <c r="DZ74" i="94" s="1"/>
  <c r="AP82" i="95"/>
  <c r="AT82" i="95" s="1"/>
  <c r="AX82" i="95" s="1"/>
  <c r="BB82" i="95" s="1"/>
  <c r="BF82" i="95" s="1"/>
  <c r="BJ82" i="95" s="1"/>
  <c r="BN82" i="95" s="1"/>
  <c r="BR82" i="95" s="1"/>
  <c r="BV82" i="95" s="1"/>
  <c r="BZ82" i="95" s="1"/>
  <c r="CD82" i="95" s="1"/>
  <c r="CH82" i="95" s="1"/>
  <c r="CL82" i="95" s="1"/>
  <c r="CP82" i="95" s="1"/>
  <c r="CT82" i="95" s="1"/>
  <c r="CX82" i="95" s="1"/>
  <c r="DB82" i="95" s="1"/>
  <c r="AL98" i="95"/>
  <c r="AP98" i="95" s="1"/>
  <c r="AT98" i="95" s="1"/>
  <c r="AX98" i="95" s="1"/>
  <c r="BB98" i="95" s="1"/>
  <c r="BF98" i="95" s="1"/>
  <c r="BJ98" i="95" s="1"/>
  <c r="BN98" i="95" s="1"/>
  <c r="BR98" i="95" s="1"/>
  <c r="BV98" i="95" s="1"/>
  <c r="BZ98" i="95" s="1"/>
  <c r="CD98" i="95" s="1"/>
  <c r="CH98" i="95" s="1"/>
  <c r="CL98" i="95" s="1"/>
  <c r="CP98" i="95" s="1"/>
  <c r="CT98" i="95" s="1"/>
  <c r="CX98" i="95" s="1"/>
  <c r="DB98" i="95" s="1"/>
  <c r="AI32" i="94"/>
  <c r="AM32" i="94" s="1"/>
  <c r="AQ32" i="94" s="1"/>
  <c r="AU32" i="94" s="1"/>
  <c r="AY32" i="94" s="1"/>
  <c r="BC32" i="94" s="1"/>
  <c r="BG32" i="94" s="1"/>
  <c r="BK32" i="94" s="1"/>
  <c r="BO32" i="94" s="1"/>
  <c r="BS32" i="94" s="1"/>
  <c r="BW32" i="94" s="1"/>
  <c r="CA32" i="94" s="1"/>
  <c r="CE32" i="94" s="1"/>
  <c r="CI32" i="94" s="1"/>
  <c r="CM32" i="94" s="1"/>
  <c r="CQ32" i="94" s="1"/>
  <c r="CU32" i="94" s="1"/>
  <c r="CY32" i="94" s="1"/>
  <c r="DC32" i="94" s="1"/>
  <c r="DG32" i="94" s="1"/>
  <c r="DK32" i="94" s="1"/>
  <c r="DO32" i="94" s="1"/>
  <c r="DS32" i="94" s="1"/>
  <c r="DW32" i="94" s="1"/>
  <c r="AY48" i="94"/>
  <c r="BC48" i="94" s="1"/>
  <c r="BG48" i="94" s="1"/>
  <c r="BK48" i="94" s="1"/>
  <c r="BO48" i="94" s="1"/>
  <c r="BS48" i="94" s="1"/>
  <c r="BW48" i="94" s="1"/>
  <c r="CA48" i="94" s="1"/>
  <c r="CE48" i="94" s="1"/>
  <c r="CI48" i="94" s="1"/>
  <c r="CM48" i="94" s="1"/>
  <c r="CQ48" i="94" s="1"/>
  <c r="CU48" i="94" s="1"/>
  <c r="CY48" i="94" s="1"/>
  <c r="DC48" i="94" s="1"/>
  <c r="DG48" i="94" s="1"/>
  <c r="DK48" i="94" s="1"/>
  <c r="DO48" i="94" s="1"/>
  <c r="DS48" i="94" s="1"/>
  <c r="DW48" i="94" s="1"/>
  <c r="EA48" i="94" s="1"/>
  <c r="Z62" i="94"/>
  <c r="AD62" i="94" s="1"/>
  <c r="AH62" i="94" s="1"/>
  <c r="AL62" i="94" s="1"/>
  <c r="AP62" i="94" s="1"/>
  <c r="AT62" i="94" s="1"/>
  <c r="AX62" i="94" s="1"/>
  <c r="BB62" i="94" s="1"/>
  <c r="BF62" i="94" s="1"/>
  <c r="BJ62" i="94" s="1"/>
  <c r="BN62" i="94" s="1"/>
  <c r="BR62" i="94" s="1"/>
  <c r="BV62" i="94" s="1"/>
  <c r="BZ62" i="94" s="1"/>
  <c r="CD62" i="94" s="1"/>
  <c r="CH62" i="94" s="1"/>
  <c r="CL62" i="94" s="1"/>
  <c r="CP62" i="94" s="1"/>
  <c r="CT62" i="94" s="1"/>
  <c r="CX62" i="94" s="1"/>
  <c r="DB62" i="94" s="1"/>
  <c r="DF62" i="94" s="1"/>
  <c r="DJ62" i="94" s="1"/>
  <c r="DN62" i="94" s="1"/>
  <c r="DR62" i="94" s="1"/>
  <c r="DV62" i="94" s="1"/>
  <c r="DZ62" i="94" s="1"/>
  <c r="AT94" i="94"/>
  <c r="AX94" i="94" s="1"/>
  <c r="BB94" i="94" s="1"/>
  <c r="BF94" i="94" s="1"/>
  <c r="BJ94" i="94" s="1"/>
  <c r="BN94" i="94" s="1"/>
  <c r="BR94" i="94" s="1"/>
  <c r="BV94" i="94" s="1"/>
  <c r="BZ94" i="94" s="1"/>
  <c r="CD94" i="94" s="1"/>
  <c r="CH94" i="94" s="1"/>
  <c r="CL94" i="94" s="1"/>
  <c r="CP94" i="94" s="1"/>
  <c r="CT94" i="94" s="1"/>
  <c r="CX94" i="94" s="1"/>
  <c r="DB94" i="94" s="1"/>
  <c r="DF94" i="94" s="1"/>
  <c r="DJ94" i="94" s="1"/>
  <c r="DN94" i="94" s="1"/>
  <c r="DR94" i="94" s="1"/>
  <c r="DV94" i="94" s="1"/>
  <c r="DZ94" i="94" s="1"/>
  <c r="CA115" i="94"/>
  <c r="BX115" i="94" s="1"/>
  <c r="AD114" i="94"/>
  <c r="AH114" i="94" s="1"/>
  <c r="AL114" i="94" s="1"/>
  <c r="AP114" i="94" s="1"/>
  <c r="AT114" i="94" s="1"/>
  <c r="AX114" i="94" s="1"/>
  <c r="BB114" i="94" s="1"/>
  <c r="BF114" i="94" s="1"/>
  <c r="BJ114" i="94" s="1"/>
  <c r="BN114" i="94" s="1"/>
  <c r="BR114" i="94" s="1"/>
  <c r="BV114" i="94" s="1"/>
  <c r="BZ114" i="94" s="1"/>
  <c r="CD114" i="94" s="1"/>
  <c r="CH114" i="94" s="1"/>
  <c r="CL114" i="94" s="1"/>
  <c r="CP114" i="94" s="1"/>
  <c r="CT114" i="94" s="1"/>
  <c r="CX114" i="94" s="1"/>
  <c r="DB114" i="94" s="1"/>
  <c r="DF114" i="94" s="1"/>
  <c r="DJ114" i="94" s="1"/>
  <c r="DN114" i="94" s="1"/>
  <c r="DR114" i="94" s="1"/>
  <c r="DV114" i="94" s="1"/>
  <c r="DZ114" i="94" s="1"/>
  <c r="AT52" i="94"/>
  <c r="AX52" i="94" s="1"/>
  <c r="BB52" i="94" s="1"/>
  <c r="BF52" i="94" s="1"/>
  <c r="BJ52" i="94" s="1"/>
  <c r="BN52" i="94" s="1"/>
  <c r="BR52" i="94" s="1"/>
  <c r="BV52" i="94" s="1"/>
  <c r="BZ52" i="94" s="1"/>
  <c r="CD52" i="94" s="1"/>
  <c r="CH52" i="94" s="1"/>
  <c r="CL52" i="94" s="1"/>
  <c r="CP52" i="94" s="1"/>
  <c r="CT52" i="94" s="1"/>
  <c r="CX52" i="94" s="1"/>
  <c r="DB52" i="94" s="1"/>
  <c r="DF52" i="94" s="1"/>
  <c r="DJ52" i="94" s="1"/>
  <c r="DN52" i="94" s="1"/>
  <c r="DR52" i="94" s="1"/>
  <c r="DV52" i="94" s="1"/>
  <c r="DZ52" i="94" s="1"/>
  <c r="AQ91" i="94"/>
  <c r="AI91" i="94"/>
  <c r="AA91" i="94"/>
  <c r="DW79" i="94"/>
  <c r="DO79" i="94"/>
  <c r="BS79" i="94"/>
  <c r="BK79" i="94"/>
  <c r="BC79" i="94"/>
  <c r="BC115" i="94" s="1"/>
  <c r="R70" i="94"/>
  <c r="V70" i="94" s="1"/>
  <c r="Z70" i="94" s="1"/>
  <c r="AD70" i="94" s="1"/>
  <c r="AH70" i="94" s="1"/>
  <c r="AL70" i="94" s="1"/>
  <c r="AP70" i="94" s="1"/>
  <c r="AT70" i="94" s="1"/>
  <c r="AX70" i="94" s="1"/>
  <c r="BB70" i="94" s="1"/>
  <c r="BF70" i="94" s="1"/>
  <c r="BJ70" i="94" s="1"/>
  <c r="BN70" i="94" s="1"/>
  <c r="BR70" i="94" s="1"/>
  <c r="BV70" i="94" s="1"/>
  <c r="BZ70" i="94" s="1"/>
  <c r="CD70" i="94" s="1"/>
  <c r="CH70" i="94" s="1"/>
  <c r="CL70" i="94" s="1"/>
  <c r="CP70" i="94" s="1"/>
  <c r="CT70" i="94" s="1"/>
  <c r="CX70" i="94" s="1"/>
  <c r="DB70" i="94" s="1"/>
  <c r="DF70" i="94" s="1"/>
  <c r="DJ70" i="94" s="1"/>
  <c r="DN70" i="94" s="1"/>
  <c r="DR70" i="94" s="1"/>
  <c r="DV70" i="94" s="1"/>
  <c r="DZ70" i="94" s="1"/>
  <c r="AU39" i="94"/>
  <c r="AM39" i="94"/>
  <c r="AE39" i="94"/>
  <c r="CM103" i="95"/>
  <c r="CE103" i="95"/>
  <c r="BW103" i="95"/>
  <c r="AA103" i="95"/>
  <c r="S103" i="95"/>
  <c r="S104" i="95" s="1"/>
  <c r="R94" i="95"/>
  <c r="V94" i="95" s="1"/>
  <c r="Z94" i="95" s="1"/>
  <c r="AQ63" i="94"/>
  <c r="AI63" i="94"/>
  <c r="AA63" i="94"/>
  <c r="U108" i="94"/>
  <c r="Y108" i="94" s="1"/>
  <c r="AC108" i="94" s="1"/>
  <c r="AG108" i="94" s="1"/>
  <c r="AK108" i="94" s="1"/>
  <c r="AO108" i="94" s="1"/>
  <c r="AS108" i="94" s="1"/>
  <c r="AW108" i="94" s="1"/>
  <c r="BA108" i="94" s="1"/>
  <c r="BE108" i="94" s="1"/>
  <c r="BI108" i="94" s="1"/>
  <c r="BM108" i="94" s="1"/>
  <c r="BQ108" i="94" s="1"/>
  <c r="BU108" i="94" s="1"/>
  <c r="BY108" i="94" s="1"/>
  <c r="CC108" i="94" s="1"/>
  <c r="CG108" i="94" s="1"/>
  <c r="CK108" i="94" s="1"/>
  <c r="CO108" i="94" s="1"/>
  <c r="CS108" i="94" s="1"/>
  <c r="CW108" i="94" s="1"/>
  <c r="DA108" i="94" s="1"/>
  <c r="DE108" i="94" s="1"/>
  <c r="DI108" i="94" s="1"/>
  <c r="DM108" i="94" s="1"/>
  <c r="DQ108" i="94" s="1"/>
  <c r="DU108" i="94" s="1"/>
  <c r="DY108" i="94" s="1"/>
  <c r="AU51" i="94"/>
  <c r="Q52" i="95"/>
  <c r="U52" i="95" s="1"/>
  <c r="Y52" i="95" s="1"/>
  <c r="AC52" i="95" s="1"/>
  <c r="AG52" i="95" s="1"/>
  <c r="AK52" i="95" s="1"/>
  <c r="AO52" i="95" s="1"/>
  <c r="AS52" i="95" s="1"/>
  <c r="AW52" i="95" s="1"/>
  <c r="BA52" i="95" s="1"/>
  <c r="BE52" i="95" s="1"/>
  <c r="BI52" i="95" s="1"/>
  <c r="BM52" i="95" s="1"/>
  <c r="BQ52" i="95" s="1"/>
  <c r="BU52" i="95" s="1"/>
  <c r="BY52" i="95" s="1"/>
  <c r="CC52" i="95" s="1"/>
  <c r="CG52" i="95" s="1"/>
  <c r="CK52" i="95" s="1"/>
  <c r="CO52" i="95" s="1"/>
  <c r="CS52" i="95" s="1"/>
  <c r="CW52" i="95" s="1"/>
  <c r="DA52" i="95" s="1"/>
  <c r="R58" i="95"/>
  <c r="V58" i="95" s="1"/>
  <c r="Z58" i="95" s="1"/>
  <c r="AD58" i="95" s="1"/>
  <c r="AH58" i="95" s="1"/>
  <c r="AL58" i="95" s="1"/>
  <c r="AP58" i="95" s="1"/>
  <c r="AT58" i="95" s="1"/>
  <c r="AX58" i="95" s="1"/>
  <c r="BB58" i="95" s="1"/>
  <c r="BF58" i="95" s="1"/>
  <c r="BJ58" i="95" s="1"/>
  <c r="BN58" i="95" s="1"/>
  <c r="BR58" i="95" s="1"/>
  <c r="BV58" i="95" s="1"/>
  <c r="BZ58" i="95" s="1"/>
  <c r="CD58" i="95" s="1"/>
  <c r="CH58" i="95" s="1"/>
  <c r="CL58" i="95" s="1"/>
  <c r="CP58" i="95" s="1"/>
  <c r="CT58" i="95" s="1"/>
  <c r="CX58" i="95" s="1"/>
  <c r="DB58" i="95" s="1"/>
  <c r="V66" i="95"/>
  <c r="Z66" i="95" s="1"/>
  <c r="AD66" i="95" s="1"/>
  <c r="AH66" i="95" s="1"/>
  <c r="AL66" i="95" s="1"/>
  <c r="AP66" i="95" s="1"/>
  <c r="AT66" i="95" s="1"/>
  <c r="AX66" i="95" s="1"/>
  <c r="BB66" i="95" s="1"/>
  <c r="BF66" i="95" s="1"/>
  <c r="BJ66" i="95" s="1"/>
  <c r="BN66" i="95" s="1"/>
  <c r="BR66" i="95" s="1"/>
  <c r="BV66" i="95" s="1"/>
  <c r="BZ66" i="95" s="1"/>
  <c r="CD66" i="95" s="1"/>
  <c r="CH66" i="95" s="1"/>
  <c r="CL66" i="95" s="1"/>
  <c r="CP66" i="95" s="1"/>
  <c r="CT66" i="95" s="1"/>
  <c r="CX66" i="95" s="1"/>
  <c r="DB66" i="95" s="1"/>
  <c r="V70" i="95"/>
  <c r="Z70" i="95" s="1"/>
  <c r="AD70" i="95" s="1"/>
  <c r="AH70" i="95" s="1"/>
  <c r="AL70" i="95" s="1"/>
  <c r="AP70" i="95" s="1"/>
  <c r="AT70" i="95" s="1"/>
  <c r="AX70" i="95" s="1"/>
  <c r="BB70" i="95" s="1"/>
  <c r="BF70" i="95" s="1"/>
  <c r="BJ70" i="95" s="1"/>
  <c r="BN70" i="95" s="1"/>
  <c r="BR70" i="95" s="1"/>
  <c r="BV70" i="95" s="1"/>
  <c r="BZ70" i="95" s="1"/>
  <c r="CD70" i="95" s="1"/>
  <c r="CH70" i="95" s="1"/>
  <c r="CL70" i="95" s="1"/>
  <c r="CP70" i="95" s="1"/>
  <c r="CT70" i="95" s="1"/>
  <c r="CX70" i="95" s="1"/>
  <c r="DB70" i="95" s="1"/>
  <c r="W87" i="95"/>
  <c r="AM87" i="95"/>
  <c r="BC87" i="95"/>
  <c r="BS87" i="95"/>
  <c r="CI87" i="95"/>
  <c r="CY87" i="95"/>
  <c r="AC90" i="95"/>
  <c r="AG90" i="95" s="1"/>
  <c r="AK90" i="95" s="1"/>
  <c r="AO90" i="95" s="1"/>
  <c r="AS90" i="95" s="1"/>
  <c r="AW90" i="95" s="1"/>
  <c r="BA90" i="95" s="1"/>
  <c r="BE90" i="95" s="1"/>
  <c r="BI90" i="95" s="1"/>
  <c r="BM90" i="95" s="1"/>
  <c r="BQ90" i="95" s="1"/>
  <c r="BU90" i="95" s="1"/>
  <c r="BY90" i="95" s="1"/>
  <c r="CC90" i="95" s="1"/>
  <c r="CG90" i="95" s="1"/>
  <c r="CK90" i="95" s="1"/>
  <c r="CO90" i="95" s="1"/>
  <c r="CS90" i="95" s="1"/>
  <c r="CW90" i="95" s="1"/>
  <c r="DA90" i="95" s="1"/>
  <c r="AA95" i="95"/>
  <c r="AI95" i="95"/>
  <c r="AQ95" i="95"/>
  <c r="AY95" i="95"/>
  <c r="BG95" i="95"/>
  <c r="BO95" i="95"/>
  <c r="BW95" i="95"/>
  <c r="CM95" i="95"/>
  <c r="DC95" i="95"/>
  <c r="E35" i="74"/>
  <c r="K35" i="74" s="1"/>
  <c r="J40" i="74"/>
  <c r="K40" i="74" s="1"/>
  <c r="J14" i="77"/>
  <c r="K14" i="77" s="1"/>
  <c r="E17" i="77"/>
  <c r="K17" i="77" s="1"/>
  <c r="J85" i="128"/>
  <c r="K85" i="128" s="1"/>
  <c r="J86" i="128"/>
  <c r="K86" i="128" s="1"/>
  <c r="J90" i="128"/>
  <c r="K90" i="128" s="1"/>
  <c r="J24" i="128"/>
  <c r="K24" i="128" s="1"/>
  <c r="J36" i="128"/>
  <c r="K36" i="128" s="1"/>
  <c r="J101" i="128"/>
  <c r="K101" i="128" s="1"/>
  <c r="J107" i="128"/>
  <c r="K107" i="128" s="1"/>
  <c r="J82" i="128"/>
  <c r="K82" i="128" s="1"/>
  <c r="J33" i="128"/>
  <c r="K33" i="128" s="1"/>
  <c r="J99" i="128"/>
  <c r="K99" i="128" s="1"/>
  <c r="K76" i="128"/>
  <c r="K111" i="128"/>
  <c r="K56" i="128"/>
  <c r="K41" i="128"/>
  <c r="K54" i="128"/>
  <c r="K58" i="128"/>
  <c r="K53" i="128"/>
  <c r="K68" i="128"/>
  <c r="K44" i="128"/>
  <c r="K52" i="128"/>
  <c r="K55" i="128"/>
  <c r="E59" i="128"/>
  <c r="K59" i="128" s="1"/>
  <c r="E60" i="128"/>
  <c r="K60" i="128" s="1"/>
  <c r="E42" i="128"/>
  <c r="K42" i="128" s="1"/>
  <c r="E62" i="128"/>
  <c r="K62" i="128" s="1"/>
  <c r="E63" i="128"/>
  <c r="K63" i="128" s="1"/>
  <c r="E64" i="128"/>
  <c r="K64" i="128" s="1"/>
  <c r="Y72" i="94"/>
  <c r="AC72" i="94" s="1"/>
  <c r="AG72" i="94" s="1"/>
  <c r="N88" i="95"/>
  <c r="R88" i="95" s="1"/>
  <c r="V88" i="95" s="1"/>
  <c r="Z88" i="95" s="1"/>
  <c r="AD88" i="95" s="1"/>
  <c r="AH88" i="95" s="1"/>
  <c r="AL88" i="95" s="1"/>
  <c r="AP88" i="95" s="1"/>
  <c r="AT88" i="95" s="1"/>
  <c r="AX88" i="95" s="1"/>
  <c r="BB88" i="95" s="1"/>
  <c r="BF88" i="95" s="1"/>
  <c r="BJ88" i="95" s="1"/>
  <c r="BN88" i="95" s="1"/>
  <c r="BR88" i="95" s="1"/>
  <c r="BV88" i="95" s="1"/>
  <c r="BZ88" i="95" s="1"/>
  <c r="CD88" i="95" s="1"/>
  <c r="CH88" i="95" s="1"/>
  <c r="CL88" i="95" s="1"/>
  <c r="CP88" i="95" s="1"/>
  <c r="CT88" i="95" s="1"/>
  <c r="CX88" i="95" s="1"/>
  <c r="DB88" i="95" s="1"/>
  <c r="O87" i="95"/>
  <c r="O88" i="95" s="1"/>
  <c r="S95" i="95"/>
  <c r="N41" i="94"/>
  <c r="N42" i="94" s="1"/>
  <c r="R42" i="94" s="1"/>
  <c r="V42" i="94" s="1"/>
  <c r="Z42" i="94" s="1"/>
  <c r="AD42" i="94" s="1"/>
  <c r="AH42" i="94" s="1"/>
  <c r="AL42" i="94" s="1"/>
  <c r="AP42" i="94" s="1"/>
  <c r="AT42" i="94" s="1"/>
  <c r="AX42" i="94" s="1"/>
  <c r="BB42" i="94" s="1"/>
  <c r="BF42" i="94" s="1"/>
  <c r="BJ42" i="94" s="1"/>
  <c r="BN42" i="94" s="1"/>
  <c r="BR42" i="94" s="1"/>
  <c r="BV42" i="94" s="1"/>
  <c r="BZ42" i="94" s="1"/>
  <c r="CD42" i="94" s="1"/>
  <c r="CH42" i="94" s="1"/>
  <c r="CL42" i="94" s="1"/>
  <c r="CP42" i="94" s="1"/>
  <c r="CT42" i="94" s="1"/>
  <c r="CX42" i="94" s="1"/>
  <c r="DB42" i="94" s="1"/>
  <c r="DF42" i="94" s="1"/>
  <c r="DJ42" i="94" s="1"/>
  <c r="DN42" i="94" s="1"/>
  <c r="DR42" i="94" s="1"/>
  <c r="DV42" i="94" s="1"/>
  <c r="DZ42" i="94" s="1"/>
  <c r="M30" i="94"/>
  <c r="Q30" i="94" s="1"/>
  <c r="U30" i="94" s="1"/>
  <c r="Y30" i="94" s="1"/>
  <c r="AC30" i="94" s="1"/>
  <c r="AG30" i="94" s="1"/>
  <c r="AK30" i="94" s="1"/>
  <c r="AO30" i="94" s="1"/>
  <c r="AS30" i="94" s="1"/>
  <c r="AW30" i="94" s="1"/>
  <c r="BA30" i="94" s="1"/>
  <c r="BE30" i="94" s="1"/>
  <c r="BI30" i="94" s="1"/>
  <c r="BM30" i="94" s="1"/>
  <c r="BQ30" i="94" s="1"/>
  <c r="BU30" i="94" s="1"/>
  <c r="BY30" i="94" s="1"/>
  <c r="CC30" i="94" s="1"/>
  <c r="CG30" i="94" s="1"/>
  <c r="CK30" i="94" s="1"/>
  <c r="CO30" i="94" s="1"/>
  <c r="CS30" i="94" s="1"/>
  <c r="CW30" i="94" s="1"/>
  <c r="DA30" i="94" s="1"/>
  <c r="DE30" i="94" s="1"/>
  <c r="DI30" i="94" s="1"/>
  <c r="DM30" i="94" s="1"/>
  <c r="DQ30" i="94" s="1"/>
  <c r="DU30" i="94" s="1"/>
  <c r="DY30" i="94" s="1"/>
  <c r="R62" i="95"/>
  <c r="V62" i="95" s="1"/>
  <c r="Z62" i="95" s="1"/>
  <c r="AD62" i="95" s="1"/>
  <c r="AH62" i="95" s="1"/>
  <c r="AL62" i="95" s="1"/>
  <c r="AP62" i="95" s="1"/>
  <c r="AT62" i="95" s="1"/>
  <c r="AX62" i="95" s="1"/>
  <c r="BB62" i="95" s="1"/>
  <c r="BF62" i="95" s="1"/>
  <c r="BJ62" i="95" s="1"/>
  <c r="BN62" i="95" s="1"/>
  <c r="BR62" i="95" s="1"/>
  <c r="BV62" i="95" s="1"/>
  <c r="BZ62" i="95" s="1"/>
  <c r="CD62" i="95" s="1"/>
  <c r="CH62" i="95" s="1"/>
  <c r="CL62" i="95" s="1"/>
  <c r="CP62" i="95" s="1"/>
  <c r="CT62" i="95" s="1"/>
  <c r="CX62" i="95" s="1"/>
  <c r="DB62" i="95" s="1"/>
  <c r="AD94" i="95"/>
  <c r="AH94" i="95" s="1"/>
  <c r="AL94" i="95" s="1"/>
  <c r="AP94" i="95" s="1"/>
  <c r="AT94" i="95" s="1"/>
  <c r="AX94" i="95" s="1"/>
  <c r="BB94" i="95" s="1"/>
  <c r="BF94" i="95" s="1"/>
  <c r="BJ94" i="95" s="1"/>
  <c r="BN94" i="95" s="1"/>
  <c r="BR94" i="95" s="1"/>
  <c r="BV94" i="95" s="1"/>
  <c r="BZ94" i="95" s="1"/>
  <c r="CD94" i="95" s="1"/>
  <c r="CH94" i="95" s="1"/>
  <c r="CL94" i="95" s="1"/>
  <c r="CP94" i="95" s="1"/>
  <c r="CT94" i="95" s="1"/>
  <c r="CX94" i="95" s="1"/>
  <c r="DB94" i="95" s="1"/>
  <c r="S87" i="95"/>
  <c r="N96" i="95"/>
  <c r="R96" i="95" s="1"/>
  <c r="V96" i="95" s="1"/>
  <c r="Z96" i="95" s="1"/>
  <c r="AD96" i="95" s="1"/>
  <c r="AH96" i="95" s="1"/>
  <c r="AL96" i="95" s="1"/>
  <c r="AP96" i="95" s="1"/>
  <c r="AT96" i="95" s="1"/>
  <c r="AX96" i="95" s="1"/>
  <c r="BB96" i="95" s="1"/>
  <c r="BF96" i="95" s="1"/>
  <c r="BJ96" i="95" s="1"/>
  <c r="BN96" i="95" s="1"/>
  <c r="BR96" i="95" s="1"/>
  <c r="BV96" i="95" s="1"/>
  <c r="BZ96" i="95" s="1"/>
  <c r="CD96" i="95" s="1"/>
  <c r="CH96" i="95" s="1"/>
  <c r="CL96" i="95" s="1"/>
  <c r="CP96" i="95" s="1"/>
  <c r="CT96" i="95" s="1"/>
  <c r="CX96" i="95" s="1"/>
  <c r="DB96" i="95" s="1"/>
  <c r="O95" i="95"/>
  <c r="O96" i="95" s="1"/>
  <c r="AY115" i="94"/>
  <c r="V112" i="94"/>
  <c r="Z112" i="94" s="1"/>
  <c r="AD112" i="94" s="1"/>
  <c r="AH112" i="94" s="1"/>
  <c r="AL112" i="94" s="1"/>
  <c r="AP112" i="94" s="1"/>
  <c r="AT112" i="94" s="1"/>
  <c r="AX112" i="94" s="1"/>
  <c r="BB112" i="94" s="1"/>
  <c r="BF112" i="94" s="1"/>
  <c r="BJ112" i="94" s="1"/>
  <c r="BN112" i="94" s="1"/>
  <c r="BR112" i="94" s="1"/>
  <c r="BV112" i="94" s="1"/>
  <c r="BZ112" i="94" s="1"/>
  <c r="CD112" i="94" s="1"/>
  <c r="CH112" i="94" s="1"/>
  <c r="CL112" i="94" s="1"/>
  <c r="CP112" i="94" s="1"/>
  <c r="CT112" i="94" s="1"/>
  <c r="CX112" i="94" s="1"/>
  <c r="DB112" i="94" s="1"/>
  <c r="DF112" i="94" s="1"/>
  <c r="DJ112" i="94" s="1"/>
  <c r="DN112" i="94" s="1"/>
  <c r="DR112" i="94" s="1"/>
  <c r="DV112" i="94" s="1"/>
  <c r="DZ112" i="94" s="1"/>
  <c r="AD106" i="94"/>
  <c r="AH106" i="94" s="1"/>
  <c r="AL106" i="94" s="1"/>
  <c r="AP106" i="94" s="1"/>
  <c r="AT106" i="94" s="1"/>
  <c r="AX106" i="94" s="1"/>
  <c r="BB106" i="94" s="1"/>
  <c r="BF106" i="94" s="1"/>
  <c r="BJ106" i="94" s="1"/>
  <c r="BN106" i="94" s="1"/>
  <c r="BR106" i="94" s="1"/>
  <c r="BV106" i="94" s="1"/>
  <c r="BZ106" i="94" s="1"/>
  <c r="CD106" i="94" s="1"/>
  <c r="CH106" i="94" s="1"/>
  <c r="CL106" i="94" s="1"/>
  <c r="CP106" i="94" s="1"/>
  <c r="CT106" i="94" s="1"/>
  <c r="CX106" i="94" s="1"/>
  <c r="DB106" i="94" s="1"/>
  <c r="DF106" i="94" s="1"/>
  <c r="DJ106" i="94" s="1"/>
  <c r="DN106" i="94" s="1"/>
  <c r="DR106" i="94" s="1"/>
  <c r="DV106" i="94" s="1"/>
  <c r="DZ106" i="94" s="1"/>
  <c r="BF108" i="94"/>
  <c r="BJ108" i="94" s="1"/>
  <c r="BN108" i="94" s="1"/>
  <c r="BR108" i="94" s="1"/>
  <c r="BV108" i="94" s="1"/>
  <c r="BZ108" i="94" s="1"/>
  <c r="CD108" i="94" s="1"/>
  <c r="CH108" i="94" s="1"/>
  <c r="CL108" i="94" s="1"/>
  <c r="CP108" i="94" s="1"/>
  <c r="CT108" i="94" s="1"/>
  <c r="CX108" i="94" s="1"/>
  <c r="DB108" i="94" s="1"/>
  <c r="DF108" i="94" s="1"/>
  <c r="DJ108" i="94" s="1"/>
  <c r="DN108" i="94" s="1"/>
  <c r="DR108" i="94" s="1"/>
  <c r="DV108" i="94" s="1"/>
  <c r="DZ108" i="94" s="1"/>
  <c r="AD86" i="94"/>
  <c r="AH86" i="94" s="1"/>
  <c r="AL86" i="94" s="1"/>
  <c r="AP86" i="94" s="1"/>
  <c r="AT86" i="94" s="1"/>
  <c r="AX86" i="94" s="1"/>
  <c r="BB86" i="94" s="1"/>
  <c r="BF86" i="94" s="1"/>
  <c r="BJ86" i="94" s="1"/>
  <c r="BN86" i="94" s="1"/>
  <c r="BR86" i="94" s="1"/>
  <c r="BV86" i="94" s="1"/>
  <c r="BZ86" i="94" s="1"/>
  <c r="CD86" i="94" s="1"/>
  <c r="CH86" i="94" s="1"/>
  <c r="CL86" i="94" s="1"/>
  <c r="CP86" i="94" s="1"/>
  <c r="CT86" i="94" s="1"/>
  <c r="CX86" i="94" s="1"/>
  <c r="DB86" i="94" s="1"/>
  <c r="DF86" i="94" s="1"/>
  <c r="DJ86" i="94" s="1"/>
  <c r="DN86" i="94" s="1"/>
  <c r="DR86" i="94" s="1"/>
  <c r="DV86" i="94" s="1"/>
  <c r="DZ86" i="94" s="1"/>
  <c r="AD82" i="94"/>
  <c r="AH82" i="94" s="1"/>
  <c r="AL82" i="94" s="1"/>
  <c r="AP82" i="94" s="1"/>
  <c r="AT82" i="94" s="1"/>
  <c r="AX82" i="94" s="1"/>
  <c r="BB82" i="94" s="1"/>
  <c r="BF82" i="94" s="1"/>
  <c r="BJ82" i="94" s="1"/>
  <c r="BN82" i="94" s="1"/>
  <c r="BR82" i="94" s="1"/>
  <c r="BV82" i="94" s="1"/>
  <c r="BZ82" i="94" s="1"/>
  <c r="CD82" i="94" s="1"/>
  <c r="CH82" i="94" s="1"/>
  <c r="CL82" i="94" s="1"/>
  <c r="CP82" i="94" s="1"/>
  <c r="CT82" i="94" s="1"/>
  <c r="CX82" i="94" s="1"/>
  <c r="DB82" i="94" s="1"/>
  <c r="DF82" i="94" s="1"/>
  <c r="DJ82" i="94" s="1"/>
  <c r="DN82" i="94" s="1"/>
  <c r="DR82" i="94" s="1"/>
  <c r="DV82" i="94" s="1"/>
  <c r="DZ82" i="94" s="1"/>
  <c r="V86" i="95"/>
  <c r="Z86" i="95" s="1"/>
  <c r="AD86" i="95" s="1"/>
  <c r="AH86" i="95" s="1"/>
  <c r="AL86" i="95" s="1"/>
  <c r="AP86" i="95" s="1"/>
  <c r="AT86" i="95" s="1"/>
  <c r="AX86" i="95" s="1"/>
  <c r="BB86" i="95" s="1"/>
  <c r="BF86" i="95" s="1"/>
  <c r="BJ86" i="95" s="1"/>
  <c r="BN86" i="95" s="1"/>
  <c r="BR86" i="95" s="1"/>
  <c r="BV86" i="95" s="1"/>
  <c r="BZ86" i="95" s="1"/>
  <c r="CD86" i="95" s="1"/>
  <c r="CH86" i="95" s="1"/>
  <c r="CL86" i="95" s="1"/>
  <c r="CP86" i="95" s="1"/>
  <c r="CT86" i="95" s="1"/>
  <c r="CX86" i="95" s="1"/>
  <c r="DB86" i="95" s="1"/>
  <c r="BK51" i="95"/>
  <c r="AE51" i="95"/>
  <c r="CE39" i="95"/>
  <c r="AY39" i="95"/>
  <c r="S39" i="95"/>
  <c r="AE83" i="95"/>
  <c r="AU83" i="95"/>
  <c r="BK83" i="95"/>
  <c r="CA83" i="95"/>
  <c r="S76" i="94"/>
  <c r="W76" i="94" s="1"/>
  <c r="AA76" i="94" s="1"/>
  <c r="AE76" i="94" s="1"/>
  <c r="AI76" i="94" s="1"/>
  <c r="AM76" i="94" s="1"/>
  <c r="AQ76" i="94" s="1"/>
  <c r="AU76" i="94" s="1"/>
  <c r="AY76" i="94" s="1"/>
  <c r="BC76" i="94" s="1"/>
  <c r="BG76" i="94" s="1"/>
  <c r="BK76" i="94" s="1"/>
  <c r="BO76" i="94" s="1"/>
  <c r="BS76" i="94" s="1"/>
  <c r="BW76" i="94" s="1"/>
  <c r="CA76" i="94" s="1"/>
  <c r="CE76" i="94" s="1"/>
  <c r="CI76" i="94" s="1"/>
  <c r="CM76" i="94" s="1"/>
  <c r="CQ76" i="94" s="1"/>
  <c r="CU76" i="94" s="1"/>
  <c r="CY76" i="94" s="1"/>
  <c r="DC76" i="94" s="1"/>
  <c r="DG76" i="94" s="1"/>
  <c r="DK76" i="94" s="1"/>
  <c r="DO76" i="94" s="1"/>
  <c r="DS76" i="94" s="1"/>
  <c r="DW76" i="94" s="1"/>
  <c r="EA76" i="94" s="1"/>
  <c r="S104" i="94"/>
  <c r="W104" i="94" s="1"/>
  <c r="AA104" i="94" s="1"/>
  <c r="AE104" i="94" s="1"/>
  <c r="AI104" i="94" s="1"/>
  <c r="AM104" i="94" s="1"/>
  <c r="AQ104" i="94" s="1"/>
  <c r="AU104" i="94" s="1"/>
  <c r="AY104" i="94" s="1"/>
  <c r="BC104" i="94" s="1"/>
  <c r="BG104" i="94" s="1"/>
  <c r="BK104" i="94" s="1"/>
  <c r="BO104" i="94" s="1"/>
  <c r="BS104" i="94" s="1"/>
  <c r="BW104" i="94" s="1"/>
  <c r="CA104" i="94" s="1"/>
  <c r="CE104" i="94" s="1"/>
  <c r="CI104" i="94" s="1"/>
  <c r="CM104" i="94" s="1"/>
  <c r="CQ104" i="94" s="1"/>
  <c r="CU104" i="94" s="1"/>
  <c r="CY104" i="94" s="1"/>
  <c r="DC104" i="94" s="1"/>
  <c r="DG104" i="94" s="1"/>
  <c r="DK104" i="94" s="1"/>
  <c r="DO104" i="94" s="1"/>
  <c r="DS104" i="94" s="1"/>
  <c r="DW104" i="94" s="1"/>
  <c r="EA104" i="94" s="1"/>
  <c r="R90" i="94"/>
  <c r="V90" i="94" s="1"/>
  <c r="Z90" i="94" s="1"/>
  <c r="AD90" i="94" s="1"/>
  <c r="AH90" i="94" s="1"/>
  <c r="AL90" i="94" s="1"/>
  <c r="AP90" i="94" s="1"/>
  <c r="AT90" i="94" s="1"/>
  <c r="AX90" i="94" s="1"/>
  <c r="BB90" i="94" s="1"/>
  <c r="BF90" i="94" s="1"/>
  <c r="BJ90" i="94" s="1"/>
  <c r="BN90" i="94" s="1"/>
  <c r="BR90" i="94" s="1"/>
  <c r="BV90" i="94" s="1"/>
  <c r="BZ90" i="94" s="1"/>
  <c r="CD90" i="94" s="1"/>
  <c r="CH90" i="94" s="1"/>
  <c r="CL90" i="94" s="1"/>
  <c r="CP90" i="94" s="1"/>
  <c r="CT90" i="94" s="1"/>
  <c r="CX90" i="94" s="1"/>
  <c r="DB90" i="94" s="1"/>
  <c r="DF90" i="94" s="1"/>
  <c r="DJ90" i="94" s="1"/>
  <c r="DN90" i="94" s="1"/>
  <c r="DR90" i="94" s="1"/>
  <c r="DV90" i="94" s="1"/>
  <c r="DZ90" i="94" s="1"/>
  <c r="V78" i="94"/>
  <c r="Z78" i="94" s="1"/>
  <c r="AD78" i="94" s="1"/>
  <c r="AH78" i="94" s="1"/>
  <c r="AL78" i="94" s="1"/>
  <c r="AP78" i="94" s="1"/>
  <c r="AT78" i="94" s="1"/>
  <c r="AX78" i="94" s="1"/>
  <c r="BB78" i="94" s="1"/>
  <c r="BF78" i="94" s="1"/>
  <c r="BJ78" i="94" s="1"/>
  <c r="BN78" i="94" s="1"/>
  <c r="BR78" i="94" s="1"/>
  <c r="BV78" i="94" s="1"/>
  <c r="BZ78" i="94" s="1"/>
  <c r="CD78" i="94" s="1"/>
  <c r="CH78" i="94" s="1"/>
  <c r="CL78" i="94" s="1"/>
  <c r="CP78" i="94" s="1"/>
  <c r="CT78" i="94" s="1"/>
  <c r="CX78" i="94" s="1"/>
  <c r="DB78" i="94" s="1"/>
  <c r="DF78" i="94" s="1"/>
  <c r="DJ78" i="94" s="1"/>
  <c r="DN78" i="94" s="1"/>
  <c r="DR78" i="94" s="1"/>
  <c r="DV78" i="94" s="1"/>
  <c r="DZ78" i="94" s="1"/>
  <c r="V78" i="95"/>
  <c r="Z78" i="95" s="1"/>
  <c r="AD78" i="95" s="1"/>
  <c r="AH78" i="95" s="1"/>
  <c r="AL78" i="95" s="1"/>
  <c r="AP78" i="95" s="1"/>
  <c r="AT78" i="95" s="1"/>
  <c r="AX78" i="95" s="1"/>
  <c r="BB78" i="95" s="1"/>
  <c r="BF78" i="95" s="1"/>
  <c r="BJ78" i="95" s="1"/>
  <c r="BN78" i="95" s="1"/>
  <c r="BR78" i="95" s="1"/>
  <c r="BV78" i="95" s="1"/>
  <c r="BZ78" i="95" s="1"/>
  <c r="CD78" i="95" s="1"/>
  <c r="CH78" i="95" s="1"/>
  <c r="CL78" i="95" s="1"/>
  <c r="CP78" i="95" s="1"/>
  <c r="CT78" i="95" s="1"/>
  <c r="CX78" i="95" s="1"/>
  <c r="DB78" i="95" s="1"/>
  <c r="CA51" i="95"/>
  <c r="AU51" i="95"/>
  <c r="V50" i="95"/>
  <c r="Z50" i="95" s="1"/>
  <c r="AD50" i="95" s="1"/>
  <c r="AH50" i="95" s="1"/>
  <c r="AL50" i="95" s="1"/>
  <c r="AP50" i="95" s="1"/>
  <c r="AT50" i="95" s="1"/>
  <c r="AX50" i="95" s="1"/>
  <c r="BB50" i="95" s="1"/>
  <c r="BF50" i="95" s="1"/>
  <c r="BJ50" i="95" s="1"/>
  <c r="BN50" i="95" s="1"/>
  <c r="BR50" i="95" s="1"/>
  <c r="BV50" i="95" s="1"/>
  <c r="BZ50" i="95" s="1"/>
  <c r="CD50" i="95" s="1"/>
  <c r="CH50" i="95" s="1"/>
  <c r="CL50" i="95" s="1"/>
  <c r="CP50" i="95" s="1"/>
  <c r="CT50" i="95" s="1"/>
  <c r="CX50" i="95" s="1"/>
  <c r="DB50" i="95" s="1"/>
  <c r="BO39" i="95"/>
  <c r="AI39" i="95"/>
  <c r="AA83" i="95"/>
  <c r="AO16" i="95"/>
  <c r="N37" i="95"/>
  <c r="N38" i="95" s="1"/>
  <c r="R38" i="95" s="1"/>
  <c r="V38" i="95" s="1"/>
  <c r="Z38" i="95" s="1"/>
  <c r="AD38" i="95" s="1"/>
  <c r="AH38" i="95" s="1"/>
  <c r="AL38" i="95" s="1"/>
  <c r="AP38" i="95" s="1"/>
  <c r="AT38" i="95" s="1"/>
  <c r="AX38" i="95" s="1"/>
  <c r="BB38" i="95" s="1"/>
  <c r="BF38" i="95" s="1"/>
  <c r="BJ38" i="95" s="1"/>
  <c r="BN38" i="95" s="1"/>
  <c r="BR38" i="95" s="1"/>
  <c r="BV38" i="95" s="1"/>
  <c r="BZ38" i="95" s="1"/>
  <c r="CD38" i="95" s="1"/>
  <c r="CH38" i="95" s="1"/>
  <c r="CL38" i="95" s="1"/>
  <c r="CP38" i="95" s="1"/>
  <c r="CT38" i="95" s="1"/>
  <c r="CX38" i="95" s="1"/>
  <c r="DB38" i="95" s="1"/>
  <c r="R46" i="95"/>
  <c r="V46" i="95" s="1"/>
  <c r="Z46" i="95" s="1"/>
  <c r="AD46" i="95" s="1"/>
  <c r="AH46" i="95" s="1"/>
  <c r="AL46" i="95" s="1"/>
  <c r="AP46" i="95" s="1"/>
  <c r="AT46" i="95" s="1"/>
  <c r="AX46" i="95" s="1"/>
  <c r="BB46" i="95" s="1"/>
  <c r="BF46" i="95" s="1"/>
  <c r="BJ46" i="95" s="1"/>
  <c r="BN46" i="95" s="1"/>
  <c r="BR46" i="95" s="1"/>
  <c r="BV46" i="95" s="1"/>
  <c r="BZ46" i="95" s="1"/>
  <c r="CD46" i="95" s="1"/>
  <c r="CH46" i="95" s="1"/>
  <c r="CL46" i="95" s="1"/>
  <c r="CP46" i="95" s="1"/>
  <c r="CT46" i="95" s="1"/>
  <c r="CX46" i="95" s="1"/>
  <c r="DB46" i="95" s="1"/>
  <c r="K17" i="74"/>
  <c r="E46" i="133"/>
  <c r="K46" i="133" s="1"/>
  <c r="E43" i="133"/>
  <c r="K43" i="133" s="1"/>
  <c r="DH94" i="80"/>
  <c r="DO94" i="80" s="1"/>
  <c r="DX118" i="80" s="1"/>
  <c r="DX115" i="80"/>
  <c r="Z115" i="80"/>
  <c r="E56" i="53"/>
  <c r="K56" i="53" s="1"/>
  <c r="K55" i="53"/>
  <c r="M30" i="95"/>
  <c r="Q30" i="95" s="1"/>
  <c r="U30" i="95" s="1"/>
  <c r="Y30" i="95" s="1"/>
  <c r="AC30" i="95" s="1"/>
  <c r="AG30" i="95" s="1"/>
  <c r="AK30" i="95" s="1"/>
  <c r="AO30" i="95" s="1"/>
  <c r="AS30" i="95" s="1"/>
  <c r="AW30" i="95" s="1"/>
  <c r="BA30" i="95" s="1"/>
  <c r="BE30" i="95" s="1"/>
  <c r="BI30" i="95" s="1"/>
  <c r="BM30" i="95" s="1"/>
  <c r="BQ30" i="95" s="1"/>
  <c r="BU30" i="95" s="1"/>
  <c r="BY30" i="95" s="1"/>
  <c r="CC30" i="95" s="1"/>
  <c r="CG30" i="95" s="1"/>
  <c r="CK30" i="95" s="1"/>
  <c r="CO30" i="95" s="1"/>
  <c r="CS30" i="95" s="1"/>
  <c r="CW30" i="95" s="1"/>
  <c r="DA30" i="95" s="1"/>
  <c r="E45" i="133"/>
  <c r="K45" i="133" s="1"/>
  <c r="BX102" i="80"/>
  <c r="CR102" i="80" s="1"/>
  <c r="AR94" i="80"/>
  <c r="AY94" i="80" s="1"/>
  <c r="BH115" i="80"/>
  <c r="AW141" i="79"/>
  <c r="CP115" i="80"/>
  <c r="BZ94" i="80"/>
  <c r="CG94" i="80" s="1"/>
  <c r="O53" i="94"/>
  <c r="BO137" i="71"/>
  <c r="K49" i="74"/>
  <c r="BC28" i="94" l="1"/>
  <c r="BG28" i="94" s="1"/>
  <c r="BK28" i="94" s="1"/>
  <c r="BO28" i="94" s="1"/>
  <c r="BS28" i="94" s="1"/>
  <c r="BW28" i="94" s="1"/>
  <c r="CA28" i="94" s="1"/>
  <c r="CE28" i="94" s="1"/>
  <c r="CI28" i="94" s="1"/>
  <c r="CM28" i="94" s="1"/>
  <c r="CQ28" i="94" s="1"/>
  <c r="CU28" i="94" s="1"/>
  <c r="CY28" i="94" s="1"/>
  <c r="DC28" i="94" s="1"/>
  <c r="DG28" i="94" s="1"/>
  <c r="DK28" i="94" s="1"/>
  <c r="DO28" i="94" s="1"/>
  <c r="DS28" i="94" s="1"/>
  <c r="DW28" i="94" s="1"/>
  <c r="EA28" i="94" s="1"/>
  <c r="CI43" i="95"/>
  <c r="BC43" i="95"/>
  <c r="W43" i="95"/>
  <c r="AG64" i="94"/>
  <c r="AK64" i="94" s="1"/>
  <c r="AO64" i="94" s="1"/>
  <c r="AS64" i="94" s="1"/>
  <c r="AW64" i="94" s="1"/>
  <c r="BA64" i="94" s="1"/>
  <c r="BE64" i="94" s="1"/>
  <c r="BI64" i="94" s="1"/>
  <c r="BM64" i="94" s="1"/>
  <c r="BQ64" i="94" s="1"/>
  <c r="BU64" i="94" s="1"/>
  <c r="BY64" i="94" s="1"/>
  <c r="CC64" i="94" s="1"/>
  <c r="CG64" i="94" s="1"/>
  <c r="CK64" i="94" s="1"/>
  <c r="CO64" i="94" s="1"/>
  <c r="CS64" i="94" s="1"/>
  <c r="CW64" i="94" s="1"/>
  <c r="DA64" i="94" s="1"/>
  <c r="DE64" i="94" s="1"/>
  <c r="DI64" i="94" s="1"/>
  <c r="DM64" i="94" s="1"/>
  <c r="DQ64" i="94" s="1"/>
  <c r="DU64" i="94" s="1"/>
  <c r="DY64" i="94" s="1"/>
  <c r="AL60" i="95"/>
  <c r="AP60" i="95" s="1"/>
  <c r="AT60" i="95" s="1"/>
  <c r="AX60" i="95" s="1"/>
  <c r="BB60" i="95" s="1"/>
  <c r="BF60" i="95" s="1"/>
  <c r="BJ60" i="95" s="1"/>
  <c r="BN60" i="95" s="1"/>
  <c r="BR60" i="95" s="1"/>
  <c r="BV60" i="95" s="1"/>
  <c r="BZ60" i="95" s="1"/>
  <c r="CD60" i="95" s="1"/>
  <c r="CH60" i="95" s="1"/>
  <c r="CL60" i="95" s="1"/>
  <c r="CP60" i="95" s="1"/>
  <c r="CT60" i="95" s="1"/>
  <c r="CX60" i="95" s="1"/>
  <c r="DB60" i="95" s="1"/>
  <c r="CU36" i="95"/>
  <c r="CY36" i="95" s="1"/>
  <c r="DC36" i="95" s="1"/>
  <c r="AA48" i="95"/>
  <c r="BK114" i="71"/>
  <c r="AD83" i="71"/>
  <c r="AW32" i="95"/>
  <c r="BA32" i="95" s="1"/>
  <c r="BE32" i="95" s="1"/>
  <c r="BI32" i="95" s="1"/>
  <c r="BM32" i="95" s="1"/>
  <c r="BQ32" i="95" s="1"/>
  <c r="BU32" i="95" s="1"/>
  <c r="BY32" i="95" s="1"/>
  <c r="CC32" i="95" s="1"/>
  <c r="CG32" i="95" s="1"/>
  <c r="CK32" i="95" s="1"/>
  <c r="CO32" i="95" s="1"/>
  <c r="CS32" i="95" s="1"/>
  <c r="CW32" i="95" s="1"/>
  <c r="DA32" i="95" s="1"/>
  <c r="R53" i="86"/>
  <c r="E94" i="86" s="1"/>
  <c r="E95" i="86" s="1"/>
  <c r="X139" i="86" s="1"/>
  <c r="AI115" i="94"/>
  <c r="DW115" i="94"/>
  <c r="AE48" i="95"/>
  <c r="AI48" i="95" s="1"/>
  <c r="AK115" i="94"/>
  <c r="Y52" i="94"/>
  <c r="AC52" i="94" s="1"/>
  <c r="AG52" i="94" s="1"/>
  <c r="AK52" i="94" s="1"/>
  <c r="AO52" i="94" s="1"/>
  <c r="AS52" i="94" s="1"/>
  <c r="AW52" i="94" s="1"/>
  <c r="BA52" i="94" s="1"/>
  <c r="BE52" i="94" s="1"/>
  <c r="BI52" i="94" s="1"/>
  <c r="BM52" i="94" s="1"/>
  <c r="BQ52" i="94" s="1"/>
  <c r="BU52" i="94" s="1"/>
  <c r="BY52" i="94" s="1"/>
  <c r="CC52" i="94" s="1"/>
  <c r="CG52" i="94" s="1"/>
  <c r="CK52" i="94" s="1"/>
  <c r="CO52" i="94" s="1"/>
  <c r="CS52" i="94" s="1"/>
  <c r="CW52" i="94" s="1"/>
  <c r="DA52" i="94" s="1"/>
  <c r="DE52" i="94" s="1"/>
  <c r="DI52" i="94" s="1"/>
  <c r="DM52" i="94" s="1"/>
  <c r="DQ52" i="94" s="1"/>
  <c r="DU52" i="94" s="1"/>
  <c r="DY52" i="94" s="1"/>
  <c r="AD64" i="95"/>
  <c r="AH64" i="95" s="1"/>
  <c r="AL64" i="95" s="1"/>
  <c r="AP64" i="95" s="1"/>
  <c r="AT64" i="95" s="1"/>
  <c r="AX64" i="95" s="1"/>
  <c r="BB64" i="95" s="1"/>
  <c r="BF64" i="95" s="1"/>
  <c r="BJ64" i="95" s="1"/>
  <c r="BN64" i="95" s="1"/>
  <c r="BR64" i="95" s="1"/>
  <c r="BV64" i="95" s="1"/>
  <c r="BZ64" i="95" s="1"/>
  <c r="CD64" i="95" s="1"/>
  <c r="CH64" i="95" s="1"/>
  <c r="CL64" i="95" s="1"/>
  <c r="CP64" i="95" s="1"/>
  <c r="CT64" i="95" s="1"/>
  <c r="CX64" i="95" s="1"/>
  <c r="DB64" i="95" s="1"/>
  <c r="AH24" i="95"/>
  <c r="AL24" i="95" s="1"/>
  <c r="AP24" i="95" s="1"/>
  <c r="AT24" i="95" s="1"/>
  <c r="AX24" i="95" s="1"/>
  <c r="BB24" i="95" s="1"/>
  <c r="BF24" i="95" s="1"/>
  <c r="BJ24" i="95" s="1"/>
  <c r="BN24" i="95" s="1"/>
  <c r="BR24" i="95" s="1"/>
  <c r="BV24" i="95" s="1"/>
  <c r="BZ24" i="95" s="1"/>
  <c r="CD24" i="95" s="1"/>
  <c r="CH24" i="95" s="1"/>
  <c r="CL24" i="95" s="1"/>
  <c r="CP24" i="95" s="1"/>
  <c r="CT24" i="95" s="1"/>
  <c r="CX24" i="95" s="1"/>
  <c r="DB24" i="95" s="1"/>
  <c r="CA99" i="95"/>
  <c r="AU99" i="95"/>
  <c r="CQ83" i="95"/>
  <c r="AD84" i="95"/>
  <c r="AH84" i="95" s="1"/>
  <c r="AL84" i="95" s="1"/>
  <c r="AP84" i="95" s="1"/>
  <c r="AT84" i="95" s="1"/>
  <c r="AX84" i="95" s="1"/>
  <c r="BB84" i="95" s="1"/>
  <c r="BF84" i="95" s="1"/>
  <c r="BJ84" i="95" s="1"/>
  <c r="BN84" i="95" s="1"/>
  <c r="BR84" i="95" s="1"/>
  <c r="BV84" i="95" s="1"/>
  <c r="BZ84" i="95" s="1"/>
  <c r="CD84" i="95" s="1"/>
  <c r="CH84" i="95" s="1"/>
  <c r="CL84" i="95" s="1"/>
  <c r="CP84" i="95" s="1"/>
  <c r="CT84" i="95" s="1"/>
  <c r="CX84" i="95" s="1"/>
  <c r="DB84" i="95" s="1"/>
  <c r="AM79" i="95"/>
  <c r="W71" i="95"/>
  <c r="CI51" i="95"/>
  <c r="AD48" i="95"/>
  <c r="AH48" i="95" s="1"/>
  <c r="AL48" i="95" s="1"/>
  <c r="AP48" i="95" s="1"/>
  <c r="AT48" i="95" s="1"/>
  <c r="AX48" i="95" s="1"/>
  <c r="BB48" i="95" s="1"/>
  <c r="BF48" i="95" s="1"/>
  <c r="BJ48" i="95" s="1"/>
  <c r="BN48" i="95" s="1"/>
  <c r="BR48" i="95" s="1"/>
  <c r="BV48" i="95" s="1"/>
  <c r="BZ48" i="95" s="1"/>
  <c r="CD48" i="95" s="1"/>
  <c r="CH48" i="95" s="1"/>
  <c r="CL48" i="95" s="1"/>
  <c r="CP48" i="95" s="1"/>
  <c r="CT48" i="95" s="1"/>
  <c r="CX48" i="95" s="1"/>
  <c r="DB48" i="95" s="1"/>
  <c r="AH40" i="95"/>
  <c r="AL40" i="95" s="1"/>
  <c r="AP40" i="95" s="1"/>
  <c r="AT40" i="95" s="1"/>
  <c r="AX40" i="95" s="1"/>
  <c r="BB40" i="95" s="1"/>
  <c r="BF40" i="95" s="1"/>
  <c r="BJ40" i="95" s="1"/>
  <c r="BN40" i="95" s="1"/>
  <c r="BR40" i="95" s="1"/>
  <c r="BV40" i="95" s="1"/>
  <c r="BZ40" i="95" s="1"/>
  <c r="CD40" i="95" s="1"/>
  <c r="CH40" i="95" s="1"/>
  <c r="CL40" i="95" s="1"/>
  <c r="CP40" i="95" s="1"/>
  <c r="CT40" i="95" s="1"/>
  <c r="CX40" i="95" s="1"/>
  <c r="DB40" i="95" s="1"/>
  <c r="CU31" i="95"/>
  <c r="CU115" i="95" s="1"/>
  <c r="BO31" i="95"/>
  <c r="AI31" i="95"/>
  <c r="AD28" i="95"/>
  <c r="AH28" i="95" s="1"/>
  <c r="AL28" i="95" s="1"/>
  <c r="AP28" i="95" s="1"/>
  <c r="AT28" i="95" s="1"/>
  <c r="AX28" i="95" s="1"/>
  <c r="BB28" i="95" s="1"/>
  <c r="BF28" i="95" s="1"/>
  <c r="BJ28" i="95" s="1"/>
  <c r="BN28" i="95" s="1"/>
  <c r="BR28" i="95" s="1"/>
  <c r="BV28" i="95" s="1"/>
  <c r="BZ28" i="95" s="1"/>
  <c r="CD28" i="95" s="1"/>
  <c r="CH28" i="95" s="1"/>
  <c r="CL28" i="95" s="1"/>
  <c r="CP28" i="95" s="1"/>
  <c r="CT28" i="95" s="1"/>
  <c r="CX28" i="95" s="1"/>
  <c r="DB28" i="95" s="1"/>
  <c r="CY15" i="95"/>
  <c r="BS15" i="95"/>
  <c r="AM15" i="95"/>
  <c r="DA115" i="94"/>
  <c r="M108" i="95"/>
  <c r="Q108" i="95" s="1"/>
  <c r="U108" i="95" s="1"/>
  <c r="Y108" i="95" s="1"/>
  <c r="AC108" i="95" s="1"/>
  <c r="AG108" i="95" s="1"/>
  <c r="AK108" i="95" s="1"/>
  <c r="AO108" i="95" s="1"/>
  <c r="AS108" i="95" s="1"/>
  <c r="AW108" i="95" s="1"/>
  <c r="BA108" i="95" s="1"/>
  <c r="BE108" i="95" s="1"/>
  <c r="BI108" i="95" s="1"/>
  <c r="BM108" i="95" s="1"/>
  <c r="BQ108" i="95" s="1"/>
  <c r="BU108" i="95" s="1"/>
  <c r="BY108" i="95" s="1"/>
  <c r="CC108" i="95" s="1"/>
  <c r="CG108" i="95" s="1"/>
  <c r="CK108" i="95" s="1"/>
  <c r="CO108" i="95" s="1"/>
  <c r="CS108" i="95" s="1"/>
  <c r="CW108" i="95" s="1"/>
  <c r="DA108" i="95" s="1"/>
  <c r="O107" i="95"/>
  <c r="O108" i="95" s="1"/>
  <c r="S108" i="95" s="1"/>
  <c r="W108" i="95" s="1"/>
  <c r="AA108" i="95" s="1"/>
  <c r="AE108" i="95" s="1"/>
  <c r="AI108" i="95" s="1"/>
  <c r="AM108" i="95" s="1"/>
  <c r="AQ108" i="95" s="1"/>
  <c r="AU108" i="95" s="1"/>
  <c r="AY108" i="95" s="1"/>
  <c r="BC108" i="95" s="1"/>
  <c r="BG108" i="95" s="1"/>
  <c r="BK108" i="95" s="1"/>
  <c r="BO108" i="95" s="1"/>
  <c r="BS108" i="95" s="1"/>
  <c r="BW108" i="95" s="1"/>
  <c r="CA108" i="95" s="1"/>
  <c r="CE108" i="95" s="1"/>
  <c r="CI108" i="95" s="1"/>
  <c r="CM108" i="95" s="1"/>
  <c r="CQ108" i="95" s="1"/>
  <c r="CU108" i="95" s="1"/>
  <c r="CY108" i="95" s="1"/>
  <c r="DC108" i="95" s="1"/>
  <c r="DQ104" i="94"/>
  <c r="DU104" i="94" s="1"/>
  <c r="DY104" i="94" s="1"/>
  <c r="BE44" i="94"/>
  <c r="BI44" i="94" s="1"/>
  <c r="BM44" i="94" s="1"/>
  <c r="BQ44" i="94" s="1"/>
  <c r="BU44" i="94" s="1"/>
  <c r="BY44" i="94" s="1"/>
  <c r="CC44" i="94" s="1"/>
  <c r="CG44" i="94" s="1"/>
  <c r="CK44" i="94" s="1"/>
  <c r="CO44" i="94" s="1"/>
  <c r="CS44" i="94" s="1"/>
  <c r="CW44" i="94" s="1"/>
  <c r="DA44" i="94" s="1"/>
  <c r="DE44" i="94" s="1"/>
  <c r="DI44" i="94" s="1"/>
  <c r="DM44" i="94" s="1"/>
  <c r="DQ44" i="94" s="1"/>
  <c r="DU44" i="94" s="1"/>
  <c r="DY44" i="94" s="1"/>
  <c r="U16" i="94"/>
  <c r="Y16" i="94" s="1"/>
  <c r="AC16" i="94" s="1"/>
  <c r="AG16" i="94" s="1"/>
  <c r="AK16" i="94" s="1"/>
  <c r="AO16" i="94" s="1"/>
  <c r="O99" i="95"/>
  <c r="O100" i="95" s="1"/>
  <c r="S100" i="95" s="1"/>
  <c r="W100" i="95" s="1"/>
  <c r="AA100" i="95" s="1"/>
  <c r="M100" i="95"/>
  <c r="Q100" i="95" s="1"/>
  <c r="U100" i="95" s="1"/>
  <c r="Y100" i="95" s="1"/>
  <c r="AC100" i="95" s="1"/>
  <c r="AG100" i="95" s="1"/>
  <c r="AK100" i="95" s="1"/>
  <c r="AO100" i="95" s="1"/>
  <c r="AS100" i="95" s="1"/>
  <c r="AW100" i="95" s="1"/>
  <c r="BA100" i="95" s="1"/>
  <c r="BE100" i="95" s="1"/>
  <c r="BI100" i="95" s="1"/>
  <c r="BM100" i="95" s="1"/>
  <c r="BQ100" i="95" s="1"/>
  <c r="BU100" i="95" s="1"/>
  <c r="BY100" i="95" s="1"/>
  <c r="CC100" i="95" s="1"/>
  <c r="CG100" i="95" s="1"/>
  <c r="CK100" i="95" s="1"/>
  <c r="CO100" i="95" s="1"/>
  <c r="CS100" i="95" s="1"/>
  <c r="CW100" i="95" s="1"/>
  <c r="DA100" i="95" s="1"/>
  <c r="F121" i="95"/>
  <c r="G121" i="95" s="1"/>
  <c r="CZ119" i="95"/>
  <c r="BX119" i="95"/>
  <c r="BT119" i="95"/>
  <c r="AR119" i="95"/>
  <c r="AN119" i="95"/>
  <c r="L119" i="95"/>
  <c r="W72" i="95"/>
  <c r="AA72" i="95" s="1"/>
  <c r="AE72" i="95" s="1"/>
  <c r="AI72" i="95" s="1"/>
  <c r="Y48" i="94"/>
  <c r="AC48" i="94" s="1"/>
  <c r="AG48" i="94" s="1"/>
  <c r="AK48" i="94" s="1"/>
  <c r="AO48" i="94" s="1"/>
  <c r="AS48" i="94" s="1"/>
  <c r="AW48" i="94" s="1"/>
  <c r="BA48" i="94" s="1"/>
  <c r="BE48" i="94" s="1"/>
  <c r="BI48" i="94" s="1"/>
  <c r="BM48" i="94" s="1"/>
  <c r="BQ48" i="94" s="1"/>
  <c r="BU48" i="94" s="1"/>
  <c r="BY48" i="94" s="1"/>
  <c r="CC48" i="94" s="1"/>
  <c r="CG48" i="94" s="1"/>
  <c r="CK48" i="94" s="1"/>
  <c r="CO48" i="94" s="1"/>
  <c r="CS48" i="94" s="1"/>
  <c r="CW48" i="94" s="1"/>
  <c r="DA48" i="94" s="1"/>
  <c r="DE48" i="94" s="1"/>
  <c r="DI48" i="94" s="1"/>
  <c r="DM48" i="94" s="1"/>
  <c r="DQ48" i="94" s="1"/>
  <c r="DU48" i="94" s="1"/>
  <c r="DY48" i="94" s="1"/>
  <c r="AD20" i="95"/>
  <c r="AH20" i="95" s="1"/>
  <c r="AL20" i="95" s="1"/>
  <c r="AP20" i="95" s="1"/>
  <c r="AT20" i="95" s="1"/>
  <c r="AX20" i="95" s="1"/>
  <c r="BB20" i="95" s="1"/>
  <c r="BF20" i="95" s="1"/>
  <c r="BJ20" i="95" s="1"/>
  <c r="BN20" i="95" s="1"/>
  <c r="BR20" i="95" s="1"/>
  <c r="BV20" i="95" s="1"/>
  <c r="BZ20" i="95" s="1"/>
  <c r="CD20" i="95" s="1"/>
  <c r="CH20" i="95" s="1"/>
  <c r="CL20" i="95" s="1"/>
  <c r="CP20" i="95" s="1"/>
  <c r="CT20" i="95" s="1"/>
  <c r="CX20" i="95" s="1"/>
  <c r="DB20" i="95" s="1"/>
  <c r="DI32" i="94"/>
  <c r="DM32" i="94" s="1"/>
  <c r="DQ32" i="94" s="1"/>
  <c r="DU32" i="94" s="1"/>
  <c r="DY32" i="94" s="1"/>
  <c r="CQ99" i="95"/>
  <c r="BK99" i="95"/>
  <c r="AE99" i="95"/>
  <c r="AD100" i="95"/>
  <c r="AH100" i="95" s="1"/>
  <c r="AL100" i="95" s="1"/>
  <c r="AP100" i="95" s="1"/>
  <c r="AT100" i="95" s="1"/>
  <c r="AX100" i="95" s="1"/>
  <c r="BB100" i="95" s="1"/>
  <c r="BF100" i="95" s="1"/>
  <c r="BJ100" i="95" s="1"/>
  <c r="BN100" i="95" s="1"/>
  <c r="BR100" i="95" s="1"/>
  <c r="BV100" i="95" s="1"/>
  <c r="BZ100" i="95" s="1"/>
  <c r="CD100" i="95" s="1"/>
  <c r="CH100" i="95" s="1"/>
  <c r="CL100" i="95" s="1"/>
  <c r="CP100" i="95" s="1"/>
  <c r="CT100" i="95" s="1"/>
  <c r="CX100" i="95" s="1"/>
  <c r="DB100" i="95" s="1"/>
  <c r="M92" i="95"/>
  <c r="Q92" i="95" s="1"/>
  <c r="U92" i="95" s="1"/>
  <c r="Y92" i="95" s="1"/>
  <c r="AC92" i="95" s="1"/>
  <c r="AG92" i="95" s="1"/>
  <c r="AK92" i="95" s="1"/>
  <c r="AO92" i="95" s="1"/>
  <c r="AS92" i="95" s="1"/>
  <c r="AW92" i="95" s="1"/>
  <c r="BA92" i="95" s="1"/>
  <c r="BE92" i="95" s="1"/>
  <c r="BI92" i="95" s="1"/>
  <c r="BM92" i="95" s="1"/>
  <c r="BQ92" i="95" s="1"/>
  <c r="BU92" i="95" s="1"/>
  <c r="BY92" i="95" s="1"/>
  <c r="CC92" i="95" s="1"/>
  <c r="CG92" i="95" s="1"/>
  <c r="CK92" i="95" s="1"/>
  <c r="CO92" i="95" s="1"/>
  <c r="CS92" i="95" s="1"/>
  <c r="CW92" i="95" s="1"/>
  <c r="DA92" i="95" s="1"/>
  <c r="O91" i="95"/>
  <c r="O92" i="95" s="1"/>
  <c r="S92" i="95" s="1"/>
  <c r="W92" i="95" s="1"/>
  <c r="AA92" i="95" s="1"/>
  <c r="AE92" i="95" s="1"/>
  <c r="AI92" i="95" s="1"/>
  <c r="AM92" i="95" s="1"/>
  <c r="AQ92" i="95" s="1"/>
  <c r="AU92" i="95" s="1"/>
  <c r="AY92" i="95" s="1"/>
  <c r="BC92" i="95" s="1"/>
  <c r="BG92" i="95" s="1"/>
  <c r="BK92" i="95" s="1"/>
  <c r="BO92" i="95" s="1"/>
  <c r="BS92" i="95" s="1"/>
  <c r="BW92" i="95" s="1"/>
  <c r="CA92" i="95" s="1"/>
  <c r="CE92" i="95" s="1"/>
  <c r="CI92" i="95" s="1"/>
  <c r="CM92" i="95" s="1"/>
  <c r="CQ92" i="95" s="1"/>
  <c r="CU92" i="95" s="1"/>
  <c r="CY92" i="95" s="1"/>
  <c r="DC92" i="95" s="1"/>
  <c r="BC79" i="95"/>
  <c r="W79" i="95"/>
  <c r="W80" i="95" s="1"/>
  <c r="AA80" i="95" s="1"/>
  <c r="AE80" i="95" s="1"/>
  <c r="AI80" i="95" s="1"/>
  <c r="AM80" i="95" s="1"/>
  <c r="AQ80" i="95" s="1"/>
  <c r="AU80" i="95" s="1"/>
  <c r="AY80" i="95" s="1"/>
  <c r="AM71" i="95"/>
  <c r="CY51" i="95"/>
  <c r="CE31" i="95"/>
  <c r="AY31" i="95"/>
  <c r="AY115" i="95" s="1"/>
  <c r="S31" i="95"/>
  <c r="S32" i="95" s="1"/>
  <c r="W32" i="95" s="1"/>
  <c r="AA32" i="95" s="1"/>
  <c r="AE32" i="95" s="1"/>
  <c r="AI32" i="95" s="1"/>
  <c r="AM32" i="95" s="1"/>
  <c r="AQ32" i="95" s="1"/>
  <c r="AU32" i="95" s="1"/>
  <c r="AY32" i="95" s="1"/>
  <c r="BC32" i="95" s="1"/>
  <c r="BG32" i="95" s="1"/>
  <c r="BK32" i="95" s="1"/>
  <c r="BO32" i="95" s="1"/>
  <c r="BS32" i="95" s="1"/>
  <c r="BW32" i="95" s="1"/>
  <c r="CA32" i="95" s="1"/>
  <c r="CE32" i="95" s="1"/>
  <c r="CI32" i="95" s="1"/>
  <c r="CM32" i="95" s="1"/>
  <c r="CQ32" i="95" s="1"/>
  <c r="CU32" i="95" s="1"/>
  <c r="CY32" i="95" s="1"/>
  <c r="DC32" i="95" s="1"/>
  <c r="R32" i="95"/>
  <c r="V32" i="95" s="1"/>
  <c r="Z32" i="95" s="1"/>
  <c r="AD32" i="95" s="1"/>
  <c r="AH32" i="95" s="1"/>
  <c r="AL32" i="95" s="1"/>
  <c r="AP32" i="95" s="1"/>
  <c r="AT32" i="95" s="1"/>
  <c r="AX32" i="95" s="1"/>
  <c r="BB32" i="95" s="1"/>
  <c r="BF32" i="95" s="1"/>
  <c r="BJ32" i="95" s="1"/>
  <c r="BN32" i="95" s="1"/>
  <c r="BR32" i="95" s="1"/>
  <c r="BV32" i="95" s="1"/>
  <c r="BZ32" i="95" s="1"/>
  <c r="CD32" i="95" s="1"/>
  <c r="CH32" i="95" s="1"/>
  <c r="CL32" i="95" s="1"/>
  <c r="CP32" i="95" s="1"/>
  <c r="CT32" i="95" s="1"/>
  <c r="CX32" i="95" s="1"/>
  <c r="DB32" i="95" s="1"/>
  <c r="AE27" i="95"/>
  <c r="AE28" i="95" s="1"/>
  <c r="AI28" i="95" s="1"/>
  <c r="AM28" i="95" s="1"/>
  <c r="AQ28" i="95" s="1"/>
  <c r="AU28" i="95" s="1"/>
  <c r="AY28" i="95" s="1"/>
  <c r="BC28" i="95" s="1"/>
  <c r="BG28" i="95" s="1"/>
  <c r="BK28" i="95" s="1"/>
  <c r="BO28" i="95" s="1"/>
  <c r="BS28" i="95" s="1"/>
  <c r="BW28" i="95" s="1"/>
  <c r="CA28" i="95" s="1"/>
  <c r="CE28" i="95" s="1"/>
  <c r="CI28" i="95" s="1"/>
  <c r="CM28" i="95" s="1"/>
  <c r="CQ28" i="95" s="1"/>
  <c r="CU28" i="95" s="1"/>
  <c r="CY28" i="95" s="1"/>
  <c r="DC28" i="95" s="1"/>
  <c r="M115" i="95"/>
  <c r="M20" i="95"/>
  <c r="O19" i="95"/>
  <c r="O20" i="95" s="1"/>
  <c r="S20" i="95" s="1"/>
  <c r="W20" i="95" s="1"/>
  <c r="AA20" i="95" s="1"/>
  <c r="AE20" i="95" s="1"/>
  <c r="AI20" i="95" s="1"/>
  <c r="AM20" i="95" s="1"/>
  <c r="AQ20" i="95" s="1"/>
  <c r="AU20" i="95" s="1"/>
  <c r="AY20" i="95" s="1"/>
  <c r="BC20" i="95" s="1"/>
  <c r="BG20" i="95" s="1"/>
  <c r="BK20" i="95" s="1"/>
  <c r="BO20" i="95" s="1"/>
  <c r="BS20" i="95" s="1"/>
  <c r="BW20" i="95" s="1"/>
  <c r="CA20" i="95" s="1"/>
  <c r="CE20" i="95" s="1"/>
  <c r="CI20" i="95" s="1"/>
  <c r="CM20" i="95" s="1"/>
  <c r="CQ20" i="95" s="1"/>
  <c r="CU20" i="95" s="1"/>
  <c r="CY20" i="95" s="1"/>
  <c r="DC20" i="95" s="1"/>
  <c r="CI15" i="95"/>
  <c r="BC15" i="95"/>
  <c r="W15" i="95"/>
  <c r="CK115" i="95"/>
  <c r="CE115" i="95"/>
  <c r="EA31" i="94"/>
  <c r="EA32" i="94" s="1"/>
  <c r="DY115" i="94"/>
  <c r="AA52" i="94"/>
  <c r="AE52" i="94" s="1"/>
  <c r="AI52" i="94" s="1"/>
  <c r="AM52" i="94" s="1"/>
  <c r="AQ52" i="94" s="1"/>
  <c r="AU52" i="94" s="1"/>
  <c r="AY52" i="94" s="1"/>
  <c r="BC52" i="94" s="1"/>
  <c r="BG52" i="94" s="1"/>
  <c r="BK52" i="94" s="1"/>
  <c r="BO52" i="94" s="1"/>
  <c r="BS52" i="94" s="1"/>
  <c r="BW52" i="94" s="1"/>
  <c r="CA52" i="94" s="1"/>
  <c r="CE52" i="94" s="1"/>
  <c r="CI52" i="94" s="1"/>
  <c r="CM52" i="94" s="1"/>
  <c r="CQ52" i="94" s="1"/>
  <c r="CU52" i="94" s="1"/>
  <c r="CY52" i="94" s="1"/>
  <c r="DC52" i="94" s="1"/>
  <c r="DG52" i="94" s="1"/>
  <c r="DK52" i="94" s="1"/>
  <c r="DO52" i="94" s="1"/>
  <c r="DS52" i="94" s="1"/>
  <c r="DW52" i="94" s="1"/>
  <c r="EA52" i="94" s="1"/>
  <c r="BB52" i="95"/>
  <c r="BF52" i="95" s="1"/>
  <c r="BJ52" i="95" s="1"/>
  <c r="BN52" i="95" s="1"/>
  <c r="BR52" i="95" s="1"/>
  <c r="BV52" i="95" s="1"/>
  <c r="BZ52" i="95" s="1"/>
  <c r="CD52" i="95" s="1"/>
  <c r="CH52" i="95" s="1"/>
  <c r="CL52" i="95" s="1"/>
  <c r="CP52" i="95" s="1"/>
  <c r="CT52" i="95" s="1"/>
  <c r="CX52" i="95" s="1"/>
  <c r="DB52" i="95" s="1"/>
  <c r="M48" i="95"/>
  <c r="Q48" i="95" s="1"/>
  <c r="U48" i="95" s="1"/>
  <c r="Y48" i="95" s="1"/>
  <c r="AC48" i="95" s="1"/>
  <c r="AG48" i="95" s="1"/>
  <c r="AK48" i="95" s="1"/>
  <c r="AO48" i="95" s="1"/>
  <c r="AS48" i="95" s="1"/>
  <c r="AW48" i="95" s="1"/>
  <c r="BA48" i="95" s="1"/>
  <c r="BE48" i="95" s="1"/>
  <c r="BI48" i="95" s="1"/>
  <c r="BM48" i="95" s="1"/>
  <c r="BQ48" i="95" s="1"/>
  <c r="BU48" i="95" s="1"/>
  <c r="BY48" i="95" s="1"/>
  <c r="CC48" i="95" s="1"/>
  <c r="CG48" i="95" s="1"/>
  <c r="CK48" i="95" s="1"/>
  <c r="CO48" i="95" s="1"/>
  <c r="CS48" i="95" s="1"/>
  <c r="CW48" i="95" s="1"/>
  <c r="DA48" i="95" s="1"/>
  <c r="O47" i="95"/>
  <c r="U72" i="95"/>
  <c r="Y72" i="95" s="1"/>
  <c r="AC72" i="95" s="1"/>
  <c r="AG72" i="95" s="1"/>
  <c r="AK72" i="95" s="1"/>
  <c r="AO72" i="95" s="1"/>
  <c r="AS72" i="95" s="1"/>
  <c r="AW72" i="95" s="1"/>
  <c r="BA72" i="95" s="1"/>
  <c r="BE72" i="95" s="1"/>
  <c r="BI72" i="95" s="1"/>
  <c r="BM72" i="95" s="1"/>
  <c r="BQ72" i="95" s="1"/>
  <c r="BU72" i="95" s="1"/>
  <c r="BY72" i="95" s="1"/>
  <c r="CC72" i="95" s="1"/>
  <c r="CG72" i="95" s="1"/>
  <c r="CK72" i="95" s="1"/>
  <c r="CO72" i="95" s="1"/>
  <c r="CS72" i="95" s="1"/>
  <c r="CW72" i="95" s="1"/>
  <c r="DA72" i="95" s="1"/>
  <c r="CO115" i="95"/>
  <c r="S112" i="94"/>
  <c r="W112" i="94" s="1"/>
  <c r="AA112" i="94" s="1"/>
  <c r="AA76" i="95"/>
  <c r="BO115" i="95"/>
  <c r="W24" i="95"/>
  <c r="AA24" i="95" s="1"/>
  <c r="AE24" i="95" s="1"/>
  <c r="AI24" i="95" s="1"/>
  <c r="AM24" i="95" s="1"/>
  <c r="AQ24" i="95" s="1"/>
  <c r="AU24" i="95" s="1"/>
  <c r="AY24" i="95" s="1"/>
  <c r="BC24" i="95" s="1"/>
  <c r="BG24" i="95" s="1"/>
  <c r="BK24" i="95" s="1"/>
  <c r="BO24" i="95" s="1"/>
  <c r="BS24" i="95" s="1"/>
  <c r="BW24" i="95" s="1"/>
  <c r="CA24" i="95" s="1"/>
  <c r="CE24" i="95" s="1"/>
  <c r="CI24" i="95" s="1"/>
  <c r="CM24" i="95" s="1"/>
  <c r="CQ24" i="95" s="1"/>
  <c r="CU24" i="95" s="1"/>
  <c r="CY24" i="95" s="1"/>
  <c r="DC24" i="95" s="1"/>
  <c r="W92" i="94"/>
  <c r="E51" i="74"/>
  <c r="K51" i="74" s="1"/>
  <c r="CE115" i="94"/>
  <c r="AM48" i="95"/>
  <c r="AQ48" i="95" s="1"/>
  <c r="AU48" i="95" s="1"/>
  <c r="AY48" i="95" s="1"/>
  <c r="BC48" i="95" s="1"/>
  <c r="BG48" i="95" s="1"/>
  <c r="BK48" i="95" s="1"/>
  <c r="BO48" i="95" s="1"/>
  <c r="BS48" i="95" s="1"/>
  <c r="BW48" i="95" s="1"/>
  <c r="CA48" i="95" s="1"/>
  <c r="CE48" i="95" s="1"/>
  <c r="CI48" i="95" s="1"/>
  <c r="CM48" i="95" s="1"/>
  <c r="CQ48" i="95" s="1"/>
  <c r="CU48" i="95" s="1"/>
  <c r="CY48" i="95" s="1"/>
  <c r="DC48" i="95" s="1"/>
  <c r="DG115" i="94"/>
  <c r="EA115" i="94"/>
  <c r="BO115" i="94"/>
  <c r="K77" i="74"/>
  <c r="E80" i="74"/>
  <c r="K80" i="74" s="1"/>
  <c r="E25" i="133"/>
  <c r="K25" i="133" s="1"/>
  <c r="E24" i="133"/>
  <c r="K24" i="133" s="1"/>
  <c r="S88" i="95"/>
  <c r="W88" i="95" s="1"/>
  <c r="AA88" i="95" s="1"/>
  <c r="AE88" i="95" s="1"/>
  <c r="AI88" i="95" s="1"/>
  <c r="AM88" i="95" s="1"/>
  <c r="CQ115" i="95"/>
  <c r="F88" i="128"/>
  <c r="H88" i="128" s="1"/>
  <c r="J88" i="128" s="1"/>
  <c r="K88" i="128" s="1"/>
  <c r="K92" i="128" s="1"/>
  <c r="E71" i="53"/>
  <c r="AC115" i="71"/>
  <c r="K86" i="53"/>
  <c r="DX120" i="80"/>
  <c r="W115" i="94"/>
  <c r="CQ115" i="94"/>
  <c r="BR18" i="95"/>
  <c r="BV18" i="95" s="1"/>
  <c r="BZ18" i="95" s="1"/>
  <c r="CD18" i="95" s="1"/>
  <c r="CH18" i="95" s="1"/>
  <c r="CL18" i="95" s="1"/>
  <c r="CP18" i="95" s="1"/>
  <c r="CT18" i="95" s="1"/>
  <c r="CX18" i="95" s="1"/>
  <c r="DB18" i="95" s="1"/>
  <c r="E113" i="53"/>
  <c r="K113" i="53" s="1"/>
  <c r="K23" i="77"/>
  <c r="CF82" i="80"/>
  <c r="AM115" i="94"/>
  <c r="E45" i="53"/>
  <c r="K45" i="53" s="1"/>
  <c r="L87" i="79"/>
  <c r="K122" i="79" s="1"/>
  <c r="E66" i="74"/>
  <c r="K66" i="74" s="1"/>
  <c r="E65" i="74"/>
  <c r="K65" i="74" s="1"/>
  <c r="E79" i="74"/>
  <c r="K79" i="74" s="1"/>
  <c r="K56" i="74"/>
  <c r="E58" i="74"/>
  <c r="K58" i="74" s="1"/>
  <c r="K31" i="74"/>
  <c r="K27" i="74"/>
  <c r="E44" i="74"/>
  <c r="K44" i="74" s="1"/>
  <c r="K41" i="74"/>
  <c r="J82" i="74" s="1"/>
  <c r="J84" i="74" s="1"/>
  <c r="E43" i="74"/>
  <c r="K43" i="74" s="1"/>
  <c r="CY115" i="94"/>
  <c r="DS115" i="94"/>
  <c r="AT114" i="71"/>
  <c r="AT121" i="71" s="1"/>
  <c r="K116" i="71"/>
  <c r="K71" i="74"/>
  <c r="E73" i="74"/>
  <c r="K73" i="74" s="1"/>
  <c r="E74" i="74"/>
  <c r="K74" i="74" s="1"/>
  <c r="AT118" i="71"/>
  <c r="L67" i="71"/>
  <c r="K113" i="71"/>
  <c r="K121" i="71" s="1"/>
  <c r="X127" i="86"/>
  <c r="AA115" i="95"/>
  <c r="BL83" i="71"/>
  <c r="BK118" i="71" s="1"/>
  <c r="E41" i="53"/>
  <c r="K41" i="53" s="1"/>
  <c r="AC114" i="79"/>
  <c r="CN82" i="80"/>
  <c r="CC84" i="80" s="1"/>
  <c r="CJ84" i="80" s="1"/>
  <c r="AI115" i="95"/>
  <c r="AQ88" i="95"/>
  <c r="AU88" i="95" s="1"/>
  <c r="AY88" i="95" s="1"/>
  <c r="BC88" i="95" s="1"/>
  <c r="BG88" i="95" s="1"/>
  <c r="BK88" i="95" s="1"/>
  <c r="BO88" i="95" s="1"/>
  <c r="BS88" i="95" s="1"/>
  <c r="BW88" i="95" s="1"/>
  <c r="CA88" i="95" s="1"/>
  <c r="CE88" i="95" s="1"/>
  <c r="CI88" i="95" s="1"/>
  <c r="CM88" i="95" s="1"/>
  <c r="CQ88" i="95" s="1"/>
  <c r="CU88" i="95" s="1"/>
  <c r="CY88" i="95" s="1"/>
  <c r="DC88" i="95" s="1"/>
  <c r="W88" i="94"/>
  <c r="AA88" i="94" s="1"/>
  <c r="AE88" i="94" s="1"/>
  <c r="AI88" i="94" s="1"/>
  <c r="AM88" i="94" s="1"/>
  <c r="AQ88" i="94" s="1"/>
  <c r="AU88" i="94" s="1"/>
  <c r="AY88" i="94" s="1"/>
  <c r="BC88" i="94" s="1"/>
  <c r="BG88" i="94" s="1"/>
  <c r="BK88" i="94" s="1"/>
  <c r="BO88" i="94" s="1"/>
  <c r="BS88" i="94" s="1"/>
  <c r="BW88" i="94" s="1"/>
  <c r="CA88" i="94" s="1"/>
  <c r="CE88" i="94" s="1"/>
  <c r="CI88" i="94" s="1"/>
  <c r="CM88" i="94" s="1"/>
  <c r="CQ88" i="94" s="1"/>
  <c r="CU88" i="94" s="1"/>
  <c r="CY88" i="94" s="1"/>
  <c r="DC88" i="94" s="1"/>
  <c r="DG88" i="94" s="1"/>
  <c r="DK88" i="94" s="1"/>
  <c r="DO88" i="94" s="1"/>
  <c r="DS88" i="94" s="1"/>
  <c r="DW88" i="94" s="1"/>
  <c r="EA88" i="94" s="1"/>
  <c r="Q116" i="94"/>
  <c r="BZ115" i="94"/>
  <c r="AA115" i="94"/>
  <c r="X115" i="94" s="1"/>
  <c r="W104" i="95"/>
  <c r="DO115" i="94"/>
  <c r="K36" i="53"/>
  <c r="AA96" i="94"/>
  <c r="AE96" i="94" s="1"/>
  <c r="AI96" i="94" s="1"/>
  <c r="AM96" i="94" s="1"/>
  <c r="AQ96" i="94" s="1"/>
  <c r="AU96" i="94" s="1"/>
  <c r="AY96" i="94" s="1"/>
  <c r="BC96" i="94" s="1"/>
  <c r="BG96" i="94" s="1"/>
  <c r="BK96" i="94" s="1"/>
  <c r="BO96" i="94" s="1"/>
  <c r="BS96" i="94" s="1"/>
  <c r="BW96" i="94" s="1"/>
  <c r="CA96" i="94" s="1"/>
  <c r="CE96" i="94" s="1"/>
  <c r="CI96" i="94" s="1"/>
  <c r="CM96" i="94" s="1"/>
  <c r="CQ96" i="94" s="1"/>
  <c r="CU96" i="94" s="1"/>
  <c r="CY96" i="94" s="1"/>
  <c r="DC96" i="94" s="1"/>
  <c r="DG96" i="94" s="1"/>
  <c r="DK96" i="94" s="1"/>
  <c r="DO96" i="94" s="1"/>
  <c r="DS96" i="94" s="1"/>
  <c r="DW96" i="94" s="1"/>
  <c r="EA96" i="94" s="1"/>
  <c r="AQ125" i="94"/>
  <c r="AM126" i="94"/>
  <c r="AU67" i="71"/>
  <c r="AP137" i="71" s="1"/>
  <c r="CA115" i="95"/>
  <c r="BZ115" i="95" s="1"/>
  <c r="AE115" i="94"/>
  <c r="CI115" i="94"/>
  <c r="CF115" i="94" s="1"/>
  <c r="AE76" i="95"/>
  <c r="AI76" i="95" s="1"/>
  <c r="AM76" i="95" s="1"/>
  <c r="AQ76" i="95" s="1"/>
  <c r="AU76" i="95" s="1"/>
  <c r="AY76" i="95" s="1"/>
  <c r="BC76" i="95" s="1"/>
  <c r="BG76" i="95" s="1"/>
  <c r="BK76" i="95" s="1"/>
  <c r="BO76" i="95" s="1"/>
  <c r="BS76" i="95" s="1"/>
  <c r="BW76" i="95" s="1"/>
  <c r="CA76" i="95" s="1"/>
  <c r="CE76" i="95" s="1"/>
  <c r="CI76" i="95" s="1"/>
  <c r="CM76" i="95" s="1"/>
  <c r="CQ76" i="95" s="1"/>
  <c r="CU76" i="95" s="1"/>
  <c r="CY76" i="95" s="1"/>
  <c r="DC76" i="95" s="1"/>
  <c r="M38" i="94"/>
  <c r="Q38" i="94" s="1"/>
  <c r="U38" i="94" s="1"/>
  <c r="Y38" i="94" s="1"/>
  <c r="AC38" i="94" s="1"/>
  <c r="AG38" i="94" s="1"/>
  <c r="AK38" i="94" s="1"/>
  <c r="AO38" i="94" s="1"/>
  <c r="AS38" i="94" s="1"/>
  <c r="AW38" i="94" s="1"/>
  <c r="BA38" i="94" s="1"/>
  <c r="BE38" i="94" s="1"/>
  <c r="BI38" i="94" s="1"/>
  <c r="BM38" i="94" s="1"/>
  <c r="BQ38" i="94" s="1"/>
  <c r="BU38" i="94" s="1"/>
  <c r="BY38" i="94" s="1"/>
  <c r="CC38" i="94" s="1"/>
  <c r="CG38" i="94" s="1"/>
  <c r="CK38" i="94" s="1"/>
  <c r="CO38" i="94" s="1"/>
  <c r="CS38" i="94" s="1"/>
  <c r="CW38" i="94" s="1"/>
  <c r="DA38" i="94" s="1"/>
  <c r="DE38" i="94" s="1"/>
  <c r="DI38" i="94" s="1"/>
  <c r="DM38" i="94" s="1"/>
  <c r="DQ38" i="94" s="1"/>
  <c r="DU38" i="94" s="1"/>
  <c r="DY38" i="94" s="1"/>
  <c r="L83" i="71"/>
  <c r="E88" i="86"/>
  <c r="E89" i="86" s="1"/>
  <c r="X138" i="86" s="1"/>
  <c r="AQ115" i="94"/>
  <c r="AE112" i="94"/>
  <c r="AI112" i="94" s="1"/>
  <c r="AM112" i="94" s="1"/>
  <c r="AQ112" i="94" s="1"/>
  <c r="AU112" i="94" s="1"/>
  <c r="AY112" i="94" s="1"/>
  <c r="BC112" i="94" s="1"/>
  <c r="BG112" i="94" s="1"/>
  <c r="BK112" i="94" s="1"/>
  <c r="BO112" i="94" s="1"/>
  <c r="BS112" i="94" s="1"/>
  <c r="BW112" i="94" s="1"/>
  <c r="CA112" i="94" s="1"/>
  <c r="CE112" i="94" s="1"/>
  <c r="CI112" i="94" s="1"/>
  <c r="CM112" i="94" s="1"/>
  <c r="CQ112" i="94" s="1"/>
  <c r="CU112" i="94" s="1"/>
  <c r="CY112" i="94" s="1"/>
  <c r="DC112" i="94" s="1"/>
  <c r="DG112" i="94" s="1"/>
  <c r="DK112" i="94" s="1"/>
  <c r="DO112" i="94" s="1"/>
  <c r="DS112" i="94" s="1"/>
  <c r="DW112" i="94" s="1"/>
  <c r="EA112" i="94" s="1"/>
  <c r="E76" i="86"/>
  <c r="E77" i="86" s="1"/>
  <c r="E82" i="86"/>
  <c r="E83" i="86" s="1"/>
  <c r="X128" i="86" s="1"/>
  <c r="F122" i="86"/>
  <c r="F123" i="86" s="1"/>
  <c r="X133" i="86" s="1"/>
  <c r="DX119" i="80"/>
  <c r="H70" i="86"/>
  <c r="H71" i="86" s="1"/>
  <c r="X131" i="86" s="1"/>
  <c r="Y92" i="94"/>
  <c r="U116" i="94"/>
  <c r="Z120" i="80"/>
  <c r="F64" i="86"/>
  <c r="F65" i="86" s="1"/>
  <c r="X130" i="86" s="1"/>
  <c r="E58" i="86"/>
  <c r="E59" i="86" s="1"/>
  <c r="Z118" i="80"/>
  <c r="K59" i="53"/>
  <c r="K113" i="128"/>
  <c r="E27" i="122"/>
  <c r="K26" i="122"/>
  <c r="E34" i="101"/>
  <c r="K34" i="101" s="1"/>
  <c r="E35" i="101"/>
  <c r="K35" i="101" s="1"/>
  <c r="E26" i="77"/>
  <c r="K26" i="77" s="1"/>
  <c r="E25" i="77"/>
  <c r="K25" i="77" s="1"/>
  <c r="K22" i="77"/>
  <c r="E20" i="53"/>
  <c r="K20" i="53" s="1"/>
  <c r="K19" i="53"/>
  <c r="E21" i="53"/>
  <c r="K21" i="53" s="1"/>
  <c r="AC118" i="71"/>
  <c r="AA92" i="94"/>
  <c r="AE92" i="94" s="1"/>
  <c r="AI92" i="94" s="1"/>
  <c r="AM92" i="94" s="1"/>
  <c r="AQ92" i="94" s="1"/>
  <c r="AU92" i="94" s="1"/>
  <c r="AY92" i="94" s="1"/>
  <c r="BC92" i="94" s="1"/>
  <c r="BG92" i="94" s="1"/>
  <c r="BK92" i="94" s="1"/>
  <c r="BO92" i="94" s="1"/>
  <c r="BS92" i="94" s="1"/>
  <c r="BW92" i="94" s="1"/>
  <c r="CA92" i="94" s="1"/>
  <c r="CE92" i="94" s="1"/>
  <c r="CI92" i="94" s="1"/>
  <c r="CM92" i="94" s="1"/>
  <c r="CQ92" i="94" s="1"/>
  <c r="CU92" i="94" s="1"/>
  <c r="CY92" i="94" s="1"/>
  <c r="DC92" i="94" s="1"/>
  <c r="DG92" i="94" s="1"/>
  <c r="DK92" i="94" s="1"/>
  <c r="DO92" i="94" s="1"/>
  <c r="DS92" i="94" s="1"/>
  <c r="DW92" i="94" s="1"/>
  <c r="EA92" i="94" s="1"/>
  <c r="E32" i="53"/>
  <c r="K37" i="53"/>
  <c r="E34" i="53"/>
  <c r="E31" i="53"/>
  <c r="K31" i="53" s="1"/>
  <c r="E66" i="53"/>
  <c r="K75" i="53"/>
  <c r="E76" i="53"/>
  <c r="E16" i="133"/>
  <c r="K16" i="133" s="1"/>
  <c r="E28" i="133"/>
  <c r="K28" i="133" s="1"/>
  <c r="E27" i="133"/>
  <c r="K27" i="133" s="1"/>
  <c r="DC115" i="94"/>
  <c r="CM115" i="94"/>
  <c r="BW115" i="94"/>
  <c r="BG115" i="94"/>
  <c r="K113" i="79"/>
  <c r="K125" i="79" s="1"/>
  <c r="L71" i="79"/>
  <c r="BL67" i="71"/>
  <c r="BG137" i="71" s="1"/>
  <c r="BK109" i="71"/>
  <c r="BK87" i="79"/>
  <c r="AC125" i="79"/>
  <c r="AS125" i="79"/>
  <c r="BL14" i="93"/>
  <c r="BP14" i="93" s="1"/>
  <c r="BT14" i="93" s="1"/>
  <c r="BX14" i="93" s="1"/>
  <c r="CB14" i="93" s="1"/>
  <c r="BH14" i="93"/>
  <c r="BS115" i="94"/>
  <c r="BP115" i="94" s="1"/>
  <c r="S80" i="94"/>
  <c r="E84" i="53"/>
  <c r="K84" i="53" s="1"/>
  <c r="K92" i="53" s="1"/>
  <c r="E116" i="53"/>
  <c r="K116" i="53" s="1"/>
  <c r="E106" i="53"/>
  <c r="K106" i="53" s="1"/>
  <c r="E42" i="53"/>
  <c r="K42" i="53" s="1"/>
  <c r="E27" i="101"/>
  <c r="K27" i="101" s="1"/>
  <c r="E28" i="101"/>
  <c r="E38" i="101"/>
  <c r="K38" i="101" s="1"/>
  <c r="F102" i="114"/>
  <c r="U119" i="114" s="1"/>
  <c r="J119" i="114"/>
  <c r="E72" i="53"/>
  <c r="K72" i="53" s="1"/>
  <c r="K71" i="53"/>
  <c r="CU115" i="94"/>
  <c r="BJ113" i="79"/>
  <c r="BJ125" i="79" s="1"/>
  <c r="BK71" i="79"/>
  <c r="BK115" i="71"/>
  <c r="AC114" i="71"/>
  <c r="AC109" i="71"/>
  <c r="AD67" i="71"/>
  <c r="Y137" i="71" s="1"/>
  <c r="BK116" i="71"/>
  <c r="AT87" i="79"/>
  <c r="AD71" i="79"/>
  <c r="Y141" i="79" s="1"/>
  <c r="BT15" i="93"/>
  <c r="BX15" i="93" s="1"/>
  <c r="CB15" i="93" s="1"/>
  <c r="CF15" i="93" s="1"/>
  <c r="BP15" i="93"/>
  <c r="O53" i="95"/>
  <c r="BC125" i="95"/>
  <c r="AY126" i="95"/>
  <c r="Z115" i="94"/>
  <c r="T115" i="94"/>
  <c r="V115" i="94"/>
  <c r="CP115" i="94"/>
  <c r="CN115" i="94"/>
  <c r="AZ115" i="94"/>
  <c r="BB115" i="94"/>
  <c r="DV115" i="94"/>
  <c r="DT115" i="94"/>
  <c r="CH115" i="94"/>
  <c r="AD115" i="94"/>
  <c r="AB115" i="94"/>
  <c r="CN115" i="95"/>
  <c r="CP115" i="95"/>
  <c r="DP115" i="94"/>
  <c r="DR115" i="94"/>
  <c r="CB115" i="94"/>
  <c r="CD115" i="94"/>
  <c r="AA104" i="95"/>
  <c r="AE104" i="95" s="1"/>
  <c r="AI104" i="95" s="1"/>
  <c r="AM104" i="95" s="1"/>
  <c r="AQ104" i="95" s="1"/>
  <c r="AU104" i="95" s="1"/>
  <c r="AY104" i="95" s="1"/>
  <c r="BC104" i="95" s="1"/>
  <c r="BG104" i="95" s="1"/>
  <c r="BK104" i="95" s="1"/>
  <c r="BO104" i="95" s="1"/>
  <c r="BS104" i="95" s="1"/>
  <c r="BW104" i="95" s="1"/>
  <c r="CA104" i="95" s="1"/>
  <c r="CE104" i="95" s="1"/>
  <c r="CI104" i="95" s="1"/>
  <c r="CM104" i="95" s="1"/>
  <c r="CQ104" i="95" s="1"/>
  <c r="CU104" i="95" s="1"/>
  <c r="CY104" i="95" s="1"/>
  <c r="DC104" i="95" s="1"/>
  <c r="AU115" i="94"/>
  <c r="W80" i="94"/>
  <c r="AA80" i="94" s="1"/>
  <c r="AE80" i="94" s="1"/>
  <c r="AI80" i="94" s="1"/>
  <c r="AM80" i="94" s="1"/>
  <c r="AQ80" i="94" s="1"/>
  <c r="AU80" i="94" s="1"/>
  <c r="AY80" i="94" s="1"/>
  <c r="BC80" i="94" s="1"/>
  <c r="BG80" i="94" s="1"/>
  <c r="BK80" i="94" s="1"/>
  <c r="BO80" i="94" s="1"/>
  <c r="BS80" i="94" s="1"/>
  <c r="BW80" i="94" s="1"/>
  <c r="CA80" i="94" s="1"/>
  <c r="CE80" i="94" s="1"/>
  <c r="CI80" i="94" s="1"/>
  <c r="CM80" i="94" s="1"/>
  <c r="CQ80" i="94" s="1"/>
  <c r="CU80" i="94" s="1"/>
  <c r="CY80" i="94" s="1"/>
  <c r="DC80" i="94" s="1"/>
  <c r="DG80" i="94" s="1"/>
  <c r="DK80" i="94" s="1"/>
  <c r="DO80" i="94" s="1"/>
  <c r="DS80" i="94" s="1"/>
  <c r="DW80" i="94" s="1"/>
  <c r="EA80" i="94" s="1"/>
  <c r="BW115" i="95"/>
  <c r="BG115" i="95"/>
  <c r="AQ115" i="95"/>
  <c r="AJ115" i="94"/>
  <c r="AL115" i="94"/>
  <c r="U24" i="95"/>
  <c r="Y24" i="95" s="1"/>
  <c r="AC24" i="95" s="1"/>
  <c r="AG24" i="95" s="1"/>
  <c r="AK24" i="95" s="1"/>
  <c r="AO24" i="95" s="1"/>
  <c r="AS24" i="95" s="1"/>
  <c r="AW24" i="95" s="1"/>
  <c r="BA24" i="95" s="1"/>
  <c r="BE24" i="95" s="1"/>
  <c r="BI24" i="95" s="1"/>
  <c r="BM24" i="95" s="1"/>
  <c r="BQ24" i="95" s="1"/>
  <c r="BU24" i="95" s="1"/>
  <c r="BY24" i="95" s="1"/>
  <c r="CC24" i="95" s="1"/>
  <c r="CG24" i="95" s="1"/>
  <c r="CK24" i="95" s="1"/>
  <c r="CO24" i="95" s="1"/>
  <c r="CS24" i="95" s="1"/>
  <c r="CW24" i="95" s="1"/>
  <c r="DA24" i="95" s="1"/>
  <c r="DX115" i="94"/>
  <c r="DZ115" i="94"/>
  <c r="DH115" i="94"/>
  <c r="DJ115" i="94"/>
  <c r="BL115" i="94"/>
  <c r="BN115" i="94"/>
  <c r="S115" i="94"/>
  <c r="S40" i="94"/>
  <c r="W40" i="94" s="1"/>
  <c r="AA40" i="94" s="1"/>
  <c r="AE40" i="94" s="1"/>
  <c r="AI40" i="94" s="1"/>
  <c r="AM40" i="94" s="1"/>
  <c r="AQ40" i="94" s="1"/>
  <c r="AU40" i="94" s="1"/>
  <c r="AY40" i="94" s="1"/>
  <c r="BC40" i="94" s="1"/>
  <c r="BG40" i="94" s="1"/>
  <c r="BK40" i="94" s="1"/>
  <c r="BO40" i="94" s="1"/>
  <c r="BS40" i="94" s="1"/>
  <c r="BW40" i="94" s="1"/>
  <c r="CA40" i="94" s="1"/>
  <c r="CE40" i="94" s="1"/>
  <c r="CI40" i="94" s="1"/>
  <c r="CM40" i="94" s="1"/>
  <c r="CQ40" i="94" s="1"/>
  <c r="CU40" i="94" s="1"/>
  <c r="CY40" i="94" s="1"/>
  <c r="DC40" i="94" s="1"/>
  <c r="DG40" i="94" s="1"/>
  <c r="DK40" i="94" s="1"/>
  <c r="DO40" i="94" s="1"/>
  <c r="DS40" i="94" s="1"/>
  <c r="DW40" i="94" s="1"/>
  <c r="EA40" i="94" s="1"/>
  <c r="DF115" i="94"/>
  <c r="DD115" i="94"/>
  <c r="AU115" i="95"/>
  <c r="AR115" i="95" s="1"/>
  <c r="DC115" i="95"/>
  <c r="CM115" i="95"/>
  <c r="BK115" i="94"/>
  <c r="CI115" i="95"/>
  <c r="BS115" i="95"/>
  <c r="BC115" i="95"/>
  <c r="AM115" i="95"/>
  <c r="W115" i="95"/>
  <c r="K19" i="77"/>
  <c r="E46" i="128"/>
  <c r="K46" i="128" s="1"/>
  <c r="E45" i="128"/>
  <c r="K45" i="128" s="1"/>
  <c r="E65" i="128"/>
  <c r="K65" i="128" s="1"/>
  <c r="Z115" i="95"/>
  <c r="X115" i="95"/>
  <c r="BN115" i="95"/>
  <c r="BL115" i="95"/>
  <c r="S115" i="95"/>
  <c r="S40" i="95"/>
  <c r="W40" i="95" s="1"/>
  <c r="AA40" i="95" s="1"/>
  <c r="AE40" i="95" s="1"/>
  <c r="AI40" i="95" s="1"/>
  <c r="AM40" i="95" s="1"/>
  <c r="AQ40" i="95" s="1"/>
  <c r="AU40" i="95" s="1"/>
  <c r="AY40" i="95" s="1"/>
  <c r="BC40" i="95" s="1"/>
  <c r="BG40" i="95" s="1"/>
  <c r="BK40" i="95" s="1"/>
  <c r="BO40" i="95" s="1"/>
  <c r="BS40" i="95" s="1"/>
  <c r="BW40" i="95" s="1"/>
  <c r="CA40" i="95" s="1"/>
  <c r="CE40" i="95" s="1"/>
  <c r="CI40" i="95" s="1"/>
  <c r="CM40" i="95" s="1"/>
  <c r="CQ40" i="95" s="1"/>
  <c r="CU40" i="95" s="1"/>
  <c r="CY40" i="95" s="1"/>
  <c r="DC40" i="95" s="1"/>
  <c r="CD115" i="95"/>
  <c r="CB115" i="95"/>
  <c r="AN115" i="94"/>
  <c r="AP115" i="94"/>
  <c r="AF115" i="94"/>
  <c r="AH115" i="94"/>
  <c r="DL115" i="94"/>
  <c r="DN115" i="94"/>
  <c r="BK115" i="95"/>
  <c r="AE52" i="95"/>
  <c r="AI52" i="95" s="1"/>
  <c r="AM52" i="95" s="1"/>
  <c r="AQ52" i="95" s="1"/>
  <c r="AU52" i="95" s="1"/>
  <c r="AY52" i="95" s="1"/>
  <c r="BC52" i="95" s="1"/>
  <c r="BG52" i="95" s="1"/>
  <c r="BK52" i="95" s="1"/>
  <c r="BO52" i="95" s="1"/>
  <c r="BS52" i="95" s="1"/>
  <c r="BW52" i="95" s="1"/>
  <c r="CA52" i="95" s="1"/>
  <c r="CE52" i="95" s="1"/>
  <c r="CI52" i="95" s="1"/>
  <c r="CM52" i="95" s="1"/>
  <c r="CQ52" i="95" s="1"/>
  <c r="CU52" i="95" s="1"/>
  <c r="CY52" i="95" s="1"/>
  <c r="DC52" i="95" s="1"/>
  <c r="S96" i="95"/>
  <c r="W96" i="95" s="1"/>
  <c r="AA96" i="95" s="1"/>
  <c r="AE96" i="95" s="1"/>
  <c r="AI96" i="95" s="1"/>
  <c r="AM96" i="95" s="1"/>
  <c r="AQ96" i="95" s="1"/>
  <c r="AU96" i="95" s="1"/>
  <c r="AY96" i="95" s="1"/>
  <c r="BC96" i="95" s="1"/>
  <c r="BG96" i="95" s="1"/>
  <c r="BK96" i="95" s="1"/>
  <c r="BO96" i="95" s="1"/>
  <c r="BS96" i="95" s="1"/>
  <c r="BW96" i="95" s="1"/>
  <c r="CA96" i="95" s="1"/>
  <c r="CE96" i="95" s="1"/>
  <c r="CI96" i="95" s="1"/>
  <c r="CM96" i="95" s="1"/>
  <c r="CQ96" i="95" s="1"/>
  <c r="CU96" i="95" s="1"/>
  <c r="CY96" i="95" s="1"/>
  <c r="DC96" i="95" s="1"/>
  <c r="AF115" i="95"/>
  <c r="AH115" i="95"/>
  <c r="AV115" i="94"/>
  <c r="AX115" i="94"/>
  <c r="CV115" i="94"/>
  <c r="CX115" i="94"/>
  <c r="AE115" i="95"/>
  <c r="AS16" i="94"/>
  <c r="AK72" i="94"/>
  <c r="AS16" i="95"/>
  <c r="O83" i="94"/>
  <c r="O84" i="94" s="1"/>
  <c r="S84" i="94" s="1"/>
  <c r="W84" i="94" s="1"/>
  <c r="AA84" i="94" s="1"/>
  <c r="AE84" i="94" s="1"/>
  <c r="AI84" i="94" s="1"/>
  <c r="AM84" i="94" s="1"/>
  <c r="AQ84" i="94" s="1"/>
  <c r="AU84" i="94" s="1"/>
  <c r="AY84" i="94" s="1"/>
  <c r="BC84" i="94" s="1"/>
  <c r="BG84" i="94" s="1"/>
  <c r="BK84" i="94" s="1"/>
  <c r="BO84" i="94" s="1"/>
  <c r="BS84" i="94" s="1"/>
  <c r="BW84" i="94" s="1"/>
  <c r="CA84" i="94" s="1"/>
  <c r="CE84" i="94" s="1"/>
  <c r="CI84" i="94" s="1"/>
  <c r="CM84" i="94" s="1"/>
  <c r="CQ84" i="94" s="1"/>
  <c r="CU84" i="94" s="1"/>
  <c r="CY84" i="94" s="1"/>
  <c r="DC84" i="94" s="1"/>
  <c r="DG84" i="94" s="1"/>
  <c r="DK84" i="94" s="1"/>
  <c r="DO84" i="94" s="1"/>
  <c r="DS84" i="94" s="1"/>
  <c r="DW84" i="94" s="1"/>
  <c r="EA84" i="94" s="1"/>
  <c r="O83" i="95"/>
  <c r="O84" i="95" s="1"/>
  <c r="S84" i="95" s="1"/>
  <c r="W84" i="95" s="1"/>
  <c r="AA84" i="95" s="1"/>
  <c r="AE84" i="95" s="1"/>
  <c r="AI84" i="95" s="1"/>
  <c r="AM84" i="95" s="1"/>
  <c r="AQ84" i="95" s="1"/>
  <c r="AU84" i="95" s="1"/>
  <c r="AY84" i="95" s="1"/>
  <c r="BC84" i="95" s="1"/>
  <c r="BG84" i="95" s="1"/>
  <c r="BK84" i="95" s="1"/>
  <c r="BO84" i="95" s="1"/>
  <c r="BS84" i="95" s="1"/>
  <c r="BW84" i="95" s="1"/>
  <c r="CA84" i="95" s="1"/>
  <c r="CE84" i="95" s="1"/>
  <c r="CI84" i="95" s="1"/>
  <c r="CM84" i="95" s="1"/>
  <c r="CQ84" i="95" s="1"/>
  <c r="CU84" i="95" s="1"/>
  <c r="CY84" i="95" s="1"/>
  <c r="DC84" i="95" s="1"/>
  <c r="BH118" i="80"/>
  <c r="BH120" i="80"/>
  <c r="BH119" i="80"/>
  <c r="E100" i="86"/>
  <c r="X129" i="86"/>
  <c r="CP118" i="80"/>
  <c r="CP120" i="80"/>
  <c r="CP119" i="80"/>
  <c r="BN141" i="79"/>
  <c r="F116" i="86"/>
  <c r="F117" i="86" s="1"/>
  <c r="X135" i="86" s="1"/>
  <c r="E111" i="86"/>
  <c r="X134" i="86" s="1"/>
  <c r="X132" i="86"/>
  <c r="L53" i="94"/>
  <c r="L54" i="94" s="1"/>
  <c r="P54" i="94" s="1"/>
  <c r="T54" i="94" s="1"/>
  <c r="X54" i="94" s="1"/>
  <c r="AB54" i="94" s="1"/>
  <c r="AF54" i="94" s="1"/>
  <c r="AJ54" i="94" s="1"/>
  <c r="AN54" i="94" s="1"/>
  <c r="AR54" i="94" s="1"/>
  <c r="AV54" i="94" s="1"/>
  <c r="AZ54" i="94" s="1"/>
  <c r="BD54" i="94" s="1"/>
  <c r="BH54" i="94" s="1"/>
  <c r="BL54" i="94" s="1"/>
  <c r="BP54" i="94" s="1"/>
  <c r="BT54" i="94" s="1"/>
  <c r="BX54" i="94" s="1"/>
  <c r="CB54" i="94" s="1"/>
  <c r="CF54" i="94" s="1"/>
  <c r="CJ54" i="94" s="1"/>
  <c r="CN54" i="94" s="1"/>
  <c r="CR54" i="94" s="1"/>
  <c r="CV54" i="94" s="1"/>
  <c r="CZ54" i="94" s="1"/>
  <c r="DD54" i="94" s="1"/>
  <c r="DH54" i="94" s="1"/>
  <c r="DL54" i="94" s="1"/>
  <c r="DP54" i="94" s="1"/>
  <c r="DT54" i="94" s="1"/>
  <c r="DX54" i="94" s="1"/>
  <c r="O54" i="94"/>
  <c r="S54" i="94" s="1"/>
  <c r="W54" i="94" s="1"/>
  <c r="AA54" i="94" s="1"/>
  <c r="AE54" i="94" s="1"/>
  <c r="AI54" i="94" s="1"/>
  <c r="AM54" i="94" s="1"/>
  <c r="AQ54" i="94" s="1"/>
  <c r="AU54" i="94" s="1"/>
  <c r="AY54" i="94" s="1"/>
  <c r="BC54" i="94" s="1"/>
  <c r="BG54" i="94" s="1"/>
  <c r="BK54" i="94" s="1"/>
  <c r="BO54" i="94" s="1"/>
  <c r="BS54" i="94" s="1"/>
  <c r="BW54" i="94" s="1"/>
  <c r="CA54" i="94" s="1"/>
  <c r="CE54" i="94" s="1"/>
  <c r="CI54" i="94" s="1"/>
  <c r="CM54" i="94" s="1"/>
  <c r="CQ54" i="94" s="1"/>
  <c r="CU54" i="94" s="1"/>
  <c r="CY54" i="94" s="1"/>
  <c r="DC54" i="94" s="1"/>
  <c r="DG54" i="94" s="1"/>
  <c r="DK54" i="94" s="1"/>
  <c r="DO54" i="94" s="1"/>
  <c r="DS54" i="94" s="1"/>
  <c r="DW54" i="94" s="1"/>
  <c r="EA54" i="94" s="1"/>
  <c r="M53" i="94"/>
  <c r="M54" i="94" s="1"/>
  <c r="Q54" i="94" s="1"/>
  <c r="U54" i="94" s="1"/>
  <c r="Y54" i="94" s="1"/>
  <c r="AC54" i="94" s="1"/>
  <c r="AG54" i="94" s="1"/>
  <c r="AK54" i="94" s="1"/>
  <c r="AO54" i="94" s="1"/>
  <c r="AS54" i="94" s="1"/>
  <c r="AW54" i="94" s="1"/>
  <c r="BA54" i="94" s="1"/>
  <c r="BE54" i="94" s="1"/>
  <c r="BI54" i="94" s="1"/>
  <c r="BM54" i="94" s="1"/>
  <c r="BQ54" i="94" s="1"/>
  <c r="BU54" i="94" s="1"/>
  <c r="BY54" i="94" s="1"/>
  <c r="CC54" i="94" s="1"/>
  <c r="CG54" i="94" s="1"/>
  <c r="CK54" i="94" s="1"/>
  <c r="CO54" i="94" s="1"/>
  <c r="CS54" i="94" s="1"/>
  <c r="CW54" i="94" s="1"/>
  <c r="DA54" i="94" s="1"/>
  <c r="DE54" i="94" s="1"/>
  <c r="DI54" i="94" s="1"/>
  <c r="DM54" i="94" s="1"/>
  <c r="DQ54" i="94" s="1"/>
  <c r="DU54" i="94" s="1"/>
  <c r="DY54" i="94" s="1"/>
  <c r="AS126" i="71" l="1"/>
  <c r="AT137" i="71" s="1"/>
  <c r="AO138" i="71" s="1"/>
  <c r="AO126" i="71"/>
  <c r="AO127" i="71" s="1"/>
  <c r="CY115" i="95"/>
  <c r="CV115" i="95" s="1"/>
  <c r="AX115" i="95"/>
  <c r="AV115" i="95"/>
  <c r="CX115" i="95"/>
  <c r="AE100" i="95"/>
  <c r="AI100" i="95" s="1"/>
  <c r="AM100" i="95" s="1"/>
  <c r="AQ100" i="95" s="1"/>
  <c r="AU100" i="95" s="1"/>
  <c r="AY100" i="95" s="1"/>
  <c r="BC100" i="95" s="1"/>
  <c r="BG100" i="95" s="1"/>
  <c r="BK100" i="95" s="1"/>
  <c r="BO100" i="95" s="1"/>
  <c r="BS100" i="95" s="1"/>
  <c r="BW100" i="95" s="1"/>
  <c r="CA100" i="95" s="1"/>
  <c r="CE100" i="95" s="1"/>
  <c r="CI100" i="95" s="1"/>
  <c r="CM100" i="95" s="1"/>
  <c r="CQ100" i="95" s="1"/>
  <c r="CU100" i="95" s="1"/>
  <c r="CY100" i="95" s="1"/>
  <c r="DC100" i="95" s="1"/>
  <c r="Q20" i="95"/>
  <c r="M116" i="95"/>
  <c r="AM72" i="95"/>
  <c r="AQ72" i="95" s="1"/>
  <c r="AU72" i="95" s="1"/>
  <c r="AY72" i="95" s="1"/>
  <c r="BC72" i="95" s="1"/>
  <c r="BG72" i="95" s="1"/>
  <c r="BK72" i="95" s="1"/>
  <c r="BO72" i="95" s="1"/>
  <c r="BS72" i="95" s="1"/>
  <c r="BW72" i="95" s="1"/>
  <c r="CA72" i="95" s="1"/>
  <c r="CE72" i="95" s="1"/>
  <c r="CI72" i="95" s="1"/>
  <c r="CM72" i="95" s="1"/>
  <c r="CQ72" i="95" s="1"/>
  <c r="CU72" i="95" s="1"/>
  <c r="CY72" i="95" s="1"/>
  <c r="DC72" i="95" s="1"/>
  <c r="BC80" i="95"/>
  <c r="BG80" i="95" s="1"/>
  <c r="BK80" i="95" s="1"/>
  <c r="BO80" i="95" s="1"/>
  <c r="BS80" i="95" s="1"/>
  <c r="BW80" i="95" s="1"/>
  <c r="CA80" i="95" s="1"/>
  <c r="CE80" i="95" s="1"/>
  <c r="CI80" i="95" s="1"/>
  <c r="CM80" i="95" s="1"/>
  <c r="CQ80" i="95" s="1"/>
  <c r="CU80" i="95" s="1"/>
  <c r="CY80" i="95" s="1"/>
  <c r="DC80" i="95" s="1"/>
  <c r="CT115" i="95"/>
  <c r="CR115" i="95"/>
  <c r="F121" i="114"/>
  <c r="AP132" i="71"/>
  <c r="BX115" i="95"/>
  <c r="F126" i="71"/>
  <c r="J126" i="71"/>
  <c r="K137" i="71" s="1"/>
  <c r="BF141" i="79"/>
  <c r="G137" i="71"/>
  <c r="BR115" i="94"/>
  <c r="G132" i="71"/>
  <c r="K118" i="71"/>
  <c r="AU125" i="94"/>
  <c r="AY125" i="94" s="1"/>
  <c r="BC125" i="94" s="1"/>
  <c r="AQ126" i="94"/>
  <c r="K28" i="77"/>
  <c r="K30" i="77" s="1"/>
  <c r="AC92" i="94"/>
  <c r="Y116" i="94"/>
  <c r="AT115" i="95"/>
  <c r="K50" i="133"/>
  <c r="K118" i="53"/>
  <c r="K26" i="53"/>
  <c r="E28" i="122"/>
  <c r="K27" i="122"/>
  <c r="K28" i="101"/>
  <c r="E29" i="101"/>
  <c r="K29" i="101" s="1"/>
  <c r="L53" i="95"/>
  <c r="L54" i="95" s="1"/>
  <c r="P54" i="95" s="1"/>
  <c r="T54" i="95" s="1"/>
  <c r="X54" i="95" s="1"/>
  <c r="AB54" i="95" s="1"/>
  <c r="AF54" i="95" s="1"/>
  <c r="AJ54" i="95" s="1"/>
  <c r="AN54" i="95" s="1"/>
  <c r="AR54" i="95" s="1"/>
  <c r="AV54" i="95" s="1"/>
  <c r="AZ54" i="95" s="1"/>
  <c r="BD54" i="95" s="1"/>
  <c r="BH54" i="95" s="1"/>
  <c r="BL54" i="95" s="1"/>
  <c r="BP54" i="95" s="1"/>
  <c r="BT54" i="95" s="1"/>
  <c r="BX54" i="95" s="1"/>
  <c r="CB54" i="95" s="1"/>
  <c r="CF54" i="95" s="1"/>
  <c r="CJ54" i="95" s="1"/>
  <c r="CN54" i="95" s="1"/>
  <c r="CR54" i="95" s="1"/>
  <c r="CV54" i="95" s="1"/>
  <c r="CZ54" i="95" s="1"/>
  <c r="O54" i="95"/>
  <c r="S54" i="95" s="1"/>
  <c r="W54" i="95" s="1"/>
  <c r="AA54" i="95" s="1"/>
  <c r="AE54" i="95" s="1"/>
  <c r="AI54" i="95" s="1"/>
  <c r="AM54" i="95" s="1"/>
  <c r="AQ54" i="95" s="1"/>
  <c r="AU54" i="95" s="1"/>
  <c r="AY54" i="95" s="1"/>
  <c r="BC54" i="95" s="1"/>
  <c r="BG54" i="95" s="1"/>
  <c r="BK54" i="95" s="1"/>
  <c r="BO54" i="95" s="1"/>
  <c r="BS54" i="95" s="1"/>
  <c r="BW54" i="95" s="1"/>
  <c r="CA54" i="95" s="1"/>
  <c r="CE54" i="95" s="1"/>
  <c r="CI54" i="95" s="1"/>
  <c r="CM54" i="95" s="1"/>
  <c r="CQ54" i="95" s="1"/>
  <c r="CU54" i="95" s="1"/>
  <c r="CY54" i="95" s="1"/>
  <c r="DC54" i="95" s="1"/>
  <c r="M53" i="95"/>
  <c r="Y136" i="79"/>
  <c r="CT115" i="94"/>
  <c r="CR115" i="94"/>
  <c r="AN130" i="79"/>
  <c r="AR130" i="79"/>
  <c r="AS141" i="79" s="1"/>
  <c r="BF136" i="79"/>
  <c r="BJ122" i="79"/>
  <c r="J130" i="79"/>
  <c r="K141" i="79" s="1"/>
  <c r="F130" i="79"/>
  <c r="BT115" i="94"/>
  <c r="BV115" i="94"/>
  <c r="CZ115" i="94"/>
  <c r="DB115" i="94"/>
  <c r="O16" i="93"/>
  <c r="S16" i="93" s="1"/>
  <c r="W16" i="93" s="1"/>
  <c r="AA16" i="93" s="1"/>
  <c r="AE16" i="93" s="1"/>
  <c r="AI16" i="93" s="1"/>
  <c r="AM16" i="93" s="1"/>
  <c r="AQ16" i="93" s="1"/>
  <c r="AU16" i="93" s="1"/>
  <c r="AY16" i="93" s="1"/>
  <c r="BC16" i="93" s="1"/>
  <c r="BG16" i="93" s="1"/>
  <c r="BK16" i="93" s="1"/>
  <c r="BO16" i="93" s="1"/>
  <c r="BS16" i="93" s="1"/>
  <c r="BW16" i="93" s="1"/>
  <c r="CA16" i="93" s="1"/>
  <c r="CE16" i="93" s="1"/>
  <c r="CI16" i="93" s="1"/>
  <c r="CM16" i="93" s="1"/>
  <c r="CQ16" i="93" s="1"/>
  <c r="CU16" i="93" s="1"/>
  <c r="CY16" i="93" s="1"/>
  <c r="DC16" i="93" s="1"/>
  <c r="DG16" i="93" s="1"/>
  <c r="DK16" i="93" s="1"/>
  <c r="DO16" i="93" s="1"/>
  <c r="DS16" i="93" s="1"/>
  <c r="DW16" i="93" s="1"/>
  <c r="O16" i="95"/>
  <c r="S16" i="95" s="1"/>
  <c r="W16" i="95" s="1"/>
  <c r="AA16" i="95" s="1"/>
  <c r="AE16" i="95" s="1"/>
  <c r="AI16" i="95" s="1"/>
  <c r="AM16" i="95" s="1"/>
  <c r="AQ16" i="95" s="1"/>
  <c r="AU16" i="95" s="1"/>
  <c r="AY16" i="95" s="1"/>
  <c r="BC16" i="95" s="1"/>
  <c r="BG16" i="95" s="1"/>
  <c r="BK16" i="95" s="1"/>
  <c r="BO16" i="95" s="1"/>
  <c r="BS16" i="95" s="1"/>
  <c r="BW16" i="95" s="1"/>
  <c r="CA16" i="95" s="1"/>
  <c r="CE16" i="95" s="1"/>
  <c r="CI16" i="95" s="1"/>
  <c r="CM16" i="95" s="1"/>
  <c r="CQ16" i="95" s="1"/>
  <c r="CU16" i="95" s="1"/>
  <c r="CY16" i="95" s="1"/>
  <c r="DC16" i="95" s="1"/>
  <c r="O16" i="94"/>
  <c r="S16" i="94" s="1"/>
  <c r="W16" i="94" s="1"/>
  <c r="AA16" i="94" s="1"/>
  <c r="AE16" i="94" s="1"/>
  <c r="AI16" i="94" s="1"/>
  <c r="AM16" i="94" s="1"/>
  <c r="AQ16" i="94" s="1"/>
  <c r="AU16" i="94" s="1"/>
  <c r="AY16" i="94" s="1"/>
  <c r="BC16" i="94" s="1"/>
  <c r="BG16" i="94" s="1"/>
  <c r="BK16" i="94" s="1"/>
  <c r="BO16" i="94" s="1"/>
  <c r="BS16" i="94" s="1"/>
  <c r="BW16" i="94" s="1"/>
  <c r="CA16" i="94" s="1"/>
  <c r="CE16" i="94" s="1"/>
  <c r="CI16" i="94" s="1"/>
  <c r="CM16" i="94" s="1"/>
  <c r="CQ16" i="94" s="1"/>
  <c r="CU16" i="94" s="1"/>
  <c r="CY16" i="94" s="1"/>
  <c r="DC16" i="94" s="1"/>
  <c r="DG16" i="94" s="1"/>
  <c r="DK16" i="94" s="1"/>
  <c r="DO16" i="94" s="1"/>
  <c r="DS16" i="94" s="1"/>
  <c r="DW16" i="94" s="1"/>
  <c r="EA16" i="94" s="1"/>
  <c r="Y132" i="71"/>
  <c r="BC126" i="95"/>
  <c r="BG125" i="95"/>
  <c r="CN15" i="93"/>
  <c r="CR15" i="93" s="1"/>
  <c r="CV15" i="93" s="1"/>
  <c r="CJ15" i="93"/>
  <c r="AO136" i="79"/>
  <c r="AO141" i="79"/>
  <c r="AS122" i="79"/>
  <c r="AC121" i="71"/>
  <c r="BE130" i="79"/>
  <c r="BI130" i="79"/>
  <c r="BJ141" i="79" s="1"/>
  <c r="BE142" i="79" s="1"/>
  <c r="E30" i="101"/>
  <c r="K30" i="101" s="1"/>
  <c r="E31" i="101"/>
  <c r="K31" i="101" s="1"/>
  <c r="CJ14" i="93"/>
  <c r="CN14" i="93" s="1"/>
  <c r="CR14" i="93" s="1"/>
  <c r="CF14" i="93"/>
  <c r="X130" i="79"/>
  <c r="AB130" i="79"/>
  <c r="AC141" i="79" s="1"/>
  <c r="X142" i="79" s="1"/>
  <c r="BK121" i="71"/>
  <c r="G141" i="79"/>
  <c r="G136" i="79"/>
  <c r="BD115" i="94"/>
  <c r="BF115" i="94"/>
  <c r="CL115" i="94"/>
  <c r="CJ115" i="94"/>
  <c r="E77" i="53"/>
  <c r="K77" i="53" s="1"/>
  <c r="K76" i="53"/>
  <c r="K66" i="53"/>
  <c r="E68" i="53"/>
  <c r="K68" i="53" s="1"/>
  <c r="E35" i="53"/>
  <c r="K35" i="53" s="1"/>
  <c r="K34" i="53"/>
  <c r="K32" i="53"/>
  <c r="E33" i="53"/>
  <c r="K33" i="53" s="1"/>
  <c r="K52" i="133"/>
  <c r="BG132" i="71"/>
  <c r="AJ115" i="95"/>
  <c r="AL115" i="95"/>
  <c r="BR115" i="95"/>
  <c r="BP115" i="95"/>
  <c r="BJ115" i="94"/>
  <c r="BH115" i="94"/>
  <c r="DB115" i="95"/>
  <c r="CZ115" i="95"/>
  <c r="AP115" i="95"/>
  <c r="AN115" i="95"/>
  <c r="BT115" i="95"/>
  <c r="BV115" i="95"/>
  <c r="T115" i="95"/>
  <c r="V115" i="95"/>
  <c r="AZ115" i="95"/>
  <c r="BB115" i="95"/>
  <c r="CF115" i="95"/>
  <c r="CH115" i="95"/>
  <c r="CJ115" i="95"/>
  <c r="CL115" i="95"/>
  <c r="R115" i="94"/>
  <c r="P115" i="94"/>
  <c r="BD115" i="95"/>
  <c r="BF115" i="95"/>
  <c r="AT115" i="94"/>
  <c r="AR115" i="94"/>
  <c r="E47" i="128"/>
  <c r="K47" i="128" s="1"/>
  <c r="E66" i="128"/>
  <c r="K66" i="128" s="1"/>
  <c r="E67" i="128"/>
  <c r="K67" i="128" s="1"/>
  <c r="AB115" i="95"/>
  <c r="AD115" i="95"/>
  <c r="BJ115" i="95"/>
  <c r="BH115" i="95"/>
  <c r="R115" i="95"/>
  <c r="P115" i="95"/>
  <c r="AO72" i="94"/>
  <c r="AW16" i="95"/>
  <c r="AW16" i="94"/>
  <c r="F11" i="130"/>
  <c r="G11" i="130" s="1"/>
  <c r="J95" i="74"/>
  <c r="O21" i="95"/>
  <c r="O21" i="94"/>
  <c r="O37" i="93"/>
  <c r="S37" i="93" s="1"/>
  <c r="W37" i="93" s="1"/>
  <c r="AA37" i="93" s="1"/>
  <c r="AE37" i="93" s="1"/>
  <c r="AI37" i="93" s="1"/>
  <c r="AM37" i="93" s="1"/>
  <c r="AQ37" i="93" s="1"/>
  <c r="AU37" i="93" s="1"/>
  <c r="AY37" i="93" s="1"/>
  <c r="BC37" i="93" s="1"/>
  <c r="BG37" i="93" s="1"/>
  <c r="BK37" i="93" s="1"/>
  <c r="BO37" i="93" s="1"/>
  <c r="BS37" i="93" s="1"/>
  <c r="BW37" i="93" s="1"/>
  <c r="CA37" i="93" s="1"/>
  <c r="CE37" i="93" s="1"/>
  <c r="CI37" i="93" s="1"/>
  <c r="CM37" i="93" s="1"/>
  <c r="CQ37" i="93" s="1"/>
  <c r="CU37" i="93" s="1"/>
  <c r="CY37" i="93" s="1"/>
  <c r="DC37" i="93" s="1"/>
  <c r="DG37" i="93" s="1"/>
  <c r="DK37" i="93" s="1"/>
  <c r="DO37" i="93" s="1"/>
  <c r="DS37" i="93" s="1"/>
  <c r="DW37" i="93" s="1"/>
  <c r="F105" i="86"/>
  <c r="F106" i="86" s="1"/>
  <c r="X137" i="86" s="1"/>
  <c r="X136" i="86"/>
  <c r="N53" i="94"/>
  <c r="N54" i="94" s="1"/>
  <c r="R54" i="94" s="1"/>
  <c r="V54" i="94" s="1"/>
  <c r="Z54" i="94" s="1"/>
  <c r="AD54" i="94" s="1"/>
  <c r="AH54" i="94" s="1"/>
  <c r="AL54" i="94" s="1"/>
  <c r="AP54" i="94" s="1"/>
  <c r="AT54" i="94" s="1"/>
  <c r="AX54" i="94" s="1"/>
  <c r="BB54" i="94" s="1"/>
  <c r="BF54" i="94" s="1"/>
  <c r="BJ54" i="94" s="1"/>
  <c r="BN54" i="94" s="1"/>
  <c r="BR54" i="94" s="1"/>
  <c r="BV54" i="94" s="1"/>
  <c r="BZ54" i="94" s="1"/>
  <c r="CD54" i="94" s="1"/>
  <c r="CH54" i="94" s="1"/>
  <c r="CL54" i="94" s="1"/>
  <c r="CP54" i="94" s="1"/>
  <c r="CT54" i="94" s="1"/>
  <c r="CX54" i="94" s="1"/>
  <c r="DB54" i="94" s="1"/>
  <c r="DF54" i="94" s="1"/>
  <c r="DJ54" i="94" s="1"/>
  <c r="DN54" i="94" s="1"/>
  <c r="DR54" i="94" s="1"/>
  <c r="DV54" i="94" s="1"/>
  <c r="DZ54" i="94" s="1"/>
  <c r="P25" i="149" l="1"/>
  <c r="P26" i="149" s="1"/>
  <c r="U20" i="95"/>
  <c r="Q116" i="95"/>
  <c r="AN142" i="79"/>
  <c r="AU126" i="94"/>
  <c r="AY126" i="94" s="1"/>
  <c r="AN131" i="79"/>
  <c r="F127" i="71"/>
  <c r="X131" i="79"/>
  <c r="BE131" i="79"/>
  <c r="F138" i="71"/>
  <c r="F142" i="79"/>
  <c r="F43" i="93"/>
  <c r="BC126" i="94"/>
  <c r="BG125" i="94"/>
  <c r="AG92" i="94"/>
  <c r="AC116" i="94"/>
  <c r="K41" i="101"/>
  <c r="K43" i="101" s="1"/>
  <c r="K47" i="53"/>
  <c r="K79" i="53"/>
  <c r="O190" i="53" s="1"/>
  <c r="O192" i="53" s="1"/>
  <c r="K28" i="122"/>
  <c r="E29" i="122"/>
  <c r="K29" i="122" s="1"/>
  <c r="BJ126" i="71"/>
  <c r="BK137" i="71" s="1"/>
  <c r="BF138" i="71" s="1"/>
  <c r="BF126" i="71"/>
  <c r="CV14" i="93"/>
  <c r="CZ14" i="93"/>
  <c r="DD14" i="93" s="1"/>
  <c r="DH14" i="93" s="1"/>
  <c r="DD15" i="93"/>
  <c r="DH15" i="93" s="1"/>
  <c r="DL15" i="93" s="1"/>
  <c r="CZ15" i="93"/>
  <c r="N53" i="95"/>
  <c r="N54" i="95" s="1"/>
  <c r="R54" i="95" s="1"/>
  <c r="V54" i="95" s="1"/>
  <c r="Z54" i="95" s="1"/>
  <c r="AD54" i="95" s="1"/>
  <c r="AH54" i="95" s="1"/>
  <c r="AL54" i="95" s="1"/>
  <c r="AP54" i="95" s="1"/>
  <c r="AT54" i="95" s="1"/>
  <c r="AX54" i="95" s="1"/>
  <c r="BB54" i="95" s="1"/>
  <c r="BF54" i="95" s="1"/>
  <c r="BJ54" i="95" s="1"/>
  <c r="BN54" i="95" s="1"/>
  <c r="BR54" i="95" s="1"/>
  <c r="BV54" i="95" s="1"/>
  <c r="BZ54" i="95" s="1"/>
  <c r="CD54" i="95" s="1"/>
  <c r="CH54" i="95" s="1"/>
  <c r="CL54" i="95" s="1"/>
  <c r="CP54" i="95" s="1"/>
  <c r="CT54" i="95" s="1"/>
  <c r="CX54" i="95" s="1"/>
  <c r="DB54" i="95" s="1"/>
  <c r="M54" i="95"/>
  <c r="Q54" i="95" s="1"/>
  <c r="U54" i="95" s="1"/>
  <c r="Y54" i="95" s="1"/>
  <c r="AC54" i="95" s="1"/>
  <c r="AG54" i="95" s="1"/>
  <c r="AK54" i="95" s="1"/>
  <c r="AO54" i="95" s="1"/>
  <c r="AS54" i="95" s="1"/>
  <c r="AW54" i="95" s="1"/>
  <c r="BA54" i="95" s="1"/>
  <c r="BE54" i="95" s="1"/>
  <c r="BI54" i="95" s="1"/>
  <c r="BM54" i="95" s="1"/>
  <c r="BQ54" i="95" s="1"/>
  <c r="BU54" i="95" s="1"/>
  <c r="BY54" i="95" s="1"/>
  <c r="CC54" i="95" s="1"/>
  <c r="CG54" i="95" s="1"/>
  <c r="CK54" i="95" s="1"/>
  <c r="CO54" i="95" s="1"/>
  <c r="CS54" i="95" s="1"/>
  <c r="CW54" i="95" s="1"/>
  <c r="DA54" i="95" s="1"/>
  <c r="AB126" i="71"/>
  <c r="AC137" i="71" s="1"/>
  <c r="X138" i="71" s="1"/>
  <c r="X126" i="71"/>
  <c r="BK125" i="95"/>
  <c r="BG126" i="95"/>
  <c r="O26" i="95"/>
  <c r="O55" i="93"/>
  <c r="S55" i="93" s="1"/>
  <c r="W55" i="93" s="1"/>
  <c r="AA55" i="93" s="1"/>
  <c r="AE55" i="93" s="1"/>
  <c r="AI55" i="93" s="1"/>
  <c r="AM55" i="93" s="1"/>
  <c r="AQ55" i="93" s="1"/>
  <c r="AU55" i="93" s="1"/>
  <c r="AY55" i="93" s="1"/>
  <c r="BC55" i="93" s="1"/>
  <c r="BG55" i="93" s="1"/>
  <c r="BK55" i="93" s="1"/>
  <c r="BO55" i="93" s="1"/>
  <c r="BS55" i="93" s="1"/>
  <c r="BW55" i="93" s="1"/>
  <c r="CA55" i="93" s="1"/>
  <c r="CE55" i="93" s="1"/>
  <c r="CI55" i="93" s="1"/>
  <c r="CM55" i="93" s="1"/>
  <c r="CQ55" i="93" s="1"/>
  <c r="CU55" i="93" s="1"/>
  <c r="CY55" i="93" s="1"/>
  <c r="DC55" i="93" s="1"/>
  <c r="DG55" i="93" s="1"/>
  <c r="DK55" i="93" s="1"/>
  <c r="DO55" i="93" s="1"/>
  <c r="DS55" i="93" s="1"/>
  <c r="DW55" i="93" s="1"/>
  <c r="O26" i="94"/>
  <c r="F131" i="79"/>
  <c r="E48" i="128"/>
  <c r="K48" i="128" s="1"/>
  <c r="AS72" i="94"/>
  <c r="BA16" i="94"/>
  <c r="BA16" i="95"/>
  <c r="F64" i="93"/>
  <c r="M21" i="94"/>
  <c r="N21" i="94" s="1"/>
  <c r="N22" i="94" s="1"/>
  <c r="R22" i="94" s="1"/>
  <c r="V22" i="94" s="1"/>
  <c r="Z22" i="94" s="1"/>
  <c r="AD22" i="94" s="1"/>
  <c r="AH22" i="94" s="1"/>
  <c r="AL22" i="94" s="1"/>
  <c r="AP22" i="94" s="1"/>
  <c r="AT22" i="94" s="1"/>
  <c r="AX22" i="94" s="1"/>
  <c r="BB22" i="94" s="1"/>
  <c r="BF22" i="94" s="1"/>
  <c r="BJ22" i="94" s="1"/>
  <c r="BN22" i="94" s="1"/>
  <c r="BR22" i="94" s="1"/>
  <c r="BV22" i="94" s="1"/>
  <c r="BZ22" i="94" s="1"/>
  <c r="CD22" i="94" s="1"/>
  <c r="CH22" i="94" s="1"/>
  <c r="CL22" i="94" s="1"/>
  <c r="CP22" i="94" s="1"/>
  <c r="CT22" i="94" s="1"/>
  <c r="CX22" i="94" s="1"/>
  <c r="DB22" i="94" s="1"/>
  <c r="DF22" i="94" s="1"/>
  <c r="DJ22" i="94" s="1"/>
  <c r="DN22" i="94" s="1"/>
  <c r="DR22" i="94" s="1"/>
  <c r="DV22" i="94" s="1"/>
  <c r="DZ22" i="94" s="1"/>
  <c r="L21" i="94"/>
  <c r="L22" i="94" s="1"/>
  <c r="P22" i="94" s="1"/>
  <c r="T22" i="94" s="1"/>
  <c r="X22" i="94" s="1"/>
  <c r="AB22" i="94" s="1"/>
  <c r="AF22" i="94" s="1"/>
  <c r="AJ22" i="94" s="1"/>
  <c r="AN22" i="94" s="1"/>
  <c r="AR22" i="94" s="1"/>
  <c r="AV22" i="94" s="1"/>
  <c r="AZ22" i="94" s="1"/>
  <c r="BD22" i="94" s="1"/>
  <c r="BH22" i="94" s="1"/>
  <c r="BL22" i="94" s="1"/>
  <c r="BP22" i="94" s="1"/>
  <c r="BT22" i="94" s="1"/>
  <c r="BX22" i="94" s="1"/>
  <c r="CB22" i="94" s="1"/>
  <c r="CF22" i="94" s="1"/>
  <c r="CJ22" i="94" s="1"/>
  <c r="CN22" i="94" s="1"/>
  <c r="CR22" i="94" s="1"/>
  <c r="CV22" i="94" s="1"/>
  <c r="CZ22" i="94" s="1"/>
  <c r="DD22" i="94" s="1"/>
  <c r="DH22" i="94" s="1"/>
  <c r="DL22" i="94" s="1"/>
  <c r="DP22" i="94" s="1"/>
  <c r="DT22" i="94" s="1"/>
  <c r="DX22" i="94" s="1"/>
  <c r="O117" i="94"/>
  <c r="F22" i="93"/>
  <c r="L21" i="95"/>
  <c r="L22" i="95" s="1"/>
  <c r="P22" i="95" s="1"/>
  <c r="T22" i="95" s="1"/>
  <c r="X22" i="95" s="1"/>
  <c r="AB22" i="95" s="1"/>
  <c r="AF22" i="95" s="1"/>
  <c r="AJ22" i="95" s="1"/>
  <c r="AN22" i="95" s="1"/>
  <c r="AR22" i="95" s="1"/>
  <c r="AV22" i="95" s="1"/>
  <c r="AZ22" i="95" s="1"/>
  <c r="BD22" i="95" s="1"/>
  <c r="BH22" i="95" s="1"/>
  <c r="BL22" i="95" s="1"/>
  <c r="BP22" i="95" s="1"/>
  <c r="BT22" i="95" s="1"/>
  <c r="BX22" i="95" s="1"/>
  <c r="CB22" i="95" s="1"/>
  <c r="CF22" i="95" s="1"/>
  <c r="CJ22" i="95" s="1"/>
  <c r="CN22" i="95" s="1"/>
  <c r="CR22" i="95" s="1"/>
  <c r="CV22" i="95" s="1"/>
  <c r="CZ22" i="95" s="1"/>
  <c r="O117" i="95"/>
  <c r="M21" i="95"/>
  <c r="N21" i="95" s="1"/>
  <c r="N22" i="95" s="1"/>
  <c r="R22" i="95" s="1"/>
  <c r="V22" i="95" s="1"/>
  <c r="Z22" i="95" s="1"/>
  <c r="AD22" i="95" s="1"/>
  <c r="AH22" i="95" s="1"/>
  <c r="AL22" i="95" s="1"/>
  <c r="AP22" i="95" s="1"/>
  <c r="AT22" i="95" s="1"/>
  <c r="AX22" i="95" s="1"/>
  <c r="BB22" i="95" s="1"/>
  <c r="BF22" i="95" s="1"/>
  <c r="BJ22" i="95" s="1"/>
  <c r="BN22" i="95" s="1"/>
  <c r="BR22" i="95" s="1"/>
  <c r="BV22" i="95" s="1"/>
  <c r="BZ22" i="95" s="1"/>
  <c r="CD22" i="95" s="1"/>
  <c r="CH22" i="95" s="1"/>
  <c r="CL22" i="95" s="1"/>
  <c r="CP22" i="95" s="1"/>
  <c r="CT22" i="95" s="1"/>
  <c r="CX22" i="95" s="1"/>
  <c r="DB22" i="95" s="1"/>
  <c r="K32" i="122" l="1"/>
  <c r="K34" i="122" s="1"/>
  <c r="F14" i="130" s="1"/>
  <c r="G14" i="130" s="1"/>
  <c r="G40" i="130" s="1"/>
  <c r="K54" i="130" s="1"/>
  <c r="K55" i="130" s="1"/>
  <c r="Y20" i="95"/>
  <c r="U116" i="95"/>
  <c r="F23" i="130"/>
  <c r="G23" i="130" s="1"/>
  <c r="BK125" i="94"/>
  <c r="BG126" i="94"/>
  <c r="K190" i="53"/>
  <c r="F20" i="130" s="1"/>
  <c r="G20" i="130" s="1"/>
  <c r="J20" i="130" s="1"/>
  <c r="AK92" i="94"/>
  <c r="AG116" i="94"/>
  <c r="X127" i="71"/>
  <c r="G51" i="130"/>
  <c r="BK126" i="95"/>
  <c r="BO125" i="95"/>
  <c r="O43" i="95"/>
  <c r="O43" i="94"/>
  <c r="DP14" i="93"/>
  <c r="DT14" i="93" s="1"/>
  <c r="DL14" i="93"/>
  <c r="BF127" i="71"/>
  <c r="O118" i="94"/>
  <c r="L118" i="94" s="1"/>
  <c r="O128" i="94" s="1"/>
  <c r="O130" i="94" s="1"/>
  <c r="S26" i="94"/>
  <c r="S26" i="95"/>
  <c r="O118" i="95"/>
  <c r="L118" i="95" s="1"/>
  <c r="O128" i="95" s="1"/>
  <c r="O130" i="95" s="1"/>
  <c r="F16" i="93"/>
  <c r="DT15" i="93"/>
  <c r="DP15" i="93"/>
  <c r="E50" i="128"/>
  <c r="K50" i="128" s="1"/>
  <c r="K70" i="128" s="1"/>
  <c r="K115" i="128" s="1"/>
  <c r="E49" i="128"/>
  <c r="K49" i="128" s="1"/>
  <c r="AW72" i="94"/>
  <c r="BE16" i="95"/>
  <c r="BE16" i="94"/>
  <c r="M22" i="94"/>
  <c r="M117" i="94"/>
  <c r="N117" i="94" s="1"/>
  <c r="L117" i="95"/>
  <c r="F37" i="93"/>
  <c r="M22" i="95"/>
  <c r="M117" i="95"/>
  <c r="N117" i="95" s="1"/>
  <c r="F18" i="93"/>
  <c r="L117" i="94"/>
  <c r="N42" i="130" l="1"/>
  <c r="AC20" i="95"/>
  <c r="Y116" i="95"/>
  <c r="AE26" i="149"/>
  <c r="K192" i="53"/>
  <c r="BO125" i="94"/>
  <c r="BK126" i="94"/>
  <c r="AO92" i="94"/>
  <c r="AK116" i="94"/>
  <c r="BL75" i="93"/>
  <c r="DL75" i="93"/>
  <c r="AN75" i="93"/>
  <c r="CJ75" i="93"/>
  <c r="BD75" i="93"/>
  <c r="CN75" i="93"/>
  <c r="AR75" i="93"/>
  <c r="P75" i="93"/>
  <c r="S75" i="93" s="1"/>
  <c r="T75" i="93"/>
  <c r="DH75" i="93"/>
  <c r="BT75" i="93"/>
  <c r="DP75" i="93"/>
  <c r="AF75" i="93"/>
  <c r="CB75" i="93"/>
  <c r="CV75" i="93"/>
  <c r="BX75" i="93"/>
  <c r="CF75" i="93"/>
  <c r="DT75" i="93"/>
  <c r="L75" i="93"/>
  <c r="AV75" i="93"/>
  <c r="AZ75" i="93"/>
  <c r="BH75" i="93"/>
  <c r="X75" i="93"/>
  <c r="CZ75" i="93"/>
  <c r="AJ75" i="93"/>
  <c r="CR75" i="93"/>
  <c r="DD75" i="93"/>
  <c r="BP75" i="93"/>
  <c r="F75" i="93"/>
  <c r="H75" i="93"/>
  <c r="K75" i="93" s="1"/>
  <c r="AB75" i="93"/>
  <c r="S118" i="95"/>
  <c r="P118" i="95" s="1"/>
  <c r="S128" i="95" s="1"/>
  <c r="S130" i="95" s="1"/>
  <c r="W26" i="95"/>
  <c r="O44" i="94"/>
  <c r="S44" i="94" s="1"/>
  <c r="W44" i="94" s="1"/>
  <c r="O44" i="95"/>
  <c r="S44" i="95" s="1"/>
  <c r="W44" i="95" s="1"/>
  <c r="BO126" i="95"/>
  <c r="BS125" i="95"/>
  <c r="J39" i="130"/>
  <c r="M39" i="130" s="1"/>
  <c r="M20" i="130"/>
  <c r="O20" i="130" s="1"/>
  <c r="O63" i="94"/>
  <c r="O64" i="94" s="1"/>
  <c r="S64" i="94" s="1"/>
  <c r="W64" i="94" s="1"/>
  <c r="AA64" i="94" s="1"/>
  <c r="AE64" i="94" s="1"/>
  <c r="AI64" i="94" s="1"/>
  <c r="AM64" i="94" s="1"/>
  <c r="AQ64" i="94" s="1"/>
  <c r="AU64" i="94" s="1"/>
  <c r="AY64" i="94" s="1"/>
  <c r="BC64" i="94" s="1"/>
  <c r="BG64" i="94" s="1"/>
  <c r="BK64" i="94" s="1"/>
  <c r="BO64" i="94" s="1"/>
  <c r="BS64" i="94" s="1"/>
  <c r="BW64" i="94" s="1"/>
  <c r="CA64" i="94" s="1"/>
  <c r="CE64" i="94" s="1"/>
  <c r="CI64" i="94" s="1"/>
  <c r="CM64" i="94" s="1"/>
  <c r="CQ64" i="94" s="1"/>
  <c r="CU64" i="94" s="1"/>
  <c r="CY64" i="94" s="1"/>
  <c r="DC64" i="94" s="1"/>
  <c r="DG64" i="94" s="1"/>
  <c r="DK64" i="94" s="1"/>
  <c r="DO64" i="94" s="1"/>
  <c r="DS64" i="94" s="1"/>
  <c r="DW64" i="94" s="1"/>
  <c r="EA64" i="94" s="1"/>
  <c r="O63" i="95"/>
  <c r="O64" i="95" s="1"/>
  <c r="S64" i="95" s="1"/>
  <c r="W64" i="95" s="1"/>
  <c r="AA64" i="95" s="1"/>
  <c r="AE64" i="95" s="1"/>
  <c r="AI64" i="95" s="1"/>
  <c r="AM64" i="95" s="1"/>
  <c r="AQ64" i="95" s="1"/>
  <c r="AU64" i="95" s="1"/>
  <c r="AY64" i="95" s="1"/>
  <c r="BC64" i="95" s="1"/>
  <c r="BG64" i="95" s="1"/>
  <c r="BK64" i="95" s="1"/>
  <c r="BO64" i="95" s="1"/>
  <c r="BS64" i="95" s="1"/>
  <c r="BW64" i="95" s="1"/>
  <c r="CA64" i="95" s="1"/>
  <c r="CE64" i="95" s="1"/>
  <c r="CI64" i="95" s="1"/>
  <c r="CM64" i="95" s="1"/>
  <c r="CQ64" i="95" s="1"/>
  <c r="CU64" i="95" s="1"/>
  <c r="CY64" i="95" s="1"/>
  <c r="DC64" i="95" s="1"/>
  <c r="S118" i="94"/>
  <c r="P118" i="94" s="1"/>
  <c r="S128" i="94" s="1"/>
  <c r="S130" i="94" s="1"/>
  <c r="W26" i="94"/>
  <c r="BA72" i="94"/>
  <c r="BI16" i="94"/>
  <c r="BI16" i="95"/>
  <c r="M118" i="94"/>
  <c r="N118" i="94" s="1"/>
  <c r="Q22" i="94"/>
  <c r="Q22" i="95"/>
  <c r="M118" i="95"/>
  <c r="N118" i="95" s="1"/>
  <c r="AG20" i="95" l="1"/>
  <c r="AC116" i="95"/>
  <c r="AI26" i="149"/>
  <c r="BO126" i="94"/>
  <c r="BS125" i="94"/>
  <c r="AS92" i="94"/>
  <c r="AO116" i="94"/>
  <c r="O115" i="94"/>
  <c r="W75" i="93"/>
  <c r="AA75" i="93" s="1"/>
  <c r="AE75" i="93" s="1"/>
  <c r="AI75" i="93" s="1"/>
  <c r="AM75" i="93" s="1"/>
  <c r="AQ75" i="93" s="1"/>
  <c r="AU75" i="93" s="1"/>
  <c r="AY75" i="93" s="1"/>
  <c r="BC75" i="93" s="1"/>
  <c r="BG75" i="93" s="1"/>
  <c r="BK75" i="93" s="1"/>
  <c r="BO75" i="93" s="1"/>
  <c r="BS75" i="93" s="1"/>
  <c r="BW75" i="93" s="1"/>
  <c r="CA75" i="93" s="1"/>
  <c r="CE75" i="93" s="1"/>
  <c r="CI75" i="93" s="1"/>
  <c r="CM75" i="93" s="1"/>
  <c r="CQ75" i="93" s="1"/>
  <c r="CU75" i="93" s="1"/>
  <c r="CY75" i="93" s="1"/>
  <c r="DC75" i="93" s="1"/>
  <c r="DG75" i="93" s="1"/>
  <c r="DK75" i="93" s="1"/>
  <c r="DO75" i="93" s="1"/>
  <c r="DS75" i="93" s="1"/>
  <c r="DW75" i="93" s="1"/>
  <c r="W118" i="94"/>
  <c r="T118" i="94" s="1"/>
  <c r="W128" i="94" s="1"/>
  <c r="W130" i="94" s="1"/>
  <c r="AA26" i="94"/>
  <c r="BW125" i="95"/>
  <c r="BS126" i="95"/>
  <c r="O115" i="95"/>
  <c r="W118" i="95"/>
  <c r="T118" i="95" s="1"/>
  <c r="W128" i="95" s="1"/>
  <c r="W130" i="95" s="1"/>
  <c r="AA26" i="95"/>
  <c r="G37" i="93"/>
  <c r="G51" i="93"/>
  <c r="G22" i="93"/>
  <c r="G16" i="93"/>
  <c r="G62" i="93"/>
  <c r="G47" i="93"/>
  <c r="G27" i="93"/>
  <c r="G55" i="93"/>
  <c r="G64" i="93"/>
  <c r="G41" i="93"/>
  <c r="G29" i="93"/>
  <c r="G43" i="93"/>
  <c r="G60" i="93"/>
  <c r="G18" i="93"/>
  <c r="G75" i="93"/>
  <c r="F35" i="130"/>
  <c r="G35" i="130" s="1"/>
  <c r="BE72" i="94"/>
  <c r="BM16" i="95"/>
  <c r="BM16" i="94"/>
  <c r="AA44" i="94"/>
  <c r="AA44" i="95"/>
  <c r="Q118" i="95"/>
  <c r="R118" i="95" s="1"/>
  <c r="U22" i="95"/>
  <c r="U22" i="94"/>
  <c r="Q118" i="94"/>
  <c r="R118" i="94" s="1"/>
  <c r="Q25" i="149" l="1"/>
  <c r="Q26" i="149" s="1"/>
  <c r="AK20" i="95"/>
  <c r="AG116" i="95"/>
  <c r="AM26" i="149"/>
  <c r="BW125" i="94"/>
  <c r="BS126" i="94"/>
  <c r="AW92" i="94"/>
  <c r="AS116" i="94"/>
  <c r="AA118" i="94"/>
  <c r="X118" i="94" s="1"/>
  <c r="AA128" i="94" s="1"/>
  <c r="AA130" i="94" s="1"/>
  <c r="AE26" i="94"/>
  <c r="DP74" i="93"/>
  <c r="BH74" i="93"/>
  <c r="CR74" i="93"/>
  <c r="DL74" i="93"/>
  <c r="H74" i="93"/>
  <c r="K74" i="93" s="1"/>
  <c r="T74" i="93"/>
  <c r="P74" i="93"/>
  <c r="S74" i="93" s="1"/>
  <c r="CJ74" i="93"/>
  <c r="BP74" i="93"/>
  <c r="AN74" i="93"/>
  <c r="DT74" i="93"/>
  <c r="AJ74" i="93"/>
  <c r="DD74" i="93"/>
  <c r="BD74" i="93"/>
  <c r="L74" i="93"/>
  <c r="BX74" i="93"/>
  <c r="CZ74" i="93"/>
  <c r="CN74" i="93"/>
  <c r="CF74" i="93"/>
  <c r="CB74" i="93"/>
  <c r="AR74" i="93"/>
  <c r="CV74" i="93"/>
  <c r="AZ74" i="93"/>
  <c r="DH74" i="93"/>
  <c r="AV74" i="93"/>
  <c r="AF74" i="93"/>
  <c r="BT74" i="93"/>
  <c r="BL74" i="93"/>
  <c r="X74" i="93"/>
  <c r="AB74" i="93"/>
  <c r="AA118" i="95"/>
  <c r="X118" i="95" s="1"/>
  <c r="AA128" i="95" s="1"/>
  <c r="AA130" i="95" s="1"/>
  <c r="AE26" i="95"/>
  <c r="L115" i="95"/>
  <c r="N115" i="95"/>
  <c r="CA125" i="95"/>
  <c r="BW126" i="95"/>
  <c r="N115" i="94"/>
  <c r="L115" i="94"/>
  <c r="F51" i="93"/>
  <c r="O68" i="95"/>
  <c r="O68" i="94"/>
  <c r="BI72" i="94"/>
  <c r="BQ16" i="94"/>
  <c r="BQ16" i="95"/>
  <c r="Y22" i="94"/>
  <c r="U118" i="94"/>
  <c r="V118" i="94" s="1"/>
  <c r="AE44" i="95"/>
  <c r="Y22" i="95"/>
  <c r="U118" i="95"/>
  <c r="V118" i="95" s="1"/>
  <c r="AE44" i="94"/>
  <c r="AO20" i="95" l="1"/>
  <c r="AK116" i="95"/>
  <c r="AQ26" i="149"/>
  <c r="CA125" i="94"/>
  <c r="BW126" i="94"/>
  <c r="BA92" i="94"/>
  <c r="AW116" i="94"/>
  <c r="W74" i="93"/>
  <c r="AA74" i="93" s="1"/>
  <c r="AE118" i="95"/>
  <c r="AB118" i="95" s="1"/>
  <c r="AE128" i="95" s="1"/>
  <c r="AE130" i="95" s="1"/>
  <c r="AI26" i="95"/>
  <c r="AE118" i="94"/>
  <c r="AB118" i="94" s="1"/>
  <c r="AE128" i="94" s="1"/>
  <c r="AE130" i="94" s="1"/>
  <c r="AI26" i="94"/>
  <c r="CA126" i="95"/>
  <c r="CE125" i="95"/>
  <c r="S68" i="95"/>
  <c r="O116" i="95"/>
  <c r="S68" i="94"/>
  <c r="O116" i="94"/>
  <c r="BM72" i="94"/>
  <c r="BU16" i="95"/>
  <c r="BU16" i="94"/>
  <c r="AI44" i="95"/>
  <c r="AI44" i="94"/>
  <c r="AC22" i="95"/>
  <c r="Y118" i="95"/>
  <c r="Z118" i="95" s="1"/>
  <c r="Y118" i="94"/>
  <c r="Z118" i="94" s="1"/>
  <c r="AC22" i="94"/>
  <c r="AO116" i="95" l="1"/>
  <c r="AS20" i="95"/>
  <c r="AU26" i="149"/>
  <c r="CE125" i="94"/>
  <c r="CA126" i="94"/>
  <c r="BE92" i="94"/>
  <c r="BA116" i="94"/>
  <c r="CE126" i="95"/>
  <c r="CI125" i="95"/>
  <c r="AI118" i="94"/>
  <c r="AF118" i="94" s="1"/>
  <c r="AI128" i="94" s="1"/>
  <c r="AI130" i="94" s="1"/>
  <c r="AM26" i="94"/>
  <c r="AM26" i="95"/>
  <c r="AI118" i="95"/>
  <c r="AF118" i="95" s="1"/>
  <c r="AI128" i="95" s="1"/>
  <c r="AI130" i="95" s="1"/>
  <c r="AB77" i="93"/>
  <c r="AE74" i="93"/>
  <c r="AI74" i="93" s="1"/>
  <c r="AM74" i="93" s="1"/>
  <c r="AQ74" i="93" s="1"/>
  <c r="AU74" i="93" s="1"/>
  <c r="AY74" i="93" s="1"/>
  <c r="BC74" i="93" s="1"/>
  <c r="BG74" i="93" s="1"/>
  <c r="BK74" i="93" s="1"/>
  <c r="BO74" i="93" s="1"/>
  <c r="BS74" i="93" s="1"/>
  <c r="BW74" i="93" s="1"/>
  <c r="CA74" i="93" s="1"/>
  <c r="CE74" i="93" s="1"/>
  <c r="CI74" i="93" s="1"/>
  <c r="CM74" i="93" s="1"/>
  <c r="CQ74" i="93" s="1"/>
  <c r="CU74" i="93" s="1"/>
  <c r="CY74" i="93" s="1"/>
  <c r="DC74" i="93" s="1"/>
  <c r="DG74" i="93" s="1"/>
  <c r="DK74" i="93" s="1"/>
  <c r="DO74" i="93" s="1"/>
  <c r="DS74" i="93" s="1"/>
  <c r="DW74" i="93" s="1"/>
  <c r="W68" i="94"/>
  <c r="S116" i="94"/>
  <c r="W68" i="95"/>
  <c r="S116" i="95"/>
  <c r="N116" i="94"/>
  <c r="L116" i="94"/>
  <c r="F55" i="93"/>
  <c r="L116" i="95"/>
  <c r="N116" i="95"/>
  <c r="BQ72" i="94"/>
  <c r="BY16" i="94"/>
  <c r="BY16" i="95"/>
  <c r="AM44" i="94"/>
  <c r="AG22" i="95"/>
  <c r="AC118" i="95"/>
  <c r="AD118" i="95" s="1"/>
  <c r="AM44" i="95"/>
  <c r="AG22" i="94"/>
  <c r="AC118" i="94"/>
  <c r="AD118" i="94" s="1"/>
  <c r="AW20" i="95" l="1"/>
  <c r="AS116" i="95"/>
  <c r="AY26" i="149"/>
  <c r="CI125" i="94"/>
  <c r="CE126" i="94"/>
  <c r="BI92" i="94"/>
  <c r="BE116" i="94"/>
  <c r="AQ26" i="94"/>
  <c r="AM118" i="94"/>
  <c r="AJ118" i="94" s="1"/>
  <c r="AM128" i="94" s="1"/>
  <c r="AM130" i="94" s="1"/>
  <c r="CI126" i="95"/>
  <c r="CM125" i="95"/>
  <c r="AQ26" i="95"/>
  <c r="AM118" i="95"/>
  <c r="AJ118" i="95" s="1"/>
  <c r="AM128" i="95" s="1"/>
  <c r="AM130" i="95" s="1"/>
  <c r="AA68" i="95"/>
  <c r="W116" i="95"/>
  <c r="AA68" i="94"/>
  <c r="W116" i="94"/>
  <c r="R116" i="95"/>
  <c r="P116" i="95"/>
  <c r="P116" i="94"/>
  <c r="R116" i="94"/>
  <c r="BU72" i="94"/>
  <c r="CC16" i="95"/>
  <c r="CC16" i="94"/>
  <c r="AG118" i="95"/>
  <c r="AH118" i="95" s="1"/>
  <c r="AK22" i="95"/>
  <c r="AQ44" i="94"/>
  <c r="AK22" i="94"/>
  <c r="AG118" i="94"/>
  <c r="AH118" i="94" s="1"/>
  <c r="AQ44" i="95"/>
  <c r="R25" i="149" l="1"/>
  <c r="R26" i="149" s="1"/>
  <c r="BA20" i="95"/>
  <c r="AW116" i="95"/>
  <c r="BC26" i="149"/>
  <c r="CI126" i="94"/>
  <c r="CM125" i="94"/>
  <c r="BM92" i="94"/>
  <c r="BI116" i="94"/>
  <c r="CM126" i="95"/>
  <c r="CQ125" i="95"/>
  <c r="AU26" i="95"/>
  <c r="AQ118" i="95"/>
  <c r="AN118" i="95" s="1"/>
  <c r="AQ128" i="95" s="1"/>
  <c r="AQ130" i="95" s="1"/>
  <c r="AQ118" i="94"/>
  <c r="AN118" i="94" s="1"/>
  <c r="AQ128" i="94" s="1"/>
  <c r="AQ130" i="94" s="1"/>
  <c r="AU26" i="94"/>
  <c r="AE68" i="94"/>
  <c r="AA116" i="94"/>
  <c r="AE68" i="95"/>
  <c r="AA116" i="95"/>
  <c r="T116" i="94"/>
  <c r="V116" i="94"/>
  <c r="T116" i="95"/>
  <c r="V116" i="95"/>
  <c r="BY72" i="94"/>
  <c r="CG16" i="94"/>
  <c r="CG16" i="95"/>
  <c r="AK118" i="94"/>
  <c r="AL118" i="94" s="1"/>
  <c r="AO22" i="94"/>
  <c r="AU44" i="94"/>
  <c r="AU44" i="95"/>
  <c r="AO22" i="95"/>
  <c r="AK118" i="95"/>
  <c r="AL118" i="95" s="1"/>
  <c r="BE20" i="95" l="1"/>
  <c r="BA116" i="95"/>
  <c r="BG26" i="149"/>
  <c r="BK26" i="149"/>
  <c r="CQ125" i="94"/>
  <c r="CM126" i="94"/>
  <c r="BQ92" i="94"/>
  <c r="BM116" i="94"/>
  <c r="AU118" i="94"/>
  <c r="AR118" i="94" s="1"/>
  <c r="AU128" i="94" s="1"/>
  <c r="AU130" i="94" s="1"/>
  <c r="AY26" i="94"/>
  <c r="CQ126" i="95"/>
  <c r="CU125" i="95"/>
  <c r="AY26" i="95"/>
  <c r="AU118" i="95"/>
  <c r="AR118" i="95" s="1"/>
  <c r="AU128" i="95" s="1"/>
  <c r="AU130" i="95" s="1"/>
  <c r="Z116" i="95"/>
  <c r="X116" i="95"/>
  <c r="X116" i="94"/>
  <c r="Z116" i="94"/>
  <c r="AI68" i="95"/>
  <c r="AE116" i="95"/>
  <c r="AI68" i="94"/>
  <c r="AE116" i="94"/>
  <c r="CC72" i="94"/>
  <c r="CK16" i="95"/>
  <c r="CK16" i="94"/>
  <c r="AO118" i="94"/>
  <c r="AP118" i="94" s="1"/>
  <c r="AS22" i="94"/>
  <c r="AY44" i="95"/>
  <c r="AS22" i="95"/>
  <c r="AO118" i="95"/>
  <c r="AP118" i="95" s="1"/>
  <c r="AY44" i="94"/>
  <c r="BE116" i="95" l="1"/>
  <c r="BI20" i="95"/>
  <c r="CU125" i="94"/>
  <c r="CQ126" i="94"/>
  <c r="BU92" i="94"/>
  <c r="BQ116" i="94"/>
  <c r="CU126" i="95"/>
  <c r="CY125" i="95"/>
  <c r="AY118" i="94"/>
  <c r="AV118" i="94" s="1"/>
  <c r="AY128" i="94" s="1"/>
  <c r="AY130" i="94" s="1"/>
  <c r="BC26" i="94"/>
  <c r="BC26" i="95"/>
  <c r="AY118" i="95"/>
  <c r="AV118" i="95" s="1"/>
  <c r="AY128" i="95" s="1"/>
  <c r="AY130" i="95" s="1"/>
  <c r="AM68" i="94"/>
  <c r="AI116" i="94"/>
  <c r="AM68" i="95"/>
  <c r="AI116" i="95"/>
  <c r="AD116" i="94"/>
  <c r="AB116" i="94"/>
  <c r="AD116" i="95"/>
  <c r="AB116" i="95"/>
  <c r="CG72" i="94"/>
  <c r="CO16" i="94"/>
  <c r="CO16" i="95"/>
  <c r="BC44" i="95"/>
  <c r="BC44" i="94"/>
  <c r="AW22" i="95"/>
  <c r="AS118" i="95"/>
  <c r="AT118" i="95" s="1"/>
  <c r="AW22" i="94"/>
  <c r="AS118" i="94"/>
  <c r="AT118" i="94" s="1"/>
  <c r="BI116" i="95" l="1"/>
  <c r="BM20" i="95"/>
  <c r="CU126" i="94"/>
  <c r="CY125" i="94"/>
  <c r="BY92" i="94"/>
  <c r="BU116" i="94"/>
  <c r="BC118" i="94"/>
  <c r="AZ118" i="94" s="1"/>
  <c r="BC128" i="94" s="1"/>
  <c r="BC130" i="94" s="1"/>
  <c r="BG26" i="94"/>
  <c r="CY126" i="95"/>
  <c r="DC125" i="95"/>
  <c r="BG26" i="95"/>
  <c r="BC118" i="95"/>
  <c r="AZ118" i="95" s="1"/>
  <c r="BC128" i="95" s="1"/>
  <c r="BC130" i="95" s="1"/>
  <c r="AQ68" i="95"/>
  <c r="AM116" i="95"/>
  <c r="AQ68" i="94"/>
  <c r="AM116" i="94"/>
  <c r="AH116" i="95"/>
  <c r="AF116" i="95"/>
  <c r="AH116" i="94"/>
  <c r="AF116" i="94"/>
  <c r="CS16" i="94"/>
  <c r="CK72" i="94"/>
  <c r="CS16" i="95"/>
  <c r="AW118" i="95"/>
  <c r="AX118" i="95" s="1"/>
  <c r="BA22" i="95"/>
  <c r="BA22" i="94"/>
  <c r="AW118" i="94"/>
  <c r="AX118" i="94" s="1"/>
  <c r="BG44" i="94"/>
  <c r="BG44" i="95"/>
  <c r="S25" i="149" l="1"/>
  <c r="S26" i="149" s="1"/>
  <c r="BQ20" i="95"/>
  <c r="BM116" i="95"/>
  <c r="DC125" i="94"/>
  <c r="CY126" i="94"/>
  <c r="CC92" i="94"/>
  <c r="BY116" i="94"/>
  <c r="DC126" i="95"/>
  <c r="BK26" i="94"/>
  <c r="BG118" i="94"/>
  <c r="BD118" i="94" s="1"/>
  <c r="BG128" i="94" s="1"/>
  <c r="BG130" i="94" s="1"/>
  <c r="BK26" i="95"/>
  <c r="BG118" i="95"/>
  <c r="BD118" i="95" s="1"/>
  <c r="BG128" i="95" s="1"/>
  <c r="BG130" i="95" s="1"/>
  <c r="AU68" i="94"/>
  <c r="AQ116" i="94"/>
  <c r="AU68" i="95"/>
  <c r="AQ116" i="95"/>
  <c r="AJ116" i="94"/>
  <c r="AL116" i="94"/>
  <c r="AL116" i="95"/>
  <c r="AJ116" i="95"/>
  <c r="CW16" i="95"/>
  <c r="CO72" i="94"/>
  <c r="CW16" i="94"/>
  <c r="BK44" i="95"/>
  <c r="BK44" i="94"/>
  <c r="BA118" i="94"/>
  <c r="BB118" i="94" s="1"/>
  <c r="BE22" i="94"/>
  <c r="BE22" i="95"/>
  <c r="BA118" i="95"/>
  <c r="BB118" i="95" s="1"/>
  <c r="BQ116" i="95" l="1"/>
  <c r="BU20" i="95"/>
  <c r="DG125" i="94"/>
  <c r="DC126" i="94"/>
  <c r="CG92" i="94"/>
  <c r="CC116" i="94"/>
  <c r="BK118" i="95"/>
  <c r="BH118" i="95" s="1"/>
  <c r="BK128" i="95" s="1"/>
  <c r="BK130" i="95" s="1"/>
  <c r="BO26" i="95"/>
  <c r="BK118" i="94"/>
  <c r="BH118" i="94" s="1"/>
  <c r="BK128" i="94" s="1"/>
  <c r="BK130" i="94" s="1"/>
  <c r="BO26" i="94"/>
  <c r="AY68" i="95"/>
  <c r="AU116" i="95"/>
  <c r="AY68" i="94"/>
  <c r="AU116" i="94"/>
  <c r="AN116" i="95"/>
  <c r="AP116" i="95"/>
  <c r="AN116" i="94"/>
  <c r="AP116" i="94"/>
  <c r="DA16" i="94"/>
  <c r="CS72" i="94"/>
  <c r="DA16" i="95"/>
  <c r="BE118" i="94"/>
  <c r="BF118" i="94" s="1"/>
  <c r="BI22" i="94"/>
  <c r="BI22" i="95"/>
  <c r="BE118" i="95"/>
  <c r="BF118" i="95" s="1"/>
  <c r="BO44" i="94"/>
  <c r="BO44" i="95"/>
  <c r="BY20" i="95" l="1"/>
  <c r="BU116" i="95"/>
  <c r="DK125" i="94"/>
  <c r="DG126" i="94"/>
  <c r="CK92" i="94"/>
  <c r="CG116" i="94"/>
  <c r="BS26" i="94"/>
  <c r="BO118" i="94"/>
  <c r="BL118" i="94" s="1"/>
  <c r="BO128" i="94" s="1"/>
  <c r="BO130" i="94" s="1"/>
  <c r="BO118" i="95"/>
  <c r="BL118" i="95" s="1"/>
  <c r="BO128" i="95" s="1"/>
  <c r="BO130" i="95" s="1"/>
  <c r="BS26" i="95"/>
  <c r="BC68" i="94"/>
  <c r="AY116" i="94"/>
  <c r="BC68" i="95"/>
  <c r="AY116" i="95"/>
  <c r="AT116" i="94"/>
  <c r="AR116" i="94"/>
  <c r="AR116" i="95"/>
  <c r="AT116" i="95"/>
  <c r="CW72" i="94"/>
  <c r="DE16" i="94"/>
  <c r="BM22" i="94"/>
  <c r="BI118" i="94"/>
  <c r="BJ118" i="94" s="1"/>
  <c r="BS44" i="94"/>
  <c r="BM22" i="95"/>
  <c r="BI118" i="95"/>
  <c r="BJ118" i="95" s="1"/>
  <c r="BS44" i="95"/>
  <c r="BY116" i="95" l="1"/>
  <c r="CC20" i="95"/>
  <c r="DK126" i="94"/>
  <c r="DO125" i="94"/>
  <c r="CO92" i="94"/>
  <c r="CK116" i="94"/>
  <c r="BW26" i="95"/>
  <c r="BS118" i="95"/>
  <c r="BP118" i="95" s="1"/>
  <c r="BS128" i="95" s="1"/>
  <c r="BS130" i="95" s="1"/>
  <c r="BW26" i="94"/>
  <c r="BS118" i="94"/>
  <c r="BP118" i="94" s="1"/>
  <c r="BS128" i="94" s="1"/>
  <c r="BS130" i="94" s="1"/>
  <c r="BG68" i="95"/>
  <c r="BC116" i="95"/>
  <c r="BG68" i="94"/>
  <c r="BC116" i="94"/>
  <c r="AV116" i="95"/>
  <c r="AX116" i="95"/>
  <c r="AV116" i="94"/>
  <c r="AX116" i="94"/>
  <c r="DA72" i="94"/>
  <c r="DI16" i="94"/>
  <c r="BW44" i="94"/>
  <c r="BW44" i="95"/>
  <c r="BM118" i="95"/>
  <c r="BN118" i="95" s="1"/>
  <c r="BQ22" i="95"/>
  <c r="BQ22" i="94"/>
  <c r="BM118" i="94"/>
  <c r="BN118" i="94" s="1"/>
  <c r="T25" i="149" l="1"/>
  <c r="T26" i="149" s="1"/>
  <c r="CG20" i="95"/>
  <c r="CC116" i="95"/>
  <c r="DS125" i="94"/>
  <c r="DO126" i="94"/>
  <c r="CS92" i="94"/>
  <c r="CO116" i="94"/>
  <c r="BW118" i="94"/>
  <c r="BT118" i="94" s="1"/>
  <c r="BW128" i="94" s="1"/>
  <c r="BW130" i="94" s="1"/>
  <c r="CA26" i="94"/>
  <c r="CA26" i="95"/>
  <c r="BW118" i="95"/>
  <c r="BT118" i="95" s="1"/>
  <c r="BW128" i="95" s="1"/>
  <c r="BW130" i="95" s="1"/>
  <c r="BK68" i="94"/>
  <c r="BG116" i="94"/>
  <c r="BK68" i="95"/>
  <c r="BG116" i="95"/>
  <c r="BB116" i="94"/>
  <c r="AZ116" i="94"/>
  <c r="AZ116" i="95"/>
  <c r="BB116" i="95"/>
  <c r="DE72" i="94"/>
  <c r="DM16" i="94"/>
  <c r="BU22" i="95"/>
  <c r="BQ118" i="95"/>
  <c r="BR118" i="95" s="1"/>
  <c r="BQ118" i="94"/>
  <c r="BR118" i="94" s="1"/>
  <c r="BU22" i="94"/>
  <c r="CA44" i="95"/>
  <c r="CA44" i="94"/>
  <c r="CK20" i="95" l="1"/>
  <c r="CG116" i="95"/>
  <c r="DW125" i="94"/>
  <c r="DS126" i="94"/>
  <c r="CW92" i="94"/>
  <c r="CS116" i="94"/>
  <c r="CA118" i="95"/>
  <c r="BX118" i="95" s="1"/>
  <c r="CA128" i="95" s="1"/>
  <c r="CA130" i="95" s="1"/>
  <c r="CE26" i="95"/>
  <c r="CE26" i="94"/>
  <c r="CA118" i="94"/>
  <c r="BX118" i="94" s="1"/>
  <c r="CA128" i="94" s="1"/>
  <c r="CA130" i="94" s="1"/>
  <c r="BO68" i="95"/>
  <c r="BK116" i="95"/>
  <c r="BO68" i="94"/>
  <c r="BK116" i="94"/>
  <c r="BD116" i="95"/>
  <c r="BF116" i="95"/>
  <c r="BD116" i="94"/>
  <c r="BF116" i="94"/>
  <c r="DQ16" i="94"/>
  <c r="DI72" i="94"/>
  <c r="CE44" i="94"/>
  <c r="CE44" i="95"/>
  <c r="BY22" i="95"/>
  <c r="BU118" i="95"/>
  <c r="BV118" i="95" s="1"/>
  <c r="BY22" i="94"/>
  <c r="BU118" i="94"/>
  <c r="BV118" i="94" s="1"/>
  <c r="CO20" i="95" l="1"/>
  <c r="CK116" i="95"/>
  <c r="EA125" i="94"/>
  <c r="DW126" i="94"/>
  <c r="DA92" i="94"/>
  <c r="CW116" i="94"/>
  <c r="CE118" i="95"/>
  <c r="CB118" i="95" s="1"/>
  <c r="CE128" i="95" s="1"/>
  <c r="CE130" i="95" s="1"/>
  <c r="CI26" i="95"/>
  <c r="CI26" i="94"/>
  <c r="CE118" i="94"/>
  <c r="CB118" i="94" s="1"/>
  <c r="CE128" i="94" s="1"/>
  <c r="CE130" i="94" s="1"/>
  <c r="BS68" i="94"/>
  <c r="BO116" i="94"/>
  <c r="BS68" i="95"/>
  <c r="BO116" i="95"/>
  <c r="BH116" i="94"/>
  <c r="BJ116" i="94"/>
  <c r="BH116" i="95"/>
  <c r="BJ116" i="95"/>
  <c r="DM72" i="94"/>
  <c r="DU16" i="94"/>
  <c r="CI44" i="95"/>
  <c r="CC22" i="94"/>
  <c r="BY118" i="94"/>
  <c r="BZ118" i="94" s="1"/>
  <c r="CC22" i="95"/>
  <c r="BY118" i="95"/>
  <c r="BZ118" i="95" s="1"/>
  <c r="CI44" i="94"/>
  <c r="CO116" i="95" l="1"/>
  <c r="CS20" i="95"/>
  <c r="EA126" i="94"/>
  <c r="DE92" i="94"/>
  <c r="DA116" i="94"/>
  <c r="CM26" i="95"/>
  <c r="CI118" i="95"/>
  <c r="CF118" i="95" s="1"/>
  <c r="CI128" i="95" s="1"/>
  <c r="CI130" i="95" s="1"/>
  <c r="CM26" i="94"/>
  <c r="CI118" i="94"/>
  <c r="CF118" i="94" s="1"/>
  <c r="CI128" i="94" s="1"/>
  <c r="CI130" i="94" s="1"/>
  <c r="BW68" i="95"/>
  <c r="BS116" i="95"/>
  <c r="BW68" i="94"/>
  <c r="BS116" i="94"/>
  <c r="BL116" i="95"/>
  <c r="BN116" i="95"/>
  <c r="BN116" i="94"/>
  <c r="BL116" i="94"/>
  <c r="DY16" i="94"/>
  <c r="DQ72" i="94"/>
  <c r="CG22" i="94"/>
  <c r="CC118" i="94"/>
  <c r="CD118" i="94" s="1"/>
  <c r="CM44" i="94"/>
  <c r="CC118" i="95"/>
  <c r="CD118" i="95" s="1"/>
  <c r="CG22" i="95"/>
  <c r="CM44" i="95"/>
  <c r="U25" i="149" l="1"/>
  <c r="U26" i="149" s="1"/>
  <c r="CS116" i="95"/>
  <c r="CW20" i="95"/>
  <c r="DI92" i="94"/>
  <c r="DE116" i="94"/>
  <c r="CM118" i="94"/>
  <c r="CJ118" i="94" s="1"/>
  <c r="CM128" i="94" s="1"/>
  <c r="CM130" i="94" s="1"/>
  <c r="CQ26" i="94"/>
  <c r="CQ26" i="95"/>
  <c r="CM118" i="95"/>
  <c r="CJ118" i="95" s="1"/>
  <c r="CM128" i="95" s="1"/>
  <c r="CM130" i="95" s="1"/>
  <c r="CA68" i="94"/>
  <c r="BW116" i="94"/>
  <c r="CA68" i="95"/>
  <c r="BW116" i="95"/>
  <c r="BP116" i="94"/>
  <c r="BR116" i="94"/>
  <c r="BR116" i="95"/>
  <c r="BP116" i="95"/>
  <c r="DU72" i="94"/>
  <c r="CG118" i="95"/>
  <c r="CH118" i="95" s="1"/>
  <c r="CK22" i="95"/>
  <c r="CQ44" i="94"/>
  <c r="CQ44" i="95"/>
  <c r="CK22" i="94"/>
  <c r="CG118" i="94"/>
  <c r="CH118" i="94" s="1"/>
  <c r="CW116" i="95" l="1"/>
  <c r="DA20" i="95"/>
  <c r="DA116" i="95" s="1"/>
  <c r="DM92" i="94"/>
  <c r="DI116" i="94"/>
  <c r="CQ118" i="94"/>
  <c r="CN118" i="94" s="1"/>
  <c r="CQ128" i="94" s="1"/>
  <c r="CQ130" i="94" s="1"/>
  <c r="CU26" i="94"/>
  <c r="CU26" i="95"/>
  <c r="CQ118" i="95"/>
  <c r="CN118" i="95" s="1"/>
  <c r="CQ128" i="95" s="1"/>
  <c r="CQ130" i="95" s="1"/>
  <c r="CE68" i="95"/>
  <c r="CA116" i="95"/>
  <c r="CE68" i="94"/>
  <c r="CA116" i="94"/>
  <c r="BT116" i="95"/>
  <c r="BV116" i="95"/>
  <c r="BT116" i="94"/>
  <c r="BV116" i="94"/>
  <c r="DY72" i="94"/>
  <c r="CU44" i="94"/>
  <c r="CK118" i="94"/>
  <c r="CL118" i="94" s="1"/>
  <c r="CO22" i="94"/>
  <c r="CU44" i="95"/>
  <c r="CO22" i="95"/>
  <c r="CK118" i="95"/>
  <c r="CL118" i="95" s="1"/>
  <c r="DQ92" i="94" l="1"/>
  <c r="DM116" i="94"/>
  <c r="CY26" i="94"/>
  <c r="CU118" i="94"/>
  <c r="CR118" i="94" s="1"/>
  <c r="CU128" i="94" s="1"/>
  <c r="CU130" i="94" s="1"/>
  <c r="CY26" i="95"/>
  <c r="CU118" i="95"/>
  <c r="CR118" i="95" s="1"/>
  <c r="CU128" i="95" s="1"/>
  <c r="CU130" i="95" s="1"/>
  <c r="CI68" i="94"/>
  <c r="CE116" i="94"/>
  <c r="CI68" i="95"/>
  <c r="CE116" i="95"/>
  <c r="BZ116" i="94"/>
  <c r="BX116" i="94"/>
  <c r="BX116" i="95"/>
  <c r="BZ116" i="95"/>
  <c r="CY44" i="95"/>
  <c r="CY44" i="94"/>
  <c r="CS22" i="95"/>
  <c r="CO118" i="95"/>
  <c r="CP118" i="95" s="1"/>
  <c r="CS22" i="94"/>
  <c r="CO118" i="94"/>
  <c r="CP118" i="94" s="1"/>
  <c r="DU92" i="94" l="1"/>
  <c r="DQ116" i="94"/>
  <c r="CY118" i="95"/>
  <c r="CV118" i="95" s="1"/>
  <c r="CY128" i="95" s="1"/>
  <c r="CY130" i="95" s="1"/>
  <c r="DC26" i="95"/>
  <c r="DC118" i="95" s="1"/>
  <c r="CZ118" i="95" s="1"/>
  <c r="DC128" i="95" s="1"/>
  <c r="DC130" i="95" s="1"/>
  <c r="DC26" i="94"/>
  <c r="CY118" i="94"/>
  <c r="CV118" i="94" s="1"/>
  <c r="CY128" i="94" s="1"/>
  <c r="CY130" i="94" s="1"/>
  <c r="CM68" i="95"/>
  <c r="CI116" i="95"/>
  <c r="CM68" i="94"/>
  <c r="CI116" i="94"/>
  <c r="CB116" i="95"/>
  <c r="CD116" i="95"/>
  <c r="CB116" i="94"/>
  <c r="CD116" i="94"/>
  <c r="CS118" i="95"/>
  <c r="CT118" i="95" s="1"/>
  <c r="CW22" i="95"/>
  <c r="DC44" i="95"/>
  <c r="CW22" i="94"/>
  <c r="CS118" i="94"/>
  <c r="CT118" i="94" s="1"/>
  <c r="DC44" i="94"/>
  <c r="V25" i="149" l="1"/>
  <c r="V26" i="149" s="1"/>
  <c r="DY92" i="94"/>
  <c r="DY116" i="94" s="1"/>
  <c r="DU116" i="94"/>
  <c r="DC118" i="94"/>
  <c r="CZ118" i="94" s="1"/>
  <c r="DC128" i="94" s="1"/>
  <c r="DC130" i="94" s="1"/>
  <c r="DG26" i="94"/>
  <c r="CQ68" i="94"/>
  <c r="CM116" i="94"/>
  <c r="CQ68" i="95"/>
  <c r="CM116" i="95"/>
  <c r="CF116" i="94"/>
  <c r="CH116" i="94"/>
  <c r="CH116" i="95"/>
  <c r="CF116" i="95"/>
  <c r="DG44" i="94"/>
  <c r="CW118" i="94"/>
  <c r="CX118" i="94" s="1"/>
  <c r="DA22" i="94"/>
  <c r="DA22" i="95"/>
  <c r="DA118" i="95" s="1"/>
  <c r="DB118" i="95" s="1"/>
  <c r="CW118" i="95"/>
  <c r="CX118" i="95" s="1"/>
  <c r="DK26" i="94" l="1"/>
  <c r="DG118" i="94"/>
  <c r="DD118" i="94" s="1"/>
  <c r="DG128" i="94" s="1"/>
  <c r="DG130" i="94" s="1"/>
  <c r="CU68" i="95"/>
  <c r="CQ116" i="95"/>
  <c r="CU68" i="94"/>
  <c r="CQ116" i="94"/>
  <c r="CJ116" i="95"/>
  <c r="CL116" i="95"/>
  <c r="CJ116" i="94"/>
  <c r="CL116" i="94"/>
  <c r="DK44" i="94"/>
  <c r="DE22" i="94"/>
  <c r="DA118" i="94"/>
  <c r="DB118" i="94" s="1"/>
  <c r="DO26" i="94" l="1"/>
  <c r="DK118" i="94"/>
  <c r="DH118" i="94" s="1"/>
  <c r="DK128" i="94" s="1"/>
  <c r="DK130" i="94" s="1"/>
  <c r="CY68" i="94"/>
  <c r="CU116" i="94"/>
  <c r="CY68" i="95"/>
  <c r="CU116" i="95"/>
  <c r="CP116" i="94"/>
  <c r="CN116" i="94"/>
  <c r="CP116" i="95"/>
  <c r="CN116" i="95"/>
  <c r="DE118" i="94"/>
  <c r="DF118" i="94" s="1"/>
  <c r="DI22" i="94"/>
  <c r="DO44" i="94"/>
  <c r="DO118" i="94" l="1"/>
  <c r="DL118" i="94" s="1"/>
  <c r="DO128" i="94" s="1"/>
  <c r="DO130" i="94" s="1"/>
  <c r="DS26" i="94"/>
  <c r="DC68" i="95"/>
  <c r="DC116" i="95" s="1"/>
  <c r="CY116" i="95"/>
  <c r="DC68" i="94"/>
  <c r="CY116" i="94"/>
  <c r="CT116" i="95"/>
  <c r="CR116" i="95"/>
  <c r="CT116" i="94"/>
  <c r="CR116" i="94"/>
  <c r="DM22" i="94"/>
  <c r="DI118" i="94"/>
  <c r="DJ118" i="94" s="1"/>
  <c r="DS44" i="94"/>
  <c r="W25" i="149" l="1"/>
  <c r="W26" i="149" s="1"/>
  <c r="DS118" i="94"/>
  <c r="DP118" i="94" s="1"/>
  <c r="DS128" i="94" s="1"/>
  <c r="DS130" i="94" s="1"/>
  <c r="DW26" i="94"/>
  <c r="DG68" i="94"/>
  <c r="DC116" i="94"/>
  <c r="DB116" i="95"/>
  <c r="CZ116" i="95"/>
  <c r="CV116" i="94"/>
  <c r="CX116" i="94"/>
  <c r="CV116" i="95"/>
  <c r="CX116" i="95"/>
  <c r="DW44" i="94"/>
  <c r="DM118" i="94"/>
  <c r="DN118" i="94" s="1"/>
  <c r="DQ22" i="94"/>
  <c r="DW118" i="94" l="1"/>
  <c r="DT118" i="94" s="1"/>
  <c r="DW128" i="94" s="1"/>
  <c r="DW130" i="94" s="1"/>
  <c r="EA26" i="94"/>
  <c r="EA118" i="94" s="1"/>
  <c r="DX118" i="94" s="1"/>
  <c r="EA128" i="94" s="1"/>
  <c r="EA130" i="94" s="1"/>
  <c r="DK68" i="94"/>
  <c r="DG116" i="94"/>
  <c r="CZ116" i="94"/>
  <c r="DB116" i="94"/>
  <c r="EA44" i="94"/>
  <c r="DU22" i="94"/>
  <c r="DQ118" i="94"/>
  <c r="DR118" i="94" s="1"/>
  <c r="DO68" i="94" l="1"/>
  <c r="DK116" i="94"/>
  <c r="DF116" i="94"/>
  <c r="DD116" i="94"/>
  <c r="DY22" i="94"/>
  <c r="DY118" i="94" s="1"/>
  <c r="DZ118" i="94" s="1"/>
  <c r="DU118" i="94"/>
  <c r="DV118" i="94" s="1"/>
  <c r="X25" i="149" l="1"/>
  <c r="X26" i="149" s="1"/>
  <c r="DS68" i="94"/>
  <c r="DO116" i="94"/>
  <c r="DJ116" i="94"/>
  <c r="DH116" i="94"/>
  <c r="DW68" i="94" l="1"/>
  <c r="DS116" i="94"/>
  <c r="DL116" i="94"/>
  <c r="DN116" i="94"/>
  <c r="EA68" i="94" l="1"/>
  <c r="EA116" i="94" s="1"/>
  <c r="DW116" i="94"/>
  <c r="DR116" i="94"/>
  <c r="DP116" i="94"/>
  <c r="DX116" i="94" l="1"/>
  <c r="DZ116" i="94"/>
  <c r="DT116" i="94"/>
  <c r="DV116" i="94"/>
  <c r="Y25" i="149" l="1"/>
  <c r="Y26" i="149" s="1"/>
  <c r="Z25" i="149" l="1"/>
  <c r="Z26" i="149" l="1"/>
  <c r="AA25" i="149" l="1"/>
  <c r="AA26" i="149" l="1"/>
  <c r="AB25" i="149" l="1"/>
  <c r="AB26" i="149" l="1"/>
  <c r="AC25" i="149" l="1"/>
  <c r="AC26" i="149" l="1"/>
  <c r="AG26" i="149" l="1"/>
  <c r="AK26" i="149" l="1"/>
  <c r="AD26" i="149"/>
  <c r="AF26" i="149"/>
  <c r="AO26" i="149" l="1"/>
  <c r="AH26" i="149"/>
  <c r="AJ26" i="149"/>
  <c r="AS26" i="149" l="1"/>
  <c r="AL26" i="149"/>
  <c r="AN26" i="149"/>
  <c r="AW26" i="149" l="1"/>
  <c r="AR26" i="149"/>
  <c r="AP26" i="149"/>
  <c r="AT26" i="149" l="1"/>
  <c r="AV26" i="149"/>
  <c r="BA26" i="149"/>
  <c r="AX26" i="149" l="1"/>
  <c r="AZ26" i="149"/>
  <c r="BE26" i="149"/>
  <c r="BM26" i="149" l="1"/>
  <c r="BI26" i="149"/>
  <c r="BB26" i="149"/>
  <c r="BD26" i="149"/>
  <c r="BF26" i="149" l="1"/>
  <c r="BH26" i="149"/>
  <c r="BJ26" i="149"/>
  <c r="BL26" i="149"/>
</calcChain>
</file>

<file path=xl/comments1.xml><?xml version="1.0" encoding="utf-8"?>
<comments xmlns="http://schemas.openxmlformats.org/spreadsheetml/2006/main">
  <authors>
    <author>Roberta Ramos Santos</author>
  </authors>
  <commentList>
    <comment ref="N100" authorId="0">
      <text>
        <r>
          <rPr>
            <b/>
            <sz val="8"/>
            <color indexed="81"/>
            <rFont val="Tahoma"/>
            <family val="2"/>
          </rPr>
          <t>Roberta Ramos Santos:</t>
        </r>
        <r>
          <rPr>
            <sz val="8"/>
            <color indexed="81"/>
            <rFont val="Tahoma"/>
            <family val="2"/>
          </rPr>
          <t xml:space="preserve">
preencher
</t>
        </r>
      </text>
    </comment>
    <comment ref="N119" authorId="0">
      <text>
        <r>
          <rPr>
            <b/>
            <sz val="8"/>
            <color indexed="81"/>
            <rFont val="Tahoma"/>
            <family val="2"/>
          </rPr>
          <t>Roberta Ramos Santos:</t>
        </r>
        <r>
          <rPr>
            <sz val="8"/>
            <color indexed="81"/>
            <rFont val="Tahoma"/>
            <family val="2"/>
          </rPr>
          <t xml:space="preserve">
preencher</t>
        </r>
      </text>
    </comment>
    <comment ref="Y119" authorId="0">
      <text>
        <r>
          <rPr>
            <b/>
            <sz val="8"/>
            <color indexed="81"/>
            <rFont val="Tahoma"/>
            <family val="2"/>
          </rPr>
          <t>Roberta Ramos Santos:</t>
        </r>
        <r>
          <rPr>
            <sz val="8"/>
            <color indexed="81"/>
            <rFont val="Tahoma"/>
            <family val="2"/>
          </rPr>
          <t xml:space="preserve">
preencher
</t>
        </r>
      </text>
    </comment>
  </commentList>
</comments>
</file>

<file path=xl/sharedStrings.xml><?xml version="1.0" encoding="utf-8"?>
<sst xmlns="http://schemas.openxmlformats.org/spreadsheetml/2006/main" count="8668" uniqueCount="1432">
  <si>
    <t>07</t>
  </si>
  <si>
    <t>Serviço:</t>
  </si>
  <si>
    <t>Local:</t>
  </si>
  <si>
    <t>ITEM</t>
  </si>
  <si>
    <t>DESCRIÇÃO</t>
  </si>
  <si>
    <t>QUANT.</t>
  </si>
  <si>
    <t>UNID.</t>
  </si>
  <si>
    <t xml:space="preserve">VALOR </t>
  </si>
  <si>
    <t>01</t>
  </si>
  <si>
    <t>UN</t>
  </si>
  <si>
    <t>02</t>
  </si>
  <si>
    <t>03</t>
  </si>
  <si>
    <t>04</t>
  </si>
  <si>
    <t>05</t>
  </si>
  <si>
    <t>%</t>
  </si>
  <si>
    <t>06</t>
  </si>
  <si>
    <t>TOTAL GERAL</t>
  </si>
  <si>
    <t>CONJUNTO HABITACIONAL DE INTERESSE SOCIAL</t>
  </si>
  <si>
    <t>TOTAL</t>
  </si>
  <si>
    <t>SERVIÇOS INICIAIS</t>
  </si>
  <si>
    <t>4.1</t>
  </si>
  <si>
    <t>COMPACTAÇÃO DE TERRA, MEDIDA NO ATERRO</t>
  </si>
  <si>
    <t>COBERTURA</t>
  </si>
  <si>
    <t>ESQUADRIAS DE MADEIRA</t>
  </si>
  <si>
    <t>ESGOTO</t>
  </si>
  <si>
    <t>EDIF</t>
  </si>
  <si>
    <t>PREÇO UNIT. sem BDI</t>
  </si>
  <si>
    <t>PREÇO UNITÁRIO</t>
  </si>
  <si>
    <t>CÓDIGO</t>
  </si>
  <si>
    <t>FONTE</t>
  </si>
  <si>
    <t>SINAPI</t>
  </si>
  <si>
    <t>SIURB</t>
  </si>
  <si>
    <t>FDE</t>
  </si>
  <si>
    <t>74104/001</t>
  </si>
  <si>
    <t>74004/003</t>
  </si>
  <si>
    <t>M²</t>
  </si>
  <si>
    <t>ESPECIFICAÇÃO</t>
  </si>
  <si>
    <t>Remover BDI</t>
  </si>
  <si>
    <t>Incluir BDI</t>
  </si>
  <si>
    <t>PREÇO UNIT.</t>
  </si>
  <si>
    <t>1.1</t>
  </si>
  <si>
    <t>Total da Etapa</t>
  </si>
  <si>
    <t>R$</t>
  </si>
  <si>
    <t>2.1</t>
  </si>
  <si>
    <t>2.2</t>
  </si>
  <si>
    <t>M</t>
  </si>
  <si>
    <t>M³</t>
  </si>
  <si>
    <t>KG</t>
  </si>
  <si>
    <t>PREFEITURA DE MAUÁ</t>
  </si>
  <si>
    <t>6.2</t>
  </si>
  <si>
    <t>TOTAL REVESTIMENTOS DE PAREDES</t>
  </si>
  <si>
    <t>CJ</t>
  </si>
  <si>
    <t>TOTAL INSTALAÇÕES ELÉTRICAS</t>
  </si>
  <si>
    <t>O BDI FOI INCLUSO NO PREÇO UNITÁRIO DE CADA SERVIÇO.</t>
  </si>
  <si>
    <t xml:space="preserve">FDE </t>
  </si>
  <si>
    <t xml:space="preserve">EDIF </t>
  </si>
  <si>
    <t xml:space="preserve">SIURB </t>
  </si>
  <si>
    <t>74254/002</t>
  </si>
  <si>
    <t>74138/003</t>
  </si>
  <si>
    <t>CONCRETO USINADO BOMBEADO FCK=25MPA, INCLUSIVE COLOCAÇÃO, ESPALHAMENTO E ACABAMENTO</t>
  </si>
  <si>
    <t>73998/004</t>
  </si>
  <si>
    <t>04.15.00</t>
  </si>
  <si>
    <t>SUPERESTRUTURA</t>
  </si>
  <si>
    <t>TOTAL SUPERESTRUTURA</t>
  </si>
  <si>
    <t>04.60.00</t>
  </si>
  <si>
    <t>REMOÇÃO DE TERRA ALÉM DO PRIMEIRO KM</t>
  </si>
  <si>
    <t>M³xKM</t>
  </si>
  <si>
    <t>FORNECIMENTO DE TERRA, INCLUINDO ESCAVAÇÃO, CARGA E TRANSPORTE ATÉ A DISTÂNCIA MÉDIA DE 1,0KM, MEDIDO NO ATERRO COMPACTADO</t>
  </si>
  <si>
    <t>04.31.00</t>
  </si>
  <si>
    <t>04.32.00</t>
  </si>
  <si>
    <t>CARGA E REMOÇÃO DE TERRA ATÉ A DISTÂNCIA MÉDIA DE 1,0KM</t>
  </si>
  <si>
    <t>74138/002</t>
  </si>
  <si>
    <t>FORRO DE GESSO EM PLACAS 60X60CM, ESPESSURA 1,2CM, INCLUSIVE FIXACAO COM ARAME</t>
  </si>
  <si>
    <t>73986/001</t>
  </si>
  <si>
    <t>CAIXA DE INSPEÇÃO EM ALV. TIJOLO MACIÇO 60X60X60CM,REV. INTERNAMENTE COM BARRA LISA (CIMENTO E AREIA, TRAÇO 1:4) E=2,0CM, TAMPA PRÉ-MOLDADA DE CONCRETO E FUNDO DE CONCRETO 15MPA TIPO C - ESCAVAÇÃO E CONFECÇÃO</t>
  </si>
  <si>
    <t>BANCA (TAMPO) DE MARMORE SINTETICO 120X60CM COM CUBA, VALVULA EM PLASTICO BRANCO 1", SIFAO PLASTICO TIPO COPO 1" E TORNEIRA CROMADA LONGA 1/2" OU 3/4" PARA PIA PADRAO POPULAR - FORNECIMENTO E INSTALACAO</t>
  </si>
  <si>
    <t>REGISTRO PRESSAO 3/4" COM CANOPLA ACABAMENTO CROMADO SIMPLES - FORNECIMENTO E INSTALACAO</t>
  </si>
  <si>
    <t>73975/001</t>
  </si>
  <si>
    <t>AV. AYRTON SENNA DA SILVA - MUNICIPIO DE MAUÁ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</si>
  <si>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</si>
  <si>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</si>
  <si>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</si>
  <si>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</si>
  <si>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</si>
  <si>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</si>
  <si>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</si>
  <si>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</si>
  <si>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</si>
  <si>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</si>
  <si>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</si>
  <si>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</si>
  <si>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</si>
  <si>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</si>
  <si>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</si>
  <si>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</si>
  <si>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</si>
  <si>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</si>
  <si>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</si>
  <si>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1.4</t>
  </si>
  <si>
    <t>1.5</t>
  </si>
  <si>
    <t>INSTALAÇÕES ELÉTRICAS</t>
  </si>
  <si>
    <t>INSUMOS SINAPI</t>
  </si>
  <si>
    <t>PT</t>
  </si>
  <si>
    <t>PONTO DE CAMPAINHA COM CIGARRA</t>
  </si>
  <si>
    <t>73915/001</t>
  </si>
  <si>
    <t>PONTO DE TV SECO PARA EDIFICIOS</t>
  </si>
  <si>
    <t>73915/002</t>
  </si>
  <si>
    <t>74114/001</t>
  </si>
  <si>
    <t>09.11.14</t>
  </si>
  <si>
    <t>2.1.1</t>
  </si>
  <si>
    <t>2.1.2</t>
  </si>
  <si>
    <t>2.1.3</t>
  </si>
  <si>
    <t>2.1.4</t>
  </si>
  <si>
    <t>2.1.5</t>
  </si>
  <si>
    <t xml:space="preserve">UN </t>
  </si>
  <si>
    <t>Tubos</t>
  </si>
  <si>
    <t>Ø 0,50</t>
  </si>
  <si>
    <t>recobrimento</t>
  </si>
  <si>
    <t>Ø 0,60</t>
  </si>
  <si>
    <t>Ø 0,80</t>
  </si>
  <si>
    <t>Distâncias</t>
  </si>
  <si>
    <t>Ø 1,00</t>
  </si>
  <si>
    <t>Distância do bota fora</t>
  </si>
  <si>
    <t>Ø 1,20</t>
  </si>
  <si>
    <t>Distância da jazida</t>
  </si>
  <si>
    <t>Ø 1,50</t>
  </si>
  <si>
    <t>% de aproveitamento de terra</t>
  </si>
  <si>
    <t>Arrancamento Ø &lt;= 0,60</t>
  </si>
  <si>
    <t>Arrancamento Ø &gt; 0,60</t>
  </si>
  <si>
    <t>Tunnel liner</t>
  </si>
  <si>
    <t>Ø1,40</t>
  </si>
  <si>
    <t>BL</t>
  </si>
  <si>
    <t>BLS</t>
  </si>
  <si>
    <t>BLD</t>
  </si>
  <si>
    <t>BLT</t>
  </si>
  <si>
    <t>BLeS</t>
  </si>
  <si>
    <t>BLeD</t>
  </si>
  <si>
    <t>BLeT</t>
  </si>
  <si>
    <t>Reforma BLS</t>
  </si>
  <si>
    <t>Reforma BLD</t>
  </si>
  <si>
    <t>Reforma BLeS</t>
  </si>
  <si>
    <t>Reforma BLeD</t>
  </si>
  <si>
    <t>Demolição BLS</t>
  </si>
  <si>
    <t>Demolição BLD</t>
  </si>
  <si>
    <t>Demolição BLT</t>
  </si>
  <si>
    <t>Demolição BLeS</t>
  </si>
  <si>
    <t>Demolição BLeD</t>
  </si>
  <si>
    <t>Demolição BLeT</t>
  </si>
  <si>
    <t>PV</t>
  </si>
  <si>
    <t>PV 1</t>
  </si>
  <si>
    <t>PV 2</t>
  </si>
  <si>
    <t>PV 3</t>
  </si>
  <si>
    <t>Levantamento de tampão PV</t>
  </si>
  <si>
    <t>Galeria</t>
  </si>
  <si>
    <t>L</t>
  </si>
  <si>
    <t>PV's</t>
  </si>
  <si>
    <t>espessura parede</t>
  </si>
  <si>
    <t>espessura brita</t>
  </si>
  <si>
    <t>espessura lastro de concreto</t>
  </si>
  <si>
    <t>espessura rachão</t>
  </si>
  <si>
    <t>Alargamento da vala</t>
  </si>
  <si>
    <t>B</t>
  </si>
  <si>
    <t>H</t>
  </si>
  <si>
    <t>Sarjetão</t>
  </si>
  <si>
    <t>Largura</t>
  </si>
  <si>
    <t>Extensão</t>
  </si>
  <si>
    <t>Escada Hidráulica</t>
  </si>
  <si>
    <t>40 x 40</t>
  </si>
  <si>
    <t>60 x 60</t>
  </si>
  <si>
    <t>80 x 80</t>
  </si>
  <si>
    <t>100 x 100</t>
  </si>
  <si>
    <t>Demolição de pavimento</t>
  </si>
  <si>
    <t>Dist. Fornecimento</t>
  </si>
  <si>
    <t>Especificar sessão</t>
  </si>
  <si>
    <t>e itens em acordo com a sessão utilizada</t>
  </si>
  <si>
    <t>Muro de ala e testa</t>
  </si>
  <si>
    <t>Dispositivo de amortecimento</t>
  </si>
  <si>
    <t>2,00x2,00</t>
  </si>
  <si>
    <t>CAIXA</t>
  </si>
  <si>
    <t>Balão</t>
  </si>
  <si>
    <t>Chaminé</t>
  </si>
  <si>
    <t>Ø 0,50 - 0,80</t>
  </si>
  <si>
    <t>RÁPIDO</t>
  </si>
  <si>
    <t>Qtde.</t>
  </si>
  <si>
    <t>Ø 0,50 - 0,60</t>
  </si>
  <si>
    <t>Diâmetro</t>
  </si>
  <si>
    <t>Recobrimento</t>
  </si>
  <si>
    <t>médio adotado</t>
  </si>
  <si>
    <t>Ø0,50</t>
  </si>
  <si>
    <t>-</t>
  </si>
  <si>
    <t>Ø0,60</t>
  </si>
  <si>
    <t>Ø0,80</t>
  </si>
  <si>
    <t>Ø1,00</t>
  </si>
  <si>
    <t>Ø1,20</t>
  </si>
  <si>
    <t>Ø1,50</t>
  </si>
  <si>
    <t>% de reaproveitamento de terra para reenchimento de vala:</t>
  </si>
  <si>
    <r>
      <t>Profundidade média da vala (h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>):</t>
    </r>
  </si>
  <si>
    <r>
      <t>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= Ø + recobrimento + espessuras dos lastros + 2 x espessura do tubo (0,10xØ)</t>
    </r>
  </si>
  <si>
    <t>Ø</t>
  </si>
  <si>
    <t>m</t>
  </si>
  <si>
    <r>
      <t>h</t>
    </r>
    <r>
      <rPr>
        <vertAlign val="subscript"/>
        <sz val="12"/>
        <rFont val="Times New Roman"/>
        <family val="1"/>
      </rPr>
      <t>m</t>
    </r>
  </si>
  <si>
    <t>=</t>
  </si>
  <si>
    <t>I -Escavação mecânica para fundações e valas com profundidade &lt; ou = a 4,00 m:</t>
  </si>
  <si>
    <r>
      <t xml:space="preserve">para Ø </t>
    </r>
    <r>
      <rPr>
        <sz val="12"/>
        <rFont val="Arial"/>
        <family val="2"/>
      </rPr>
      <t>≤</t>
    </r>
    <r>
      <rPr>
        <sz val="12"/>
        <rFont val="Times New Roman"/>
        <family val="1"/>
      </rPr>
      <t xml:space="preserve"> 0,60m</t>
    </r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</si>
  <si>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= (3 x 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 x 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x L</t>
    </r>
  </si>
  <si>
    <t>para Ø &gt; 0,60m</t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</si>
  <si>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= (Ø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+ 1,20) x 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x L</t>
    </r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</si>
  <si>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= </t>
    </r>
  </si>
  <si>
    <t>m³</t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</si>
  <si>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total = </t>
    </r>
  </si>
  <si>
    <t>II - Escavação mecânica para fundações e valas com profundidade &gt; que 4,00 m:</t>
  </si>
  <si>
    <t>II- Reenchimento de vala (sem fornecimento de terra):</t>
  </si>
  <si>
    <r>
      <t>Área externa do tubo = A</t>
    </r>
    <r>
      <rPr>
        <vertAlign val="subscript"/>
        <sz val="12"/>
        <rFont val="Times New Roman"/>
        <family val="1"/>
      </rPr>
      <t>Ø</t>
    </r>
  </si>
  <si>
    <r>
      <t>A</t>
    </r>
    <r>
      <rPr>
        <vertAlign val="subscript"/>
        <sz val="12"/>
        <rFont val="Times New Roman"/>
        <family val="1"/>
      </rPr>
      <t>Ø</t>
    </r>
  </si>
  <si>
    <t>m²</t>
  </si>
  <si>
    <r>
      <t>Reenchimento = 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- V</t>
    </r>
    <r>
      <rPr>
        <vertAlign val="subscript"/>
        <sz val="12"/>
        <rFont val="Times New Roman"/>
        <family val="1"/>
      </rPr>
      <t>lastro de brita</t>
    </r>
    <r>
      <rPr>
        <sz val="12"/>
        <rFont val="Times New Roman"/>
        <family val="1"/>
      </rPr>
      <t xml:space="preserve"> - V</t>
    </r>
    <r>
      <rPr>
        <vertAlign val="subscript"/>
        <sz val="12"/>
        <rFont val="Times New Roman"/>
        <family val="1"/>
      </rPr>
      <t>lastro de concreto</t>
    </r>
    <r>
      <rPr>
        <sz val="12"/>
        <rFont val="Times New Roman"/>
        <family val="1"/>
      </rPr>
      <t xml:space="preserve"> - (A</t>
    </r>
    <r>
      <rPr>
        <vertAlign val="subscript"/>
        <sz val="12"/>
        <rFont val="Times New Roman"/>
        <family val="1"/>
      </rPr>
      <t>Ø</t>
    </r>
    <r>
      <rPr>
        <sz val="12"/>
        <rFont val="Times New Roman"/>
        <family val="1"/>
      </rPr>
      <t xml:space="preserve"> x L)</t>
    </r>
  </si>
  <si>
    <r>
      <t>V</t>
    </r>
    <r>
      <rPr>
        <vertAlign val="subscript"/>
        <sz val="12"/>
        <rFont val="Times New Roman"/>
        <family val="1"/>
      </rPr>
      <t>reenchimento</t>
    </r>
  </si>
  <si>
    <r>
      <t>V</t>
    </r>
    <r>
      <rPr>
        <vertAlign val="subscript"/>
        <sz val="12"/>
        <rFont val="Times New Roman"/>
        <family val="1"/>
      </rPr>
      <t>reenchimento</t>
    </r>
    <r>
      <rPr>
        <sz val="12"/>
        <rFont val="Times New Roman"/>
        <family val="1"/>
      </rPr>
      <t xml:space="preserve"> total</t>
    </r>
  </si>
  <si>
    <t>III - Fornecimento de terra:</t>
  </si>
  <si>
    <r>
      <t>V</t>
    </r>
    <r>
      <rPr>
        <vertAlign val="subscript"/>
        <sz val="12"/>
        <rFont val="Times New Roman"/>
        <family val="1"/>
      </rPr>
      <t>fornecimento</t>
    </r>
  </si>
  <si>
    <r>
      <t>V</t>
    </r>
    <r>
      <rPr>
        <vertAlign val="subscript"/>
        <sz val="12"/>
        <rFont val="Times New Roman"/>
        <family val="1"/>
      </rPr>
      <t>reaproveitamento</t>
    </r>
  </si>
  <si>
    <t>IV - Carga e remoção de terra até a distância média de 1,00 km:</t>
  </si>
  <si>
    <r>
      <t>V</t>
    </r>
    <r>
      <rPr>
        <vertAlign val="subscript"/>
        <sz val="12"/>
        <rFont val="Times New Roman"/>
        <family val="1"/>
      </rPr>
      <t>carga e remoção</t>
    </r>
    <r>
      <rPr>
        <sz val="12"/>
        <rFont val="Times New Roman"/>
        <family val="1"/>
      </rPr>
      <t xml:space="preserve"> </t>
    </r>
  </si>
  <si>
    <r>
      <t xml:space="preserve"> V</t>
    </r>
    <r>
      <rPr>
        <vertAlign val="subscript"/>
        <sz val="12"/>
        <rFont val="Times New Roman"/>
        <family val="1"/>
      </rPr>
      <t>escavação</t>
    </r>
  </si>
  <si>
    <t>V - Remoção além do primeiro km:</t>
  </si>
  <si>
    <r>
      <t>V</t>
    </r>
    <r>
      <rPr>
        <vertAlign val="subscript"/>
        <sz val="12"/>
        <rFont val="Times New Roman"/>
        <family val="1"/>
      </rPr>
      <t>remoção</t>
    </r>
  </si>
  <si>
    <t>(</t>
  </si>
  <si>
    <t>) x</t>
  </si>
  <si>
    <t>+</t>
  </si>
  <si>
    <t>x</t>
  </si>
  <si>
    <t>IX - Fundação de rachão:</t>
  </si>
  <si>
    <r>
      <t>V</t>
    </r>
    <r>
      <rPr>
        <vertAlign val="subscript"/>
        <sz val="12"/>
        <rFont val="Times New Roman"/>
        <family val="1"/>
      </rPr>
      <t>rachão</t>
    </r>
    <r>
      <rPr>
        <sz val="12"/>
        <rFont val="Times New Roman"/>
        <family val="1"/>
      </rPr>
      <t xml:space="preserve"> = (3 x 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 x espessura do rachão x L</t>
    </r>
  </si>
  <si>
    <r>
      <t>Escavação = (Ø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+ 1,20) x espessura do rachão x L</t>
    </r>
  </si>
  <si>
    <r>
      <t>V</t>
    </r>
    <r>
      <rPr>
        <vertAlign val="subscript"/>
        <sz val="12"/>
        <rFont val="Times New Roman"/>
        <family val="1"/>
      </rPr>
      <t xml:space="preserve">rachão </t>
    </r>
    <r>
      <rPr>
        <sz val="12"/>
        <rFont val="Times New Roman"/>
        <family val="1"/>
      </rPr>
      <t xml:space="preserve">= </t>
    </r>
  </si>
  <si>
    <r>
      <t>V</t>
    </r>
    <r>
      <rPr>
        <vertAlign val="subscript"/>
        <sz val="12"/>
        <rFont val="Times New Roman"/>
        <family val="1"/>
      </rPr>
      <t>rachão</t>
    </r>
    <r>
      <rPr>
        <sz val="12"/>
        <rFont val="Times New Roman"/>
        <family val="1"/>
      </rPr>
      <t xml:space="preserve"> total = </t>
    </r>
  </si>
  <si>
    <t>VI - Lastro de brita e pó de pedra</t>
  </si>
  <si>
    <r>
      <t>V</t>
    </r>
    <r>
      <rPr>
        <vertAlign val="subscript"/>
        <sz val="12"/>
        <rFont val="Times New Roman"/>
        <family val="1"/>
      </rPr>
      <t>lastro de brita</t>
    </r>
  </si>
  <si>
    <t>espessura do lastro de brita x (0,15 + Ø) x L</t>
  </si>
  <si>
    <r>
      <t>V</t>
    </r>
    <r>
      <rPr>
        <vertAlign val="subscript"/>
        <sz val="12"/>
        <rFont val="Times New Roman"/>
        <family val="1"/>
      </rPr>
      <t>lastro de brita</t>
    </r>
    <r>
      <rPr>
        <sz val="12"/>
        <rFont val="Times New Roman"/>
        <family val="1"/>
      </rPr>
      <t xml:space="preserve"> total</t>
    </r>
  </si>
  <si>
    <t>VII - Lastro de concreto fck = 10,0 MPa</t>
  </si>
  <si>
    <r>
      <t>V</t>
    </r>
    <r>
      <rPr>
        <vertAlign val="subscript"/>
        <sz val="12"/>
        <rFont val="Times New Roman"/>
        <family val="1"/>
      </rPr>
      <t>lastro de concreto</t>
    </r>
  </si>
  <si>
    <t>espessura do lastro de concreto x (0,15 + Ø) x L</t>
  </si>
  <si>
    <r>
      <t>V</t>
    </r>
    <r>
      <rPr>
        <vertAlign val="subscript"/>
        <sz val="12"/>
        <rFont val="Times New Roman"/>
        <family val="1"/>
      </rPr>
      <t>lastro de concreto</t>
    </r>
    <r>
      <rPr>
        <sz val="12"/>
        <rFont val="Times New Roman"/>
        <family val="1"/>
      </rPr>
      <t xml:space="preserve"> total</t>
    </r>
  </si>
  <si>
    <t>VIII - Escoramento descontínuo</t>
  </si>
  <si>
    <t>0,50m &lt;</t>
  </si>
  <si>
    <t>Ø &lt; 1,20m</t>
  </si>
  <si>
    <t>com  h &lt; 4,0m</t>
  </si>
  <si>
    <r>
      <t>A = [h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x L] x 2</t>
    </r>
  </si>
  <si>
    <t>A =</t>
  </si>
  <si>
    <t>2 x</t>
  </si>
  <si>
    <t>Área Total</t>
  </si>
  <si>
    <t>IX - Escoramento contínuo</t>
  </si>
  <si>
    <t>Contínuo</t>
  </si>
  <si>
    <r>
      <t xml:space="preserve">com h </t>
    </r>
    <r>
      <rPr>
        <sz val="12"/>
        <rFont val="Arial"/>
        <family val="2"/>
      </rPr>
      <t>≥</t>
    </r>
    <r>
      <rPr>
        <sz val="12"/>
        <rFont val="Times New Roman"/>
        <family val="1"/>
      </rPr>
      <t xml:space="preserve"> 4,00m</t>
    </r>
  </si>
  <si>
    <t>Ø ≥ 1,20m</t>
  </si>
  <si>
    <t>para qualquer h</t>
  </si>
  <si>
    <t>X - Arrancamento e remoção de canalização</t>
  </si>
  <si>
    <t>0,30m &lt;</t>
  </si>
  <si>
    <t>Ø &lt; 0,60m</t>
  </si>
  <si>
    <t>Arrancamento =</t>
  </si>
  <si>
    <t>XIV - Arrancamento e remoção de canalização</t>
  </si>
  <si>
    <t>Ø &gt; 0,60m</t>
  </si>
  <si>
    <t>Total</t>
  </si>
  <si>
    <t>Escavação =</t>
  </si>
  <si>
    <t>unid</t>
  </si>
  <si>
    <t>km</t>
  </si>
  <si>
    <t>m³ x km</t>
  </si>
  <si>
    <t>x (</t>
  </si>
  <si>
    <t>)</t>
  </si>
  <si>
    <t>[ (</t>
  </si>
  <si>
    <t>[</t>
  </si>
  <si>
    <t>- (</t>
  </si>
  <si>
    <t>Extensão (m)</t>
  </si>
  <si>
    <t>Demolição e Reconstrução de Pavimento Asfáltico</t>
  </si>
  <si>
    <t>Seção tipo:</t>
  </si>
  <si>
    <t>Concreto Asfáltico</t>
  </si>
  <si>
    <t>cm</t>
  </si>
  <si>
    <t>Imprimação Betuminosa Ligante</t>
  </si>
  <si>
    <t>Binder Denso</t>
  </si>
  <si>
    <t>Binder Aberto</t>
  </si>
  <si>
    <t>Imprimação Betuminosa Impermeabilizante</t>
  </si>
  <si>
    <t>Brita Graduada Simples</t>
  </si>
  <si>
    <t>Sub-base sob local</t>
  </si>
  <si>
    <t>Tubulação projetada em trecho pavimentado</t>
  </si>
  <si>
    <t>Diâmetro (m)</t>
  </si>
  <si>
    <t>I - Demolição de pavimento asfáltico, inclusive capa, inclui carga no caminhão</t>
  </si>
  <si>
    <t>Largura da vala (L)</t>
  </si>
  <si>
    <t>Largura da vala (L):</t>
  </si>
  <si>
    <t xml:space="preserve">L </t>
  </si>
  <si>
    <t>3 x Ø</t>
  </si>
  <si>
    <t>L = 1,20 + Ø</t>
  </si>
  <si>
    <t>II - Concreto asfáltico usinado a quente (sem transporte)</t>
  </si>
  <si>
    <t>Espessura da camada (m)</t>
  </si>
  <si>
    <t>III - Imprimação Betuminosa Ligante</t>
  </si>
  <si>
    <t>IV - Imprimação Betuminosa Impermeabilizante</t>
  </si>
  <si>
    <t>V - Binder Denso (sem transporte)</t>
  </si>
  <si>
    <t>VI - Binder Aberto (sem transporte)</t>
  </si>
  <si>
    <t>IX - Carga, descarga de binder, até a distância de 1,00 km</t>
  </si>
  <si>
    <t>X - Transporte de binder, além do 1° km</t>
  </si>
  <si>
    <t>XI - Carga, descarga de concreto asfáltico, até a distância de 1,00 km</t>
  </si>
  <si>
    <t>XII - Transporte de concreto asfáltico, além do 1° km</t>
  </si>
  <si>
    <t>XIII - Transporte de pavimento asfáltico</t>
  </si>
  <si>
    <t>m² x km</t>
  </si>
  <si>
    <t xml:space="preserve">m³ </t>
  </si>
  <si>
    <t>PAVIMENTAÇÃO</t>
  </si>
  <si>
    <t>1.6</t>
  </si>
  <si>
    <t>BASE DE CONCRETO FCK=15,00 MPA PARA GUIAS, SARJETAS OU SARJETÕES</t>
  </si>
  <si>
    <t>CONSTRUÇÃO DE SARJETA OU SARJETÃO DE CONCRETO - FCK = 20 MPA</t>
  </si>
  <si>
    <t>IMPRIMAÇÃO BETUMINOSA LIGANTE</t>
  </si>
  <si>
    <t>IMPRIMAÇÃO BETUMINOSA IMPERMEABILIZANTE</t>
  </si>
  <si>
    <t>REVESTIMENTO DE CONCRETO ASFÁLTICO (SEM TRANSPORTE)</t>
  </si>
  <si>
    <t>BASE DE BRITA GRADUADA SIMPLES</t>
  </si>
  <si>
    <t>TRANSPORTE DE PAVIMENTO ASFÁLTICO</t>
  </si>
  <si>
    <t>CARGA, DESCARGA E TRANSPORTE DE CONCRETO ASFÁLTICO ATÉ A DISTÂNCIA MÉDIA DE IDA E VOLTA DE 1 KM</t>
  </si>
  <si>
    <t>TRANSPORTE DE CONCRETO ASFÁLTICO ALÉM DO PRIMEIRO KM</t>
  </si>
  <si>
    <t>06.06.00</t>
  </si>
  <si>
    <t>9 - Pavimentação</t>
  </si>
  <si>
    <t>*</t>
  </si>
  <si>
    <t>Área de Pavimentação (Apav)</t>
  </si>
  <si>
    <t>Apav = Lpav x Extensão  (m²)</t>
  </si>
  <si>
    <t>Abertura de Caixa (Ab cx)</t>
  </si>
  <si>
    <t>Ab cx = (Apav) + [Lguia x (sarj + 0,40)]  (m²)</t>
  </si>
  <si>
    <t>Escavação (E)</t>
  </si>
  <si>
    <t>E = (Ab cx) x (Espessura Total - 0,40 )  (m³)</t>
  </si>
  <si>
    <t>Camadas</t>
  </si>
  <si>
    <t>Volume = Apav x Espessura da Camada  (m³)</t>
  </si>
  <si>
    <t>Imprimações</t>
  </si>
  <si>
    <t>Área = Apav  (m²)</t>
  </si>
  <si>
    <t>Passeio (P)</t>
  </si>
  <si>
    <t>Espessura do passeio = 0,07m</t>
  </si>
  <si>
    <t>Lpasseio</t>
  </si>
  <si>
    <t>P = Lpasseio x Extensão x Espessura do passeio (m³)</t>
  </si>
  <si>
    <t>Seção do pavimento:</t>
  </si>
  <si>
    <t xml:space="preserve">Total = </t>
  </si>
  <si>
    <t>Espessura:</t>
  </si>
  <si>
    <t>Camada:</t>
  </si>
  <si>
    <t>CBUQ</t>
  </si>
  <si>
    <t>Imprimação ligante</t>
  </si>
  <si>
    <t>Binder</t>
  </si>
  <si>
    <t>Imprimação impermeabilizante</t>
  </si>
  <si>
    <t>Brita graduada simples</t>
  </si>
  <si>
    <t>Brita graduada tratada com cimento</t>
  </si>
  <si>
    <t>Reforço</t>
  </si>
  <si>
    <t>Espessura Total</t>
  </si>
  <si>
    <t>Áreas e extensão retiradas do projeto no Auto Cad:</t>
  </si>
  <si>
    <t>Extensão de Guias e Sarjetas =</t>
  </si>
  <si>
    <t>Área de Pavimento =</t>
  </si>
  <si>
    <t>Área de Passeio =</t>
  </si>
  <si>
    <t>Cálculo de Quantidades:</t>
  </si>
  <si>
    <t>Abertura de caixa =</t>
  </si>
  <si>
    <t>) ]</t>
  </si>
  <si>
    <t>Remoção de terra além do 1º Km</t>
  </si>
  <si>
    <t>Km</t>
  </si>
  <si>
    <t>Espalhamento</t>
  </si>
  <si>
    <t>Sarjeta =</t>
  </si>
  <si>
    <t>Base guia e sarjeta =</t>
  </si>
  <si>
    <t>Passeio</t>
  </si>
  <si>
    <t>TIPO 2:</t>
  </si>
  <si>
    <t>PAVIMENTO</t>
  </si>
  <si>
    <t>GUIA</t>
  </si>
  <si>
    <t>PASSEIO</t>
  </si>
  <si>
    <t>LOCAL</t>
  </si>
  <si>
    <t>ESTACA</t>
  </si>
  <si>
    <t>Lpav (m)</t>
  </si>
  <si>
    <r>
      <t>Apav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</si>
  <si>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SARJETA (m)</t>
  </si>
  <si>
    <t>Lpasseio (m)</t>
  </si>
  <si>
    <r>
      <t>Apasseio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</si>
  <si>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INICIAL</t>
  </si>
  <si>
    <t>FINAL</t>
  </si>
  <si>
    <t xml:space="preserve">Escavação = </t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</si>
  <si>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</si>
  <si>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</si>
  <si>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t>Guias =</t>
  </si>
  <si>
    <r>
      <t>m</t>
    </r>
    <r>
      <rPr>
        <vertAlign val="superscript"/>
        <sz val="12"/>
        <rFont val="Times New Roman"/>
        <family val="1"/>
      </rPr>
      <t>4</t>
    </r>
  </si>
  <si>
    <t>ABERTURA DE CAIXA ATÉ 40CM, INCLUI ESCAVAÇÃO, COMPACTAÇÃO, TRANSPORTE E PREPARO DO SUB-LEITO</t>
  </si>
  <si>
    <t>PASSEIO DE CONCRETO FCK-15,0MPA, INCLUSIVE PREPARO DE CAIXA E LASTRO DE BRITA</t>
  </si>
  <si>
    <t>URBANIZAÇÃO</t>
  </si>
  <si>
    <t>TOTAL URBANIZAÇÃO</t>
  </si>
  <si>
    <t>REFORÇO DE SUB-LEITO/SUB-BASE DE SOLO MELHORADO COM BRITA 60% EM VOLUME</t>
  </si>
  <si>
    <t>PLAYGROUND BRINQUEDOS DE MADEIRA - GANGORRA DUPLA</t>
  </si>
  <si>
    <t>18.14.46</t>
  </si>
  <si>
    <t>BANCO DE CONCRETO</t>
  </si>
  <si>
    <t>16.06.001</t>
  </si>
  <si>
    <t>16.07.051</t>
  </si>
  <si>
    <t>CONCRETO USINADO BOMBEADO FCK=20MPA, INCLUSIVE COLOCAÇÃO, ESPALHAMENTO E ACABAMENTO.</t>
  </si>
  <si>
    <t>CONCRETO GROUT, FCK=14 MPA</t>
  </si>
  <si>
    <t>Reforço Solo-Brita</t>
  </si>
  <si>
    <t>Concreto fck 20MPa</t>
  </si>
  <si>
    <t>Solo-Brita</t>
  </si>
  <si>
    <t>Transporte de CBUQ</t>
  </si>
  <si>
    <t>FUNDAÇÃO</t>
  </si>
  <si>
    <t>REVESTIMENTO INTERNO</t>
  </si>
  <si>
    <t>REVESTIMENTO EXTERNO</t>
  </si>
  <si>
    <t>SETA PARA HIDRANTE/EXTINTOR DE INCÊNDIO</t>
  </si>
  <si>
    <t>TOTAL FUNDAÇÃO</t>
  </si>
  <si>
    <t>COBERTURA , MADEIRAMENTO, CALHAS E RUFOS</t>
  </si>
  <si>
    <t>74088/001</t>
  </si>
  <si>
    <t>TELHAMENTO COM TELHA DE FIBROCIMENTO ONDULADA, ESPESSURA 6MM, INCLUSO JUNTAS DE VEDACAO E ACESSORIOS DE FIXACAO</t>
  </si>
  <si>
    <t>TOTAL COBERTURA , MADEIRAMENTO, CALHAS E RUFOS</t>
  </si>
  <si>
    <t>PISO INTERNO</t>
  </si>
  <si>
    <t>JANELAS / ELEMENTOS METÁLICOS</t>
  </si>
  <si>
    <t>JANELA BASCULANTE EM CHAPA DE ACO - 1,0X0,60M</t>
  </si>
  <si>
    <t>74072/001</t>
  </si>
  <si>
    <t>73984/002</t>
  </si>
  <si>
    <t>CORRIMAO EM TUBO ACO GALVANIZADO 3/4" COM BRACADEIRA</t>
  </si>
  <si>
    <t>TOTAL ESQUADRIAS E VIDROS</t>
  </si>
  <si>
    <t>09.01.54</t>
  </si>
  <si>
    <t>74130/001</t>
  </si>
  <si>
    <t>74130/003</t>
  </si>
  <si>
    <t>ENTRADA AÉREA DE ENERGIA E TELEFONE - 17 À 20KVA</t>
  </si>
  <si>
    <t>DISJUNTOR TERMOMAGNETICO MONOPOLAR PADRAO NEMA (AMERICANO) 10 A 30A 240V, FORNECIMENTO E INSTALACAO</t>
  </si>
  <si>
    <t>QUADRO DE DISTRIBUICAO DE ENERGIA EM CHAPA METALICA, DE EMBUTIR, SEM PORTA, PARA 6 DISJUNTORES TERMOMAGNETICOS MONOPOLARES, SEM DISPOSITIVO PARA CHAVE GERAL, SEM BARRAMENTOS FASES E COM BARRAMENTO NEUTRO, FORNECIMENTO E INSTALACAO</t>
  </si>
  <si>
    <t>DISJUNTOR TERMOMAGNETICO BIPOLAR PADRAO NEMA (AMERICANO) 10 A 50A 240V, FORNECIMENTO E INSTALACAO</t>
  </si>
  <si>
    <t>PONTO PARA CHUVEIRO ELETRICO COM CAIXA, ELETRODUTO E FIO</t>
  </si>
  <si>
    <t>INSTALAÇÕES HIDRÁULICAS E SANITÁRIAS</t>
  </si>
  <si>
    <t>ÁGUA FRIA PREDIAL</t>
  </si>
  <si>
    <t>74182/001</t>
  </si>
  <si>
    <t>74184/001</t>
  </si>
  <si>
    <t>74058/002</t>
  </si>
  <si>
    <t>73735/002</t>
  </si>
  <si>
    <t>LAVATORIO EM LOUCA BRANCA, SEM COLUNA PADRAO POPULAR, COM TORNEIRA CROMADA POPULAR , SIFAO,VALVULA E ENGATE PLASTICO</t>
  </si>
  <si>
    <t>TANQUE SIMPLES PRE-MOLDADO DE CONCRETO COM VALVULA EM PLASTICO BRANCO 1.1/4"X1.1/2", SIFAO PLASTICO TIPO COPO 1.1/4" E TORNEIRA DE METAL AMARELO CURTA 1/2" OU 3/4" PARA TANQUE - FORNECIMENTO E INSTALACAO</t>
  </si>
  <si>
    <t>TUBO PVC SOLDAVEL AGUA FRIA DN 40MM, INCLUSIVE CONEXOES - FORNECIMENTO E INSTALACAO</t>
  </si>
  <si>
    <t>REGISTRO GAVETA 1.1/2" BRUTO LATAO - FORNECIMENTO E INSTALACAO</t>
  </si>
  <si>
    <t>REGISTRO GAVETA 1" BRUTO LATAO - FORNECIMENTO E INSTALACAO</t>
  </si>
  <si>
    <t>TORNEIRA DE BOIA VAZAO TOTAL 3/4 COM BALAO PLASTICO - FORNECIMENTO E INSTALACAO</t>
  </si>
  <si>
    <t>ESGOTO SANITÁRIO PREDIAL</t>
  </si>
  <si>
    <t>74051/002</t>
  </si>
  <si>
    <t>TUBO PVC ESGOTO PREDIAL DN 100MM, INCLUSIVE CONEXOES - FORNECIMENTO E INSTALACAO</t>
  </si>
  <si>
    <t>TUBO PVC ESGOTO PREDIAL DN 75MM, INCLUSIVE CONEXOES - FORNECIMENTO E INSTALACAO</t>
  </si>
  <si>
    <t>TUBO PVC ESGOTO PREDIAL DN 50MM, INCLUSIVE CONEXOES - FORNECIMENTO E INSTALACAO</t>
  </si>
  <si>
    <t>CAIXA DE GORDURA SIMPLES EM CONCRETO PRE-MOLDADO DN 40MM COM TAMPA - FORNECIMENTO E INSTALACAO</t>
  </si>
  <si>
    <t>RALO SECO DE PVC 100X100MM SIMPLES - FORNECIMENTO E INSTALACAO</t>
  </si>
  <si>
    <t>TOTAL INSTALAÇÕES HIDRÁULICAS E SANITÁRIAS</t>
  </si>
  <si>
    <t>COMBATE A INCÊNDIO</t>
  </si>
  <si>
    <t>10.08.95</t>
  </si>
  <si>
    <t>08</t>
  </si>
  <si>
    <t>09</t>
  </si>
  <si>
    <t>10</t>
  </si>
  <si>
    <t>Rua Vilhena</t>
  </si>
  <si>
    <t>ESCAVAÇÃO MECÂNICA, CARGA E REMOÇÃO DE TERRA ATÉ A DISTÂNCIA MÉDIA DE 1,0KM</t>
  </si>
  <si>
    <t>04.11.00</t>
  </si>
  <si>
    <t>ÁREA 2 - MOVIMENTO DE TERRA</t>
  </si>
  <si>
    <t>ALUGUEL DE CASAS</t>
  </si>
  <si>
    <t xml:space="preserve">TEMPO
(MESES) </t>
  </si>
  <si>
    <t>ALUGUEL</t>
  </si>
  <si>
    <t>SECRETARIA DE HABITAÇÃO</t>
  </si>
  <si>
    <t>Planilha de Quantidades e Preços - Área 1 e 2</t>
  </si>
  <si>
    <t>JULHO / 2010</t>
  </si>
  <si>
    <t>CAIXA DE INSPEÇÃO DE ATERRAMENTO TIPO EMBUTIR COM TAMPA E ALÇA</t>
  </si>
  <si>
    <t>03.04.19</t>
  </si>
  <si>
    <t>VB</t>
  </si>
  <si>
    <t>74075/004</t>
  </si>
  <si>
    <t>FORNECIMENTO E ASSENTAMENTO DE GUIAS PRE FABRICADAS</t>
  </si>
  <si>
    <t>BDI = 23%</t>
  </si>
  <si>
    <t>TPU</t>
  </si>
  <si>
    <t>74245/001</t>
  </si>
  <si>
    <t>Área 1</t>
  </si>
  <si>
    <t>Área 2</t>
  </si>
  <si>
    <t>4,5x3,0</t>
  </si>
  <si>
    <t>4,5x2,5</t>
  </si>
  <si>
    <t xml:space="preserve">Canal </t>
  </si>
  <si>
    <t>VTC</t>
  </si>
  <si>
    <t>VTC 1</t>
  </si>
  <si>
    <t>VTC 2</t>
  </si>
  <si>
    <t>VTC 4</t>
  </si>
  <si>
    <t>VALETA TRAP. CONCRETO</t>
  </si>
  <si>
    <t>M3</t>
  </si>
  <si>
    <t>M2</t>
  </si>
  <si>
    <t>75030/003</t>
  </si>
  <si>
    <t>74165/004</t>
  </si>
  <si>
    <t>74165/003</t>
  </si>
  <si>
    <t>74165/002</t>
  </si>
  <si>
    <t>FUNDAÇÃO  RADIER</t>
  </si>
  <si>
    <t>74076/002</t>
  </si>
  <si>
    <t>73954/002</t>
  </si>
  <si>
    <t>TUBO PVC SOLDAVEL AGUA FRIA DN 25MM, INCLUSIVE CONEXOES - FORNECIMENTO E INSTALACAO</t>
  </si>
  <si>
    <t>75030/001</t>
  </si>
  <si>
    <t>ADAPTADOR PVC SOLDAVEL COM FLANGES E ANEL PARA CAIXA D'AGUA 25MMX3/4"- FORNECIMENTO E INSTALAÇÃO</t>
  </si>
  <si>
    <t>ADAPTADOR PVC SOLDAVEL COM FLANGES E ANEL PARA CAIXA D'AGUA 40MMX1.1/4"- FORNECIMENTO E INSTALAÇÃO</t>
  </si>
  <si>
    <t>KIT CAVALETE PVC C/ REGISTRO 3/4</t>
  </si>
  <si>
    <t>74218/001</t>
  </si>
  <si>
    <t>LD.61 - ARANDELA BLINDADA PARA 1 LÂMPADA ATÉ 200W</t>
  </si>
  <si>
    <t>09.09.41</t>
  </si>
  <si>
    <t>QUADRO GERAL OU DE DISTRIBUIÇÃO, EM CHAPA METÁLICA N.14 ESMALTADA</t>
  </si>
  <si>
    <t>09.05.98</t>
  </si>
  <si>
    <t>HASTE COPPERWELD 5/8 X 3,0M COM CONECTOR</t>
  </si>
  <si>
    <t>TOMADA 3P+T 30A - 440V - FORNECIMENTO E INSTALACAO</t>
  </si>
  <si>
    <t>CABO DE COBRE NU 6 MM2</t>
  </si>
  <si>
    <t>CABO 10,00MM2 - ISOLAMENTO PARA 1,0KV - CLASSE 4 - FLEXÍVEL</t>
  </si>
  <si>
    <t>09.03.32</t>
  </si>
  <si>
    <t>CAIXA SIFONADA PVC 150X150X50MM COM GRELHA REDONDA BRANCA - FORNECIMENTO E INSTALACAO</t>
  </si>
  <si>
    <t>TERMINAL DE VENTILACAO EM PVC P/ ESGOTO DN 100MM(4")</t>
  </si>
  <si>
    <t>08.10.058</t>
  </si>
  <si>
    <t>QUANT</t>
  </si>
  <si>
    <t>ESTRUTURA DE MADEIRA DE LEI 1A SERRADA NAO APARELHADA, PARA TELHAS ONDULADAS, VAOS ATE 7M</t>
  </si>
  <si>
    <t>DISJUNTOR TERMOMAGNÉTICO DIFERENCIAL BIPOLAR - 40A - SENSIBILIDADE 30MA - 240V</t>
  </si>
  <si>
    <t>09.08.85</t>
  </si>
  <si>
    <t>REURBANIZAÇÃO DA ÁREA VIÁRIA</t>
  </si>
  <si>
    <t>DEMOLIÇÃO MANUAL DE CONCRETO ARMADO</t>
  </si>
  <si>
    <t>03.50.04</t>
  </si>
  <si>
    <t>07.19.00</t>
  </si>
  <si>
    <t>GRAMA ARMADA COM TELA</t>
  </si>
  <si>
    <t>PLANILHA ORÇAMENTÁRIA</t>
  </si>
  <si>
    <t>TOTAL GERAL - DATA BASE JUL/10   (R$)</t>
  </si>
  <si>
    <t>ESTRUTURA</t>
  </si>
  <si>
    <t>AÇO</t>
  </si>
  <si>
    <t xml:space="preserve">M </t>
  </si>
  <si>
    <t>SERVIÇOS TECNICOS</t>
  </si>
  <si>
    <t>SERVIÇOS PRELIMINARES</t>
  </si>
  <si>
    <t>74242/001</t>
  </si>
  <si>
    <t>73871/003</t>
  </si>
  <si>
    <t xml:space="preserve">PREVISÃO DE PROJETOS  EXECUTIVOS </t>
  </si>
  <si>
    <t>SONDAGEM</t>
  </si>
  <si>
    <t>ADMINISTRAÇÃO  LOCAL</t>
  </si>
  <si>
    <t>PREÇO UNIT</t>
  </si>
  <si>
    <t>ENGENHEIRO</t>
  </si>
  <si>
    <t>MESTRE DE OBRAS</t>
  </si>
  <si>
    <t>APONTADOR</t>
  </si>
  <si>
    <t>ENCARREGADO GERAL</t>
  </si>
  <si>
    <t>REGULARIZAÇÃO FUNDIÁRIA</t>
  </si>
  <si>
    <t>TRABALHO SOCIAL</t>
  </si>
  <si>
    <t>CRAS/CASE</t>
  </si>
  <si>
    <t>VERBA TOTAL</t>
  </si>
  <si>
    <t>INSUMO SINAPI</t>
  </si>
  <si>
    <t>ÁGUA FRIA</t>
  </si>
  <si>
    <t>PROJETOS</t>
  </si>
  <si>
    <t>TERRAPLENAGEM</t>
  </si>
  <si>
    <t>EDIFICAÇÃO DE UNIDADE HABITACIONAL</t>
  </si>
  <si>
    <t>LIGAÇÕES DOMICILIARES DE ENERGIA ELÉTRICA E ILUMINAÇÃO PÚBLICA</t>
  </si>
  <si>
    <t>ESGOTAMENTO SANITÁRIO</t>
  </si>
  <si>
    <t>PROTEÇÃO, CONTENÇÃO E ESTABILIZAÇÃO DO SOLO</t>
  </si>
  <si>
    <t>RECUPERAÇÃO AMBIENTAL</t>
  </si>
  <si>
    <t>ADMINISTRAÇÃO LOCAL</t>
  </si>
  <si>
    <t>CASAS</t>
  </si>
  <si>
    <t>PLANILHA ORÇAMENTARIA</t>
  </si>
  <si>
    <t>Rua  Goiânia</t>
  </si>
  <si>
    <t>Estacionamento</t>
  </si>
  <si>
    <t>Plato</t>
  </si>
  <si>
    <t>Foz do Iguaçú</t>
  </si>
  <si>
    <t>R. Ayrton Senna</t>
  </si>
  <si>
    <t>74209/001</t>
  </si>
  <si>
    <t>73805/001</t>
  </si>
  <si>
    <t>CORTE</t>
  </si>
  <si>
    <t>Ø0,25</t>
  </si>
  <si>
    <t>Ø0,32</t>
  </si>
  <si>
    <t>Ø0,40</t>
  </si>
  <si>
    <t>Ø0,65</t>
  </si>
  <si>
    <t>Ø0,75</t>
  </si>
  <si>
    <t>Ø2,00</t>
  </si>
  <si>
    <t>Ø2,50</t>
  </si>
  <si>
    <t>Ø3,00</t>
  </si>
  <si>
    <r>
      <t xml:space="preserve">para Ø </t>
    </r>
    <r>
      <rPr>
        <sz val="12"/>
        <color indexed="10"/>
        <rFont val="Arial"/>
        <family val="2"/>
      </rPr>
      <t>≤</t>
    </r>
    <r>
      <rPr>
        <sz val="12"/>
        <color indexed="10"/>
        <rFont val="Times New Roman"/>
        <family val="1"/>
      </rPr>
      <t xml:space="preserve"> 0,60m</t>
    </r>
  </si>
  <si>
    <r>
      <t>Escavação = (3 x Ø</t>
    </r>
    <r>
      <rPr>
        <vertAlign val="subscript"/>
        <sz val="12"/>
        <color indexed="10"/>
        <rFont val="Times New Roman"/>
        <family val="1"/>
      </rPr>
      <t>i</t>
    </r>
    <r>
      <rPr>
        <sz val="12"/>
        <color indexed="10"/>
        <rFont val="Times New Roman"/>
        <family val="1"/>
      </rPr>
      <t>) x h</t>
    </r>
    <r>
      <rPr>
        <vertAlign val="subscript"/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1"/>
      </rPr>
      <t xml:space="preserve"> x L</t>
    </r>
  </si>
  <si>
    <r>
      <t>Escavação = (Ø</t>
    </r>
    <r>
      <rPr>
        <vertAlign val="subscript"/>
        <sz val="12"/>
        <color indexed="10"/>
        <rFont val="Times New Roman"/>
        <family val="1"/>
      </rPr>
      <t>i</t>
    </r>
    <r>
      <rPr>
        <sz val="12"/>
        <color indexed="10"/>
        <rFont val="Times New Roman"/>
        <family val="1"/>
      </rPr>
      <t xml:space="preserve"> + 1,20) x h</t>
    </r>
    <r>
      <rPr>
        <vertAlign val="subscript"/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1"/>
      </rPr>
      <t xml:space="preserve"> x L</t>
    </r>
  </si>
  <si>
    <r>
      <t>V</t>
    </r>
    <r>
      <rPr>
        <vertAlign val="subscript"/>
        <sz val="12"/>
        <color indexed="10"/>
        <rFont val="Times New Roman"/>
        <family val="1"/>
      </rPr>
      <t xml:space="preserve">escavação </t>
    </r>
    <r>
      <rPr>
        <sz val="12"/>
        <color indexed="10"/>
        <rFont val="Times New Roman"/>
        <family val="1"/>
      </rPr>
      <t xml:space="preserve">= </t>
    </r>
  </si>
  <si>
    <r>
      <t>V</t>
    </r>
    <r>
      <rPr>
        <vertAlign val="subscript"/>
        <sz val="12"/>
        <color indexed="10"/>
        <rFont val="Times New Roman"/>
        <family val="1"/>
      </rPr>
      <t>escavação</t>
    </r>
    <r>
      <rPr>
        <sz val="12"/>
        <color indexed="10"/>
        <rFont val="Times New Roman"/>
        <family val="1"/>
      </rPr>
      <t xml:space="preserve"> total = </t>
    </r>
  </si>
  <si>
    <t>240 unidades habitacionais</t>
  </si>
  <si>
    <r>
      <t>(V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- V</t>
    </r>
    <r>
      <rPr>
        <vertAlign val="subscript"/>
        <sz val="12"/>
        <rFont val="Times New Roman"/>
        <family val="1"/>
      </rPr>
      <t>reaproveitamento</t>
    </r>
    <r>
      <rPr>
        <sz val="12"/>
        <rFont val="Times New Roman"/>
        <family val="1"/>
      </rPr>
      <t>) x km</t>
    </r>
    <r>
      <rPr>
        <vertAlign val="subscript"/>
        <sz val="12"/>
        <rFont val="Times New Roman"/>
        <family val="1"/>
      </rPr>
      <t>bota fora</t>
    </r>
    <r>
      <rPr>
        <sz val="12"/>
        <rFont val="Times New Roman"/>
        <family val="1"/>
      </rPr>
      <t xml:space="preserve"> </t>
    </r>
  </si>
  <si>
    <t>80 unidades habitacionais</t>
  </si>
  <si>
    <t>60 unidades habitacionais</t>
  </si>
  <si>
    <t>120 unidades habitacionais</t>
  </si>
  <si>
    <t>PISO EM CONCRETO DESEMPENADO PARA QUADRAS POLIESPORTIVAS PREPARO MECANICO, ESPESSURA 7CM, INCLUSO JUNTAS DE DILATACAO E LASTRO IMPERMEABILIZADO</t>
  </si>
  <si>
    <t>68333</t>
  </si>
  <si>
    <t>Grelha</t>
  </si>
  <si>
    <t>Condomínio 240 Unidades Habitacionais</t>
  </si>
  <si>
    <t>Condomínio 80 Unidades Habitacionais</t>
  </si>
  <si>
    <t>Condomínio 60 Unidades Habitacionais</t>
  </si>
  <si>
    <t>Condomínio 120 Unidades Habitacionais</t>
  </si>
  <si>
    <t>CALHA EM CHAPA DE ACO GALVANIZADO N.24, DESENVOLVIMENTO 33CM</t>
  </si>
  <si>
    <t>72104</t>
  </si>
  <si>
    <t>Ø1,10</t>
  </si>
  <si>
    <t>Ø0,85</t>
  </si>
  <si>
    <t>REVESTIMENTO PISOS</t>
  </si>
  <si>
    <t>LASTRO DE CONCRETO FCK=10MPA</t>
  </si>
  <si>
    <t>RUA ITAPARICA</t>
  </si>
  <si>
    <t>MURO</t>
  </si>
  <si>
    <t>S1</t>
  </si>
  <si>
    <t>S2</t>
  </si>
  <si>
    <t>S3</t>
  </si>
  <si>
    <t>SESSÃO</t>
  </si>
  <si>
    <t>ALTURA</t>
  </si>
  <si>
    <t>LARGURA</t>
  </si>
  <si>
    <t>BLOCO</t>
  </si>
  <si>
    <t>CONC.</t>
  </si>
  <si>
    <t>S4</t>
  </si>
  <si>
    <t>S5</t>
  </si>
  <si>
    <t>S6</t>
  </si>
  <si>
    <t>S1A</t>
  </si>
  <si>
    <t>S3A</t>
  </si>
  <si>
    <t>S5A</t>
  </si>
  <si>
    <r>
      <t>A</t>
    </r>
    <r>
      <rPr>
        <vertAlign val="subscript"/>
        <sz val="9"/>
        <rFont val="Arial"/>
        <family val="2"/>
      </rPr>
      <t xml:space="preserve">C2 </t>
    </r>
    <r>
      <rPr>
        <sz val="9"/>
        <rFont val="Arial"/>
        <family val="2"/>
      </rPr>
      <t>=</t>
    </r>
  </si>
  <si>
    <r>
      <t>A</t>
    </r>
    <r>
      <rPr>
        <vertAlign val="subscript"/>
        <sz val="9"/>
        <rFont val="Arial"/>
        <family val="2"/>
      </rPr>
      <t xml:space="preserve">C1 </t>
    </r>
    <r>
      <rPr>
        <sz val="9"/>
        <rFont val="Arial"/>
        <family val="2"/>
      </rPr>
      <t>=</t>
    </r>
  </si>
  <si>
    <t>CONDOMÍNIO II - 80 UNIDADES HABITACIONAIS</t>
  </si>
  <si>
    <t>CONDOMÍNIO IV - 120 UNIDADES HABITACIONAIS</t>
  </si>
  <si>
    <t>ESCAV.</t>
  </si>
  <si>
    <t>REENCH.</t>
  </si>
  <si>
    <t>1.2.9</t>
  </si>
  <si>
    <t>1.2.10</t>
  </si>
  <si>
    <t>1.2.11</t>
  </si>
  <si>
    <t>PISO CIMENTADO LISO DESEMPENADO, TRACO 1:3 (CIMENTO E AREIA), ESPESSURA 3,5CM, PREPARO MANUAL</t>
  </si>
  <si>
    <t>73922/001</t>
  </si>
  <si>
    <t xml:space="preserve"> </t>
  </si>
  <si>
    <t>CPOS</t>
  </si>
  <si>
    <t>Rua Itaparica</t>
  </si>
  <si>
    <t>FONTE: TABELAS DE PREÇO SINAPI; SIURB/PMSP; FDE; EDIF; TPU ; CPOS E PESQUISA MERCADO</t>
  </si>
  <si>
    <t>30.01.09</t>
  </si>
  <si>
    <t>Ø 1,50 - PA4</t>
  </si>
  <si>
    <t>Ø 1,50 - PA3</t>
  </si>
  <si>
    <t>Ø 1,20 - PA4</t>
  </si>
  <si>
    <t>Ø 1,20 - PA3</t>
  </si>
  <si>
    <t>Ø 1,00 - PA4</t>
  </si>
  <si>
    <t>Ø 1,00 - PA3</t>
  </si>
  <si>
    <t>Ø 0,80 - PA4</t>
  </si>
  <si>
    <t>Ø 0,80 - PA3</t>
  </si>
  <si>
    <t>Ø0,60 - PA4</t>
  </si>
  <si>
    <t>Ø0,60 - PA3</t>
  </si>
  <si>
    <r>
      <t xml:space="preserve">5.79.1 - </t>
    </r>
    <r>
      <rPr>
        <sz val="10"/>
        <rFont val="Arial"/>
        <family val="2"/>
      </rPr>
      <t>Carga, descarga de binder, até a distância de 1,00 km</t>
    </r>
  </si>
  <si>
    <t>VII - Brita Graduada Simples</t>
  </si>
  <si>
    <t>VIII - Reforço Solo Brita</t>
  </si>
  <si>
    <t>Reforço Solo Brita</t>
  </si>
  <si>
    <t xml:space="preserve"> - Reforço Solo Brita</t>
  </si>
  <si>
    <t>LIGAÇÃO DOMICILIAR DE ESGOTO DN 100MM, DA CASA ATÉ A CAIXA, COMPOSTO POR 10,0M TUBO DE PVC ESGOTO PREDIAL DN 100MM E CAIXA DE ALVENARIA COM TAMPA DE CONCRETO - FORNECIMENTO E INSTALAÇÃO</t>
  </si>
  <si>
    <t>1.15</t>
  </si>
  <si>
    <t>TOTAL REVESTIMENTO PISOS</t>
  </si>
  <si>
    <t>TOTAL COMBATE A INCÊNDIO</t>
  </si>
  <si>
    <t>TUBO PVC ESGOTO JS PREDIAL DN 40MM, INCLUSIVE CONEXOES - FORNECIMENTO E INSTALACAO</t>
  </si>
  <si>
    <t>74165/001</t>
  </si>
  <si>
    <t>TUBO DE PVC SOLDAVEL, SEM CONEXOES 20MM - FORNECIMENTO E INSTALACAO</t>
  </si>
  <si>
    <t>TUBO DE PVC SOLDAVEL, SEM CONEXOES 25MM - FORNECIMENTO E INSTALACAO</t>
  </si>
  <si>
    <t>75051/002</t>
  </si>
  <si>
    <t>75051/001</t>
  </si>
  <si>
    <t>ÁGUA PLUVIAL</t>
  </si>
  <si>
    <t>TOTAL ÁGUA PLUVIAL</t>
  </si>
  <si>
    <t>RUFO EM CHAPA DE ACO GALVANIZADO N.24, DESENVOLVIMENTO 33CM</t>
  </si>
  <si>
    <t>1.7</t>
  </si>
  <si>
    <t>1.8</t>
  </si>
  <si>
    <t>1.9</t>
  </si>
  <si>
    <t>1.10</t>
  </si>
  <si>
    <t>1.11</t>
  </si>
  <si>
    <t>1.12</t>
  </si>
  <si>
    <t>1.13</t>
  </si>
  <si>
    <t>1.14</t>
  </si>
  <si>
    <t>1.16</t>
  </si>
  <si>
    <t>1.17</t>
  </si>
  <si>
    <t>1.18</t>
  </si>
  <si>
    <t>1.19</t>
  </si>
  <si>
    <t>1.20</t>
  </si>
  <si>
    <t>1.21</t>
  </si>
  <si>
    <t>1.22</t>
  </si>
  <si>
    <t>1.23</t>
  </si>
  <si>
    <t>Grau de Sigilo</t>
  </si>
  <si>
    <t>#00</t>
  </si>
  <si>
    <t>Aprovação  (data)</t>
  </si>
  <si>
    <t>JARDIM ORATÓRIO</t>
  </si>
  <si>
    <t>Discriminação</t>
  </si>
  <si>
    <t>Item</t>
  </si>
  <si>
    <t>MAUÁ, 10 DE NOVEMBRO DE 2010</t>
  </si>
  <si>
    <t>OSWALDO DIAS - MAUÁ/SP</t>
  </si>
  <si>
    <t>Nome do Prefeito e da Cidade/UF</t>
  </si>
  <si>
    <t>Planilha apenas para controle do executado em relação ao inicialmente previsto</t>
  </si>
  <si>
    <t>$</t>
  </si>
  <si>
    <t>Mapa de Controle</t>
  </si>
  <si>
    <t xml:space="preserve">QCI/Cronograma Físico-Financeiro do CT </t>
  </si>
  <si>
    <t>Mês cronog</t>
  </si>
  <si>
    <t>Valor</t>
  </si>
  <si>
    <t>Peso</t>
  </si>
  <si>
    <t>Mês 0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</si>
  <si>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</si>
  <si>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</si>
  <si>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</si>
  <si>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</si>
  <si>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</si>
  <si>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</si>
  <si>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</si>
  <si>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</si>
  <si>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</si>
  <si>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</si>
  <si>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</si>
  <si>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</si>
  <si>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</si>
  <si>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</si>
  <si>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</si>
  <si>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</si>
  <si>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</si>
  <si>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</si>
  <si>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</si>
  <si>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</si>
  <si>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</si>
  <si>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</si>
  <si>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</si>
  <si>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</si>
  <si>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</si>
  <si>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</si>
  <si>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</si>
  <si>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>Após o preenchimento do QCI e dos Percentuais do Cronograma, imprimir Cronograma Físico-Financeiro do CT</t>
  </si>
  <si>
    <t xml:space="preserve">Cronograma Físico-Financeiro do CT </t>
  </si>
  <si>
    <t>Após o preenchimento do QCI, preencher com os respectivos percentuais previstos os campos em amarelo</t>
  </si>
  <si>
    <t>CRONOGRAMA FÍSICO - FINANCEIRO</t>
  </si>
  <si>
    <t>Nº do CT</t>
  </si>
  <si>
    <t>Parcela  (n.º)</t>
  </si>
  <si>
    <t>Fim vigência (data)</t>
  </si>
  <si>
    <t xml:space="preserve">Valor </t>
  </si>
  <si>
    <t>Parcela</t>
  </si>
  <si>
    <t>SIMPLES</t>
  </si>
  <si>
    <t>ACUM</t>
  </si>
  <si>
    <t>R. Santo Expedito - 240 U.H.</t>
  </si>
  <si>
    <t>R.Foz do Iguaçú - 80 U.H.</t>
  </si>
  <si>
    <t>R.Foz do Iguaçú - 60 U.H.</t>
  </si>
  <si>
    <t>R.Foz do Iguaçú - 120 U.H.</t>
  </si>
  <si>
    <t>LIGAÇÃO INTERDOMICILIAR DE ESGOTO</t>
  </si>
  <si>
    <t>TOTAL SONDAGEM</t>
  </si>
  <si>
    <t>V. TOTAL</t>
  </si>
  <si>
    <t>SERVIÇOS TÉCNICOS</t>
  </si>
  <si>
    <t>1.2.13</t>
  </si>
  <si>
    <t>MUNICIPIO DE MAUÁ</t>
  </si>
  <si>
    <t>1.24</t>
  </si>
  <si>
    <t>1.25</t>
  </si>
  <si>
    <t>CONTENÇÃO</t>
  </si>
  <si>
    <t>1.1.1.1</t>
  </si>
  <si>
    <t>TOTAL PROJETOS</t>
  </si>
  <si>
    <t>TOTAL  SERVIÇOS TÉCNICOS PRELIMINARES</t>
  </si>
  <si>
    <t>TOTAL TRABALHO SOCIAL</t>
  </si>
  <si>
    <t>TOTAL REGULARIZAÇÃO FUNDIÁRIA</t>
  </si>
  <si>
    <t>EQUIPAMENTO COMUNITÁRIO 1</t>
  </si>
  <si>
    <t>TOTAL EQUIPAMENTO COMUNITÁRIO 1</t>
  </si>
  <si>
    <t>TOTAL  SERVIÇOS TÉCNICOS - ADMINISTRAÇÃO LOCAL</t>
  </si>
  <si>
    <t>1.2.14</t>
  </si>
  <si>
    <t>Distância de transporte de pavimento</t>
  </si>
  <si>
    <t>Consideração para sondagem:</t>
  </si>
  <si>
    <t>Valor do metro linear de sondagem</t>
  </si>
  <si>
    <t>Valor da mobilização</t>
  </si>
  <si>
    <t>Quantidade de mobilização</t>
  </si>
  <si>
    <t>Total de Furos</t>
  </si>
  <si>
    <t>Profundidade Média</t>
  </si>
  <si>
    <t>sarjetão 60</t>
  </si>
  <si>
    <t>descida água Ø0,60 tipo escada</t>
  </si>
  <si>
    <t>1 gárgula</t>
  </si>
  <si>
    <t>CRC 1</t>
  </si>
  <si>
    <t>CRC 2</t>
  </si>
  <si>
    <t xml:space="preserve">VTC </t>
  </si>
  <si>
    <t>EXTINTOR INCENDIO TP PO QUIMICO 4KG FORNECIMENTO E COLOCACAO</t>
  </si>
  <si>
    <t>73775/001</t>
  </si>
  <si>
    <t>00002706</t>
  </si>
  <si>
    <t>00004069</t>
  </si>
  <si>
    <t>00006122</t>
  </si>
  <si>
    <t>00004083</t>
  </si>
  <si>
    <t>74075/002</t>
  </si>
  <si>
    <t>BOTA FORA</t>
  </si>
  <si>
    <t>GRAMA LEIVA (ATERRO)</t>
  </si>
  <si>
    <t>GRAMA HIDROSSEMEADURA (CORTE)</t>
  </si>
  <si>
    <t>para Ø ≤ 0,60m</t>
  </si>
  <si>
    <t>com h ≥ 4,00m</t>
  </si>
  <si>
    <r>
      <t>V</t>
    </r>
    <r>
      <rPr>
        <vertAlign val="subscript"/>
        <sz val="10"/>
        <rFont val="Arial"/>
        <family val="2"/>
      </rPr>
      <t>lastro de brita</t>
    </r>
  </si>
  <si>
    <r>
      <t>V</t>
    </r>
    <r>
      <rPr>
        <vertAlign val="subscript"/>
        <sz val="10"/>
        <rFont val="Arial"/>
        <family val="2"/>
      </rPr>
      <t>lastro de brita</t>
    </r>
    <r>
      <rPr>
        <sz val="10"/>
        <rFont val="Arial"/>
        <family val="2"/>
      </rPr>
      <t xml:space="preserve"> total</t>
    </r>
  </si>
  <si>
    <r>
      <t>V</t>
    </r>
    <r>
      <rPr>
        <vertAlign val="subscript"/>
        <sz val="10"/>
        <rFont val="Arial"/>
        <family val="2"/>
      </rPr>
      <t>lastro de concreto</t>
    </r>
  </si>
  <si>
    <r>
      <t>V</t>
    </r>
    <r>
      <rPr>
        <vertAlign val="subscript"/>
        <sz val="10"/>
        <rFont val="Arial"/>
        <family val="2"/>
      </rPr>
      <t>lastro de concreto</t>
    </r>
    <r>
      <rPr>
        <sz val="10"/>
        <rFont val="Arial"/>
        <family val="2"/>
      </rPr>
      <t xml:space="preserve"> total</t>
    </r>
  </si>
  <si>
    <r>
      <t>V</t>
    </r>
    <r>
      <rPr>
        <vertAlign val="subscript"/>
        <sz val="10"/>
        <rFont val="Arial"/>
        <family val="2"/>
      </rPr>
      <t>remoção</t>
    </r>
  </si>
  <si>
    <r>
      <t>V</t>
    </r>
    <r>
      <rPr>
        <vertAlign val="subscript"/>
        <sz val="10"/>
        <rFont val="Arial"/>
        <family val="2"/>
      </rPr>
      <t>fornecimento</t>
    </r>
  </si>
  <si>
    <r>
      <t>V</t>
    </r>
    <r>
      <rPr>
        <vertAlign val="subscript"/>
        <sz val="10"/>
        <rFont val="Arial"/>
        <family val="2"/>
      </rPr>
      <t>reenchimento</t>
    </r>
    <r>
      <rPr>
        <sz val="10"/>
        <rFont val="Arial"/>
        <family val="2"/>
      </rPr>
      <t xml:space="preserve"> total</t>
    </r>
  </si>
  <si>
    <r>
      <t>V</t>
    </r>
    <r>
      <rPr>
        <vertAlign val="subscript"/>
        <sz val="10"/>
        <rFont val="Arial"/>
        <family val="2"/>
      </rPr>
      <t>reaproveitamento</t>
    </r>
  </si>
  <si>
    <r>
      <t>V</t>
    </r>
    <r>
      <rPr>
        <vertAlign val="subscript"/>
        <sz val="10"/>
        <rFont val="Arial"/>
        <family val="2"/>
      </rPr>
      <t>reenchimento</t>
    </r>
  </si>
  <si>
    <r>
      <t>Área externa do tubo = A</t>
    </r>
    <r>
      <rPr>
        <vertAlign val="subscript"/>
        <sz val="10"/>
        <rFont val="Arial"/>
        <family val="2"/>
      </rPr>
      <t>Ø</t>
    </r>
  </si>
  <si>
    <r>
      <t>A</t>
    </r>
    <r>
      <rPr>
        <vertAlign val="subscript"/>
        <sz val="10"/>
        <rFont val="Arial"/>
        <family val="2"/>
      </rPr>
      <t>Ø</t>
    </r>
  </si>
  <si>
    <r>
      <t>Reenchimento = 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lastro de brita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lastro de concreto</t>
    </r>
    <r>
      <rPr>
        <sz val="10"/>
        <rFont val="Arial"/>
        <family val="2"/>
      </rPr>
      <t xml:space="preserve"> - (A</t>
    </r>
    <r>
      <rPr>
        <vertAlign val="subscript"/>
        <sz val="10"/>
        <rFont val="Arial"/>
        <family val="2"/>
      </rPr>
      <t>Ø</t>
    </r>
    <r>
      <rPr>
        <sz val="10"/>
        <rFont val="Arial"/>
        <family val="2"/>
      </rPr>
      <t xml:space="preserve"> x L)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</si>
  <si>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= (3 x 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x 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x L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</si>
  <si>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= (Ø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+ 1,20) x 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x L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</si>
  <si>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= 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</si>
  <si>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total = </t>
    </r>
  </si>
  <si>
    <r>
      <t>Profundidade média da vala (h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):</t>
    </r>
  </si>
  <si>
    <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Ø + recobrimento + espessuras dos lastros + 2 x espessura do tubo (0,10xØ)</t>
    </r>
  </si>
  <si>
    <r>
      <t>h</t>
    </r>
    <r>
      <rPr>
        <vertAlign val="subscript"/>
        <sz val="10"/>
        <rFont val="Arial"/>
        <family val="2"/>
      </rPr>
      <t>m</t>
    </r>
  </si>
  <si>
    <r>
      <t>A = [h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x L] x 2</t>
    </r>
  </si>
  <si>
    <r>
      <t>V</t>
    </r>
    <r>
      <rPr>
        <vertAlign val="subscript"/>
        <sz val="10"/>
        <rFont val="Arial"/>
        <family val="2"/>
      </rPr>
      <t>carga e remoção</t>
    </r>
    <r>
      <rPr>
        <sz val="10"/>
        <rFont val="Arial"/>
        <family val="2"/>
      </rPr>
      <t xml:space="preserve"> </t>
    </r>
  </si>
  <si>
    <r>
      <t xml:space="preserve"> V</t>
    </r>
    <r>
      <rPr>
        <vertAlign val="subscript"/>
        <sz val="10"/>
        <rFont val="Arial"/>
        <family val="2"/>
      </rPr>
      <t>escavação</t>
    </r>
  </si>
  <si>
    <r>
      <t>V</t>
    </r>
    <r>
      <rPr>
        <vertAlign val="subscript"/>
        <sz val="10"/>
        <rFont val="Arial"/>
        <family val="2"/>
      </rPr>
      <t xml:space="preserve">transporte </t>
    </r>
    <r>
      <rPr>
        <sz val="10"/>
        <rFont val="Arial"/>
        <family val="2"/>
      </rPr>
      <t>=</t>
    </r>
  </si>
  <si>
    <r>
      <t>km</t>
    </r>
    <r>
      <rPr>
        <vertAlign val="subscript"/>
        <sz val="10"/>
        <rFont val="Arial"/>
        <family val="2"/>
      </rPr>
      <t>bota fora</t>
    </r>
  </si>
  <si>
    <t>4+5,700</t>
  </si>
  <si>
    <t>5+0,000</t>
  </si>
  <si>
    <t>6+0,000</t>
  </si>
  <si>
    <t>7+0,000</t>
  </si>
  <si>
    <t>8+0,000</t>
  </si>
  <si>
    <t>9+0,000</t>
  </si>
  <si>
    <t>10+0,000</t>
  </si>
  <si>
    <t>11+0,000</t>
  </si>
  <si>
    <t>12+0,000</t>
  </si>
  <si>
    <t>13+0,000</t>
  </si>
  <si>
    <t>14+0,000</t>
  </si>
  <si>
    <t>15+0,000</t>
  </si>
  <si>
    <t>16+0,000</t>
  </si>
  <si>
    <t>17+0,000</t>
  </si>
  <si>
    <t>18+0,000</t>
  </si>
  <si>
    <t>19+0,000</t>
  </si>
  <si>
    <t>20+0,000</t>
  </si>
  <si>
    <t>21+0,000</t>
  </si>
  <si>
    <t>22+0,000</t>
  </si>
  <si>
    <t>22+17,850</t>
  </si>
  <si>
    <t>23+16,250</t>
  </si>
  <si>
    <t>24+0,000</t>
  </si>
  <si>
    <t>25+0,000</t>
  </si>
  <si>
    <t>26+0,000</t>
  </si>
  <si>
    <t>27+0,000</t>
  </si>
  <si>
    <t>28+0,000</t>
  </si>
  <si>
    <t>29+0,000</t>
  </si>
  <si>
    <t>30+0,000</t>
  </si>
  <si>
    <t>31+0,000</t>
  </si>
  <si>
    <t>32+0,000</t>
  </si>
  <si>
    <t>33+0,000</t>
  </si>
  <si>
    <t>34+0,000</t>
  </si>
  <si>
    <t>35+0,000</t>
  </si>
  <si>
    <t>36+0,000</t>
  </si>
  <si>
    <t>37+0,000</t>
  </si>
  <si>
    <t>38+0,000</t>
  </si>
  <si>
    <t>39+0,000</t>
  </si>
  <si>
    <t>40+0,000</t>
  </si>
  <si>
    <t>41+0,000</t>
  </si>
  <si>
    <t>42+0,000</t>
  </si>
  <si>
    <t>43+0,000</t>
  </si>
  <si>
    <t>44+0,000</t>
  </si>
  <si>
    <t>44+13,460</t>
  </si>
  <si>
    <t>I - Escavação mecânica em córrego</t>
  </si>
  <si>
    <t>II - Fornecimento de terra:</t>
  </si>
  <si>
    <t>%)</t>
  </si>
  <si>
    <t>III - Compactação de terra, medida no aterro</t>
  </si>
  <si>
    <t>%)]</t>
  </si>
  <si>
    <r>
      <t>A</t>
    </r>
    <r>
      <rPr>
        <vertAlign val="subscript"/>
        <sz val="10"/>
        <rFont val="Arial"/>
        <family val="2"/>
      </rPr>
      <t>demolição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</si>
  <si>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demolição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</si>
  <si>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demolição</t>
    </r>
    <r>
      <rPr>
        <sz val="10"/>
        <rFont val="Arial"/>
        <family val="2"/>
      </rPr>
      <t xml:space="preserve"> total  =</t>
    </r>
  </si>
  <si>
    <r>
      <t>V</t>
    </r>
    <r>
      <rPr>
        <vertAlign val="subscript"/>
        <sz val="10"/>
        <rFont val="Arial"/>
        <family val="2"/>
      </rPr>
      <t>CAUQ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</si>
  <si>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imp. ligante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</si>
  <si>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camadas</t>
    </r>
  </si>
  <si>
    <r>
      <t>A</t>
    </r>
    <r>
      <rPr>
        <vertAlign val="subscript"/>
        <sz val="10"/>
        <rFont val="Arial"/>
        <family val="2"/>
      </rPr>
      <t>imp. impermeabilizante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</si>
  <si>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 xml:space="preserve">Binder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</si>
  <si>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BGS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</si>
  <si>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carga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</si>
  <si>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Binder </t>
    </r>
  </si>
  <si>
    <r>
      <t>V</t>
    </r>
    <r>
      <rPr>
        <vertAlign val="subscript"/>
        <sz val="10"/>
        <rFont val="Arial"/>
        <family val="2"/>
      </rPr>
      <t>CAUQ</t>
    </r>
    <r>
      <rPr>
        <sz val="10"/>
        <rFont val="Arial"/>
        <family val="2"/>
      </rPr>
      <t xml:space="preserve"> </t>
    </r>
  </si>
  <si>
    <r>
      <t xml:space="preserve">5.4 - </t>
    </r>
    <r>
      <rPr>
        <sz val="10"/>
        <rFont val="Arial"/>
        <family val="2"/>
      </rPr>
      <t>Demolição de pavimento asfáltico, inclusive capa, inclui carga no caminhão</t>
    </r>
  </si>
  <si>
    <r>
      <t xml:space="preserve">5.25.2 - </t>
    </r>
    <r>
      <rPr>
        <sz val="10"/>
        <rFont val="Arial"/>
        <family val="2"/>
      </rPr>
      <t>Base de binder denso (sem transporte)</t>
    </r>
  </si>
  <si>
    <r>
      <t xml:space="preserve">5.26 - </t>
    </r>
    <r>
      <rPr>
        <sz val="10"/>
        <rFont val="Arial"/>
        <family val="2"/>
      </rPr>
      <t>Imprimação betuminosa ligante</t>
    </r>
  </si>
  <si>
    <r>
      <t xml:space="preserve">5.27 - </t>
    </r>
    <r>
      <rPr>
        <sz val="10"/>
        <rFont val="Arial"/>
        <family val="2"/>
      </rPr>
      <t>Imprimação betuminosa impermeabilizante</t>
    </r>
  </si>
  <si>
    <r>
      <t xml:space="preserve">5.28 - </t>
    </r>
    <r>
      <rPr>
        <sz val="10"/>
        <rFont val="Arial"/>
        <family val="2"/>
      </rPr>
      <t>Revestimento de concreto asfáltico (sem transporte)</t>
    </r>
  </si>
  <si>
    <r>
      <t xml:space="preserve">5.78.1 - </t>
    </r>
    <r>
      <rPr>
        <sz val="10"/>
        <rFont val="Arial"/>
        <family val="2"/>
      </rPr>
      <t>Carga, descarga de concreto asfáltico, até a distância de 1,00 km</t>
    </r>
  </si>
  <si>
    <r>
      <t xml:space="preserve">5.78.7 - </t>
    </r>
    <r>
      <rPr>
        <sz val="10"/>
        <rFont val="Arial"/>
        <family val="2"/>
      </rPr>
      <t>Transporte de concreto asfáltico, além do 1° km</t>
    </r>
  </si>
  <si>
    <r>
      <t xml:space="preserve">5.79.7 - </t>
    </r>
    <r>
      <rPr>
        <sz val="10"/>
        <rFont val="Arial"/>
        <family val="2"/>
      </rPr>
      <t>Transporte de binder, além do 1° km</t>
    </r>
  </si>
  <si>
    <r>
      <t xml:space="preserve">5.48 - </t>
    </r>
    <r>
      <rPr>
        <sz val="10"/>
        <rFont val="Arial"/>
        <family val="2"/>
      </rPr>
      <t>Base de brita graduada simples</t>
    </r>
  </si>
  <si>
    <t>1.2.15</t>
  </si>
  <si>
    <t>04.08.00</t>
  </si>
  <si>
    <t>REATERRO COMPACTADO DE FUNDAÇÃO</t>
  </si>
  <si>
    <t>ANTES</t>
  </si>
  <si>
    <t>SALDO A PROGRAMAR</t>
  </si>
  <si>
    <t xml:space="preserve">RECUPERAÇÃO AMBIENTAL </t>
  </si>
  <si>
    <t>LEVANTAMENTO PLANIALTIMÉTRICO CADASTRAL</t>
  </si>
  <si>
    <t>DESLOCAMENTO DE EQUIPAMENTO ENTRE FUROS EM TERRENO PLANO, CONSIDERANDO A DISTÂNCIA ATÉ 100M</t>
  </si>
  <si>
    <t>DESLOCAMENTO DE EQUIPAMENTO ENTRE FUROS EM TERRENO PLANO, CONSIDERANDO A DISTÂNCIA DE 100 À 200M</t>
  </si>
  <si>
    <t>DESLOCAMENTO DE EQUIPAMENTO ENTRE FUROS EM TERRENO PLANO, CONSIDERANDO A DISTÂNCIA ACIMA DE 200M</t>
  </si>
  <si>
    <t>COORDENADOR GERAL</t>
  </si>
  <si>
    <t>COORDENADOR SETORIAL</t>
  </si>
  <si>
    <t>DESENHISTA PROJETISTA</t>
  </si>
  <si>
    <t>PROJETISTA</t>
  </si>
  <si>
    <t>LIMPEZA MECANIZADA DE TERRENO, INCLUSIVE DE CAMADA VEGETAL ATÉ 30CM DE PROFUNDIDADE, SEM TRANSPORTE</t>
  </si>
  <si>
    <t>BARBACANS DE TUBOS DE PVC - DIÂMETRO 4"</t>
  </si>
  <si>
    <t>REMOÇÃO DE ENTULHO ALÉM DO PRIMEIRO KM</t>
  </si>
  <si>
    <t>ARMACAO ACO CA-50, DIAM. 6,3 (1/4) À 12,5MM(1/2) - FORNECIMENTO / CORTE (PERDA DE 10%) / DOBRA / COLOCAÇÃO</t>
  </si>
  <si>
    <t>JANELA DE CORRER EM FERRO TIPO VENEZIANA, 02 FOLHAS, LINHA POPULAR</t>
  </si>
  <si>
    <t>ALVENARIA DE BLOCOS DE CONCRETO ESTRUTURAL 14X19X39CM, ESPESSURA 14CM, ASSENTADOS COM ARGAMASSA TRACO 1:0,25:4 (CIMENTO, CAL E AREIA)</t>
  </si>
  <si>
    <t>FORMA MADEIRA COMP RESINADA 12MM P/ ESTRUTURA REAPROV 5 VEZES - CORTE/MONTAGEM/ESCORAMENTO/DESFORMA</t>
  </si>
  <si>
    <t>BARRACAO DE OBRA PARA ALOJAMENTO/ESCRITORIO, PISO EM PINHO 3A, PAREDES EM COMPENSADO 10MM, COBERTURA EM TELHA AMIANTO 6MM, INCLUSO INSTALACOES ELETRICAS E ESQUADRIAS</t>
  </si>
  <si>
    <t>BARRACAO DE OBRA EM CHAPA DE MADEIRA COMPENSADA COM BANHEIRO, COBERTURA EM FIBROCIMENTO 4 MM, INCLUSO INSTALACOES HIDRO-SANITARIAS E ELETRICAS</t>
  </si>
  <si>
    <t>PLACA DE OBRA EM CHAPA DE ACO GALVANIZADO</t>
  </si>
  <si>
    <t>DESTOCAMENTO MECANICO DE TOCOS D=30 A 50CM</t>
  </si>
  <si>
    <t>FORMA PINHO 3A P/FUNDAÇÃO RADIER REAPROV 5 VEZES - CORTE/MONTAGEM/ESCORAMENTO/DESFORMA, NÃO INCLUÍDO DESMOLDANTE</t>
  </si>
  <si>
    <t>40777</t>
  </si>
  <si>
    <t>LASTRO DE BRITA</t>
  </si>
  <si>
    <t>DEMOLIÇÕES</t>
  </si>
  <si>
    <t>POSTE DE AÇO GALVANIZADO TIPO RETO, FLANGEADO H=5M COM LUMINÁRIA HERMÉTICA EM ALUMÍNIO FUNDIDO PARA LÂMPADA DE VAPOR DE MERCÚRIO DE 250W - COM APROVAÇÃO DE ILUME/ PMSP</t>
  </si>
  <si>
    <t>DEMOLIÇÃO DE LAMBRI DE TÁBUAS OU CHAPAS DE MADEIRA, EXCLUSIVE ENTARUGAMENTO</t>
  </si>
  <si>
    <t>PLAYGROUND BRINQUEDOS DE MADEIRA - CASA TARZAN COM RAMPA ESCALADA, ESCORREGADOR, PONTE E ESCADA MARINHEIRO</t>
  </si>
  <si>
    <t>PLAYGROUND BRINQUEDOS DE MADEIRA - ESCORREGADOR ( ALT.=1,80M COMP.=3,00M)</t>
  </si>
  <si>
    <t>PLAYGROUND BRINQUEDOS DE MADEIRA - ARGOLA E TRAPÉZIO</t>
  </si>
  <si>
    <t>PLAYGROUND BRINQUEDOS DE MADEIRA - ESCADA HORIZONTAL</t>
  </si>
  <si>
    <t>APARELHOS DE GINÁTICA EM MADEIRA - BARRA DUPLA EM DOIS NIVEIS</t>
  </si>
  <si>
    <t>TOPOGRAFIA</t>
  </si>
  <si>
    <t>FORMA MADEIRA COMP RESINADA 12MM P/ESTRUTURA REAPROV 8 VEZES - CORTE/ MONTAGEM/ESCORAMENTO/DESFORMA</t>
  </si>
  <si>
    <t>DATA BASE: ABRIL / 2011</t>
  </si>
  <si>
    <t>FEVEREIRO / 2011</t>
  </si>
  <si>
    <t>MOBILIZACAO E INSTALACAO DE 01 EQUIPAMENTO DE SONDAGEM, DISTANCIA ACIMA DE 20KM</t>
  </si>
  <si>
    <t>PERFURACAO DE POCO COM PERFURATRIZ A PERCUSSAO</t>
  </si>
  <si>
    <t>74163/002</t>
  </si>
  <si>
    <t>02.02.05</t>
  </si>
  <si>
    <t>02.02.06</t>
  </si>
  <si>
    <t>02.02.04</t>
  </si>
  <si>
    <t>02.01.02</t>
  </si>
  <si>
    <t>02.06.01</t>
  </si>
  <si>
    <t>02.06.02</t>
  </si>
  <si>
    <t>02.06.03</t>
  </si>
  <si>
    <t>02.06.04</t>
  </si>
  <si>
    <t>02.06.05</t>
  </si>
  <si>
    <t>02.06.09</t>
  </si>
  <si>
    <t>01.10.00</t>
  </si>
  <si>
    <t>furos a trado  na área pública + ensaios</t>
  </si>
  <si>
    <t>SONDAGEM  À PERCUSSÃO</t>
  </si>
  <si>
    <t>SONDAGEM  À TRADO</t>
  </si>
  <si>
    <t>18.14.41</t>
  </si>
  <si>
    <t>02.01.01</t>
  </si>
  <si>
    <t>TOTAL TOPOGRAFIA</t>
  </si>
  <si>
    <t>ÁREA PÚBLICA - TRAVESSA ITAPARICA</t>
  </si>
  <si>
    <t>TOTAL ÁREA 2 - CASA SOBREPOSTA - TRAVESSA ITAPARICA  (R$)</t>
  </si>
  <si>
    <t>MOVIMENTO DE TERRA - ÁREA 2 -TRAVESSA ITAPARICA</t>
  </si>
  <si>
    <t>ÁREA 2 - TRAVESSA ITAPARICA</t>
  </si>
  <si>
    <t>TOTAL - ÁREA 2 - TRAVESSA ITAPARICA</t>
  </si>
  <si>
    <t>TOTAL  - ÁREA 2 - TRAVESSA ITAPARICA</t>
  </si>
  <si>
    <t>TOTAL  ÁREA 2 - TRAVESSA ITAPARICA</t>
  </si>
  <si>
    <t xml:space="preserve"> ÁREA 2 - CASA SOBREPOSTA - TRAVESSA ITAPARICA</t>
  </si>
  <si>
    <t>TOTAL - ÁREA 1 - REURBANIZAÇÃO VIÁRIA</t>
  </si>
  <si>
    <t>ÁREA 1 - REURBANIZAÇÃO VIÁRIA</t>
  </si>
  <si>
    <t>AREA 2 - CASA SOBREPOSTA - TRAVESSA ITAPARICA</t>
  </si>
  <si>
    <t>RUA ZOALDO FERREIRA DA SILVA</t>
  </si>
  <si>
    <t>2.2.1</t>
  </si>
  <si>
    <t>2.2.2</t>
  </si>
  <si>
    <t>2.2.3</t>
  </si>
  <si>
    <t>2.2.4</t>
  </si>
  <si>
    <t>18.14.45</t>
  </si>
  <si>
    <t>18.14.49</t>
  </si>
  <si>
    <r>
      <t xml:space="preserve">5.67 - </t>
    </r>
    <r>
      <rPr>
        <sz val="10"/>
        <rFont val="Arial"/>
        <family val="2"/>
      </rPr>
      <t>Transporte de pavimento asfáltico (Retirada de Entulho)</t>
    </r>
  </si>
  <si>
    <r>
      <rPr>
        <b/>
        <sz val="10"/>
        <rFont val="Arial"/>
        <family val="2"/>
      </rPr>
      <t>5.25.1</t>
    </r>
    <r>
      <rPr>
        <sz val="10"/>
        <rFont val="Arial"/>
        <family val="2"/>
      </rPr>
      <t xml:space="preserve"> - Base de binder aberto (sem transporte)</t>
    </r>
  </si>
  <si>
    <r>
      <t>V</t>
    </r>
    <r>
      <rPr>
        <vertAlign val="subscript"/>
        <sz val="10"/>
        <rFont val="Arial"/>
        <family val="2"/>
      </rPr>
      <t xml:space="preserve">RSB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</si>
  <si>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color indexed="10"/>
        <rFont val="Arial"/>
        <family val="2"/>
      </rPr>
      <t xml:space="preserve">escavação </t>
    </r>
    <r>
      <rPr>
        <sz val="10"/>
        <color indexed="10"/>
        <rFont val="Arial"/>
        <family val="2"/>
      </rPr>
      <t xml:space="preserve">= </t>
    </r>
  </si>
  <si>
    <r>
      <t>V</t>
    </r>
    <r>
      <rPr>
        <vertAlign val="subscript"/>
        <sz val="10"/>
        <color indexed="10"/>
        <rFont val="Arial"/>
        <family val="2"/>
      </rPr>
      <t>escavação</t>
    </r>
    <r>
      <rPr>
        <sz val="10"/>
        <color indexed="10"/>
        <rFont val="Arial"/>
        <family val="2"/>
      </rPr>
      <t xml:space="preserve"> total = </t>
    </r>
  </si>
  <si>
    <r>
      <t>(V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reaproveitamento</t>
    </r>
    <r>
      <rPr>
        <sz val="10"/>
        <rFont val="Arial"/>
        <family val="2"/>
      </rPr>
      <t>) x km</t>
    </r>
    <r>
      <rPr>
        <vertAlign val="subscript"/>
        <sz val="10"/>
        <rFont val="Arial"/>
        <family val="2"/>
      </rPr>
      <t>bota fora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</si>
  <si>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 xml:space="preserve">rachão </t>
    </r>
    <r>
      <rPr>
        <sz val="10"/>
        <rFont val="Arial"/>
        <family val="2"/>
      </rPr>
      <t xml:space="preserve">= </t>
    </r>
  </si>
  <si>
    <r>
      <t>V</t>
    </r>
    <r>
      <rPr>
        <vertAlign val="subscript"/>
        <sz val="10"/>
        <rFont val="Arial"/>
        <family val="2"/>
      </rPr>
      <t>rachão</t>
    </r>
    <r>
      <rPr>
        <sz val="10"/>
        <rFont val="Arial"/>
        <family val="2"/>
      </rPr>
      <t xml:space="preserve"> total = </t>
    </r>
  </si>
  <si>
    <r>
      <t>V</t>
    </r>
    <r>
      <rPr>
        <vertAlign val="subscript"/>
        <sz val="10"/>
        <rFont val="Arial"/>
        <family val="2"/>
      </rPr>
      <t>rachão</t>
    </r>
    <r>
      <rPr>
        <sz val="10"/>
        <rFont val="Arial"/>
        <family val="2"/>
      </rPr>
      <t xml:space="preserve"> = (3 x 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x espessura do rachão x L</t>
    </r>
  </si>
  <si>
    <r>
      <t>Escavação = (Ø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+ 1,20) x espessura do rachão x L</t>
    </r>
  </si>
  <si>
    <r>
      <t>A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(m²)</t>
    </r>
  </si>
  <si>
    <r>
      <t>V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(m³)</t>
    </r>
  </si>
  <si>
    <r>
      <t>A</t>
    </r>
    <r>
      <rPr>
        <vertAlign val="subscript"/>
        <sz val="10"/>
        <rFont val="Arial"/>
        <family val="2"/>
      </rPr>
      <t>aterro</t>
    </r>
    <r>
      <rPr>
        <sz val="10"/>
        <rFont val="Arial"/>
        <family val="2"/>
      </rPr>
      <t xml:space="preserve"> (m²)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</si>
  <si>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>=  V</t>
    </r>
    <r>
      <rPr>
        <vertAlign val="subscript"/>
        <sz val="10"/>
        <rFont val="Arial"/>
        <family val="2"/>
      </rPr>
      <t>corte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</si>
  <si>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</si>
  <si>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>fornecimento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</si>
  <si>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aterro</t>
    </r>
  </si>
  <si>
    <r>
      <t>V</t>
    </r>
    <r>
      <rPr>
        <vertAlign val="subscript"/>
        <sz val="10"/>
        <rFont val="Arial"/>
        <family val="2"/>
      </rPr>
      <t xml:space="preserve">reaproveitamento </t>
    </r>
    <r>
      <rPr>
        <sz val="10"/>
        <rFont val="Arial"/>
        <family val="2"/>
      </rPr>
      <t>(V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x %aproveitamento)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</si>
  <si>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>=  V</t>
    </r>
    <r>
      <rPr>
        <vertAlign val="subscript"/>
        <sz val="10"/>
        <rFont val="Arial"/>
        <family val="2"/>
      </rPr>
      <t>aterro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</si>
  <si>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 xml:space="preserve">= </t>
    </r>
  </si>
  <si>
    <r>
      <t>(V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reaproveitamento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dist</t>
    </r>
    <r>
      <rPr>
        <vertAlign val="subscript"/>
        <sz val="10"/>
        <rFont val="Arial"/>
        <family val="2"/>
      </rPr>
      <t>. Bota-fora</t>
    </r>
  </si>
  <si>
    <r>
      <t>V</t>
    </r>
    <r>
      <rPr>
        <vertAlign val="subscript"/>
        <sz val="10"/>
        <rFont val="Arial"/>
        <family val="2"/>
      </rPr>
      <t xml:space="preserve">fornecimento 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dist</t>
    </r>
    <r>
      <rPr>
        <vertAlign val="subscript"/>
        <sz val="10"/>
        <rFont val="Arial"/>
        <family val="2"/>
      </rPr>
      <t>. Jazida</t>
    </r>
  </si>
  <si>
    <r>
      <t xml:space="preserve">para Ø </t>
    </r>
    <r>
      <rPr>
        <sz val="10"/>
        <color indexed="10"/>
        <rFont val="Arial"/>
        <family val="2"/>
      </rPr>
      <t>≤ 0,60m</t>
    </r>
  </si>
  <si>
    <r>
      <t>Escavação = (3 x Ø</t>
    </r>
    <r>
      <rPr>
        <vertAlign val="subscript"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) x h</t>
    </r>
    <r>
      <rPr>
        <vertAlign val="sub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 xml:space="preserve"> x L</t>
    </r>
  </si>
  <si>
    <r>
      <t>Escavação = (Ø</t>
    </r>
    <r>
      <rPr>
        <vertAlign val="subscript"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 xml:space="preserve"> + 1,20) x h</t>
    </r>
    <r>
      <rPr>
        <vertAlign val="sub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 xml:space="preserve"> x L</t>
    </r>
  </si>
  <si>
    <t>TOTAL - RETALUD. E RECUP. AMBIENTAL - RUA ZOALDO F. DA SILVA</t>
  </si>
  <si>
    <t>TOTAL MOVIMENTO DE TERRA - REURBANIZAÇÃO ÁREA VIÁRIA</t>
  </si>
  <si>
    <t>DEMOLIÇÕES, REMOÇÕES DE INTERFERÊNCIAS E LIMPEZA</t>
  </si>
  <si>
    <t>RETALUDAMENTO E REGULARIZAÇÃO DO TERRENO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</si>
  <si>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</si>
  <si>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</si>
  <si>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</si>
  <si>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</si>
  <si>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</si>
  <si>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</si>
  <si>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</si>
  <si>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</si>
  <si>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</si>
  <si>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</si>
  <si>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REMOÇÕES DE INTERFERÊNCIAS E LIMPEZA</t>
  </si>
  <si>
    <t>MC-01 MESA XADREZ/DAMAS</t>
  </si>
  <si>
    <t>73764/003</t>
  </si>
  <si>
    <t>PAVIMENTACAO EM BLOCOS DE CONCRETO SEXTAVADO, ESPESSURA 10 CM, COM JUNTA RÍGIDA, EM ARGAMASSA TRACO 1:4 (CIMENTO E AREIA) , ASSENTADOS SOBRE COLCHAO DE PO DE PEDRA, COM APOIO DE CAMINHÃO TOCO.</t>
  </si>
  <si>
    <t>PLANTIO DE ARVORE COM ALTURA MAIOR DO QUE 2,00 METROS</t>
  </si>
  <si>
    <t>73967/002</t>
  </si>
  <si>
    <t>IRRIGAÇÃO DE ÁRVORE COM CARRO PIPA</t>
  </si>
  <si>
    <t>73967/004</t>
  </si>
  <si>
    <t>GRAMA BATATAIS EM PLACAS</t>
  </si>
  <si>
    <t>74236/001</t>
  </si>
  <si>
    <t>09.20.33</t>
  </si>
  <si>
    <t>COMP.</t>
  </si>
  <si>
    <t>PINTURA COM TINTA ACRILICA PARA PISOS EM QUADRAS POLIESPORTIVAS PISOS</t>
  </si>
  <si>
    <t>ALAMBRADO PARA QUADRA POLIESPORTIVA, ESTRUTURADA EM TUBO DE AÇO GALV. C/COSTURA DIN 2440, DIÂMETRO 2", E TELA EM ARAME GALVANIZADO 14 BWG, MALHA QUADRADA COM ABERTURA DE 2".</t>
  </si>
  <si>
    <t>74244/001</t>
  </si>
  <si>
    <t>URBANIZAÇÃO E PAISAGISMO - AV. AYRTON SENNA DA SILVA</t>
  </si>
  <si>
    <t>TOTAL URBANIZAÇÃO E PAISAGISMO - AV. AYRTON SENNA DA SILVA</t>
  </si>
  <si>
    <t>18.14.47</t>
  </si>
  <si>
    <t>18.15.02</t>
  </si>
  <si>
    <t>1.2.16</t>
  </si>
  <si>
    <t>1.2.17</t>
  </si>
  <si>
    <t>1.2.18</t>
  </si>
  <si>
    <t>1.2.25</t>
  </si>
  <si>
    <t>1.2.26</t>
  </si>
  <si>
    <t>1.2.27</t>
  </si>
  <si>
    <t xml:space="preserve">     RESUMO GERAL- ANEXO </t>
  </si>
  <si>
    <t>3.1</t>
  </si>
  <si>
    <t>3.1.1</t>
  </si>
  <si>
    <t>3.1.2</t>
  </si>
  <si>
    <t>3.1.3</t>
  </si>
  <si>
    <t>3.1.4</t>
  </si>
  <si>
    <t>3.1.5</t>
  </si>
  <si>
    <t>4.1.1</t>
  </si>
  <si>
    <t>4.1.2</t>
  </si>
  <si>
    <t>4.1.3</t>
  </si>
  <si>
    <t>4.2</t>
  </si>
  <si>
    <t>4.2.1</t>
  </si>
  <si>
    <t>5.1</t>
  </si>
  <si>
    <t>5.1.1</t>
  </si>
  <si>
    <t>5.1.2</t>
  </si>
  <si>
    <t>7.1</t>
  </si>
  <si>
    <t>7.2</t>
  </si>
  <si>
    <t>8.1</t>
  </si>
  <si>
    <t>9.1</t>
  </si>
  <si>
    <t>9.2</t>
  </si>
  <si>
    <t>10.1</t>
  </si>
  <si>
    <t>3.1.6</t>
  </si>
  <si>
    <t>3.1.7</t>
  </si>
  <si>
    <t>PAISAGISMO / URBANISMO</t>
  </si>
  <si>
    <t>FORRACAO - LANTANA (LANTANA CAMARA)</t>
  </si>
  <si>
    <t>16.03.087</t>
  </si>
  <si>
    <t>ARBUSTO H=0,50 A 0,70 M - CALIANDRA (CALIANDRA TWEEDII)</t>
  </si>
  <si>
    <t>16.03.080</t>
  </si>
  <si>
    <t>3.2</t>
  </si>
  <si>
    <t>ENGENHEIRO /ARQUITETO SENIOR</t>
  </si>
  <si>
    <t>ENGENHEIRO OU ARQUITETO /PLENO - DE OBRA</t>
  </si>
  <si>
    <t>ENGENHEIRO OU ARQUITETO AUXILIAR/JUNIOR - DE OBRA</t>
  </si>
  <si>
    <t>AUXILIAR TECNICO</t>
  </si>
  <si>
    <t>DESENHISTA COPISTA</t>
  </si>
  <si>
    <t>SECRETARIA</t>
  </si>
  <si>
    <t>00002708</t>
  </si>
  <si>
    <t>00002707</t>
  </si>
  <si>
    <t>00002358</t>
  </si>
  <si>
    <t>00002357</t>
  </si>
  <si>
    <t>00000528</t>
  </si>
  <si>
    <t>03.25.00</t>
  </si>
  <si>
    <t>03.26.00</t>
  </si>
  <si>
    <t>03.39.00</t>
  </si>
  <si>
    <t>03.46.00</t>
  </si>
  <si>
    <t xml:space="preserve">  </t>
  </si>
  <si>
    <t>DEZ / 2012</t>
  </si>
  <si>
    <t>DEZ/ 2012</t>
  </si>
  <si>
    <t>ALV ESTRUTURAL BL CONC 14X19X39CM -4.5MPA, ARG.CIM/CAL/AREIA 1:5:11</t>
  </si>
  <si>
    <t>JULHO / 2012</t>
  </si>
  <si>
    <t>OUT/ 2012</t>
  </si>
  <si>
    <t>OUT / 2012</t>
  </si>
  <si>
    <t>DEZ/2012</t>
  </si>
  <si>
    <t>SERVIÇO DE DESCARGA NO BOTA-FORA</t>
  </si>
  <si>
    <t>PISTA DE SKATE</t>
  </si>
  <si>
    <t>ESTACA A TRADO (BROCA) DIAMETRO 30CM EM CONCRETO ARMADO MOLDADA IN-LOCO, 20 MPA</t>
  </si>
  <si>
    <t>ESCAVACAO MANUAL EM SOLO-PROF. ATE 1,50 M</t>
  </si>
  <si>
    <t>79517/001</t>
  </si>
  <si>
    <t>FORMA TABUA P/ CONCRETO EM FUNDACAO C/ REAPROVEITAMENTO 10 X.</t>
  </si>
  <si>
    <t>74007/001</t>
  </si>
  <si>
    <t>ARMACAO ACO CA-50, DIAM. 6,3 (1/4) À 12,5MM(1/2) -FORNECIMENTO/ CORTE(PERDA DE 10%) / DOBRA / COLOCAÇÃO.</t>
  </si>
  <si>
    <t>CONCRETO USINADO FCK=25MPA, INCLUSIVE LANCAMENTO E ADENSAMENTO</t>
  </si>
  <si>
    <t>74137/004</t>
  </si>
  <si>
    <t>CONCRETO GROUT, PREPARADO NO LOCAL, LANCADO E ADENSADO</t>
  </si>
  <si>
    <t>ALVENARIA DE BLOCOS DE CONCRETO ESTRUTURAL 15X20X40CM, ESPESSURA 15CM, ASSENTADOS COM ARGAMASSA TRACO 1:0,25:4 (CIMENTO, CAL E AREIA)</t>
  </si>
  <si>
    <t>VERGA/CINTA EM BLOCO DE CONCRETO CANALETA 14X19X39CM</t>
  </si>
  <si>
    <t>16.01.065</t>
  </si>
  <si>
    <t>PISO EM CONCRETO ESTRUTURAL 20MPA PREPARO MECANICO, COM ARMACAO EM TELA SOLDADA</t>
  </si>
  <si>
    <t>PISO LATERAL (acesso à rampa)</t>
  </si>
  <si>
    <t>PISO INDUSTRIAL ALTA RESISTENCIA ESPESSURA 8MM, INCLUSO JUNTAS DE DILATACAO PLASTICAS E POLIMENTO MECANIZADO</t>
  </si>
  <si>
    <t>LIMPEZA E POLIMENTO MECANIZADO EM PISO ALTA RESISTENCIA, UTILIZANDO ESTUQUE COM ADESIVO, CIMENTO BRANCO E CORANTE</t>
  </si>
  <si>
    <t>73800/001</t>
  </si>
  <si>
    <t>ACABAMENTOS</t>
  </si>
  <si>
    <t>CHAPISCO EM PAREDES TRACO 1:3 (CIMENTO E AREIA), ESPESSURA 0,5CM, PREPARO MECANICO</t>
  </si>
  <si>
    <t>74161/001</t>
  </si>
  <si>
    <t>EMBOCO PAULISTA (MASSA UNICA) TRACO 1:2:11(CIMENTO, CAL E AREIA), ESPESSURA 2,0CM, PREPARO MECANICO.</t>
  </si>
  <si>
    <t>FUNDO SELADOR ACRILICO AMBIENTES INTERNOS/EXTERNOS, UMA DEMAO</t>
  </si>
  <si>
    <t>74233/001</t>
  </si>
  <si>
    <t>PINTURA LATEX ACRILICA AMBIENTES INTERNOS/EXTERNOS, DUAS DEMAOS</t>
  </si>
  <si>
    <t>GUARDA-CORPO EM TUBO DE ACO GALVANIZADO 1 1/2"</t>
  </si>
  <si>
    <t>unidades</t>
  </si>
  <si>
    <t>ÁREA 2 - ITAPARICA</t>
  </si>
  <si>
    <t>CONJUNTO DE TRAVES PARA FUTSAL PINTADAS, INCLUSO REDE</t>
  </si>
  <si>
    <t>3.1.14</t>
  </si>
  <si>
    <t>04.33.00</t>
  </si>
  <si>
    <t>08.86.00</t>
  </si>
  <si>
    <t>Adotado DMT=30km e 30% de empolamento.</t>
  </si>
  <si>
    <t>PLAYGROUND</t>
  </si>
  <si>
    <t>ILUMINAÇÃO</t>
  </si>
  <si>
    <t>QUADRAS</t>
  </si>
  <si>
    <t>CIRCULAÇÃO</t>
  </si>
  <si>
    <t>AV. AYRTON SENNA DA SILVA</t>
  </si>
  <si>
    <t>Estimado - Levant. Topogr.</t>
  </si>
  <si>
    <t>Rua Itaparica - 3 Postes - ver projeto de urbanização</t>
  </si>
  <si>
    <t>TOTAL  DEMOLIÇÕES REMOÇÕES DE INTERFERÊNCIAS E INTERFERÊNCIAS</t>
  </si>
  <si>
    <t>11.50.10</t>
  </si>
  <si>
    <t>TRANSPORTE HORIZONTAL MANUAL DE MATERIAIS DIVERSOS A 30 METROS</t>
  </si>
  <si>
    <t>74023/001</t>
  </si>
  <si>
    <t>DEMOLICAO DE ALVENARIA DE ELEMENTOS CERAMICOS VAZADOS</t>
  </si>
  <si>
    <t>72215</t>
  </si>
  <si>
    <t>2.2.5</t>
  </si>
  <si>
    <t>2.2.6</t>
  </si>
  <si>
    <t>2.2.7</t>
  </si>
  <si>
    <t>2.2.8</t>
  </si>
  <si>
    <t>RUA CACHIMBÓ</t>
  </si>
  <si>
    <t>2.2.9</t>
  </si>
  <si>
    <t>2.2.10</t>
  </si>
  <si>
    <t>2.2.11</t>
  </si>
  <si>
    <t>2.2.12</t>
  </si>
  <si>
    <t>2.2.13</t>
  </si>
  <si>
    <t>2.2.14</t>
  </si>
  <si>
    <t>2.2.15</t>
  </si>
  <si>
    <t>RUA SANTARÉM</t>
  </si>
  <si>
    <t>RUA PORTO VELHO</t>
  </si>
  <si>
    <t>RUA GOIÂNIA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</si>
  <si>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</si>
  <si>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</si>
  <si>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</si>
  <si>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</si>
  <si>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</si>
  <si>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</si>
  <si>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</si>
  <si>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</si>
  <si>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</si>
  <si>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</si>
  <si>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</si>
  <si>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</si>
  <si>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</si>
  <si>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</si>
  <si>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</si>
  <si>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</si>
  <si>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</si>
  <si>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16,03.202</t>
  </si>
  <si>
    <t>ARVORE ORNAMENTAL ARAÇA H=2,0 M</t>
  </si>
  <si>
    <t xml:space="preserve">PAISAGISMO </t>
  </si>
  <si>
    <t>3.2.1</t>
  </si>
  <si>
    <t>3.2.2</t>
  </si>
  <si>
    <t>3.3</t>
  </si>
  <si>
    <t>OBS.: A quantificação e preços dos serviços relacionados à ciclovia foi apresentada na planilha de pavimentação</t>
  </si>
  <si>
    <t>DER</t>
  </si>
  <si>
    <t>24.15.07</t>
  </si>
  <si>
    <t>TUBO DE PVC Ø 0,10M</t>
  </si>
  <si>
    <t>1.37</t>
  </si>
  <si>
    <t>06.69.05</t>
  </si>
  <si>
    <t>FORNECIMENTO E COLOCAÇÃO DE MANTA GEOTÊXTIL COM RESISTÊNCIA À TRAÇÃO LONGITUDINAL DE 14KN/M E TRAÇÃO TRANSVERSAL DE 12KN/M</t>
  </si>
  <si>
    <t>1.36</t>
  </si>
  <si>
    <t>06.24.00</t>
  </si>
  <si>
    <t>DRENO DE BRITA</t>
  </si>
  <si>
    <t>1.35</t>
  </si>
  <si>
    <t>CARGA E DESCARGA MECANIZADAS DE ENTULHO EM CAMINHAO BASCULANTE 6 M3</t>
  </si>
  <si>
    <t>1.34</t>
  </si>
  <si>
    <t>05.82.00</t>
  </si>
  <si>
    <t>M X KM</t>
  </si>
  <si>
    <t>TRANSPORTE DE GUIAS</t>
  </si>
  <si>
    <t>1.33</t>
  </si>
  <si>
    <t>05.01.00</t>
  </si>
  <si>
    <t>ARRANCAMENTO DE GUIAS, INCLUI CARGA EM CAMINHÃO</t>
  </si>
  <si>
    <t>1.32</t>
  </si>
  <si>
    <t>05.81.00</t>
  </si>
  <si>
    <r>
      <t>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X KM</t>
    </r>
  </si>
  <si>
    <t>TRANSPORTE DE PAVIMENTO DE CONCRETO, SARJETA E SARJETÃO</t>
  </si>
  <si>
    <t>1.31</t>
  </si>
  <si>
    <t>05.03.00</t>
  </si>
  <si>
    <r>
      <t>M</t>
    </r>
    <r>
      <rPr>
        <vertAlign val="superscript"/>
        <sz val="9"/>
        <rFont val="Arial"/>
        <family val="2"/>
      </rPr>
      <t>3</t>
    </r>
  </si>
  <si>
    <t>DEMOLIÇÃO DE PAVIMENTO DE CONCRETO, SARJETA OU SARJETÃO, INCLUI CARGA EM CAMINHÃO</t>
  </si>
  <si>
    <t>1.30</t>
  </si>
  <si>
    <t>05.67.00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</si>
  <si>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KM</t>
    </r>
  </si>
  <si>
    <t>1.29</t>
  </si>
  <si>
    <t>DEMOLICAO DE PAVIMENTACAO ASFALTICA, EXCLUSIVE TRANSPORTE DO MATERIAL RETIRADO</t>
  </si>
  <si>
    <t>1.28</t>
  </si>
  <si>
    <t>05.42.00</t>
  </si>
  <si>
    <t>PASSEIO DE CONCRETO FCK=15,0MPA, INCLUSIVE PREPARO DE CAIXA E LASTRO DE BRITA</t>
  </si>
  <si>
    <t>1.27</t>
  </si>
  <si>
    <t>09.04.00</t>
  </si>
  <si>
    <t>FRESAGEM DE PAVIMENTO ASFÁLTICO COM ESPESSURA ATÉ 5CM, EM VIAS ARTERIAIS, INCLUSIVE REMOÇÃO DO MATERIAL FRESADO ATÉ 10KM E VARRIÇÃO</t>
  </si>
  <si>
    <t>1.26</t>
  </si>
  <si>
    <t>FORNECIMENTO E APLICAÇÃO DE CONCRETO USINADO FCK=20,0MPA</t>
  </si>
  <si>
    <t>05.66.00</t>
  </si>
  <si>
    <t>BASE PARA PAVIMENTACAO COM BRITA GRADUADA, INCLUSIVE COMPACTACAO</t>
  </si>
  <si>
    <t>BASE PARA PAVIMENTACAO COM BRITA CORRIDA, INCLUSIVE COMPACTACAO</t>
  </si>
  <si>
    <t>05.90.00</t>
  </si>
  <si>
    <t>BASE DE BRITA GRADUADA TRATADA COM CIMENTO - BGTC</t>
  </si>
  <si>
    <t>73764/001</t>
  </si>
  <si>
    <t>PAVIMENTACAO EM BLOCOS DE CONCRETO SEXTAVADO, ESPESSURA 6 CM, JUNTA RÍGIDA, COM ARGAMASSA NO TRACO 1:4 (CIMENTO E AREIA), ASSENTADOS SOBRE COLCHAO DE PO DE PEDRA, COM APOIO DE CAMINHÃO TOCO</t>
  </si>
  <si>
    <t>PAVIMENTO DE CONCRETO</t>
  </si>
  <si>
    <t>05.27.00</t>
  </si>
  <si>
    <t>05.26.00</t>
  </si>
  <si>
    <t>05.77.07</t>
  </si>
  <si>
    <t>M³ x KM</t>
  </si>
  <si>
    <t>TRANSPORTE DE PMQ ALÉM DO PRIMEIRO KM</t>
  </si>
  <si>
    <t>05.77.01</t>
  </si>
  <si>
    <t>CARGA, DESCARGA E TRANSPORTE DE PMQ ATÉ A DISTÂNCIA MÉDIA DE IDA E VOLTA DE 1KM</t>
  </si>
  <si>
    <t>05.29.00</t>
  </si>
  <si>
    <t>REVESTIMENTO DE PRÉ-MISTURADO À QUENTE (SEM TRANSPORTE)</t>
  </si>
  <si>
    <t>05.79.07</t>
  </si>
  <si>
    <t>TRANSPORTE DE BINDER ALÉM DO PRIMEIRO KM</t>
  </si>
  <si>
    <t>05.79.01</t>
  </si>
  <si>
    <t>CARGA, DESCARGA E TRANSPORTE DE BINDER ATÉ A DISTÂNCIA MÉDIA DE IDA E VOLTA DE 1KM</t>
  </si>
  <si>
    <t>05.25.01</t>
  </si>
  <si>
    <t>BASE DE BINDER ABERTO (SEM TRANSPORTE)</t>
  </si>
  <si>
    <t>05.78.07</t>
  </si>
  <si>
    <t>05.78.01</t>
  </si>
  <si>
    <t>05.28.00</t>
  </si>
  <si>
    <t>05.13.00</t>
  </si>
  <si>
    <t>BASE DE CONCRETO FCK=15,00MPA PARA GUIAS, SARJETAS OU SARJETÕES</t>
  </si>
  <si>
    <t>05.19.02</t>
  </si>
  <si>
    <t>CONSTRUÇÃO DE SARJETA OU SARJETÃO DE CONCRETO - FCK= 20,0MPA</t>
  </si>
  <si>
    <t>74223/001</t>
  </si>
  <si>
    <t>MEIO-FIO (GUIA) DE CONCRETO PRE-MOLDADO, DIMENSÕES 12X15X30X100CM (FACE SUPERIOR X FACE INFERIOR X ALTURA X COMPRIMENTO),REJUNTADO C/ARGAMASSA 1:4 CIMENTO:AREIA, INCLUINDO ESCAVAÇÃO E REATERRO</t>
  </si>
  <si>
    <t>SERVIÇO DE DESCARGA NO BOTA FORA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</si>
  <si>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xKM</t>
    </r>
  </si>
  <si>
    <t>05.10.00</t>
  </si>
  <si>
    <t>ABERTURA DE CAIXA ATÉ 40CM, INCLUI ESCAVAÇÃO, COMPACTAÇÃO, TRANSPORTE E PREPARO DO SUBLEITO</t>
  </si>
  <si>
    <t>Região entre Rua Santarém e Rua Porto Velho</t>
  </si>
  <si>
    <t>Região entre Rua Aracaju, Rua Rio de Janeiro e Rua Zoaldo F. da Silva</t>
  </si>
  <si>
    <t>Região entre Rua José Carlos da Silva e Trav. Itaparica</t>
  </si>
  <si>
    <t>ATERRO</t>
  </si>
  <si>
    <t>CONDOMÍNIOS</t>
  </si>
  <si>
    <t>2.3</t>
  </si>
  <si>
    <t>2.4</t>
  </si>
  <si>
    <t>2.5</t>
  </si>
  <si>
    <t>SONDAGEM A TRADO MANUAL</t>
  </si>
  <si>
    <t>SONDAGEM COM EXTRAÇÃO DE AMOSTRAS NAS CONDIÇÕES NATURAIS</t>
  </si>
  <si>
    <t>ENSAIOS DE LABORATÓRIO - UMIDADE NATURAL</t>
  </si>
  <si>
    <t>ENSAIOS DE LABORATÓRIO - LIMITE DE LIQUIDEZ</t>
  </si>
  <si>
    <t>ENSAIOS DE LABORATÓRIO - PLASTICIDADE</t>
  </si>
  <si>
    <t>ENSAIOS DE LABORATÓRIO - COMPACTAÇÃO</t>
  </si>
  <si>
    <t>ENSAIOS DE LABORATÓRIO - GRANULOMETRIA</t>
  </si>
  <si>
    <t>ENSAIOS DE LABORATÓRIO - CBR-5 PONTOS (MOLDADO)</t>
  </si>
  <si>
    <t>74137/003</t>
  </si>
  <si>
    <t>74164/004</t>
  </si>
  <si>
    <t xml:space="preserve">LASTRO DE BRITA </t>
  </si>
  <si>
    <t>RESERV. DE FIBROC. CAP=1000L SOBRE ESTRUT. DE MADEIRA</t>
  </si>
  <si>
    <t>73998/003</t>
  </si>
  <si>
    <t>74131/001</t>
  </si>
  <si>
    <t>23.11.04.01</t>
  </si>
  <si>
    <t>LAJE MISTA TRELIÇADA H=8CM COM CAPEAMENTO 4CM ( 12CM) , 300KG</t>
  </si>
  <si>
    <t>ARMACAO EM TELA SOLDADA Q-138 (ACO CA-60 4,2MM C/10CM)</t>
  </si>
  <si>
    <t>BLOCO CONCR PREMOLD TP CANALETA 14X19X19CM ASSENT C/ARG 1:6 CIM/AREIA</t>
  </si>
  <si>
    <t>ALVENARIA DE BLOCOS DE CONCRETO VEDACAO 9X19X39CM, ESPESSURA 9CM, ASSENTADOS COM ARGAMASSA TRACO 1:0,5:8 (CIMENTO, CAL E AREIA), C/ JUNTA DE 10MM</t>
  </si>
  <si>
    <t>73942/002</t>
  </si>
  <si>
    <t>73994/001</t>
  </si>
  <si>
    <t>73998/010</t>
  </si>
  <si>
    <t>PAREDES E PAINÉIS</t>
  </si>
  <si>
    <t>VERGA 10X10CM EM CONCRETO PRÉ-MOLDADO FCK=20MPA (PREPARO COM BETONEIRA) AÇO CA60, BITOLA FINA, INCLUSIVE FORMAS TABUA 3A.</t>
  </si>
  <si>
    <t>74200/001</t>
  </si>
  <si>
    <t>ARMACAO ACO CA-50, DIAM. 6,3 (1/4) À 12,5MM(1/2) -FORNECIMENTO/ CORTE (PERDA DE 10%) / DOBRA / COLOCAÇÃO - escada</t>
  </si>
  <si>
    <t>ARMACAO DE ACO CA-60 DIAM. 3,4 A 6,0MM.- FORNECIMENTO / CORTE (C/ PERDA DE 10%) / DOBRA / COLOCAÇÃO - escada</t>
  </si>
  <si>
    <t>ALVENARIA EM TIJOLO CERAMICO MACICO 5X10X20CM 1 VEZ (ESPESSURA 20CM), ASSENTADO COM ARGAMASSA TRACO 1:2:8 (CIMENTO, CAL E AREIA) - apoio telhamento</t>
  </si>
  <si>
    <t>IMUNIZACAO MADEIRAMENTO COBERTURA COM IMUNIZANTE INCOLOR</t>
  </si>
  <si>
    <t>REVESTIMENTOS DE PAREDES E TETO</t>
  </si>
  <si>
    <t>IMPERMEABILIZAÇÃO</t>
  </si>
  <si>
    <t>TOTAL IMPERMEABILIZAÇÃO</t>
  </si>
  <si>
    <t xml:space="preserve">IMPERMEABILIZACAO COM ARMAGASSA TRACO 1:3 (CIMENTO E AREIA GROSSA) ESPESSURA 2,5CM COM IMPERMEABILIZANTE BASE HIDROFUGA                   </t>
  </si>
  <si>
    <t>74000/001</t>
  </si>
  <si>
    <t>IMPERMEABILIZACAO COM TINTA BETUMINOSA EM FUNDACOES, BALDRAMES E MUROS DE ARRIMO, DUAS DEMAOS</t>
  </si>
  <si>
    <t>74106/001</t>
  </si>
  <si>
    <t>CERAMICA ESMALTADA EM PAREDES 1A, PEI-4, 20X20CM, PADRAO MEDIO, FIXADA COM ARGAMASSA COLANTE E REJUNTAMENTO COM CIMENTO BRANCO</t>
  </si>
  <si>
    <t>73912/001</t>
  </si>
  <si>
    <t>PINTURAS A OLEO E ALQUIDICOS - SOBRE PAREDES</t>
  </si>
  <si>
    <t>15.01.21</t>
  </si>
  <si>
    <t>PINTURA LATEX PVA AMBIENTES INTERNOS, DUAS DEMAOS - SOBRE PAREDE</t>
  </si>
  <si>
    <t>73750/001</t>
  </si>
  <si>
    <t>CHAPISCO TRACO 1:3 (CIMENTO E AREIA), ESPESSURA 0,5CM, PREPARO MANUAL - INTERNO</t>
  </si>
  <si>
    <t>73928/002</t>
  </si>
  <si>
    <t>EMBOCO PAULISTA (MASSA UNICA) TRACO 1:2:11(CIMENTO, CAL E AREIA), ESPESSURA 2,0CM, PREPARO MECANICO - INTERNO</t>
  </si>
  <si>
    <t>REVESTIMENTO DE TETOS COM GESSO CORRIDO DISTORCIDO</t>
  </si>
  <si>
    <t>74105/001</t>
  </si>
  <si>
    <t>PEITORIL EM ARDOSIA, LARGURA 15CM</t>
  </si>
  <si>
    <t>74087/001</t>
  </si>
  <si>
    <t>PINTURA LATEX PVA AMBIENTES INTERNOS, DUAS DEMAOS - SOBRE FORRO</t>
  </si>
  <si>
    <t>ALVENARIA EMBASAMENTO E=20 CM BLOCO CONCRETO</t>
  </si>
  <si>
    <t>4.1.4</t>
  </si>
  <si>
    <t>4.1.5</t>
  </si>
  <si>
    <t>4.1.6</t>
  </si>
  <si>
    <t>4.1.7</t>
  </si>
  <si>
    <t>4.1.8</t>
  </si>
  <si>
    <t>4.1.9</t>
  </si>
  <si>
    <t>4.2.2</t>
  </si>
  <si>
    <t>4.2.3</t>
  </si>
  <si>
    <t>LASTRO DE BRITA- térreo</t>
  </si>
  <si>
    <t>LASTRO DE CONCRETO, PREPARO MECANICO, INCLUSO ADITIVO IMPERMEABILIZANTE -  térreo</t>
  </si>
  <si>
    <t>REGULARIZACAO DE PISO/BASE EM ARGAMASSA TRACO 1:3 (CIMENTO E AREIA GROSSA SEM PENEIRAR), ESPESSURA 3,0CM, PREPARO MECANICO - térreo</t>
  </si>
  <si>
    <t>73977/001</t>
  </si>
  <si>
    <t>CONTRAPISO EM ARGAMASSA TRACO 1:3 (CIMENTO E AREIA), INTERNO SOBRE LAJE, ADERIDO, ESPESSURA 2,5CM, PREPARO MECANICO</t>
  </si>
  <si>
    <t>73919/005</t>
  </si>
  <si>
    <t>PISO EM PEDRA ARDOSIA, 40X40CM, ESPESSURA 1CM, ASSENTADA COM ARGAMASSA COLANTE, COM REJUNTE EM CIMENTO COMUM</t>
  </si>
  <si>
    <t>73921/002</t>
  </si>
  <si>
    <t>PISO EM CERAMICA ESMALTADA LINHA POPULAR PEI-4, ASSENTADA COM ARGAMASSA COLANTE, COM REJUNTAMENTO EM CIMENTO BRANCO</t>
  </si>
  <si>
    <t>73946/001</t>
  </si>
  <si>
    <t>SOLEIRA EM ARDOSIA, LARGURA 15CM, ASSENTADA COM ARGAMASSA DE CIMENTO E AREIA</t>
  </si>
  <si>
    <t>74159/001</t>
  </si>
  <si>
    <t>5.1.3</t>
  </si>
  <si>
    <t>5.1.4</t>
  </si>
  <si>
    <t>5.1.5</t>
  </si>
  <si>
    <t>5.1.6</t>
  </si>
  <si>
    <t>5.1.7</t>
  </si>
  <si>
    <t>6.1.</t>
  </si>
  <si>
    <t>PM.06 - PORTA LISA ESPECIAL/ SÓLIDA - 72X210CM</t>
  </si>
  <si>
    <t>07-01-06</t>
  </si>
  <si>
    <t>PM.07 - PORTA LISA ESPECIAL/ SÓLIDA - 82X210CM</t>
  </si>
  <si>
    <t>07-01-07</t>
  </si>
  <si>
    <t>EF.01 - BATENTE ESPECIAL EM PERFIL DE CHAPA DOBRADA N. 14</t>
  </si>
  <si>
    <t>08-01-70</t>
  </si>
  <si>
    <t>ALCAPAO EM FERRO 0,7MX0,7M, INCLUSO FERRAGENS</t>
  </si>
  <si>
    <t>UN.</t>
  </si>
  <si>
    <t>74073/002</t>
  </si>
  <si>
    <t>74065/001</t>
  </si>
  <si>
    <t>PINTURA ESMALTE FOSCO PARA MADEIRA, DUAS DEMAOS, INCLUSO APARELHAMENTO COM FUNDO NIVELADOR BRANCO FOSCO</t>
  </si>
  <si>
    <t>PINTURA ESMALTE 2 DEMAOS C/1 DEMAO ZARCAO P/ESQUADRIA FERRO</t>
  </si>
  <si>
    <t>PONTO SECO PARA TELEFONE - CAIXA 4"X4"</t>
  </si>
  <si>
    <t>PONTO DE LUZ - CONDULETE 3/4"</t>
  </si>
  <si>
    <t>PONTO TOMADA BIPOLAR COM CONTATO TERRA 20A/250V COM ELETRODUTO PVC 3/4" E CAIXA 4X2" COM PLACA</t>
  </si>
  <si>
    <t>73917/006</t>
  </si>
  <si>
    <t>PONTO COM INTERRUPTOR SIMPLES BIPOLAR - EM CAIXA 4"X2"</t>
  </si>
  <si>
    <t>VASO SANITARIO LOUCA BRANCA CAIXA DESCARGA ACOPLADA 35X65X35CM INCL ASSENTO PLASTICO E RABICHO CROMADO EXCL COLOCACAO.</t>
  </si>
  <si>
    <t>73947/011</t>
  </si>
  <si>
    <t>ESQUADRIAS</t>
  </si>
  <si>
    <t>ARMADURA EM AÇO CA-60 - TELA</t>
  </si>
  <si>
    <t>BDI = 25%</t>
  </si>
  <si>
    <t>RETIRADA DE POSTE DE CONCRETO EM REDE DE ENERGIA</t>
  </si>
  <si>
    <t>09.63.62</t>
  </si>
  <si>
    <t>Estimado</t>
  </si>
  <si>
    <t>TOTAL GERAL - DATA BASE DEZ./12   (R$)</t>
  </si>
  <si>
    <t>TOTAL - PAVIMENTAÇÃO</t>
  </si>
  <si>
    <t>1.2.12</t>
  </si>
  <si>
    <t>1.2.19</t>
  </si>
  <si>
    <t>1.2.20</t>
  </si>
  <si>
    <t>1.2.21</t>
  </si>
  <si>
    <t>1.2.22</t>
  </si>
  <si>
    <t>1.2.23</t>
  </si>
  <si>
    <t>1.2.24</t>
  </si>
  <si>
    <t>1.2.28</t>
  </si>
  <si>
    <t>1.2.29</t>
  </si>
  <si>
    <t>1.2.30</t>
  </si>
  <si>
    <t>1.2.31</t>
  </si>
  <si>
    <t>1.2.32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</si>
  <si>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</si>
  <si>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</si>
  <si>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</si>
  <si>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</si>
  <si>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</si>
  <si>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</si>
  <si>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</si>
  <si>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</si>
  <si>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</si>
  <si>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MOVIMENTO DE TERRA - REURBANIZAÇÃO VIÁRIA (VIELAS SANIT.)</t>
  </si>
  <si>
    <t>TOTAL MOVIMENTO DE TERRA - REURBANIZAÇÃO VIÁRIA (VIELAS SANIT.)</t>
  </si>
  <si>
    <t>3.2.3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</si>
  <si>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</si>
  <si>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</si>
  <si>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</si>
  <si>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</si>
  <si>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</si>
  <si>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</si>
  <si>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</si>
  <si>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</si>
  <si>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</si>
  <si>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</si>
  <si>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</si>
  <si>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</si>
  <si>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</si>
  <si>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</si>
  <si>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</si>
  <si>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</si>
  <si>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</si>
  <si>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</si>
  <si>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</si>
  <si>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</si>
  <si>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</si>
  <si>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</si>
  <si>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</si>
  <si>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</si>
  <si>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</si>
  <si>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</si>
  <si>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</si>
  <si>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</si>
  <si>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</si>
  <si>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</si>
  <si>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</si>
  <si>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</si>
  <si>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</si>
  <si>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</si>
  <si>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10.2</t>
  </si>
  <si>
    <t>11.1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</si>
  <si>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</si>
  <si>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</si>
  <si>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</si>
  <si>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</si>
  <si>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</si>
  <si>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</si>
  <si>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</si>
  <si>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</si>
  <si>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</si>
  <si>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</si>
  <si>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</si>
  <si>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</si>
  <si>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</si>
  <si>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</si>
  <si>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</si>
  <si>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</si>
  <si>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</si>
  <si>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JAN / 2013</t>
  </si>
  <si>
    <t>JAN/2013</t>
  </si>
  <si>
    <t>16.03.320</t>
  </si>
  <si>
    <t>ARBUSTO RESEDÁ H=0,50 A 0,70M</t>
  </si>
  <si>
    <t>MANACA DA SERRA (TIBOUCHINA MUTABILIS)</t>
  </si>
  <si>
    <t>VEDELIA (WEDELIA PALUDARIS)</t>
  </si>
  <si>
    <t>DUZIA</t>
  </si>
  <si>
    <t>CONJUNTO DE TABELAS DE BASQUETE EM LAMINADO NAVAL, INCLUSO REDE E ARO</t>
  </si>
  <si>
    <t>CONJUNTO DE FECHADURA DE CILINDRO, 55MM, TRÁFEGO INTENSO, MAÇANETA EM ZAMAC, GUARNIÇÕES EM AÇO, ACABAMENTO CROMADO - PARA PORTA INTERNA OU EXTERNA</t>
  </si>
  <si>
    <t>FECHADURA TIPO GORGE (55MM) - TRÁFEGO INTENSO,  MAÇANETA EM ZEMAC, GUARNIÇÕES EM AÇO, ACABAMENTO CROMADO BRILHANTE</t>
  </si>
  <si>
    <t>07-02-02</t>
  </si>
  <si>
    <t>07-02-16</t>
  </si>
  <si>
    <t>7.1.5</t>
  </si>
  <si>
    <t>7.1.6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</si>
  <si>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</si>
  <si>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</si>
  <si>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</si>
  <si>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</si>
  <si>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</si>
  <si>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</si>
  <si>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</si>
  <si>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</si>
  <si>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</si>
  <si>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</si>
  <si>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</si>
  <si>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</si>
  <si>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</si>
  <si>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</si>
  <si>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</si>
  <si>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</si>
  <si>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</si>
  <si>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</si>
  <si>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</si>
  <si>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</si>
  <si>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</si>
  <si>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</si>
  <si>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</si>
  <si>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</si>
  <si>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SOMAS-PERÍODO</t>
  </si>
  <si>
    <t>SOMAS-ACUMULADO</t>
  </si>
  <si>
    <t>PREFEITURA MUN. MAUA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</si>
</sst>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00\-00\-00"/>
    <numFmt numFmtId="168" formatCode="_ * #,##0_ ;_ * \-#,##0_ ;_ * &quot;-&quot;??_ ;_ @_ "/>
    <numFmt numFmtId="169" formatCode="_(* #,##0.0000_);_(* \(#,##0.0000\);_(* &quot;-&quot;????_);_(@_)"/>
    <numFmt numFmtId="170" formatCode="0.00;[Red]0.00"/>
    <numFmt numFmtId="171" formatCode="0.000"/>
    <numFmt numFmtId="172" formatCode="00000"/>
    <numFmt numFmtId="173" formatCode="0.0000"/>
    <numFmt numFmtId="174" formatCode="_(&quot;R$ &quot;* #,##0.00_);_(&quot;R$ &quot;* \(#,##0.00\);_(&quot;R$ &quot;* \-??_);_(@_)"/>
    <numFmt numFmtId="175" formatCode="#\ ###\ ##0.00"/>
    <numFmt numFmtId="176" formatCode="0.000%"/>
    <numFmt numFmtId="177" formatCode="_(&quot;R$ &quot;* #,##0_);_(&quot;R$ &quot;* \(#,##0\);_(&quot;R$ &quot;* &quot;-&quot;??_);_(@_)"/>
    <numFmt numFmtId="178" formatCode="dd/mm/yy;@"/>
    <numFmt numFmtId="179" formatCode="d/m/yy;@"/>
    <numFmt numFmtId="180" formatCode="#,##0;[Red]#,##0"/>
    <numFmt numFmtId="181" formatCode="0.0"/>
    <numFmt numFmtId="182" formatCode="#,##0.00;[Red]#,##0.00"/>
    <numFmt numFmtId="183" formatCode="#,##0.00\ ;&quot; (&quot;#,##0.00\);&quot; -&quot;#\ ;@\ "/>
  </numFmts>
  <fonts count="100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5"/>
      <name val="Times New Roman"/>
      <family val="1"/>
    </font>
    <font>
      <vertAlign val="superscript"/>
      <sz val="12"/>
      <name val="Times New Roman"/>
      <family val="1"/>
    </font>
    <font>
      <b/>
      <sz val="15"/>
      <color indexed="62"/>
      <name val="Calibri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36"/>
      <name val="Arial"/>
      <family val="2"/>
    </font>
    <font>
      <sz val="10"/>
      <color indexed="9"/>
      <name val="Arial"/>
      <family val="2"/>
    </font>
    <font>
      <sz val="9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vertAlign val="subscript"/>
      <sz val="12"/>
      <color indexed="10"/>
      <name val="Times New Roman"/>
      <family val="1"/>
    </font>
    <font>
      <vertAlign val="subscript"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2"/>
      <name val="Swis721 Md BT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  <scheme val="minor"/>
    </font>
    <font>
      <sz val="9"/>
      <color theme="9" tint="-0.499984740745262"/>
      <name val="Arial"/>
      <family val="2"/>
    </font>
    <font>
      <sz val="9"/>
      <color rgb="FF000000"/>
      <name val="Arial"/>
      <family val="2"/>
    </font>
    <font>
      <sz val="9"/>
      <color theme="8" tint="-0.24994659260841701"/>
      <name val="Arial"/>
      <family val="2"/>
    </font>
    <font>
      <u/>
      <sz val="8.1"/>
      <color theme="10"/>
      <name val="Arial"/>
      <family val="2"/>
    </font>
    <font>
      <b/>
      <sz val="9"/>
      <color rgb="FFC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31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6"/>
      </patternFill>
    </fill>
    <fill>
      <patternFill patternType="solid">
        <fgColor indexed="10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579">
    <xf numFmtId="0" fontId="0" fillId="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5" fillId="12" borderId="0" applyNumberFormat="0" applyBorder="0" applyAlignment="0" applyProtection="0"/>
    <xf numFmtId="0" fontId="41" fillId="13" borderId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96" fillId="0" borderId="0"/>
    <xf numFmtId="0" fontId="97" fillId="38" borderId="0" applyNumberFormat="0" applyBorder="0" applyAlignment="0" applyProtection="0"/>
    <xf numFmtId="0" fontId="10" fillId="39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2" fillId="20" borderId="0" applyNumberFormat="0" applyBorder="0" applyAlignment="0" applyProtection="0"/>
    <xf numFmtId="164" fontId="2" fillId="0" borderId="0" applyFill="0" applyBorder="0" applyAlignment="0" applyProtection="0"/>
    <xf numFmtId="164" fontId="2" fillId="0" borderId="0" applyFont="0" applyFill="0" applyBorder="0" applyAlignment="0" applyProtection="0"/>
    <xf numFmtId="174" fontId="6" fillId="0" borderId="0" applyFill="0" applyBorder="0" applyAlignment="0" applyProtection="0"/>
    <xf numFmtId="174" fontId="2" fillId="0" borderId="0" applyFill="0" applyBorder="0" applyAlignment="0" applyProtection="0"/>
    <xf numFmtId="164" fontId="6" fillId="0" borderId="0" applyFill="0" applyBorder="0" applyAlignment="0" applyProtection="0"/>
    <xf numFmtId="164" fontId="2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89" fillId="0" borderId="0"/>
    <xf numFmtId="0" fontId="90" fillId="0" borderId="0"/>
    <xf numFmtId="0" fontId="91" fillId="0" borderId="0"/>
    <xf numFmtId="0" fontId="6" fillId="0" borderId="0"/>
    <xf numFmtId="0" fontId="6" fillId="0" borderId="0"/>
    <xf numFmtId="0" fontId="2" fillId="0" borderId="0"/>
    <xf numFmtId="0" fontId="10" fillId="0" borderId="0" applyNumberFormat="0" applyBorder="0" applyAlignment="0">
      <alignment horizontal="center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Border="0" applyAlignment="0">
      <alignment horizontal="center"/>
    </xf>
    <xf numFmtId="0" fontId="10" fillId="0" borderId="0" applyNumberFormat="0" applyBorder="0" applyAlignment="0">
      <alignment horizontal="center"/>
    </xf>
    <xf numFmtId="0" fontId="2" fillId="0" borderId="0"/>
    <xf numFmtId="0" fontId="94" fillId="0" borderId="0"/>
    <xf numFmtId="0" fontId="94" fillId="0" borderId="0"/>
    <xf numFmtId="0" fontId="10" fillId="0" borderId="0" applyNumberFormat="0" applyBorder="0" applyAlignment="0">
      <alignment horizontal="center"/>
    </xf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" fillId="0" borderId="0" applyNumberFormat="0" applyBorder="0" applyAlignment="0">
      <alignment horizontal="center"/>
    </xf>
    <xf numFmtId="0" fontId="10" fillId="0" borderId="0" applyNumberFormat="0" applyBorder="0" applyAlignment="0" applyProtection="0"/>
    <xf numFmtId="0" fontId="6" fillId="0" borderId="0"/>
    <xf numFmtId="0" fontId="2" fillId="0" borderId="0"/>
    <xf numFmtId="0" fontId="65" fillId="0" borderId="0"/>
    <xf numFmtId="0" fontId="94" fillId="0" borderId="0"/>
    <xf numFmtId="0" fontId="94" fillId="0" borderId="0"/>
    <xf numFmtId="0" fontId="2" fillId="0" borderId="0"/>
    <xf numFmtId="0" fontId="6" fillId="0" borderId="0"/>
    <xf numFmtId="0" fontId="2" fillId="0" borderId="0"/>
    <xf numFmtId="0" fontId="43" fillId="0" borderId="0"/>
    <xf numFmtId="0" fontId="6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166" fontId="6" fillId="0" borderId="0" applyFill="0" applyBorder="0" applyAlignment="0" applyProtection="0"/>
    <xf numFmtId="165" fontId="6" fillId="0" borderId="0" applyFont="0" applyFill="0" applyBorder="0" applyAlignment="0" applyProtection="0"/>
    <xf numFmtId="183" fontId="2" fillId="0" borderId="0" applyFont="0" applyFill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1" fillId="0" borderId="0" applyFont="0" applyFill="0" applyBorder="0" applyAlignment="0" applyProtection="0"/>
    <xf numFmtId="166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0" fillId="0" borderId="7" applyNumberFormat="0" applyFill="0" applyProtection="0">
      <alignment horizontal="center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6" fontId="2" fillId="0" borderId="0" applyFill="0" applyBorder="0" applyAlignment="0" applyProtection="0"/>
    <xf numFmtId="165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805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166" fontId="3" fillId="0" borderId="0" xfId="473" applyFont="1"/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166" fontId="3" fillId="0" borderId="0" xfId="473" applyFont="1" applyAlignment="1">
      <alignment horizontal="center" vertical="center"/>
    </xf>
    <xf numFmtId="165" fontId="3" fillId="0" borderId="0" xfId="0" applyNumberFormat="1" applyFont="1"/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6" fontId="5" fillId="0" borderId="0" xfId="473" applyFont="1" applyFill="1" applyBorder="1" applyAlignment="1" applyProtection="1">
      <alignment horizontal="center"/>
    </xf>
    <xf numFmtId="10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10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169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0" fontId="6" fillId="0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/>
    <xf numFmtId="4" fontId="6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/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" fillId="0" borderId="0" xfId="386"/>
    <xf numFmtId="0" fontId="6" fillId="0" borderId="19" xfId="386" applyBorder="1"/>
    <xf numFmtId="0" fontId="6" fillId="0" borderId="20" xfId="386" applyBorder="1"/>
    <xf numFmtId="0" fontId="3" fillId="8" borderId="21" xfId="386" applyFont="1" applyFill="1" applyBorder="1"/>
    <xf numFmtId="0" fontId="6" fillId="8" borderId="22" xfId="386" applyFill="1" applyBorder="1"/>
    <xf numFmtId="0" fontId="6" fillId="0" borderId="23" xfId="386" applyFont="1" applyBorder="1"/>
    <xf numFmtId="4" fontId="3" fillId="0" borderId="24" xfId="386" applyNumberFormat="1" applyFont="1" applyBorder="1"/>
    <xf numFmtId="0" fontId="6" fillId="5" borderId="25" xfId="386" applyFont="1" applyFill="1" applyBorder="1"/>
    <xf numFmtId="0" fontId="6" fillId="5" borderId="26" xfId="386" applyFont="1" applyFill="1" applyBorder="1"/>
    <xf numFmtId="4" fontId="3" fillId="5" borderId="27" xfId="386" applyNumberFormat="1" applyFont="1" applyFill="1" applyBorder="1"/>
    <xf numFmtId="0" fontId="6" fillId="0" borderId="0" xfId="386" applyBorder="1"/>
    <xf numFmtId="0" fontId="6" fillId="0" borderId="25" xfId="386" applyFont="1" applyBorder="1"/>
    <xf numFmtId="0" fontId="6" fillId="0" borderId="26" xfId="386" applyFont="1" applyBorder="1"/>
    <xf numFmtId="4" fontId="3" fillId="0" borderId="27" xfId="386" applyNumberFormat="1" applyFont="1" applyBorder="1"/>
    <xf numFmtId="0" fontId="6" fillId="0" borderId="0" xfId="386" applyFill="1" applyBorder="1"/>
    <xf numFmtId="0" fontId="6" fillId="5" borderId="28" xfId="386" applyFont="1" applyFill="1" applyBorder="1"/>
    <xf numFmtId="4" fontId="3" fillId="5" borderId="29" xfId="386" applyNumberFormat="1" applyFont="1" applyFill="1" applyBorder="1"/>
    <xf numFmtId="0" fontId="6" fillId="0" borderId="30" xfId="386" applyFont="1" applyBorder="1"/>
    <xf numFmtId="4" fontId="3" fillId="0" borderId="29" xfId="386" applyNumberFormat="1" applyFont="1" applyBorder="1"/>
    <xf numFmtId="0" fontId="6" fillId="0" borderId="0" xfId="386" applyFill="1"/>
    <xf numFmtId="4" fontId="3" fillId="0" borderId="0" xfId="386" applyNumberFormat="1" applyFont="1" applyFill="1" applyBorder="1"/>
    <xf numFmtId="0" fontId="3" fillId="8" borderId="22" xfId="386" applyFont="1" applyFill="1" applyBorder="1"/>
    <xf numFmtId="0" fontId="6" fillId="0" borderId="31" xfId="386" applyFont="1" applyBorder="1"/>
    <xf numFmtId="0" fontId="6" fillId="5" borderId="32" xfId="386" applyFont="1" applyFill="1" applyBorder="1"/>
    <xf numFmtId="0" fontId="6" fillId="5" borderId="33" xfId="386" applyFont="1" applyFill="1" applyBorder="1"/>
    <xf numFmtId="0" fontId="6" fillId="0" borderId="34" xfId="386" applyFont="1" applyBorder="1"/>
    <xf numFmtId="0" fontId="6" fillId="5" borderId="35" xfId="386" applyFont="1" applyFill="1" applyBorder="1"/>
    <xf numFmtId="0" fontId="6" fillId="0" borderId="35" xfId="386" applyFont="1" applyBorder="1"/>
    <xf numFmtId="0" fontId="6" fillId="5" borderId="19" xfId="386" applyFont="1" applyFill="1" applyBorder="1"/>
    <xf numFmtId="0" fontId="3" fillId="8" borderId="36" xfId="386" applyFont="1" applyFill="1" applyBorder="1"/>
    <xf numFmtId="0" fontId="6" fillId="5" borderId="23" xfId="386" applyFont="1" applyFill="1" applyBorder="1"/>
    <xf numFmtId="4" fontId="3" fillId="0" borderId="27" xfId="386" applyNumberFormat="1" applyFont="1" applyFill="1" applyBorder="1"/>
    <xf numFmtId="0" fontId="6" fillId="5" borderId="30" xfId="386" applyFont="1" applyFill="1" applyBorder="1"/>
    <xf numFmtId="4" fontId="3" fillId="0" borderId="22" xfId="386" applyNumberFormat="1" applyFont="1" applyBorder="1"/>
    <xf numFmtId="0" fontId="6" fillId="0" borderId="37" xfId="386" applyBorder="1"/>
    <xf numFmtId="4" fontId="3" fillId="5" borderId="24" xfId="386" applyNumberFormat="1" applyFont="1" applyFill="1" applyBorder="1"/>
    <xf numFmtId="0" fontId="6" fillId="0" borderId="38" xfId="386" applyBorder="1"/>
    <xf numFmtId="0" fontId="6" fillId="0" borderId="36" xfId="386" applyBorder="1"/>
    <xf numFmtId="4" fontId="3" fillId="5" borderId="39" xfId="386" applyNumberFormat="1" applyFont="1" applyFill="1" applyBorder="1"/>
    <xf numFmtId="4" fontId="3" fillId="0" borderId="40" xfId="386" applyNumberFormat="1" applyFont="1" applyBorder="1"/>
    <xf numFmtId="0" fontId="3" fillId="8" borderId="41" xfId="386" applyFont="1" applyFill="1" applyBorder="1"/>
    <xf numFmtId="0" fontId="6" fillId="0" borderId="15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0" xfId="392" applyFont="1" applyFill="1"/>
    <xf numFmtId="0" fontId="29" fillId="0" borderId="0" xfId="392" applyFont="1" applyFill="1"/>
    <xf numFmtId="0" fontId="30" fillId="0" borderId="0" xfId="392" applyFont="1" applyFill="1"/>
    <xf numFmtId="2" fontId="30" fillId="0" borderId="0" xfId="392" applyNumberFormat="1" applyFont="1" applyFill="1" applyBorder="1" applyAlignment="1">
      <alignment horizontal="center"/>
    </xf>
    <xf numFmtId="0" fontId="30" fillId="0" borderId="0" xfId="392" applyFont="1" applyFill="1" applyAlignment="1">
      <alignment horizontal="right"/>
    </xf>
    <xf numFmtId="0" fontId="30" fillId="0" borderId="42" xfId="392" applyFont="1" applyFill="1" applyBorder="1"/>
    <xf numFmtId="0" fontId="30" fillId="0" borderId="43" xfId="392" applyFont="1" applyFill="1" applyBorder="1"/>
    <xf numFmtId="0" fontId="30" fillId="0" borderId="44" xfId="392" applyFont="1" applyFill="1" applyBorder="1"/>
    <xf numFmtId="0" fontId="30" fillId="0" borderId="45" xfId="392" applyFont="1" applyFill="1" applyBorder="1"/>
    <xf numFmtId="0" fontId="30" fillId="0" borderId="0" xfId="392" applyFont="1" applyFill="1" applyAlignment="1"/>
    <xf numFmtId="4" fontId="30" fillId="0" borderId="0" xfId="392" applyNumberFormat="1" applyFont="1" applyFill="1" applyAlignment="1"/>
    <xf numFmtId="0" fontId="30" fillId="0" borderId="46" xfId="392" applyFont="1" applyFill="1" applyBorder="1"/>
    <xf numFmtId="0" fontId="30" fillId="0" borderId="0" xfId="392" applyFont="1" applyFill="1" applyAlignment="1">
      <alignment horizontal="center"/>
    </xf>
    <xf numFmtId="2" fontId="30" fillId="0" borderId="0" xfId="392" applyNumberFormat="1" applyFont="1" applyFill="1" applyAlignment="1"/>
    <xf numFmtId="0" fontId="30" fillId="0" borderId="0" xfId="392" applyFont="1" applyFill="1" applyBorder="1"/>
    <xf numFmtId="0" fontId="30" fillId="0" borderId="47" xfId="392" applyFont="1" applyFill="1" applyBorder="1"/>
    <xf numFmtId="0" fontId="30" fillId="0" borderId="48" xfId="392" applyFont="1" applyFill="1" applyBorder="1"/>
    <xf numFmtId="0" fontId="30" fillId="0" borderId="0" xfId="405" applyFont="1" applyBorder="1" applyAlignment="1"/>
    <xf numFmtId="0" fontId="33" fillId="0" borderId="0" xfId="405" applyFont="1"/>
    <xf numFmtId="0" fontId="35" fillId="0" borderId="0" xfId="405" applyFont="1"/>
    <xf numFmtId="0" fontId="36" fillId="0" borderId="49" xfId="405" applyFont="1" applyBorder="1" applyAlignment="1"/>
    <xf numFmtId="0" fontId="36" fillId="0" borderId="0" xfId="405" applyFont="1" applyBorder="1" applyAlignment="1"/>
    <xf numFmtId="0" fontId="6" fillId="0" borderId="0" xfId="405"/>
    <xf numFmtId="0" fontId="36" fillId="0" borderId="50" xfId="405" applyFont="1" applyBorder="1" applyAlignment="1"/>
    <xf numFmtId="0" fontId="36" fillId="0" borderId="51" xfId="405" applyFont="1" applyBorder="1" applyAlignment="1"/>
    <xf numFmtId="4" fontId="30" fillId="0" borderId="0" xfId="405" applyNumberFormat="1" applyFont="1" applyBorder="1" applyAlignment="1"/>
    <xf numFmtId="0" fontId="34" fillId="0" borderId="0" xfId="405" applyFont="1"/>
    <xf numFmtId="0" fontId="30" fillId="0" borderId="0" xfId="392" applyFont="1"/>
    <xf numFmtId="0" fontId="30" fillId="0" borderId="0" xfId="392" applyFont="1" applyAlignment="1"/>
    <xf numFmtId="4" fontId="30" fillId="0" borderId="0" xfId="392" applyNumberFormat="1" applyFont="1" applyAlignment="1"/>
    <xf numFmtId="2" fontId="30" fillId="0" borderId="0" xfId="392" applyNumberFormat="1" applyFont="1" applyFill="1" applyAlignment="1">
      <alignment horizontal="center"/>
    </xf>
    <xf numFmtId="4" fontId="30" fillId="0" borderId="0" xfId="392" applyNumberFormat="1" applyFont="1" applyAlignment="1">
      <alignment horizontal="center"/>
    </xf>
    <xf numFmtId="0" fontId="30" fillId="0" borderId="0" xfId="392" applyFont="1" applyAlignment="1">
      <alignment horizontal="center"/>
    </xf>
    <xf numFmtId="0" fontId="38" fillId="0" borderId="0" xfId="392" applyFont="1" applyFill="1"/>
    <xf numFmtId="0" fontId="30" fillId="0" borderId="0" xfId="392" applyFont="1" applyFill="1" applyAlignment="1">
      <alignment vertical="center"/>
    </xf>
    <xf numFmtId="0" fontId="30" fillId="0" borderId="0" xfId="392" applyFont="1" applyFill="1" applyAlignment="1">
      <alignment horizontal="center" vertical="center"/>
    </xf>
    <xf numFmtId="2" fontId="30" fillId="0" borderId="0" xfId="392" applyNumberFormat="1" applyFont="1" applyFill="1" applyBorder="1" applyAlignment="1">
      <alignment horizontal="center" vertical="center"/>
    </xf>
    <xf numFmtId="0" fontId="30" fillId="0" borderId="0" xfId="392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10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66" fontId="3" fillId="0" borderId="0" xfId="473" applyFont="1" applyFill="1"/>
    <xf numFmtId="170" fontId="9" fillId="21" borderId="52" xfId="0" applyNumberFormat="1" applyFont="1" applyFill="1" applyBorder="1" applyAlignment="1">
      <alignment horizontal="center" vertical="center" wrapText="1"/>
    </xf>
    <xf numFmtId="2" fontId="9" fillId="21" borderId="52" xfId="0" applyNumberFormat="1" applyFont="1" applyFill="1" applyBorder="1" applyAlignment="1">
      <alignment horizontal="center" vertical="center" wrapText="1"/>
    </xf>
    <xf numFmtId="10" fontId="9" fillId="21" borderId="52" xfId="0" applyNumberFormat="1" applyFont="1" applyFill="1" applyBorder="1" applyAlignment="1">
      <alignment horizontal="center" vertical="center" wrapText="1"/>
    </xf>
    <xf numFmtId="4" fontId="9" fillId="21" borderId="52" xfId="0" applyNumberFormat="1" applyFont="1" applyFill="1" applyBorder="1" applyAlignment="1">
      <alignment horizontal="center" vertical="center" wrapText="1"/>
    </xf>
    <xf numFmtId="0" fontId="9" fillId="21" borderId="52" xfId="0" applyNumberFormat="1" applyFont="1" applyFill="1" applyBorder="1" applyAlignment="1">
      <alignment horizontal="center" vertical="center" wrapText="1"/>
    </xf>
    <xf numFmtId="0" fontId="9" fillId="21" borderId="52" xfId="0" applyFont="1" applyFill="1" applyBorder="1" applyAlignment="1">
      <alignment horizontal="center" vertical="center" wrapText="1"/>
    </xf>
    <xf numFmtId="0" fontId="0" fillId="22" borderId="0" xfId="0" applyFill="1"/>
    <xf numFmtId="0" fontId="0" fillId="22" borderId="0" xfId="0" applyFill="1" applyAlignment="1">
      <alignment horizontal="center"/>
    </xf>
    <xf numFmtId="0" fontId="10" fillId="0" borderId="0" xfId="409" applyFill="1" applyBorder="1"/>
    <xf numFmtId="0" fontId="10" fillId="0" borderId="0" xfId="409" applyNumberFormat="1" applyFill="1" applyBorder="1"/>
    <xf numFmtId="166" fontId="6" fillId="0" borderId="0" xfId="473" applyFill="1" applyBorder="1"/>
    <xf numFmtId="0" fontId="10" fillId="0" borderId="0" xfId="409" applyFill="1" applyBorder="1" applyAlignment="1">
      <alignment wrapText="1"/>
    </xf>
    <xf numFmtId="0" fontId="9" fillId="0" borderId="0" xfId="409" applyFont="1" applyFill="1" applyBorder="1" applyAlignment="1">
      <alignment horizontal="center" vertical="center"/>
    </xf>
    <xf numFmtId="0" fontId="3" fillId="5" borderId="0" xfId="386" applyFont="1" applyFill="1" applyBorder="1"/>
    <xf numFmtId="4" fontId="3" fillId="0" borderId="39" xfId="386" applyNumberFormat="1" applyFont="1" applyBorder="1"/>
    <xf numFmtId="4" fontId="3" fillId="5" borderId="19" xfId="386" applyNumberFormat="1" applyFont="1" applyFill="1" applyBorder="1"/>
    <xf numFmtId="2" fontId="6" fillId="0" borderId="57" xfId="386" applyNumberFormat="1" applyBorder="1"/>
    <xf numFmtId="2" fontId="6" fillId="0" borderId="58" xfId="386" applyNumberFormat="1" applyBorder="1"/>
    <xf numFmtId="0" fontId="6" fillId="0" borderId="35" xfId="386" applyFont="1" applyFill="1" applyBorder="1"/>
    <xf numFmtId="0" fontId="6" fillId="23" borderId="59" xfId="386" applyFont="1" applyFill="1" applyBorder="1"/>
    <xf numFmtId="0" fontId="6" fillId="23" borderId="60" xfId="386" applyFill="1" applyBorder="1"/>
    <xf numFmtId="0" fontId="6" fillId="23" borderId="61" xfId="386" applyFill="1" applyBorder="1"/>
    <xf numFmtId="2" fontId="6" fillId="23" borderId="57" xfId="386" applyNumberFormat="1" applyFill="1" applyBorder="1"/>
    <xf numFmtId="2" fontId="6" fillId="23" borderId="58" xfId="386" applyNumberFormat="1" applyFill="1" applyBorder="1"/>
    <xf numFmtId="0" fontId="3" fillId="8" borderId="62" xfId="386" applyFont="1" applyFill="1" applyBorder="1"/>
    <xf numFmtId="0" fontId="3" fillId="8" borderId="63" xfId="386" applyFont="1" applyFill="1" applyBorder="1"/>
    <xf numFmtId="0" fontId="6" fillId="8" borderId="64" xfId="386" applyFill="1" applyBorder="1"/>
    <xf numFmtId="0" fontId="6" fillId="8" borderId="49" xfId="386" applyFill="1" applyBorder="1"/>
    <xf numFmtId="4" fontId="3" fillId="0" borderId="65" xfId="386" applyNumberFormat="1" applyFont="1" applyBorder="1"/>
    <xf numFmtId="0" fontId="6" fillId="0" borderId="65" xfId="386" applyFont="1" applyBorder="1"/>
    <xf numFmtId="4" fontId="3" fillId="0" borderId="66" xfId="386" applyNumberFormat="1" applyFont="1" applyBorder="1"/>
    <xf numFmtId="0" fontId="3" fillId="0" borderId="40" xfId="386" applyFont="1" applyBorder="1"/>
    <xf numFmtId="0" fontId="3" fillId="0" borderId="39" xfId="386" applyFont="1" applyBorder="1"/>
    <xf numFmtId="0" fontId="3" fillId="5" borderId="39" xfId="386" applyFont="1" applyFill="1" applyBorder="1"/>
    <xf numFmtId="0" fontId="3" fillId="5" borderId="67" xfId="386" applyFont="1" applyFill="1" applyBorder="1"/>
    <xf numFmtId="2" fontId="3" fillId="5" borderId="0" xfId="386" applyNumberFormat="1" applyFont="1" applyFill="1" applyBorder="1"/>
    <xf numFmtId="2" fontId="3" fillId="0" borderId="39" xfId="386" applyNumberFormat="1" applyFont="1" applyBorder="1"/>
    <xf numFmtId="0" fontId="3" fillId="24" borderId="68" xfId="386" applyFont="1" applyFill="1" applyBorder="1" applyAlignment="1">
      <alignment horizontal="center" vertical="center"/>
    </xf>
    <xf numFmtId="0" fontId="3" fillId="24" borderId="69" xfId="386" applyFont="1" applyFill="1" applyBorder="1" applyAlignment="1">
      <alignment horizontal="center" vertical="center"/>
    </xf>
    <xf numFmtId="2" fontId="6" fillId="23" borderId="70" xfId="386" applyNumberFormat="1" applyFill="1" applyBorder="1"/>
    <xf numFmtId="2" fontId="6" fillId="23" borderId="71" xfId="386" applyNumberFormat="1" applyFill="1" applyBorder="1"/>
    <xf numFmtId="2" fontId="6" fillId="0" borderId="70" xfId="386" applyNumberFormat="1" applyBorder="1"/>
    <xf numFmtId="2" fontId="6" fillId="0" borderId="71" xfId="386" applyNumberFormat="1" applyBorder="1"/>
    <xf numFmtId="0" fontId="6" fillId="23" borderId="70" xfId="386" applyFill="1" applyBorder="1"/>
    <xf numFmtId="0" fontId="6" fillId="23" borderId="71" xfId="386" applyFill="1" applyBorder="1"/>
    <xf numFmtId="0" fontId="3" fillId="0" borderId="70" xfId="386" applyFont="1" applyBorder="1"/>
    <xf numFmtId="0" fontId="6" fillId="0" borderId="71" xfId="386" applyBorder="1"/>
    <xf numFmtId="0" fontId="3" fillId="5" borderId="70" xfId="386" applyFont="1" applyFill="1" applyBorder="1"/>
    <xf numFmtId="0" fontId="3" fillId="5" borderId="72" xfId="386" applyFont="1" applyFill="1" applyBorder="1"/>
    <xf numFmtId="0" fontId="6" fillId="23" borderId="73" xfId="386" applyFill="1" applyBorder="1"/>
    <xf numFmtId="2" fontId="3" fillId="0" borderId="74" xfId="386" applyNumberFormat="1" applyFont="1" applyBorder="1"/>
    <xf numFmtId="2" fontId="3" fillId="5" borderId="39" xfId="386" applyNumberFormat="1" applyFont="1" applyFill="1" applyBorder="1"/>
    <xf numFmtId="0" fontId="3" fillId="5" borderId="19" xfId="386" applyFont="1" applyFill="1" applyBorder="1"/>
    <xf numFmtId="2" fontId="6" fillId="23" borderId="72" xfId="386" applyNumberFormat="1" applyFill="1" applyBorder="1"/>
    <xf numFmtId="2" fontId="6" fillId="23" borderId="73" xfId="386" applyNumberFormat="1" applyFill="1" applyBorder="1"/>
    <xf numFmtId="0" fontId="6" fillId="0" borderId="75" xfId="386" applyFont="1" applyBorder="1"/>
    <xf numFmtId="0" fontId="6" fillId="0" borderId="76" xfId="386" applyFont="1" applyBorder="1"/>
    <xf numFmtId="0" fontId="3" fillId="8" borderId="77" xfId="386" applyFont="1" applyFill="1" applyBorder="1"/>
    <xf numFmtId="0" fontId="6" fillId="8" borderId="78" xfId="386" applyFill="1" applyBorder="1"/>
    <xf numFmtId="0" fontId="6" fillId="8" borderId="79" xfId="386" applyFill="1" applyBorder="1"/>
    <xf numFmtId="4" fontId="3" fillId="0" borderId="80" xfId="386" applyNumberFormat="1" applyFont="1" applyBorder="1"/>
    <xf numFmtId="4" fontId="3" fillId="0" borderId="81" xfId="386" applyNumberFormat="1" applyFont="1" applyBorder="1"/>
    <xf numFmtId="4" fontId="3" fillId="5" borderId="82" xfId="386" applyNumberFormat="1" applyFont="1" applyFill="1" applyBorder="1"/>
    <xf numFmtId="4" fontId="3" fillId="5" borderId="83" xfId="386" applyNumberFormat="1" applyFont="1" applyFill="1" applyBorder="1"/>
    <xf numFmtId="4" fontId="3" fillId="0" borderId="82" xfId="386" applyNumberFormat="1" applyFont="1" applyFill="1" applyBorder="1"/>
    <xf numFmtId="4" fontId="3" fillId="0" borderId="83" xfId="386" applyNumberFormat="1" applyFont="1" applyBorder="1"/>
    <xf numFmtId="4" fontId="3" fillId="0" borderId="83" xfId="386" applyNumberFormat="1" applyFont="1" applyFill="1" applyBorder="1"/>
    <xf numFmtId="4" fontId="3" fillId="23" borderId="84" xfId="386" applyNumberFormat="1" applyFont="1" applyFill="1" applyBorder="1"/>
    <xf numFmtId="4" fontId="3" fillId="23" borderId="85" xfId="386" applyNumberFormat="1" applyFont="1" applyFill="1" applyBorder="1"/>
    <xf numFmtId="0" fontId="3" fillId="8" borderId="36" xfId="387" applyFont="1" applyFill="1" applyBorder="1"/>
    <xf numFmtId="0" fontId="3" fillId="8" borderId="22" xfId="387" applyFont="1" applyFill="1" applyBorder="1"/>
    <xf numFmtId="0" fontId="6" fillId="0" borderId="86" xfId="387" applyFont="1" applyBorder="1"/>
    <xf numFmtId="4" fontId="3" fillId="5" borderId="22" xfId="387" applyNumberFormat="1" applyFont="1" applyFill="1" applyBorder="1"/>
    <xf numFmtId="0" fontId="6" fillId="0" borderId="0" xfId="387"/>
    <xf numFmtId="0" fontId="6" fillId="5" borderId="34" xfId="386" applyFont="1" applyFill="1" applyBorder="1"/>
    <xf numFmtId="0" fontId="6" fillId="5" borderId="59" xfId="386" applyFont="1" applyFill="1" applyBorder="1"/>
    <xf numFmtId="4" fontId="3" fillId="5" borderId="87" xfId="387" applyNumberFormat="1" applyFont="1" applyFill="1" applyBorder="1"/>
    <xf numFmtId="4" fontId="3" fillId="5" borderId="88" xfId="387" applyNumberFormat="1" applyFont="1" applyFill="1" applyBorder="1"/>
    <xf numFmtId="4" fontId="3" fillId="0" borderId="88" xfId="387" applyNumberFormat="1" applyFont="1" applyBorder="1"/>
    <xf numFmtId="4" fontId="3" fillId="5" borderId="50" xfId="387" applyNumberFormat="1" applyFont="1" applyFill="1" applyBorder="1"/>
    <xf numFmtId="4" fontId="3" fillId="5" borderId="70" xfId="387" applyNumberFormat="1" applyFont="1" applyFill="1" applyBorder="1"/>
    <xf numFmtId="4" fontId="3" fillId="5" borderId="71" xfId="387" applyNumberFormat="1" applyFont="1" applyFill="1" applyBorder="1"/>
    <xf numFmtId="0" fontId="3" fillId="0" borderId="70" xfId="387" applyFont="1" applyBorder="1"/>
    <xf numFmtId="0" fontId="3" fillId="0" borderId="71" xfId="387" applyFont="1" applyBorder="1"/>
    <xf numFmtId="4" fontId="3" fillId="0" borderId="70" xfId="387" applyNumberFormat="1" applyFont="1" applyBorder="1"/>
    <xf numFmtId="4" fontId="3" fillId="0" borderId="71" xfId="387" applyNumberFormat="1" applyFont="1" applyBorder="1"/>
    <xf numFmtId="4" fontId="3" fillId="0" borderId="70" xfId="387" applyNumberFormat="1" applyFont="1" applyFill="1" applyBorder="1"/>
    <xf numFmtId="4" fontId="3" fillId="0" borderId="71" xfId="387" applyNumberFormat="1" applyFont="1" applyFill="1" applyBorder="1"/>
    <xf numFmtId="4" fontId="3" fillId="5" borderId="72" xfId="387" applyNumberFormat="1" applyFont="1" applyFill="1" applyBorder="1"/>
    <xf numFmtId="4" fontId="3" fillId="5" borderId="73" xfId="387" applyNumberFormat="1" applyFont="1" applyFill="1" applyBorder="1"/>
    <xf numFmtId="4" fontId="3" fillId="5" borderId="89" xfId="387" applyNumberFormat="1" applyFont="1" applyFill="1" applyBorder="1"/>
    <xf numFmtId="4" fontId="3" fillId="5" borderId="90" xfId="387" applyNumberFormat="1" applyFont="1" applyFill="1" applyBorder="1"/>
    <xf numFmtId="0" fontId="3" fillId="8" borderId="77" xfId="387" applyFont="1" applyFill="1" applyBorder="1" applyAlignment="1">
      <alignment horizontal="center"/>
    </xf>
    <xf numFmtId="0" fontId="3" fillId="8" borderId="91" xfId="387" applyFont="1" applyFill="1" applyBorder="1" applyAlignment="1">
      <alignment horizontal="center"/>
    </xf>
    <xf numFmtId="4" fontId="3" fillId="0" borderId="36" xfId="386" applyNumberFormat="1" applyFont="1" applyBorder="1"/>
    <xf numFmtId="0" fontId="3" fillId="24" borderId="92" xfId="386" applyFont="1" applyFill="1" applyBorder="1" applyAlignment="1">
      <alignment horizontal="center" vertical="center"/>
    </xf>
    <xf numFmtId="0" fontId="6" fillId="0" borderId="21" xfId="386" applyFont="1" applyBorder="1"/>
    <xf numFmtId="4" fontId="3" fillId="0" borderId="20" xfId="386" applyNumberFormat="1" applyFont="1" applyFill="1" applyBorder="1"/>
    <xf numFmtId="0" fontId="3" fillId="0" borderId="93" xfId="386" applyFont="1" applyFill="1" applyBorder="1"/>
    <xf numFmtId="0" fontId="3" fillId="8" borderId="38" xfId="386" applyFont="1" applyFill="1" applyBorder="1"/>
    <xf numFmtId="0" fontId="6" fillId="0" borderId="94" xfId="386" applyFont="1" applyBorder="1"/>
    <xf numFmtId="4" fontId="3" fillId="0" borderId="95" xfId="386" applyNumberFormat="1" applyFont="1" applyBorder="1"/>
    <xf numFmtId="0" fontId="6" fillId="5" borderId="96" xfId="386" applyFont="1" applyFill="1" applyBorder="1"/>
    <xf numFmtId="0" fontId="6" fillId="0" borderId="96" xfId="386" applyFont="1" applyBorder="1"/>
    <xf numFmtId="0" fontId="6" fillId="5" borderId="97" xfId="386" applyFont="1" applyFill="1" applyBorder="1"/>
    <xf numFmtId="4" fontId="3" fillId="5" borderId="98" xfId="386" applyNumberFormat="1" applyFont="1" applyFill="1" applyBorder="1"/>
    <xf numFmtId="4" fontId="3" fillId="5" borderId="99" xfId="386" applyNumberFormat="1" applyFont="1" applyFill="1" applyBorder="1"/>
    <xf numFmtId="4" fontId="3" fillId="0" borderId="24" xfId="386" applyNumberFormat="1" applyFont="1" applyFill="1" applyBorder="1"/>
    <xf numFmtId="4" fontId="3" fillId="23" borderId="27" xfId="386" applyNumberFormat="1" applyFont="1" applyFill="1" applyBorder="1"/>
    <xf numFmtId="4" fontId="3" fillId="23" borderId="29" xfId="386" applyNumberFormat="1" applyFont="1" applyFill="1" applyBorder="1"/>
    <xf numFmtId="0" fontId="6" fillId="5" borderId="100" xfId="386" applyFont="1" applyFill="1" applyBorder="1"/>
    <xf numFmtId="0" fontId="6" fillId="0" borderId="101" xfId="386" applyFont="1" applyBorder="1"/>
    <xf numFmtId="0" fontId="6" fillId="5" borderId="101" xfId="386" applyFont="1" applyFill="1" applyBorder="1"/>
    <xf numFmtId="0" fontId="6" fillId="0" borderId="102" xfId="386" applyFont="1" applyBorder="1"/>
    <xf numFmtId="0" fontId="3" fillId="24" borderId="103" xfId="386" applyFont="1" applyFill="1" applyBorder="1" applyAlignment="1">
      <alignment horizontal="center" vertical="center"/>
    </xf>
    <xf numFmtId="4" fontId="3" fillId="5" borderId="74" xfId="386" applyNumberFormat="1" applyFont="1" applyFill="1" applyBorder="1"/>
    <xf numFmtId="4" fontId="3" fillId="0" borderId="19" xfId="386" applyNumberFormat="1" applyFont="1" applyBorder="1"/>
    <xf numFmtId="4" fontId="3" fillId="5" borderId="104" xfId="386" applyNumberFormat="1" applyFont="1" applyFill="1" applyBorder="1"/>
    <xf numFmtId="4" fontId="3" fillId="0" borderId="101" xfId="386" applyNumberFormat="1" applyFont="1" applyBorder="1"/>
    <xf numFmtId="4" fontId="3" fillId="5" borderId="101" xfId="386" applyNumberFormat="1" applyFont="1" applyFill="1" applyBorder="1"/>
    <xf numFmtId="4" fontId="3" fillId="0" borderId="102" xfId="386" applyNumberFormat="1" applyFont="1" applyBorder="1"/>
    <xf numFmtId="2" fontId="6" fillId="0" borderId="89" xfId="386" applyNumberFormat="1" applyBorder="1"/>
    <xf numFmtId="2" fontId="6" fillId="0" borderId="90" xfId="386" applyNumberFormat="1" applyBorder="1"/>
    <xf numFmtId="0" fontId="3" fillId="24" borderId="77" xfId="386" applyFont="1" applyFill="1" applyBorder="1" applyAlignment="1">
      <alignment horizontal="center" vertical="center"/>
    </xf>
    <xf numFmtId="0" fontId="3" fillId="24" borderId="91" xfId="386" applyFont="1" applyFill="1" applyBorder="1" applyAlignment="1">
      <alignment horizontal="center" vertical="center"/>
    </xf>
    <xf numFmtId="2" fontId="6" fillId="0" borderId="102" xfId="386" applyNumberFormat="1" applyBorder="1"/>
    <xf numFmtId="2" fontId="6" fillId="0" borderId="105" xfId="386" applyNumberFormat="1" applyBorder="1"/>
    <xf numFmtId="2" fontId="6" fillId="0" borderId="106" xfId="386" applyNumberFormat="1" applyBorder="1"/>
    <xf numFmtId="0" fontId="3" fillId="24" borderId="91" xfId="386" applyFont="1" applyFill="1" applyBorder="1"/>
    <xf numFmtId="0" fontId="6" fillId="0" borderId="107" xfId="386" applyFont="1" applyBorder="1"/>
    <xf numFmtId="4" fontId="3" fillId="0" borderId="108" xfId="386" applyNumberFormat="1" applyFont="1" applyBorder="1"/>
    <xf numFmtId="0" fontId="3" fillId="8" borderId="109" xfId="387" applyFont="1" applyFill="1" applyBorder="1"/>
    <xf numFmtId="0" fontId="3" fillId="8" borderId="110" xfId="387" applyFont="1" applyFill="1" applyBorder="1"/>
    <xf numFmtId="0" fontId="6" fillId="5" borderId="111" xfId="387" applyFont="1" applyFill="1" applyBorder="1"/>
    <xf numFmtId="0" fontId="6" fillId="0" borderId="96" xfId="387" applyFont="1" applyBorder="1"/>
    <xf numFmtId="0" fontId="3" fillId="0" borderId="88" xfId="387" applyFont="1" applyBorder="1"/>
    <xf numFmtId="0" fontId="6" fillId="5" borderId="96" xfId="387" applyFont="1" applyFill="1" applyBorder="1"/>
    <xf numFmtId="0" fontId="6" fillId="0" borderId="96" xfId="387" applyFont="1" applyFill="1" applyBorder="1"/>
    <xf numFmtId="4" fontId="3" fillId="0" borderId="88" xfId="387" applyNumberFormat="1" applyFont="1" applyFill="1" applyBorder="1"/>
    <xf numFmtId="0" fontId="6" fillId="5" borderId="97" xfId="387" applyFont="1" applyFill="1" applyBorder="1"/>
    <xf numFmtId="0" fontId="6" fillId="0" borderId="12" xfId="386" applyFont="1" applyBorder="1"/>
    <xf numFmtId="4" fontId="3" fillId="0" borderId="13" xfId="386" applyNumberFormat="1" applyFont="1" applyBorder="1"/>
    <xf numFmtId="0" fontId="6" fillId="0" borderId="13" xfId="386" applyBorder="1"/>
    <xf numFmtId="0" fontId="6" fillId="0" borderId="14" xfId="386" applyBorder="1"/>
    <xf numFmtId="0" fontId="6" fillId="5" borderId="112" xfId="386" applyFont="1" applyFill="1" applyBorder="1"/>
    <xf numFmtId="4" fontId="3" fillId="5" borderId="113" xfId="386" applyNumberFormat="1" applyFont="1" applyFill="1" applyBorder="1"/>
    <xf numFmtId="0" fontId="6" fillId="23" borderId="113" xfId="386" applyFill="1" applyBorder="1"/>
    <xf numFmtId="0" fontId="6" fillId="23" borderId="114" xfId="386" applyFill="1" applyBorder="1"/>
    <xf numFmtId="0" fontId="6" fillId="0" borderId="112" xfId="386" applyFont="1" applyBorder="1"/>
    <xf numFmtId="4" fontId="3" fillId="0" borderId="113" xfId="386" applyNumberFormat="1" applyFont="1" applyBorder="1"/>
    <xf numFmtId="0" fontId="6" fillId="0" borderId="113" xfId="386" applyBorder="1"/>
    <xf numFmtId="0" fontId="6" fillId="0" borderId="114" xfId="386" applyBorder="1"/>
    <xf numFmtId="0" fontId="6" fillId="23" borderId="115" xfId="386" applyFill="1" applyBorder="1"/>
    <xf numFmtId="4" fontId="3" fillId="5" borderId="116" xfId="386" applyNumberFormat="1" applyFont="1" applyFill="1" applyBorder="1"/>
    <xf numFmtId="0" fontId="6" fillId="23" borderId="116" xfId="386" applyFill="1" applyBorder="1"/>
    <xf numFmtId="0" fontId="6" fillId="23" borderId="117" xfId="386" applyFill="1" applyBorder="1"/>
    <xf numFmtId="4" fontId="3" fillId="0" borderId="113" xfId="386" applyNumberFormat="1" applyFont="1" applyFill="1" applyBorder="1"/>
    <xf numFmtId="4" fontId="3" fillId="23" borderId="113" xfId="386" applyNumberFormat="1" applyFont="1" applyFill="1" applyBorder="1"/>
    <xf numFmtId="4" fontId="3" fillId="0" borderId="118" xfId="386" applyNumberFormat="1" applyFont="1" applyFill="1" applyBorder="1"/>
    <xf numFmtId="4" fontId="3" fillId="0" borderId="119" xfId="386" applyNumberFormat="1" applyFont="1" applyFill="1" applyBorder="1"/>
    <xf numFmtId="4" fontId="3" fillId="23" borderId="120" xfId="386" applyNumberFormat="1" applyFont="1" applyFill="1" applyBorder="1"/>
    <xf numFmtId="4" fontId="3" fillId="23" borderId="121" xfId="386" applyNumberFormat="1" applyFont="1" applyFill="1" applyBorder="1"/>
    <xf numFmtId="4" fontId="3" fillId="0" borderId="120" xfId="386" applyNumberFormat="1" applyFont="1" applyFill="1" applyBorder="1"/>
    <xf numFmtId="4" fontId="3" fillId="0" borderId="121" xfId="386" applyNumberFormat="1" applyFont="1" applyFill="1" applyBorder="1"/>
    <xf numFmtId="0" fontId="3" fillId="8" borderId="42" xfId="386" applyFont="1" applyFill="1" applyBorder="1"/>
    <xf numFmtId="0" fontId="3" fillId="24" borderId="122" xfId="386" applyFont="1" applyFill="1" applyBorder="1" applyAlignment="1">
      <alignment horizontal="center" vertical="center"/>
    </xf>
    <xf numFmtId="0" fontId="3" fillId="24" borderId="123" xfId="386" applyFont="1" applyFill="1" applyBorder="1" applyAlignment="1">
      <alignment horizontal="center" vertical="center"/>
    </xf>
    <xf numFmtId="0" fontId="6" fillId="0" borderId="124" xfId="386" applyFont="1" applyBorder="1"/>
    <xf numFmtId="4" fontId="3" fillId="0" borderId="125" xfId="386" applyNumberFormat="1" applyFont="1" applyBorder="1"/>
    <xf numFmtId="0" fontId="6" fillId="5" borderId="126" xfId="386" applyFont="1" applyFill="1" applyBorder="1"/>
    <xf numFmtId="0" fontId="6" fillId="0" borderId="126" xfId="386" applyFont="1" applyFill="1" applyBorder="1"/>
    <xf numFmtId="0" fontId="6" fillId="23" borderId="127" xfId="386" applyFont="1" applyFill="1" applyBorder="1"/>
    <xf numFmtId="4" fontId="3" fillId="23" borderId="128" xfId="386" applyNumberFormat="1" applyFont="1" applyFill="1" applyBorder="1"/>
    <xf numFmtId="4" fontId="3" fillId="23" borderId="129" xfId="386" applyNumberFormat="1" applyFont="1" applyFill="1" applyBorder="1"/>
    <xf numFmtId="4" fontId="3" fillId="23" borderId="130" xfId="386" applyNumberFormat="1" applyFont="1" applyFill="1" applyBorder="1"/>
    <xf numFmtId="4" fontId="3" fillId="0" borderId="131" xfId="386" applyNumberFormat="1" applyFont="1" applyFill="1" applyBorder="1"/>
    <xf numFmtId="0" fontId="3" fillId="8" borderId="132" xfId="386" applyFont="1" applyFill="1" applyBorder="1"/>
    <xf numFmtId="0" fontId="3" fillId="8" borderId="133" xfId="386" applyFont="1" applyFill="1" applyBorder="1"/>
    <xf numFmtId="0" fontId="3" fillId="8" borderId="134" xfId="386" applyFont="1" applyFill="1" applyBorder="1"/>
    <xf numFmtId="0" fontId="6" fillId="0" borderId="135" xfId="386" applyFont="1" applyBorder="1"/>
    <xf numFmtId="0" fontId="6" fillId="0" borderId="136" xfId="386" applyBorder="1"/>
    <xf numFmtId="0" fontId="6" fillId="23" borderId="137" xfId="386" applyFill="1" applyBorder="1"/>
    <xf numFmtId="0" fontId="6" fillId="0" borderId="137" xfId="386" applyFill="1" applyBorder="1"/>
    <xf numFmtId="0" fontId="6" fillId="23" borderId="126" xfId="386" applyFont="1" applyFill="1" applyBorder="1"/>
    <xf numFmtId="0" fontId="6" fillId="0" borderId="127" xfId="386" applyFill="1" applyBorder="1"/>
    <xf numFmtId="4" fontId="3" fillId="0" borderId="128" xfId="386" applyNumberFormat="1" applyFont="1" applyFill="1" applyBorder="1"/>
    <xf numFmtId="0" fontId="6" fillId="0" borderId="138" xfId="386" applyFill="1" applyBorder="1"/>
    <xf numFmtId="166" fontId="9" fillId="21" borderId="52" xfId="473" applyFont="1" applyFill="1" applyBorder="1" applyAlignment="1">
      <alignment horizontal="center" vertical="center" wrapText="1"/>
    </xf>
    <xf numFmtId="0" fontId="10" fillId="0" borderId="0" xfId="409" applyFont="1" applyFill="1" applyAlignment="1">
      <alignment vertical="center"/>
    </xf>
    <xf numFmtId="0" fontId="10" fillId="0" borderId="15" xfId="409" applyFont="1" applyFill="1" applyBorder="1" applyAlignment="1">
      <alignment horizontal="center" vertical="center"/>
    </xf>
    <xf numFmtId="2" fontId="10" fillId="0" borderId="15" xfId="409" applyNumberFormat="1" applyFont="1" applyFill="1" applyBorder="1" applyAlignment="1">
      <alignment horizontal="center" vertical="center"/>
    </xf>
    <xf numFmtId="10" fontId="10" fillId="0" borderId="17" xfId="409" applyNumberFormat="1" applyFont="1" applyFill="1" applyBorder="1" applyAlignment="1">
      <alignment vertical="center"/>
    </xf>
    <xf numFmtId="4" fontId="10" fillId="0" borderId="17" xfId="409" applyNumberFormat="1" applyFont="1" applyFill="1" applyBorder="1" applyAlignment="1">
      <alignment horizontal="right" vertical="center"/>
    </xf>
    <xf numFmtId="166" fontId="10" fillId="0" borderId="17" xfId="473" applyFont="1" applyFill="1" applyBorder="1" applyAlignment="1">
      <alignment vertical="center"/>
    </xf>
    <xf numFmtId="0" fontId="9" fillId="0" borderId="15" xfId="409" applyNumberFormat="1" applyFont="1" applyFill="1" applyBorder="1" applyAlignment="1">
      <alignment horizontal="center" vertical="center"/>
    </xf>
    <xf numFmtId="0" fontId="9" fillId="0" borderId="18" xfId="409" applyFont="1" applyFill="1" applyBorder="1" applyAlignment="1">
      <alignment vertical="center"/>
    </xf>
    <xf numFmtId="166" fontId="6" fillId="0" borderId="0" xfId="473" applyFont="1" applyFill="1" applyBorder="1" applyAlignment="1">
      <alignment horizontal="center"/>
    </xf>
    <xf numFmtId="0" fontId="3" fillId="0" borderId="0" xfId="409" applyFont="1" applyFill="1" applyBorder="1" applyAlignment="1">
      <alignment horizontal="center" vertical="center"/>
    </xf>
    <xf numFmtId="0" fontId="3" fillId="0" borderId="0" xfId="409" applyFont="1" applyFill="1" applyBorder="1" applyAlignment="1">
      <alignment vertical="center"/>
    </xf>
    <xf numFmtId="0" fontId="9" fillId="0" borderId="0" xfId="409" applyFont="1" applyFill="1" applyBorder="1" applyAlignment="1">
      <alignment horizontal="center" vertical="center" wrapText="1"/>
    </xf>
    <xf numFmtId="0" fontId="10" fillId="0" borderId="0" xfId="409" applyFont="1" applyFill="1" applyAlignment="1">
      <alignment horizontal="center" vertical="center"/>
    </xf>
    <xf numFmtId="0" fontId="10" fillId="0" borderId="147" xfId="363" applyFill="1" applyBorder="1" applyAlignment="1">
      <alignment horizontal="left" vertical="center"/>
    </xf>
    <xf numFmtId="0" fontId="10" fillId="0" borderId="0" xfId="409" applyFont="1" applyFill="1" applyAlignment="1">
      <alignment vertical="center" wrapText="1"/>
    </xf>
    <xf numFmtId="0" fontId="10" fillId="0" borderId="0" xfId="409" applyFont="1" applyFill="1" applyBorder="1" applyAlignment="1">
      <alignment vertical="center"/>
    </xf>
    <xf numFmtId="2" fontId="10" fillId="0" borderId="0" xfId="409" applyNumberFormat="1" applyFill="1" applyBorder="1" applyAlignment="1">
      <alignment horizontal="center"/>
    </xf>
    <xf numFmtId="4" fontId="10" fillId="0" borderId="0" xfId="409" applyNumberFormat="1" applyFill="1" applyBorder="1" applyAlignment="1">
      <alignment horizontal="right"/>
    </xf>
    <xf numFmtId="4" fontId="10" fillId="0" borderId="148" xfId="409" applyNumberFormat="1" applyFont="1" applyBorder="1" applyAlignment="1">
      <alignment horizontal="right" vertical="center" wrapText="1"/>
    </xf>
    <xf numFmtId="0" fontId="10" fillId="0" borderId="0" xfId="409" applyAlignment="1">
      <alignment vertical="center"/>
    </xf>
    <xf numFmtId="176" fontId="10" fillId="0" borderId="0" xfId="447" applyNumberFormat="1" applyFont="1" applyFill="1" applyAlignment="1">
      <alignment vertical="center"/>
    </xf>
    <xf numFmtId="0" fontId="9" fillId="0" borderId="113" xfId="409" applyFont="1" applyBorder="1" applyAlignment="1">
      <alignment horizontal="left" vertical="center"/>
    </xf>
    <xf numFmtId="0" fontId="3" fillId="0" borderId="0" xfId="409" applyFont="1"/>
    <xf numFmtId="166" fontId="3" fillId="0" borderId="0" xfId="493" applyFont="1"/>
    <xf numFmtId="49" fontId="3" fillId="0" borderId="0" xfId="409" applyNumberFormat="1" applyFont="1" applyFill="1" applyBorder="1" applyAlignment="1">
      <alignment horizontal="center" vertical="center"/>
    </xf>
    <xf numFmtId="165" fontId="3" fillId="0" borderId="0" xfId="409" applyNumberFormat="1" applyFont="1"/>
    <xf numFmtId="0" fontId="3" fillId="0" borderId="0" xfId="409" applyFont="1" applyFill="1"/>
    <xf numFmtId="0" fontId="3" fillId="0" borderId="0" xfId="409" applyFont="1" applyAlignment="1">
      <alignment horizontal="right"/>
    </xf>
    <xf numFmtId="166" fontId="3" fillId="0" borderId="0" xfId="409" applyNumberFormat="1" applyFont="1"/>
    <xf numFmtId="164" fontId="3" fillId="25" borderId="0" xfId="371" applyFont="1" applyFill="1"/>
    <xf numFmtId="43" fontId="3" fillId="0" borderId="0" xfId="409" applyNumberFormat="1" applyFont="1"/>
    <xf numFmtId="166" fontId="3" fillId="25" borderId="0" xfId="473" applyFont="1" applyFill="1"/>
    <xf numFmtId="166" fontId="6" fillId="0" borderId="0" xfId="473" applyFont="1"/>
    <xf numFmtId="166" fontId="0" fillId="0" borderId="0" xfId="473" applyFont="1" applyAlignment="1">
      <alignment horizontal="right"/>
    </xf>
    <xf numFmtId="164" fontId="3" fillId="26" borderId="0" xfId="409" applyNumberFormat="1" applyFont="1" applyFill="1"/>
    <xf numFmtId="166" fontId="3" fillId="26" borderId="0" xfId="473" applyFont="1" applyFill="1"/>
    <xf numFmtId="43" fontId="3" fillId="26" borderId="0" xfId="409" applyNumberFormat="1" applyFont="1" applyFill="1"/>
    <xf numFmtId="0" fontId="10" fillId="0" borderId="54" xfId="409" applyFont="1" applyFill="1" applyBorder="1" applyAlignment="1">
      <alignment vertical="center"/>
    </xf>
    <xf numFmtId="0" fontId="10" fillId="0" borderId="113" xfId="409" applyFont="1" applyBorder="1" applyAlignment="1">
      <alignment horizontal="center" vertical="center"/>
    </xf>
    <xf numFmtId="4" fontId="10" fillId="0" borderId="113" xfId="409" applyNumberFormat="1" applyFont="1" applyBorder="1" applyAlignment="1">
      <alignment horizontal="center" vertical="center"/>
    </xf>
    <xf numFmtId="170" fontId="10" fillId="0" borderId="148" xfId="409" applyNumberFormat="1" applyFont="1" applyBorder="1" applyAlignment="1">
      <alignment horizontal="center" vertical="center" wrapText="1"/>
    </xf>
    <xf numFmtId="166" fontId="10" fillId="0" borderId="148" xfId="473" applyFont="1" applyBorder="1" applyAlignment="1">
      <alignment horizontal="center" vertical="center" wrapText="1"/>
    </xf>
    <xf numFmtId="10" fontId="10" fillId="0" borderId="148" xfId="409" applyNumberFormat="1" applyFont="1" applyBorder="1" applyAlignment="1">
      <alignment horizontal="center" vertical="center" wrapText="1"/>
    </xf>
    <xf numFmtId="4" fontId="10" fillId="0" borderId="114" xfId="409" applyNumberFormat="1" applyFont="1" applyBorder="1" applyAlignment="1">
      <alignment horizontal="center" vertical="center" wrapText="1"/>
    </xf>
    <xf numFmtId="0" fontId="10" fillId="0" borderId="148" xfId="409" applyNumberFormat="1" applyFont="1" applyBorder="1" applyAlignment="1">
      <alignment horizontal="center" vertical="center" wrapText="1"/>
    </xf>
    <xf numFmtId="2" fontId="10" fillId="0" borderId="17" xfId="409" applyNumberFormat="1" applyFont="1" applyFill="1" applyBorder="1" applyAlignment="1">
      <alignment horizontal="center" vertical="center"/>
    </xf>
    <xf numFmtId="166" fontId="10" fillId="0" borderId="17" xfId="473" applyFont="1" applyFill="1" applyBorder="1" applyAlignment="1">
      <alignment horizontal="center" vertical="center"/>
    </xf>
    <xf numFmtId="4" fontId="10" fillId="0" borderId="113" xfId="409" applyNumberFormat="1" applyFont="1" applyBorder="1" applyAlignment="1">
      <alignment horizontal="center" vertical="center" wrapText="1"/>
    </xf>
    <xf numFmtId="0" fontId="9" fillId="0" borderId="141" xfId="409" applyFont="1" applyFill="1" applyBorder="1" applyAlignment="1">
      <alignment horizontal="right" vertical="center" wrapText="1"/>
    </xf>
    <xf numFmtId="4" fontId="9" fillId="0" borderId="143" xfId="409" applyNumberFormat="1" applyFont="1" applyFill="1" applyBorder="1" applyAlignment="1">
      <alignment horizontal="center" vertical="center" wrapText="1"/>
    </xf>
    <xf numFmtId="0" fontId="9" fillId="0" borderId="144" xfId="409" applyFont="1" applyFill="1" applyBorder="1" applyAlignment="1">
      <alignment horizontal="right" vertical="center" wrapText="1"/>
    </xf>
    <xf numFmtId="4" fontId="9" fillId="0" borderId="55" xfId="409" applyNumberFormat="1" applyFont="1" applyFill="1" applyBorder="1" applyAlignment="1">
      <alignment vertical="center" wrapText="1"/>
    </xf>
    <xf numFmtId="2" fontId="0" fillId="22" borderId="0" xfId="0" applyNumberFormat="1" applyFill="1" applyAlignment="1">
      <alignment horizontal="center" vertical="center"/>
    </xf>
    <xf numFmtId="0" fontId="29" fillId="22" borderId="0" xfId="386" applyFont="1" applyFill="1"/>
    <xf numFmtId="0" fontId="30" fillId="22" borderId="0" xfId="386" applyFont="1" applyFill="1"/>
    <xf numFmtId="2" fontId="30" fillId="22" borderId="0" xfId="386" applyNumberFormat="1" applyFont="1" applyFill="1" applyAlignment="1"/>
    <xf numFmtId="0" fontId="30" fillId="22" borderId="0" xfId="386" applyFont="1" applyFill="1" applyAlignment="1">
      <alignment horizontal="center"/>
    </xf>
    <xf numFmtId="4" fontId="30" fillId="22" borderId="0" xfId="386" applyNumberFormat="1" applyFont="1" applyFill="1" applyBorder="1" applyAlignment="1">
      <alignment horizontal="center"/>
    </xf>
    <xf numFmtId="2" fontId="30" fillId="22" borderId="0" xfId="386" applyNumberFormat="1" applyFont="1" applyFill="1" applyBorder="1" applyAlignment="1">
      <alignment horizontal="center"/>
    </xf>
    <xf numFmtId="0" fontId="29" fillId="22" borderId="0" xfId="386" applyFont="1" applyFill="1" applyAlignment="1">
      <alignment horizontal="left"/>
    </xf>
    <xf numFmtId="0" fontId="30" fillId="22" borderId="0" xfId="386" applyFont="1" applyFill="1" applyAlignment="1"/>
    <xf numFmtId="0" fontId="30" fillId="22" borderId="0" xfId="386" applyFont="1" applyFill="1" applyBorder="1" applyAlignment="1">
      <alignment horizontal="center"/>
    </xf>
    <xf numFmtId="0" fontId="30" fillId="22" borderId="0" xfId="386" applyFont="1" applyFill="1" applyBorder="1" applyAlignment="1">
      <alignment horizontal="left"/>
    </xf>
    <xf numFmtId="4" fontId="30" fillId="22" borderId="0" xfId="386" applyNumberFormat="1" applyFont="1" applyFill="1" applyAlignment="1">
      <alignment horizontal="center"/>
    </xf>
    <xf numFmtId="0" fontId="60" fillId="22" borderId="0" xfId="386" applyFont="1" applyFill="1" applyAlignment="1">
      <alignment horizontal="left"/>
    </xf>
    <xf numFmtId="0" fontId="59" fillId="22" borderId="0" xfId="386" applyFont="1" applyFill="1"/>
    <xf numFmtId="0" fontId="58" fillId="22" borderId="0" xfId="0" applyFont="1" applyFill="1"/>
    <xf numFmtId="0" fontId="59" fillId="22" borderId="0" xfId="386" applyFont="1" applyFill="1" applyAlignment="1"/>
    <xf numFmtId="0" fontId="59" fillId="22" borderId="0" xfId="386" applyFont="1" applyFill="1" applyAlignment="1">
      <alignment horizontal="center"/>
    </xf>
    <xf numFmtId="4" fontId="59" fillId="22" borderId="0" xfId="386" applyNumberFormat="1" applyFont="1" applyFill="1" applyAlignment="1">
      <alignment horizontal="center"/>
    </xf>
    <xf numFmtId="0" fontId="30" fillId="22" borderId="0" xfId="386" applyFont="1" applyFill="1" applyAlignment="1">
      <alignment horizontal="left"/>
    </xf>
    <xf numFmtId="0" fontId="30" fillId="22" borderId="0" xfId="386" applyFont="1" applyFill="1" applyAlignment="1">
      <alignment horizontal="right"/>
    </xf>
    <xf numFmtId="0" fontId="30" fillId="22" borderId="0" xfId="386" applyFont="1" applyFill="1" applyBorder="1" applyAlignment="1"/>
    <xf numFmtId="0" fontId="29" fillId="22" borderId="0" xfId="386" applyFont="1" applyFill="1" applyBorder="1" applyAlignment="1">
      <alignment horizontal="left"/>
    </xf>
    <xf numFmtId="4" fontId="30" fillId="22" borderId="0" xfId="386" applyNumberFormat="1" applyFont="1" applyFill="1" applyBorder="1" applyAlignment="1">
      <alignment horizontal="left"/>
    </xf>
    <xf numFmtId="4" fontId="30" fillId="22" borderId="0" xfId="386" applyNumberFormat="1" applyFont="1" applyFill="1" applyAlignment="1">
      <alignment horizontal="left"/>
    </xf>
    <xf numFmtId="39" fontId="29" fillId="22" borderId="0" xfId="473" applyNumberFormat="1" applyFont="1" applyFill="1" applyBorder="1" applyAlignment="1" applyProtection="1">
      <alignment horizontal="center"/>
    </xf>
    <xf numFmtId="4" fontId="30" fillId="22" borderId="0" xfId="386" applyNumberFormat="1" applyFont="1" applyFill="1" applyAlignment="1"/>
    <xf numFmtId="0" fontId="30" fillId="0" borderId="0" xfId="392" applyFont="1" applyFill="1" applyBorder="1" applyAlignment="1">
      <alignment horizontal="center"/>
    </xf>
    <xf numFmtId="0" fontId="37" fillId="0" borderId="0" xfId="392" applyFont="1" applyFill="1" applyBorder="1"/>
    <xf numFmtId="0" fontId="30" fillId="0" borderId="0" xfId="392" applyFont="1" applyFill="1" applyBorder="1" applyAlignment="1">
      <alignment horizontal="right"/>
    </xf>
    <xf numFmtId="0" fontId="30" fillId="0" borderId="0" xfId="392" applyFont="1" applyFill="1" applyBorder="1" applyAlignment="1"/>
    <xf numFmtId="4" fontId="30" fillId="0" borderId="0" xfId="392" applyNumberFormat="1" applyFont="1" applyFill="1" applyBorder="1" applyAlignment="1"/>
    <xf numFmtId="2" fontId="30" fillId="0" borderId="0" xfId="392" applyNumberFormat="1" applyFont="1" applyFill="1" applyBorder="1" applyAlignment="1"/>
    <xf numFmtId="0" fontId="3" fillId="22" borderId="0" xfId="0" applyFont="1" applyFill="1"/>
    <xf numFmtId="173" fontId="0" fillId="22" borderId="0" xfId="0" applyNumberFormat="1" applyFill="1"/>
    <xf numFmtId="0" fontId="9" fillId="22" borderId="56" xfId="0" applyFont="1" applyFill="1" applyBorder="1" applyAlignment="1">
      <alignment horizontal="center"/>
    </xf>
    <xf numFmtId="0" fontId="0" fillId="22" borderId="154" xfId="0" applyFill="1" applyBorder="1" applyAlignment="1">
      <alignment horizontal="center"/>
    </xf>
    <xf numFmtId="2" fontId="0" fillId="22" borderId="155" xfId="0" applyNumberFormat="1" applyFill="1" applyBorder="1" applyAlignment="1">
      <alignment horizontal="center"/>
    </xf>
    <xf numFmtId="0" fontId="0" fillId="22" borderId="155" xfId="0" applyFill="1" applyBorder="1" applyAlignment="1">
      <alignment horizontal="center"/>
    </xf>
    <xf numFmtId="2" fontId="0" fillId="22" borderId="156" xfId="0" applyNumberFormat="1" applyFill="1" applyBorder="1" applyAlignment="1">
      <alignment horizontal="center"/>
    </xf>
    <xf numFmtId="0" fontId="0" fillId="22" borderId="57" xfId="0" applyFill="1" applyBorder="1" applyAlignment="1">
      <alignment horizontal="center"/>
    </xf>
    <xf numFmtId="2" fontId="0" fillId="22" borderId="147" xfId="0" applyNumberFormat="1" applyFill="1" applyBorder="1" applyAlignment="1">
      <alignment horizontal="center"/>
    </xf>
    <xf numFmtId="0" fontId="0" fillId="22" borderId="147" xfId="0" applyFill="1" applyBorder="1" applyAlignment="1">
      <alignment horizontal="center"/>
    </xf>
    <xf numFmtId="2" fontId="0" fillId="22" borderId="58" xfId="0" applyNumberFormat="1" applyFill="1" applyBorder="1" applyAlignment="1">
      <alignment horizontal="center"/>
    </xf>
    <xf numFmtId="0" fontId="0" fillId="22" borderId="60" xfId="0" applyFill="1" applyBorder="1" applyAlignment="1">
      <alignment horizontal="center"/>
    </xf>
    <xf numFmtId="2" fontId="0" fillId="22" borderId="157" xfId="0" applyNumberFormat="1" applyFill="1" applyBorder="1" applyAlignment="1">
      <alignment horizontal="center"/>
    </xf>
    <xf numFmtId="0" fontId="0" fillId="22" borderId="157" xfId="0" applyFill="1" applyBorder="1" applyAlignment="1">
      <alignment horizontal="center"/>
    </xf>
    <xf numFmtId="0" fontId="9" fillId="22" borderId="54" xfId="0" applyFont="1" applyFill="1" applyBorder="1" applyAlignment="1">
      <alignment horizontal="center"/>
    </xf>
    <xf numFmtId="0" fontId="9" fillId="22" borderId="144" xfId="0" applyFont="1" applyFill="1" applyBorder="1"/>
    <xf numFmtId="0" fontId="9" fillId="22" borderId="55" xfId="0" applyFont="1" applyFill="1" applyBorder="1"/>
    <xf numFmtId="2" fontId="9" fillId="22" borderId="56" xfId="0" applyNumberFormat="1" applyFont="1" applyFill="1" applyBorder="1" applyAlignment="1">
      <alignment horizontal="center" vertical="center"/>
    </xf>
    <xf numFmtId="2" fontId="0" fillId="22" borderId="61" xfId="0" applyNumberFormat="1" applyFill="1" applyBorder="1" applyAlignment="1">
      <alignment horizontal="center"/>
    </xf>
    <xf numFmtId="0" fontId="0" fillId="22" borderId="158" xfId="0" applyFill="1" applyBorder="1" applyAlignment="1">
      <alignment horizontal="center"/>
    </xf>
    <xf numFmtId="0" fontId="0" fillId="22" borderId="159" xfId="0" applyFill="1" applyBorder="1" applyAlignment="1">
      <alignment horizontal="center"/>
    </xf>
    <xf numFmtId="0" fontId="0" fillId="22" borderId="160" xfId="0" applyFill="1" applyBorder="1" applyAlignment="1">
      <alignment horizontal="center"/>
    </xf>
    <xf numFmtId="2" fontId="0" fillId="22" borderId="158" xfId="0" applyNumberFormat="1" applyFill="1" applyBorder="1" applyAlignment="1">
      <alignment horizontal="center"/>
    </xf>
    <xf numFmtId="2" fontId="0" fillId="22" borderId="159" xfId="0" applyNumberFormat="1" applyFill="1" applyBorder="1" applyAlignment="1">
      <alignment horizontal="center"/>
    </xf>
    <xf numFmtId="2" fontId="0" fillId="22" borderId="160" xfId="0" applyNumberFormat="1" applyFill="1" applyBorder="1" applyAlignment="1">
      <alignment horizontal="center"/>
    </xf>
    <xf numFmtId="171" fontId="0" fillId="22" borderId="156" xfId="0" applyNumberFormat="1" applyFill="1" applyBorder="1" applyAlignment="1">
      <alignment horizontal="center"/>
    </xf>
    <xf numFmtId="171" fontId="0" fillId="22" borderId="58" xfId="0" applyNumberFormat="1" applyFill="1" applyBorder="1" applyAlignment="1">
      <alignment horizontal="center"/>
    </xf>
    <xf numFmtId="171" fontId="0" fillId="22" borderId="61" xfId="0" applyNumberFormat="1" applyFill="1" applyBorder="1" applyAlignment="1">
      <alignment horizontal="center"/>
    </xf>
    <xf numFmtId="166" fontId="3" fillId="0" borderId="0" xfId="0" applyNumberFormat="1" applyFont="1"/>
    <xf numFmtId="177" fontId="3" fillId="0" borderId="0" xfId="0" applyNumberFormat="1" applyFont="1"/>
    <xf numFmtId="0" fontId="2" fillId="0" borderId="0" xfId="399" applyFill="1"/>
    <xf numFmtId="0" fontId="2" fillId="0" borderId="56" xfId="399" applyFill="1" applyBorder="1"/>
    <xf numFmtId="4" fontId="3" fillId="0" borderId="56" xfId="399" applyNumberFormat="1" applyFont="1" applyFill="1" applyBorder="1"/>
    <xf numFmtId="0" fontId="2" fillId="0" borderId="56" xfId="399" applyFont="1" applyFill="1" applyBorder="1"/>
    <xf numFmtId="0" fontId="3" fillId="0" borderId="56" xfId="399" applyFont="1" applyFill="1" applyBorder="1"/>
    <xf numFmtId="0" fontId="2" fillId="0" borderId="0" xfId="399" applyFill="1" applyBorder="1"/>
    <xf numFmtId="4" fontId="3" fillId="0" borderId="54" xfId="399" applyNumberFormat="1" applyFont="1" applyFill="1" applyBorder="1"/>
    <xf numFmtId="0" fontId="3" fillId="0" borderId="55" xfId="399" applyFont="1" applyFill="1" applyBorder="1"/>
    <xf numFmtId="0" fontId="3" fillId="0" borderId="54" xfId="399" applyFont="1" applyFill="1" applyBorder="1"/>
    <xf numFmtId="0" fontId="64" fillId="0" borderId="0" xfId="399" applyFont="1" applyFill="1"/>
    <xf numFmtId="0" fontId="2" fillId="0" borderId="55" xfId="399" applyFill="1" applyBorder="1"/>
    <xf numFmtId="0" fontId="2" fillId="0" borderId="144" xfId="399" applyFill="1" applyBorder="1"/>
    <xf numFmtId="4" fontId="3" fillId="0" borderId="0" xfId="399" applyNumberFormat="1" applyFont="1" applyFill="1" applyBorder="1"/>
    <xf numFmtId="0" fontId="3" fillId="0" borderId="0" xfId="399" applyFont="1" applyFill="1" applyBorder="1"/>
    <xf numFmtId="0" fontId="3" fillId="0" borderId="0" xfId="399" applyFont="1"/>
    <xf numFmtId="0" fontId="2" fillId="0" borderId="0" xfId="399" applyFont="1"/>
    <xf numFmtId="0" fontId="0" fillId="22" borderId="0" xfId="0" applyFill="1" applyAlignment="1">
      <alignment horizontal="center" vertical="center"/>
    </xf>
    <xf numFmtId="49" fontId="3" fillId="22" borderId="0" xfId="0" applyNumberFormat="1" applyFont="1" applyFill="1" applyBorder="1" applyAlignment="1">
      <alignment horizontal="center" vertical="center"/>
    </xf>
    <xf numFmtId="2" fontId="0" fillId="22" borderId="0" xfId="409" applyNumberFormat="1" applyFont="1" applyFill="1" applyBorder="1"/>
    <xf numFmtId="0" fontId="10" fillId="22" borderId="0" xfId="409" applyFill="1" applyBorder="1"/>
    <xf numFmtId="0" fontId="0" fillId="22" borderId="0" xfId="409" applyFont="1" applyFill="1" applyBorder="1"/>
    <xf numFmtId="10" fontId="0" fillId="22" borderId="0" xfId="409" applyNumberFormat="1" applyFont="1" applyFill="1" applyBorder="1"/>
    <xf numFmtId="0" fontId="0" fillId="22" borderId="0" xfId="409" applyNumberFormat="1" applyFont="1" applyFill="1" applyBorder="1"/>
    <xf numFmtId="0" fontId="0" fillId="22" borderId="0" xfId="409" applyFont="1" applyFill="1" applyBorder="1" applyAlignment="1">
      <alignment wrapText="1"/>
    </xf>
    <xf numFmtId="170" fontId="9" fillId="21" borderId="52" xfId="409" applyNumberFormat="1" applyFont="1" applyFill="1" applyBorder="1" applyAlignment="1">
      <alignment horizontal="center" vertical="center" wrapText="1"/>
    </xf>
    <xf numFmtId="2" fontId="9" fillId="21" borderId="52" xfId="409" applyNumberFormat="1" applyFont="1" applyFill="1" applyBorder="1" applyAlignment="1">
      <alignment horizontal="center" vertical="center" wrapText="1"/>
    </xf>
    <xf numFmtId="10" fontId="9" fillId="21" borderId="52" xfId="409" applyNumberFormat="1" applyFont="1" applyFill="1" applyBorder="1" applyAlignment="1">
      <alignment horizontal="center" vertical="center" wrapText="1"/>
    </xf>
    <xf numFmtId="0" fontId="9" fillId="21" borderId="52" xfId="409" applyNumberFormat="1" applyFont="1" applyFill="1" applyBorder="1" applyAlignment="1">
      <alignment horizontal="center" vertical="center" wrapText="1"/>
    </xf>
    <xf numFmtId="0" fontId="9" fillId="21" borderId="52" xfId="409" applyFont="1" applyFill="1" applyBorder="1" applyAlignment="1">
      <alignment horizontal="center" vertical="center" wrapText="1"/>
    </xf>
    <xf numFmtId="0" fontId="3" fillId="22" borderId="0" xfId="0" applyFont="1" applyFill="1" applyAlignment="1">
      <alignment horizontal="center" vertical="center"/>
    </xf>
    <xf numFmtId="0" fontId="10" fillId="22" borderId="112" xfId="363" applyFont="1" applyFill="1" applyBorder="1" applyAlignment="1">
      <alignment horizontal="center" vertical="center" wrapText="1"/>
    </xf>
    <xf numFmtId="0" fontId="10" fillId="22" borderId="112" xfId="409" applyFont="1" applyFill="1" applyBorder="1" applyAlignment="1">
      <alignment horizontal="center" vertical="center" wrapText="1"/>
    </xf>
    <xf numFmtId="0" fontId="10" fillId="22" borderId="13" xfId="409" applyFont="1" applyFill="1" applyBorder="1" applyAlignment="1">
      <alignment horizontal="center" vertical="center"/>
    </xf>
    <xf numFmtId="2" fontId="10" fillId="22" borderId="13" xfId="409" applyNumberFormat="1" applyFont="1" applyFill="1" applyBorder="1" applyAlignment="1">
      <alignment horizontal="center" vertical="center"/>
    </xf>
    <xf numFmtId="2" fontId="10" fillId="22" borderId="15" xfId="409" applyNumberFormat="1" applyFont="1" applyFill="1" applyBorder="1" applyAlignment="1">
      <alignment horizontal="center" vertical="center"/>
    </xf>
    <xf numFmtId="4" fontId="9" fillId="21" borderId="52" xfId="409" applyNumberFormat="1" applyFont="1" applyFill="1" applyBorder="1" applyAlignment="1">
      <alignment horizontal="center" vertical="center" wrapText="1"/>
    </xf>
    <xf numFmtId="166" fontId="3" fillId="21" borderId="161" xfId="473" applyFont="1" applyFill="1" applyBorder="1" applyAlignment="1">
      <alignment horizontal="center" vertical="center" wrapText="1"/>
    </xf>
    <xf numFmtId="4" fontId="10" fillId="22" borderId="163" xfId="409" applyNumberFormat="1" applyFont="1" applyFill="1" applyBorder="1" applyAlignment="1">
      <alignment horizontal="center" vertical="center"/>
    </xf>
    <xf numFmtId="4" fontId="10" fillId="22" borderId="163" xfId="409" applyNumberFormat="1" applyFont="1" applyFill="1" applyBorder="1" applyAlignment="1">
      <alignment horizontal="center" vertical="center" wrapText="1"/>
    </xf>
    <xf numFmtId="4" fontId="10" fillId="22" borderId="164" xfId="409" applyNumberFormat="1" applyFont="1" applyFill="1" applyBorder="1" applyAlignment="1">
      <alignment horizontal="center" vertical="center" wrapText="1"/>
    </xf>
    <xf numFmtId="0" fontId="3" fillId="22" borderId="0" xfId="0" applyFont="1" applyFill="1" applyBorder="1"/>
    <xf numFmtId="168" fontId="3" fillId="22" borderId="0" xfId="473" applyNumberFormat="1" applyFont="1" applyFill="1" applyBorder="1" applyAlignment="1">
      <alignment horizontal="left" vertical="center"/>
    </xf>
    <xf numFmtId="168" fontId="3" fillId="22" borderId="0" xfId="473" applyNumberFormat="1" applyFont="1" applyFill="1" applyBorder="1" applyAlignment="1">
      <alignment horizontal="center" vertical="center"/>
    </xf>
    <xf numFmtId="166" fontId="3" fillId="22" borderId="0" xfId="473" applyFont="1" applyFill="1" applyBorder="1" applyAlignment="1">
      <alignment vertical="center"/>
    </xf>
    <xf numFmtId="0" fontId="54" fillId="22" borderId="0" xfId="0" applyFont="1" applyFill="1" applyBorder="1" applyAlignment="1">
      <alignment horizontal="center" vertical="center"/>
    </xf>
    <xf numFmtId="166" fontId="3" fillId="22" borderId="0" xfId="473" applyFont="1" applyFill="1" applyBorder="1" applyAlignment="1">
      <alignment horizontal="center" vertical="center"/>
    </xf>
    <xf numFmtId="49" fontId="3" fillId="22" borderId="99" xfId="0" applyNumberFormat="1" applyFont="1" applyFill="1" applyBorder="1" applyAlignment="1">
      <alignment horizontal="center" vertical="center"/>
    </xf>
    <xf numFmtId="169" fontId="54" fillId="22" borderId="99" xfId="0" applyNumberFormat="1" applyFont="1" applyFill="1" applyBorder="1" applyAlignment="1">
      <alignment vertical="center"/>
    </xf>
    <xf numFmtId="168" fontId="3" fillId="22" borderId="99" xfId="473" applyNumberFormat="1" applyFont="1" applyFill="1" applyBorder="1" applyAlignment="1">
      <alignment horizontal="left" vertical="center"/>
    </xf>
    <xf numFmtId="168" fontId="3" fillId="22" borderId="99" xfId="473" applyNumberFormat="1" applyFont="1" applyFill="1" applyBorder="1" applyAlignment="1">
      <alignment horizontal="center" vertical="center"/>
    </xf>
    <xf numFmtId="166" fontId="3" fillId="22" borderId="99" xfId="473" applyFont="1" applyFill="1" applyBorder="1" applyAlignment="1">
      <alignment vertical="center"/>
    </xf>
    <xf numFmtId="49" fontId="3" fillId="22" borderId="91" xfId="0" applyNumberFormat="1" applyFont="1" applyFill="1" applyBorder="1" applyAlignment="1">
      <alignment horizontal="center" vertical="center"/>
    </xf>
    <xf numFmtId="0" fontId="54" fillId="22" borderId="91" xfId="0" applyFont="1" applyFill="1" applyBorder="1" applyAlignment="1">
      <alignment horizontal="center" vertical="center" wrapText="1"/>
    </xf>
    <xf numFmtId="168" fontId="3" fillId="22" borderId="91" xfId="473" applyNumberFormat="1" applyFont="1" applyFill="1" applyBorder="1" applyAlignment="1">
      <alignment horizontal="center" vertical="center"/>
    </xf>
    <xf numFmtId="166" fontId="3" fillId="22" borderId="91" xfId="473" applyFont="1" applyFill="1" applyBorder="1" applyAlignment="1">
      <alignment horizontal="center" vertical="center"/>
    </xf>
    <xf numFmtId="49" fontId="3" fillId="22" borderId="149" xfId="0" applyNumberFormat="1" applyFont="1" applyFill="1" applyBorder="1" applyAlignment="1">
      <alignment horizontal="center" vertical="center"/>
    </xf>
    <xf numFmtId="0" fontId="54" fillId="22" borderId="150" xfId="0" applyFont="1" applyFill="1" applyBorder="1"/>
    <xf numFmtId="168" fontId="3" fillId="22" borderId="150" xfId="473" applyNumberFormat="1" applyFont="1" applyFill="1" applyBorder="1" applyAlignment="1">
      <alignment horizontal="left"/>
    </xf>
    <xf numFmtId="168" fontId="3" fillId="22" borderId="150" xfId="473" applyNumberFormat="1" applyFont="1" applyFill="1" applyBorder="1" applyAlignment="1">
      <alignment horizontal="center"/>
    </xf>
    <xf numFmtId="166" fontId="3" fillId="22" borderId="150" xfId="473" applyFont="1" applyFill="1" applyBorder="1"/>
    <xf numFmtId="166" fontId="3" fillId="22" borderId="151" xfId="473" applyFont="1" applyFill="1" applyBorder="1"/>
    <xf numFmtId="49" fontId="3" fillId="22" borderId="165" xfId="409" applyNumberFormat="1" applyFont="1" applyFill="1" applyBorder="1" applyAlignment="1">
      <alignment horizontal="center" vertical="center"/>
    </xf>
    <xf numFmtId="4" fontId="3" fillId="22" borderId="166" xfId="473" applyNumberFormat="1" applyFont="1" applyFill="1" applyBorder="1" applyAlignment="1">
      <alignment horizontal="center" vertical="center"/>
    </xf>
    <xf numFmtId="168" fontId="3" fillId="22" borderId="166" xfId="473" applyNumberFormat="1" applyFont="1" applyFill="1" applyBorder="1" applyAlignment="1">
      <alignment horizontal="center"/>
    </xf>
    <xf numFmtId="166" fontId="3" fillId="22" borderId="167" xfId="473" applyFont="1" applyFill="1" applyBorder="1"/>
    <xf numFmtId="166" fontId="3" fillId="22" borderId="168" xfId="473" applyFont="1" applyFill="1" applyBorder="1"/>
    <xf numFmtId="49" fontId="3" fillId="22" borderId="165" xfId="0" applyNumberFormat="1" applyFont="1" applyFill="1" applyBorder="1" applyAlignment="1">
      <alignment horizontal="center" vertical="center"/>
    </xf>
    <xf numFmtId="4" fontId="3" fillId="22" borderId="167" xfId="473" applyNumberFormat="1" applyFont="1" applyFill="1" applyBorder="1" applyAlignment="1">
      <alignment horizontal="center" vertical="center"/>
    </xf>
    <xf numFmtId="168" fontId="3" fillId="22" borderId="167" xfId="473" applyNumberFormat="1" applyFont="1" applyFill="1" applyBorder="1" applyAlignment="1">
      <alignment horizontal="center"/>
    </xf>
    <xf numFmtId="49" fontId="3" fillId="22" borderId="169" xfId="0" applyNumberFormat="1" applyFont="1" applyFill="1" applyBorder="1" applyAlignment="1">
      <alignment horizontal="center" vertical="center"/>
    </xf>
    <xf numFmtId="0" fontId="54" fillId="22" borderId="166" xfId="0" applyFont="1" applyFill="1" applyBorder="1"/>
    <xf numFmtId="164" fontId="3" fillId="22" borderId="166" xfId="367" applyFont="1" applyFill="1" applyBorder="1"/>
    <xf numFmtId="164" fontId="3" fillId="22" borderId="83" xfId="367" applyFont="1" applyFill="1" applyBorder="1"/>
    <xf numFmtId="166" fontId="3" fillId="22" borderId="166" xfId="473" applyFont="1" applyFill="1" applyBorder="1"/>
    <xf numFmtId="164" fontId="3" fillId="22" borderId="170" xfId="367" applyFont="1" applyFill="1" applyBorder="1"/>
    <xf numFmtId="168" fontId="3" fillId="22" borderId="166" xfId="473" applyNumberFormat="1" applyFont="1" applyFill="1" applyBorder="1" applyAlignment="1">
      <alignment horizontal="left"/>
    </xf>
    <xf numFmtId="49" fontId="3" fillId="22" borderId="103" xfId="409" applyNumberFormat="1" applyFont="1" applyFill="1" applyBorder="1" applyAlignment="1">
      <alignment horizontal="center" vertical="center"/>
    </xf>
    <xf numFmtId="0" fontId="54" fillId="22" borderId="171" xfId="409" applyFont="1" applyFill="1" applyBorder="1"/>
    <xf numFmtId="168" fontId="3" fillId="22" borderId="171" xfId="473" applyNumberFormat="1" applyFont="1" applyFill="1" applyBorder="1" applyAlignment="1">
      <alignment horizontal="left"/>
    </xf>
    <xf numFmtId="168" fontId="3" fillId="22" borderId="171" xfId="473" applyNumberFormat="1" applyFont="1" applyFill="1" applyBorder="1" applyAlignment="1">
      <alignment horizontal="center"/>
    </xf>
    <xf numFmtId="166" fontId="3" fillId="22" borderId="171" xfId="473" applyFont="1" applyFill="1" applyBorder="1"/>
    <xf numFmtId="164" fontId="3" fillId="22" borderId="172" xfId="371" applyFont="1" applyFill="1" applyBorder="1"/>
    <xf numFmtId="49" fontId="3" fillId="22" borderId="173" xfId="409" applyNumberFormat="1" applyFont="1" applyFill="1" applyBorder="1" applyAlignment="1">
      <alignment horizontal="center" vertical="center"/>
    </xf>
    <xf numFmtId="0" fontId="55" fillId="22" borderId="131" xfId="409" applyFont="1" applyFill="1" applyBorder="1" applyAlignment="1">
      <alignment horizontal="left" vertical="center"/>
    </xf>
    <xf numFmtId="168" fontId="3" fillId="22" borderId="131" xfId="473" applyNumberFormat="1" applyFont="1" applyFill="1" applyBorder="1" applyAlignment="1">
      <alignment horizontal="left"/>
    </xf>
    <xf numFmtId="168" fontId="3" fillId="22" borderId="131" xfId="473" applyNumberFormat="1" applyFont="1" applyFill="1" applyBorder="1" applyAlignment="1">
      <alignment horizontal="center"/>
    </xf>
    <xf numFmtId="166" fontId="3" fillId="22" borderId="131" xfId="473" applyFont="1" applyFill="1" applyBorder="1"/>
    <xf numFmtId="166" fontId="3" fillId="22" borderId="174" xfId="473" applyFont="1" applyFill="1" applyBorder="1"/>
    <xf numFmtId="49" fontId="3" fillId="22" borderId="152" xfId="409" applyNumberFormat="1" applyFont="1" applyFill="1" applyBorder="1" applyAlignment="1">
      <alignment horizontal="center" vertical="center"/>
    </xf>
    <xf numFmtId="168" fontId="3" fillId="22" borderId="0" xfId="473" applyNumberFormat="1" applyFont="1" applyFill="1" applyBorder="1" applyAlignment="1">
      <alignment horizontal="left"/>
    </xf>
    <xf numFmtId="168" fontId="3" fillId="22" borderId="0" xfId="473" applyNumberFormat="1" applyFont="1" applyFill="1" applyBorder="1" applyAlignment="1">
      <alignment horizontal="center"/>
    </xf>
    <xf numFmtId="166" fontId="3" fillId="22" borderId="0" xfId="473" applyFont="1" applyFill="1" applyBorder="1"/>
    <xf numFmtId="166" fontId="3" fillId="22" borderId="51" xfId="473" applyFont="1" applyFill="1" applyBorder="1"/>
    <xf numFmtId="49" fontId="3" fillId="22" borderId="153" xfId="409" applyNumberFormat="1" applyFont="1" applyFill="1" applyBorder="1" applyAlignment="1">
      <alignment horizontal="center" vertical="center"/>
    </xf>
    <xf numFmtId="0" fontId="46" fillId="22" borderId="99" xfId="409" applyFont="1" applyFill="1" applyBorder="1"/>
    <xf numFmtId="168" fontId="3" fillId="22" borderId="99" xfId="473" applyNumberFormat="1" applyFont="1" applyFill="1" applyBorder="1" applyAlignment="1">
      <alignment horizontal="left"/>
    </xf>
    <xf numFmtId="168" fontId="3" fillId="22" borderId="99" xfId="473" applyNumberFormat="1" applyFont="1" applyFill="1" applyBorder="1" applyAlignment="1">
      <alignment horizontal="center"/>
    </xf>
    <xf numFmtId="166" fontId="3" fillId="22" borderId="99" xfId="473" applyFont="1" applyFill="1" applyBorder="1"/>
    <xf numFmtId="166" fontId="3" fillId="22" borderId="50" xfId="473" applyFont="1" applyFill="1" applyBorder="1"/>
    <xf numFmtId="0" fontId="56" fillId="22" borderId="0" xfId="0" applyFont="1" applyFill="1" applyBorder="1"/>
    <xf numFmtId="0" fontId="54" fillId="22" borderId="99" xfId="0" applyFont="1" applyFill="1" applyBorder="1"/>
    <xf numFmtId="0" fontId="54" fillId="22" borderId="0" xfId="0" applyFont="1" applyFill="1" applyBorder="1"/>
    <xf numFmtId="49" fontId="3" fillId="22" borderId="0" xfId="0" applyNumberFormat="1" applyFont="1" applyFill="1" applyAlignment="1">
      <alignment horizontal="center" vertical="center"/>
    </xf>
    <xf numFmtId="0" fontId="54" fillId="22" borderId="0" xfId="0" applyFont="1" applyFill="1"/>
    <xf numFmtId="168" fontId="3" fillId="22" borderId="0" xfId="473" applyNumberFormat="1" applyFont="1" applyFill="1" applyAlignment="1">
      <alignment horizontal="left"/>
    </xf>
    <xf numFmtId="168" fontId="3" fillId="22" borderId="0" xfId="473" applyNumberFormat="1" applyFont="1" applyFill="1" applyAlignment="1">
      <alignment horizontal="center"/>
    </xf>
    <xf numFmtId="166" fontId="3" fillId="22" borderId="0" xfId="473" applyFont="1" applyFill="1"/>
    <xf numFmtId="164" fontId="3" fillId="22" borderId="0" xfId="371" applyFont="1" applyFill="1" applyBorder="1"/>
    <xf numFmtId="0" fontId="66" fillId="22" borderId="0" xfId="0" applyFont="1" applyFill="1" applyBorder="1"/>
    <xf numFmtId="0" fontId="10" fillId="0" borderId="113" xfId="409" applyFont="1" applyFill="1" applyBorder="1" applyAlignment="1">
      <alignment horizontal="center" vertical="center"/>
    </xf>
    <xf numFmtId="0" fontId="3" fillId="22" borderId="166" xfId="0" applyFont="1" applyFill="1" applyBorder="1"/>
    <xf numFmtId="0" fontId="3" fillId="22" borderId="167" xfId="409" applyFont="1" applyFill="1" applyBorder="1"/>
    <xf numFmtId="0" fontId="3" fillId="22" borderId="167" xfId="0" applyFont="1" applyFill="1" applyBorder="1"/>
    <xf numFmtId="165" fontId="10" fillId="27" borderId="56" xfId="483" applyFont="1" applyFill="1" applyBorder="1" applyAlignment="1" applyProtection="1">
      <alignment horizontal="right" vertical="center"/>
    </xf>
    <xf numFmtId="165" fontId="10" fillId="28" borderId="56" xfId="483" applyFont="1" applyFill="1" applyBorder="1" applyAlignment="1" applyProtection="1">
      <alignment horizontal="right" vertical="center"/>
      <protection locked="0"/>
    </xf>
    <xf numFmtId="165" fontId="68" fillId="27" borderId="56" xfId="483" applyFont="1" applyFill="1" applyBorder="1" applyAlignment="1" applyProtection="1">
      <alignment horizontal="right" vertical="center"/>
    </xf>
    <xf numFmtId="0" fontId="67" fillId="0" borderId="0" xfId="380" applyFont="1" applyAlignment="1">
      <alignment horizontal="left" vertical="center"/>
    </xf>
    <xf numFmtId="0" fontId="2" fillId="0" borderId="0" xfId="380"/>
    <xf numFmtId="0" fontId="10" fillId="0" borderId="0" xfId="380" applyFont="1" applyFill="1" applyBorder="1" applyAlignment="1" applyProtection="1">
      <alignment horizontal="left" vertical="center"/>
    </xf>
    <xf numFmtId="0" fontId="2" fillId="0" borderId="0" xfId="380" applyBorder="1" applyAlignment="1" applyProtection="1">
      <alignment vertical="center"/>
    </xf>
    <xf numFmtId="14" fontId="2" fillId="0" borderId="0" xfId="380" applyNumberFormat="1" applyFill="1" applyBorder="1" applyAlignment="1" applyProtection="1">
      <alignment vertical="center"/>
    </xf>
    <xf numFmtId="0" fontId="2" fillId="0" borderId="0" xfId="380" applyAlignment="1" applyProtection="1">
      <alignment vertical="center"/>
    </xf>
    <xf numFmtId="0" fontId="2" fillId="0" borderId="0" xfId="380" applyBorder="1"/>
    <xf numFmtId="0" fontId="10" fillId="28" borderId="0" xfId="380" applyFont="1" applyFill="1" applyAlignment="1" applyProtection="1">
      <alignment horizontal="left" vertical="center"/>
      <protection locked="0"/>
    </xf>
    <xf numFmtId="0" fontId="4" fillId="28" borderId="0" xfId="380" applyFont="1" applyFill="1" applyAlignment="1" applyProtection="1">
      <alignment horizontal="left" vertical="center"/>
      <protection locked="0"/>
    </xf>
    <xf numFmtId="0" fontId="2" fillId="28" borderId="0" xfId="380" applyFill="1"/>
    <xf numFmtId="0" fontId="28" fillId="0" borderId="0" xfId="380" applyFont="1" applyAlignment="1" applyProtection="1">
      <alignment vertical="center"/>
    </xf>
    <xf numFmtId="0" fontId="4" fillId="0" borderId="0" xfId="380" applyFont="1" applyAlignment="1" applyProtection="1">
      <alignment vertical="center"/>
    </xf>
    <xf numFmtId="0" fontId="51" fillId="0" borderId="0" xfId="380" applyFont="1" applyAlignment="1" applyProtection="1">
      <alignment vertical="center"/>
    </xf>
    <xf numFmtId="0" fontId="72" fillId="0" borderId="0" xfId="380" applyFont="1" applyAlignment="1" applyProtection="1">
      <alignment vertical="center"/>
    </xf>
    <xf numFmtId="0" fontId="9" fillId="0" borderId="0" xfId="380" applyFont="1" applyAlignment="1" applyProtection="1">
      <alignment vertical="center"/>
    </xf>
    <xf numFmtId="0" fontId="7" fillId="0" borderId="0" xfId="380" applyFont="1" applyAlignment="1" applyProtection="1">
      <alignment horizontal="centerContinuous" vertical="center"/>
    </xf>
    <xf numFmtId="0" fontId="5" fillId="0" borderId="0" xfId="380" applyFont="1" applyAlignment="1" applyProtection="1">
      <alignment horizontal="centerContinuous" vertical="center"/>
    </xf>
    <xf numFmtId="0" fontId="7" fillId="0" borderId="0" xfId="380" applyFont="1" applyAlignment="1" applyProtection="1">
      <alignment horizontal="left" vertical="center"/>
    </xf>
    <xf numFmtId="0" fontId="7" fillId="0" borderId="0" xfId="380" applyFont="1" applyAlignment="1" applyProtection="1"/>
    <xf numFmtId="0" fontId="10" fillId="0" borderId="142" xfId="380" applyFont="1" applyBorder="1" applyAlignment="1" applyProtection="1">
      <alignment vertical="center"/>
    </xf>
    <xf numFmtId="0" fontId="10" fillId="0" borderId="145" xfId="380" applyFont="1" applyBorder="1" applyAlignment="1" applyProtection="1">
      <alignment vertical="center"/>
    </xf>
    <xf numFmtId="0" fontId="10" fillId="0" borderId="142" xfId="380" applyFont="1" applyBorder="1" applyAlignment="1" applyProtection="1">
      <alignment horizontal="left" vertical="center"/>
    </xf>
    <xf numFmtId="0" fontId="10" fillId="0" borderId="0" xfId="380" applyFont="1" applyBorder="1" applyAlignment="1" applyProtection="1">
      <alignment horizontal="left" vertical="center"/>
    </xf>
    <xf numFmtId="0" fontId="9" fillId="0" borderId="0" xfId="380" applyFont="1" applyBorder="1" applyAlignment="1" applyProtection="1">
      <alignment horizontal="center" vertical="center"/>
    </xf>
    <xf numFmtId="0" fontId="5" fillId="0" borderId="0" xfId="380" applyFont="1" applyBorder="1" applyAlignment="1" applyProtection="1">
      <alignment horizontal="center" vertical="center"/>
    </xf>
    <xf numFmtId="0" fontId="10" fillId="0" borderId="0" xfId="380" applyFont="1" applyAlignment="1" applyProtection="1">
      <alignment vertical="center"/>
    </xf>
    <xf numFmtId="0" fontId="10" fillId="0" borderId="0" xfId="380" applyFont="1" applyFill="1" applyBorder="1" applyAlignment="1" applyProtection="1">
      <alignment vertical="center"/>
    </xf>
    <xf numFmtId="0" fontId="73" fillId="0" borderId="141" xfId="380" applyFont="1" applyFill="1" applyBorder="1" applyAlignment="1" applyProtection="1">
      <alignment vertical="center"/>
    </xf>
    <xf numFmtId="0" fontId="2" fillId="0" borderId="0" xfId="380" applyFill="1" applyBorder="1" applyAlignment="1" applyProtection="1">
      <alignment vertical="center"/>
    </xf>
    <xf numFmtId="0" fontId="9" fillId="0" borderId="0" xfId="380" applyFont="1" applyFill="1" applyBorder="1" applyAlignment="1" applyProtection="1">
      <alignment horizontal="left" vertical="center"/>
    </xf>
    <xf numFmtId="0" fontId="73" fillId="0" borderId="0" xfId="380" applyFont="1" applyFill="1" applyBorder="1" applyAlignment="1" applyProtection="1">
      <alignment horizontal="left" vertical="center"/>
    </xf>
    <xf numFmtId="14" fontId="9" fillId="0" borderId="0" xfId="380" applyNumberFormat="1" applyFont="1" applyFill="1" applyBorder="1" applyAlignment="1" applyProtection="1">
      <alignment horizontal="center" vertical="center"/>
    </xf>
    <xf numFmtId="0" fontId="10" fillId="0" borderId="142" xfId="380" applyFont="1" applyFill="1" applyBorder="1" applyAlignment="1" applyProtection="1">
      <alignment horizontal="left" vertical="center"/>
    </xf>
    <xf numFmtId="0" fontId="3" fillId="0" borderId="0" xfId="380" applyFont="1" applyAlignment="1" applyProtection="1">
      <alignment horizontal="center" vertical="center"/>
    </xf>
    <xf numFmtId="0" fontId="5" fillId="0" borderId="0" xfId="380" applyFont="1" applyAlignment="1" applyProtection="1">
      <alignment horizontal="center" vertical="center"/>
    </xf>
    <xf numFmtId="0" fontId="2" fillId="0" borderId="145" xfId="380" applyBorder="1" applyAlignment="1" applyProtection="1">
      <alignment vertical="center"/>
    </xf>
    <xf numFmtId="0" fontId="4" fillId="0" borderId="141" xfId="380" applyFont="1" applyBorder="1" applyAlignment="1" applyProtection="1">
      <alignment vertical="center"/>
    </xf>
    <xf numFmtId="1" fontId="3" fillId="27" borderId="140" xfId="380" applyNumberFormat="1" applyFont="1" applyFill="1" applyBorder="1" applyAlignment="1" applyProtection="1">
      <alignment horizontal="center" vertical="center"/>
      <protection locked="0"/>
    </xf>
    <xf numFmtId="0" fontId="2" fillId="0" borderId="142" xfId="380" applyBorder="1" applyAlignment="1" applyProtection="1">
      <alignment vertical="center"/>
    </xf>
    <xf numFmtId="0" fontId="73" fillId="27" borderId="141" xfId="380" applyFont="1" applyFill="1" applyBorder="1" applyAlignment="1" applyProtection="1">
      <alignment horizontal="left" vertical="center"/>
    </xf>
    <xf numFmtId="0" fontId="73" fillId="0" borderId="0" xfId="380" applyFont="1" applyFill="1" applyBorder="1" applyAlignment="1" applyProtection="1">
      <alignment vertical="center"/>
    </xf>
    <xf numFmtId="14" fontId="3" fillId="0" borderId="0" xfId="380" applyNumberFormat="1" applyFont="1" applyFill="1" applyBorder="1" applyAlignment="1" applyProtection="1">
      <alignment horizontal="center" vertical="center"/>
    </xf>
    <xf numFmtId="0" fontId="10" fillId="30" borderId="123" xfId="380" applyFont="1" applyFill="1" applyBorder="1" applyAlignment="1" applyProtection="1">
      <alignment horizontal="center" vertical="center"/>
    </xf>
    <xf numFmtId="0" fontId="10" fillId="30" borderId="122" xfId="380" applyFont="1" applyFill="1" applyBorder="1" applyAlignment="1" applyProtection="1">
      <alignment horizontal="center" vertical="center"/>
    </xf>
    <xf numFmtId="0" fontId="10" fillId="30" borderId="131" xfId="380" applyFont="1" applyFill="1" applyBorder="1" applyAlignment="1" applyProtection="1">
      <alignment horizontal="center" vertical="center"/>
    </xf>
    <xf numFmtId="0" fontId="4" fillId="30" borderId="146" xfId="380" applyFont="1" applyFill="1" applyBorder="1" applyAlignment="1" applyProtection="1">
      <alignment horizontal="center" vertical="center"/>
    </xf>
    <xf numFmtId="0" fontId="4" fillId="32" borderId="131" xfId="380" applyFont="1" applyFill="1" applyBorder="1" applyAlignment="1" applyProtection="1">
      <alignment horizontal="left" vertical="center"/>
    </xf>
    <xf numFmtId="0" fontId="4" fillId="32" borderId="131" xfId="380" applyFont="1" applyFill="1" applyBorder="1" applyAlignment="1" applyProtection="1">
      <alignment horizontal="center" vertical="center"/>
    </xf>
    <xf numFmtId="0" fontId="9" fillId="30" borderId="54" xfId="380" applyFont="1" applyFill="1" applyBorder="1" applyAlignment="1" applyProtection="1">
      <alignment horizontal="center" vertical="center"/>
    </xf>
    <xf numFmtId="0" fontId="9" fillId="30" borderId="144" xfId="380" applyFont="1" applyFill="1" applyBorder="1" applyAlignment="1" applyProtection="1">
      <alignment horizontal="right" vertical="center"/>
    </xf>
    <xf numFmtId="0" fontId="9" fillId="30" borderId="144" xfId="380" applyFont="1" applyFill="1" applyBorder="1" applyAlignment="1" applyProtection="1">
      <alignment horizontal="left" vertical="center"/>
    </xf>
    <xf numFmtId="0" fontId="10" fillId="30" borderId="55" xfId="380" applyFont="1" applyFill="1" applyBorder="1" applyAlignment="1" applyProtection="1">
      <alignment horizontal="center" vertical="center"/>
    </xf>
    <xf numFmtId="0" fontId="9" fillId="30" borderId="144" xfId="380" applyFont="1" applyFill="1" applyBorder="1" applyAlignment="1" applyProtection="1">
      <alignment horizontal="center" vertical="center"/>
    </xf>
    <xf numFmtId="0" fontId="10" fillId="30" borderId="140" xfId="380" applyFont="1" applyFill="1" applyBorder="1" applyAlignment="1" applyProtection="1">
      <alignment horizontal="center" vertical="center"/>
    </xf>
    <xf numFmtId="0" fontId="10" fillId="30" borderId="139" xfId="380" applyFont="1" applyFill="1" applyBorder="1" applyAlignment="1" applyProtection="1">
      <alignment horizontal="center" vertical="center"/>
    </xf>
    <xf numFmtId="0" fontId="10" fillId="30" borderId="141" xfId="380" applyFont="1" applyFill="1" applyBorder="1" applyAlignment="1" applyProtection="1">
      <alignment horizontal="center" vertical="center"/>
    </xf>
    <xf numFmtId="0" fontId="4" fillId="30" borderId="143" xfId="380" quotePrefix="1" applyFont="1" applyFill="1" applyBorder="1" applyAlignment="1" applyProtection="1">
      <alignment horizontal="center" vertical="center" wrapText="1"/>
    </xf>
    <xf numFmtId="0" fontId="4" fillId="30" borderId="143" xfId="380" quotePrefix="1" applyFont="1" applyFill="1" applyBorder="1" applyAlignment="1" applyProtection="1">
      <alignment horizontal="center" vertical="center"/>
    </xf>
    <xf numFmtId="0" fontId="4" fillId="30" borderId="143" xfId="380" applyFont="1" applyFill="1" applyBorder="1" applyAlignment="1" applyProtection="1">
      <alignment horizontal="center" vertical="center"/>
    </xf>
    <xf numFmtId="0" fontId="10" fillId="30" borderId="177" xfId="380" applyFont="1" applyFill="1" applyBorder="1" applyAlignment="1" applyProtection="1">
      <alignment horizontal="center" vertical="center"/>
    </xf>
    <xf numFmtId="0" fontId="10" fillId="30" borderId="178" xfId="380" applyFont="1" applyFill="1" applyBorder="1" applyAlignment="1" applyProtection="1">
      <alignment horizontal="center" vertical="center"/>
    </xf>
    <xf numFmtId="0" fontId="10" fillId="30" borderId="179" xfId="380" applyFont="1" applyFill="1" applyBorder="1" applyAlignment="1" applyProtection="1">
      <alignment horizontal="center" vertical="center"/>
    </xf>
    <xf numFmtId="0" fontId="10" fillId="0" borderId="0" xfId="380" applyFont="1" applyFill="1" applyBorder="1" applyAlignment="1" applyProtection="1">
      <alignment horizontal="center" vertical="center"/>
    </xf>
    <xf numFmtId="0" fontId="10" fillId="27" borderId="180" xfId="380" applyFont="1" applyFill="1" applyBorder="1" applyAlignment="1" applyProtection="1">
      <alignment horizontal="center" vertical="center"/>
    </xf>
    <xf numFmtId="0" fontId="10" fillId="27" borderId="181" xfId="380" applyFont="1" applyFill="1" applyBorder="1" applyAlignment="1" applyProtection="1">
      <alignment vertical="center"/>
    </xf>
    <xf numFmtId="0" fontId="10" fillId="27" borderId="182" xfId="380" applyFont="1" applyFill="1" applyBorder="1" applyAlignment="1" applyProtection="1">
      <alignment horizontal="left" vertical="center"/>
    </xf>
    <xf numFmtId="0" fontId="10" fillId="27" borderId="183" xfId="380" applyFont="1" applyFill="1" applyBorder="1" applyAlignment="1" applyProtection="1">
      <alignment horizontal="left" vertical="center"/>
    </xf>
    <xf numFmtId="165" fontId="10" fillId="27" borderId="184" xfId="483" applyFont="1" applyFill="1" applyBorder="1" applyAlignment="1" applyProtection="1">
      <alignment horizontal="right" vertical="center"/>
    </xf>
    <xf numFmtId="2" fontId="4" fillId="27" borderId="156" xfId="449" applyNumberFormat="1" applyFont="1" applyFill="1" applyBorder="1" applyAlignment="1" applyProtection="1">
      <alignment horizontal="right" vertical="center"/>
    </xf>
    <xf numFmtId="2" fontId="4" fillId="33" borderId="185" xfId="449" applyNumberFormat="1" applyFont="1" applyFill="1" applyBorder="1" applyAlignment="1" applyProtection="1">
      <alignment horizontal="right" vertical="center"/>
    </xf>
    <xf numFmtId="2" fontId="4" fillId="33" borderId="155" xfId="449" applyNumberFormat="1" applyFont="1" applyFill="1" applyBorder="1" applyAlignment="1" applyProtection="1">
      <alignment horizontal="right" vertical="center"/>
    </xf>
    <xf numFmtId="2" fontId="4" fillId="33" borderId="158" xfId="449" applyNumberFormat="1" applyFont="1" applyFill="1" applyBorder="1" applyAlignment="1" applyProtection="1">
      <alignment horizontal="right" vertical="center"/>
    </xf>
    <xf numFmtId="165" fontId="4" fillId="34" borderId="186" xfId="483" applyFont="1" applyFill="1" applyBorder="1" applyAlignment="1" applyProtection="1">
      <alignment horizontal="right" vertical="center"/>
    </xf>
    <xf numFmtId="165" fontId="4" fillId="27" borderId="186" xfId="483" applyFont="1" applyFill="1" applyBorder="1" applyAlignment="1" applyProtection="1">
      <alignment horizontal="right" vertical="center"/>
    </xf>
    <xf numFmtId="165" fontId="4" fillId="27" borderId="181" xfId="483" applyFont="1" applyFill="1" applyBorder="1" applyAlignment="1" applyProtection="1">
      <alignment horizontal="right" vertical="center"/>
    </xf>
    <xf numFmtId="165" fontId="4" fillId="27" borderId="182" xfId="483" applyFont="1" applyFill="1" applyBorder="1" applyAlignment="1" applyProtection="1">
      <alignment horizontal="right" vertical="center"/>
    </xf>
    <xf numFmtId="165" fontId="4" fillId="34" borderId="154" xfId="483" applyFont="1" applyFill="1" applyBorder="1" applyAlignment="1" applyProtection="1">
      <alignment horizontal="right" vertical="center"/>
    </xf>
    <xf numFmtId="165" fontId="4" fillId="27" borderId="155" xfId="483" applyFont="1" applyFill="1" applyBorder="1" applyAlignment="1" applyProtection="1">
      <alignment horizontal="right" vertical="center"/>
    </xf>
    <xf numFmtId="165" fontId="4" fillId="27" borderId="156" xfId="483" applyFont="1" applyFill="1" applyBorder="1" applyAlignment="1" applyProtection="1">
      <alignment horizontal="right" vertical="center"/>
    </xf>
    <xf numFmtId="0" fontId="10" fillId="28" borderId="175" xfId="380" applyFont="1" applyFill="1" applyBorder="1" applyAlignment="1" applyProtection="1">
      <alignment horizontal="center" vertical="center"/>
    </xf>
    <xf numFmtId="0" fontId="10" fillId="27" borderId="0" xfId="380" applyFont="1" applyFill="1" applyBorder="1" applyAlignment="1" applyProtection="1">
      <alignment horizontal="left" vertical="center"/>
    </xf>
    <xf numFmtId="0" fontId="10" fillId="27" borderId="106" xfId="380" applyFont="1" applyFill="1" applyBorder="1" applyAlignment="1" applyProtection="1">
      <alignment horizontal="left" vertical="center"/>
    </xf>
    <xf numFmtId="0" fontId="10" fillId="23" borderId="187" xfId="380" applyFont="1" applyFill="1" applyBorder="1" applyAlignment="1" applyProtection="1">
      <alignment horizontal="left" vertical="center"/>
    </xf>
    <xf numFmtId="165" fontId="10" fillId="35" borderId="188" xfId="483" applyFont="1" applyFill="1" applyBorder="1" applyAlignment="1" applyProtection="1">
      <alignment horizontal="right" vertical="center"/>
    </xf>
    <xf numFmtId="2" fontId="4" fillId="35" borderId="106" xfId="449" applyNumberFormat="1" applyFont="1" applyFill="1" applyBorder="1" applyAlignment="1" applyProtection="1">
      <alignment horizontal="right" vertical="center"/>
    </xf>
    <xf numFmtId="2" fontId="4" fillId="35" borderId="189" xfId="449" applyNumberFormat="1" applyFont="1" applyFill="1" applyBorder="1" applyAlignment="1" applyProtection="1">
      <alignment horizontal="right" vertical="center"/>
    </xf>
    <xf numFmtId="2" fontId="4" fillId="35" borderId="147" xfId="449" applyNumberFormat="1" applyFont="1" applyFill="1" applyBorder="1" applyAlignment="1" applyProtection="1">
      <alignment horizontal="right" vertical="center"/>
    </xf>
    <xf numFmtId="2" fontId="4" fillId="35" borderId="159" xfId="449" applyNumberFormat="1" applyFont="1" applyFill="1" applyBorder="1" applyAlignment="1" applyProtection="1">
      <alignment horizontal="right" vertical="center"/>
    </xf>
    <xf numFmtId="165" fontId="4" fillId="23" borderId="147" xfId="483" applyFont="1" applyFill="1" applyBorder="1" applyAlignment="1" applyProtection="1">
      <alignment horizontal="right" vertical="center"/>
    </xf>
    <xf numFmtId="165" fontId="4" fillId="23" borderId="159" xfId="483" applyFont="1" applyFill="1" applyBorder="1" applyAlignment="1" applyProtection="1">
      <alignment horizontal="right" vertical="center"/>
    </xf>
    <xf numFmtId="165" fontId="4" fillId="23" borderId="58" xfId="483" applyFont="1" applyFill="1" applyBorder="1" applyAlignment="1" applyProtection="1">
      <alignment horizontal="right" vertical="center"/>
    </xf>
    <xf numFmtId="165" fontId="4" fillId="23" borderId="190" xfId="483" applyFont="1" applyFill="1" applyBorder="1" applyAlignment="1" applyProtection="1">
      <alignment horizontal="right" vertical="center"/>
    </xf>
    <xf numFmtId="165" fontId="4" fillId="23" borderId="191" xfId="483" applyFont="1" applyFill="1" applyBorder="1" applyAlignment="1" applyProtection="1">
      <alignment horizontal="right" vertical="center"/>
    </xf>
    <xf numFmtId="165" fontId="4" fillId="23" borderId="192" xfId="483" applyFont="1" applyFill="1" applyBorder="1" applyAlignment="1" applyProtection="1">
      <alignment horizontal="right" vertical="center"/>
    </xf>
    <xf numFmtId="165" fontId="4" fillId="23" borderId="106" xfId="483" applyFont="1" applyFill="1" applyBorder="1" applyAlignment="1" applyProtection="1">
      <alignment horizontal="right" vertical="center"/>
    </xf>
    <xf numFmtId="0" fontId="10" fillId="27" borderId="193" xfId="380" applyFont="1" applyFill="1" applyBorder="1" applyAlignment="1" applyProtection="1">
      <alignment horizontal="left" vertical="center"/>
    </xf>
    <xf numFmtId="0" fontId="10" fillId="28" borderId="187" xfId="380" applyFont="1" applyFill="1" applyBorder="1" applyAlignment="1" applyProtection="1">
      <alignment horizontal="left" vertical="center"/>
    </xf>
    <xf numFmtId="165" fontId="10" fillId="0" borderId="188" xfId="483" applyFont="1" applyFill="1" applyBorder="1" applyAlignment="1" applyProtection="1">
      <alignment horizontal="right" vertical="center"/>
      <protection locked="0"/>
    </xf>
    <xf numFmtId="2" fontId="4" fillId="28" borderId="106" xfId="449" applyNumberFormat="1" applyFont="1" applyFill="1" applyBorder="1" applyAlignment="1" applyProtection="1">
      <alignment horizontal="right" vertical="center"/>
    </xf>
    <xf numFmtId="2" fontId="4" fillId="31" borderId="189" xfId="449" applyNumberFormat="1" applyFont="1" applyFill="1" applyBorder="1" applyAlignment="1" applyProtection="1">
      <alignment horizontal="right" vertical="center"/>
    </xf>
    <xf numFmtId="2" fontId="4" fillId="31" borderId="147" xfId="449" applyNumberFormat="1" applyFont="1" applyFill="1" applyBorder="1" applyAlignment="1" applyProtection="1">
      <alignment horizontal="right" vertical="center"/>
    </xf>
    <xf numFmtId="2" fontId="4" fillId="31" borderId="159" xfId="449" applyNumberFormat="1" applyFont="1" applyFill="1" applyBorder="1" applyAlignment="1" applyProtection="1">
      <alignment horizontal="right" vertical="center"/>
    </xf>
    <xf numFmtId="165" fontId="4" fillId="28" borderId="147" xfId="483" applyFont="1" applyFill="1" applyBorder="1" applyAlignment="1" applyProtection="1">
      <alignment horizontal="right" vertical="center"/>
    </xf>
    <xf numFmtId="165" fontId="4" fillId="28" borderId="159" xfId="483" applyFont="1" applyFill="1" applyBorder="1" applyAlignment="1" applyProtection="1">
      <alignment horizontal="right" vertical="center"/>
    </xf>
    <xf numFmtId="165" fontId="4" fillId="0" borderId="58" xfId="483" applyFont="1" applyFill="1" applyBorder="1" applyAlignment="1" applyProtection="1">
      <alignment horizontal="right" vertical="center"/>
      <protection locked="0"/>
    </xf>
    <xf numFmtId="165" fontId="4" fillId="28" borderId="189" xfId="483" applyFont="1" applyFill="1" applyBorder="1" applyAlignment="1" applyProtection="1">
      <alignment horizontal="right" vertical="center"/>
    </xf>
    <xf numFmtId="0" fontId="10" fillId="27" borderId="194" xfId="380" applyFont="1" applyFill="1" applyBorder="1" applyAlignment="1" applyProtection="1">
      <alignment horizontal="left" vertical="center"/>
    </xf>
    <xf numFmtId="0" fontId="10" fillId="29" borderId="195" xfId="380" applyFont="1" applyFill="1" applyBorder="1" applyAlignment="1" applyProtection="1">
      <alignment horizontal="left" vertical="center"/>
    </xf>
    <xf numFmtId="165" fontId="10" fillId="36" borderId="196" xfId="483" applyFont="1" applyFill="1" applyBorder="1" applyAlignment="1" applyProtection="1">
      <alignment horizontal="right" vertical="center"/>
    </xf>
    <xf numFmtId="2" fontId="4" fillId="36" borderId="61" xfId="449" applyNumberFormat="1" applyFont="1" applyFill="1" applyBorder="1" applyAlignment="1" applyProtection="1">
      <alignment horizontal="right" vertical="center"/>
    </xf>
    <xf numFmtId="2" fontId="4" fillId="36" borderId="197" xfId="449" applyNumberFormat="1" applyFont="1" applyFill="1" applyBorder="1" applyAlignment="1" applyProtection="1">
      <alignment horizontal="right" vertical="center"/>
    </xf>
    <xf numFmtId="2" fontId="4" fillId="36" borderId="157" xfId="449" applyNumberFormat="1" applyFont="1" applyFill="1" applyBorder="1" applyAlignment="1" applyProtection="1">
      <alignment horizontal="right" vertical="center"/>
    </xf>
    <xf numFmtId="1" fontId="5" fillId="36" borderId="160" xfId="449" applyNumberFormat="1" applyFont="1" applyFill="1" applyBorder="1" applyAlignment="1" applyProtection="1">
      <alignment horizontal="center" vertical="center"/>
    </xf>
    <xf numFmtId="165" fontId="4" fillId="29" borderId="157" xfId="483" applyFont="1" applyFill="1" applyBorder="1" applyAlignment="1" applyProtection="1">
      <alignment horizontal="right" vertical="center"/>
    </xf>
    <xf numFmtId="165" fontId="4" fillId="29" borderId="160" xfId="483" applyFont="1" applyFill="1" applyBorder="1" applyAlignment="1" applyProtection="1">
      <alignment horizontal="right" vertical="center"/>
    </xf>
    <xf numFmtId="165" fontId="4" fillId="29" borderId="61" xfId="483" applyFont="1" applyFill="1" applyBorder="1" applyAlignment="1" applyProtection="1">
      <alignment horizontal="right" vertical="center"/>
    </xf>
    <xf numFmtId="165" fontId="4" fillId="29" borderId="197" xfId="483" applyFont="1" applyFill="1" applyBorder="1" applyAlignment="1" applyProtection="1">
      <alignment horizontal="right" vertical="center"/>
    </xf>
    <xf numFmtId="0" fontId="10" fillId="27" borderId="131" xfId="380" applyFont="1" applyFill="1" applyBorder="1" applyAlignment="1" applyProtection="1">
      <alignment horizontal="left" vertical="center"/>
    </xf>
    <xf numFmtId="0" fontId="10" fillId="28" borderId="176" xfId="380" applyFont="1" applyFill="1" applyBorder="1" applyAlignment="1" applyProtection="1">
      <alignment horizontal="center" vertical="center"/>
    </xf>
    <xf numFmtId="0" fontId="10" fillId="27" borderId="198" xfId="380" applyFont="1" applyFill="1" applyBorder="1" applyAlignment="1" applyProtection="1">
      <alignment horizontal="left" vertical="center"/>
    </xf>
    <xf numFmtId="0" fontId="10" fillId="28" borderId="199" xfId="380" applyFont="1" applyFill="1" applyBorder="1" applyAlignment="1" applyProtection="1">
      <alignment horizontal="center" vertical="center"/>
    </xf>
    <xf numFmtId="0" fontId="10" fillId="27" borderId="99" xfId="380" applyFont="1" applyFill="1" applyBorder="1" applyAlignment="1" applyProtection="1">
      <alignment horizontal="left" vertical="center"/>
    </xf>
    <xf numFmtId="0" fontId="10" fillId="29" borderId="200" xfId="380" applyFont="1" applyFill="1" applyBorder="1" applyAlignment="1" applyProtection="1">
      <alignment horizontal="left" vertical="center"/>
    </xf>
    <xf numFmtId="165" fontId="10" fillId="36" borderId="200" xfId="483" applyFont="1" applyFill="1" applyBorder="1" applyAlignment="1" applyProtection="1">
      <alignment horizontal="right" vertical="center"/>
    </xf>
    <xf numFmtId="2" fontId="4" fillId="36" borderId="201" xfId="449" applyNumberFormat="1" applyFont="1" applyFill="1" applyBorder="1" applyAlignment="1" applyProtection="1">
      <alignment horizontal="right" vertical="center"/>
    </xf>
    <xf numFmtId="2" fontId="4" fillId="36" borderId="202" xfId="449" applyNumberFormat="1" applyFont="1" applyFill="1" applyBorder="1" applyAlignment="1" applyProtection="1">
      <alignment horizontal="right" vertical="center"/>
    </xf>
    <xf numFmtId="2" fontId="4" fillId="36" borderId="203" xfId="449" applyNumberFormat="1" applyFont="1" applyFill="1" applyBorder="1" applyAlignment="1" applyProtection="1">
      <alignment horizontal="right" vertical="center"/>
    </xf>
    <xf numFmtId="1" fontId="5" fillId="36" borderId="204" xfId="449" applyNumberFormat="1" applyFont="1" applyFill="1" applyBorder="1" applyAlignment="1" applyProtection="1">
      <alignment horizontal="center" vertical="center"/>
    </xf>
    <xf numFmtId="165" fontId="4" fillId="29" borderId="203" xfId="483" applyFont="1" applyFill="1" applyBorder="1" applyAlignment="1" applyProtection="1">
      <alignment horizontal="right" vertical="center"/>
    </xf>
    <xf numFmtId="165" fontId="4" fillId="29" borderId="204" xfId="483" applyFont="1" applyFill="1" applyBorder="1" applyAlignment="1" applyProtection="1">
      <alignment horizontal="right" vertical="center"/>
    </xf>
    <xf numFmtId="165" fontId="4" fillId="29" borderId="201" xfId="483" applyFont="1" applyFill="1" applyBorder="1" applyAlignment="1" applyProtection="1">
      <alignment horizontal="right" vertical="center"/>
    </xf>
    <xf numFmtId="165" fontId="4" fillId="29" borderId="202" xfId="483" applyFont="1" applyFill="1" applyBorder="1" applyAlignment="1" applyProtection="1">
      <alignment horizontal="right" vertical="center"/>
    </xf>
    <xf numFmtId="0" fontId="9" fillId="27" borderId="191" xfId="380" applyFont="1" applyFill="1" applyBorder="1" applyAlignment="1" applyProtection="1">
      <alignment horizontal="center" vertical="center"/>
    </xf>
    <xf numFmtId="0" fontId="9" fillId="27" borderId="0" xfId="380" applyFont="1" applyFill="1" applyBorder="1" applyAlignment="1" applyProtection="1">
      <alignment horizontal="left" vertical="center"/>
    </xf>
    <xf numFmtId="0" fontId="10" fillId="27" borderId="205" xfId="380" applyFont="1" applyFill="1" applyBorder="1" applyAlignment="1" applyProtection="1">
      <alignment horizontal="left" vertical="center"/>
    </xf>
    <xf numFmtId="0" fontId="10" fillId="27" borderId="187" xfId="380" applyFont="1" applyFill="1" applyBorder="1" applyAlignment="1" applyProtection="1">
      <alignment horizontal="left" vertical="center"/>
    </xf>
    <xf numFmtId="165" fontId="10" fillId="27" borderId="188" xfId="483" applyFont="1" applyFill="1" applyBorder="1" applyAlignment="1" applyProtection="1">
      <alignment horizontal="right" vertical="center"/>
    </xf>
    <xf numFmtId="2" fontId="4" fillId="27" borderId="106" xfId="449" applyNumberFormat="1" applyFont="1" applyFill="1" applyBorder="1" applyAlignment="1" applyProtection="1">
      <alignment horizontal="right" vertical="center"/>
    </xf>
    <xf numFmtId="2" fontId="4" fillId="27" borderId="105" xfId="449" applyNumberFormat="1" applyFont="1" applyFill="1" applyBorder="1" applyAlignment="1" applyProtection="1">
      <alignment horizontal="right" vertical="center"/>
    </xf>
    <xf numFmtId="2" fontId="4" fillId="27" borderId="190" xfId="449" applyNumberFormat="1" applyFont="1" applyFill="1" applyBorder="1" applyAlignment="1" applyProtection="1">
      <alignment horizontal="right" vertical="center"/>
    </xf>
    <xf numFmtId="2" fontId="4" fillId="27" borderId="206" xfId="449" applyNumberFormat="1" applyFont="1" applyFill="1" applyBorder="1" applyAlignment="1" applyProtection="1">
      <alignment horizontal="right" vertical="center"/>
    </xf>
    <xf numFmtId="165" fontId="4" fillId="27" borderId="190" xfId="483" applyFont="1" applyFill="1" applyBorder="1" applyAlignment="1" applyProtection="1">
      <alignment horizontal="right" vertical="center"/>
    </xf>
    <xf numFmtId="165" fontId="10" fillId="27" borderId="106" xfId="483" applyFont="1" applyFill="1" applyBorder="1" applyAlignment="1" applyProtection="1">
      <alignment horizontal="right" vertical="center"/>
    </xf>
    <xf numFmtId="165" fontId="4" fillId="27" borderId="206" xfId="483" applyFont="1" applyFill="1" applyBorder="1" applyAlignment="1" applyProtection="1">
      <alignment horizontal="right" vertical="center"/>
    </xf>
    <xf numFmtId="165" fontId="10" fillId="27" borderId="167" xfId="483" applyFont="1" applyFill="1" applyBorder="1" applyAlignment="1" applyProtection="1">
      <alignment horizontal="right" vertical="center"/>
    </xf>
    <xf numFmtId="165" fontId="10" fillId="27" borderId="190" xfId="483" applyFont="1" applyFill="1" applyBorder="1" applyAlignment="1" applyProtection="1">
      <alignment horizontal="right" vertical="center"/>
    </xf>
    <xf numFmtId="165" fontId="10" fillId="27" borderId="207" xfId="483" applyFont="1" applyFill="1" applyBorder="1" applyAlignment="1" applyProtection="1">
      <alignment horizontal="right" vertical="center"/>
    </xf>
    <xf numFmtId="165" fontId="10" fillId="27" borderId="206" xfId="483" applyFont="1" applyFill="1" applyBorder="1" applyAlignment="1" applyProtection="1">
      <alignment horizontal="right" vertical="center"/>
    </xf>
    <xf numFmtId="165" fontId="10" fillId="27" borderId="105" xfId="483" applyFont="1" applyFill="1" applyBorder="1" applyAlignment="1" applyProtection="1">
      <alignment horizontal="right" vertical="center"/>
    </xf>
    <xf numFmtId="0" fontId="10" fillId="28" borderId="191" xfId="380" applyFont="1" applyFill="1" applyBorder="1" applyAlignment="1" applyProtection="1">
      <alignment horizontal="center" vertical="center"/>
    </xf>
    <xf numFmtId="0" fontId="10" fillId="27" borderId="58" xfId="380" applyFont="1" applyFill="1" applyBorder="1" applyAlignment="1" applyProtection="1">
      <alignment horizontal="left" vertical="center"/>
    </xf>
    <xf numFmtId="165" fontId="4" fillId="23" borderId="207" xfId="483" applyFont="1" applyFill="1" applyBorder="1" applyAlignment="1" applyProtection="1">
      <alignment horizontal="right" vertical="center"/>
    </xf>
    <xf numFmtId="0" fontId="10" fillId="28" borderId="192" xfId="380" applyFont="1" applyFill="1" applyBorder="1" applyAlignment="1" applyProtection="1">
      <alignment horizontal="center" vertical="center"/>
    </xf>
    <xf numFmtId="0" fontId="10" fillId="27" borderId="192" xfId="380" applyFont="1" applyFill="1" applyBorder="1" applyAlignment="1" applyProtection="1">
      <alignment horizontal="left" vertical="center"/>
    </xf>
    <xf numFmtId="0" fontId="10" fillId="29" borderId="187" xfId="380" applyFont="1" applyFill="1" applyBorder="1" applyAlignment="1" applyProtection="1">
      <alignment horizontal="left" vertical="center"/>
    </xf>
    <xf numFmtId="165" fontId="10" fillId="29" borderId="188" xfId="483" applyFont="1" applyFill="1" applyBorder="1" applyAlignment="1" applyProtection="1">
      <alignment horizontal="right" vertical="center"/>
    </xf>
    <xf numFmtId="2" fontId="4" fillId="29" borderId="106" xfId="449" applyNumberFormat="1" applyFont="1" applyFill="1" applyBorder="1" applyAlignment="1" applyProtection="1">
      <alignment horizontal="right" vertical="center"/>
    </xf>
    <xf numFmtId="2" fontId="4" fillId="36" borderId="147" xfId="449" applyNumberFormat="1" applyFont="1" applyFill="1" applyBorder="1" applyAlignment="1" applyProtection="1">
      <alignment horizontal="right" vertical="center"/>
    </xf>
    <xf numFmtId="2" fontId="4" fillId="36" borderId="159" xfId="449" applyNumberFormat="1" applyFont="1" applyFill="1" applyBorder="1" applyAlignment="1" applyProtection="1">
      <alignment horizontal="right" vertical="center"/>
    </xf>
    <xf numFmtId="165" fontId="4" fillId="29" borderId="147" xfId="483" applyFont="1" applyFill="1" applyBorder="1" applyAlignment="1" applyProtection="1">
      <alignment horizontal="right" vertical="center"/>
    </xf>
    <xf numFmtId="165" fontId="4" fillId="29" borderId="159" xfId="483" applyFont="1" applyFill="1" applyBorder="1" applyAlignment="1" applyProtection="1">
      <alignment horizontal="right" vertical="center"/>
    </xf>
    <xf numFmtId="165" fontId="4" fillId="29" borderId="58" xfId="483" applyFont="1" applyFill="1" applyBorder="1" applyAlignment="1" applyProtection="1">
      <alignment horizontal="right" vertical="center"/>
    </xf>
    <xf numFmtId="0" fontId="9" fillId="27" borderId="194" xfId="380" applyFont="1" applyFill="1" applyBorder="1" applyAlignment="1" applyProtection="1">
      <alignment horizontal="left" vertical="center"/>
    </xf>
    <xf numFmtId="0" fontId="10" fillId="28" borderId="195" xfId="380" applyFont="1" applyFill="1" applyBorder="1" applyAlignment="1" applyProtection="1">
      <alignment horizontal="left" vertical="center"/>
    </xf>
    <xf numFmtId="165" fontId="10" fillId="31" borderId="196" xfId="483" applyFont="1" applyFill="1" applyBorder="1" applyAlignment="1" applyProtection="1">
      <alignment horizontal="right" vertical="center"/>
    </xf>
    <xf numFmtId="2" fontId="4" fillId="31" borderId="61" xfId="449" applyNumberFormat="1" applyFont="1" applyFill="1" applyBorder="1" applyAlignment="1" applyProtection="1">
      <alignment horizontal="right" vertical="center"/>
    </xf>
    <xf numFmtId="2" fontId="4" fillId="31" borderId="157" xfId="449" applyNumberFormat="1" applyFont="1" applyFill="1" applyBorder="1" applyAlignment="1" applyProtection="1">
      <alignment horizontal="right" vertical="center"/>
    </xf>
    <xf numFmtId="1" fontId="5" fillId="31" borderId="160" xfId="449" applyNumberFormat="1" applyFont="1" applyFill="1" applyBorder="1" applyAlignment="1" applyProtection="1">
      <alignment horizontal="center" vertical="center"/>
    </xf>
    <xf numFmtId="165" fontId="4" fillId="28" borderId="157" xfId="483" applyFont="1" applyFill="1" applyBorder="1" applyAlignment="1" applyProtection="1">
      <alignment horizontal="right" vertical="center"/>
    </xf>
    <xf numFmtId="165" fontId="4" fillId="28" borderId="160" xfId="483" applyFont="1" applyFill="1" applyBorder="1" applyAlignment="1" applyProtection="1">
      <alignment horizontal="right" vertical="center"/>
    </xf>
    <xf numFmtId="165" fontId="4" fillId="28" borderId="61" xfId="483" applyFont="1" applyFill="1" applyBorder="1" applyAlignment="1" applyProtection="1">
      <alignment horizontal="right" vertical="center"/>
    </xf>
    <xf numFmtId="0" fontId="10" fillId="28" borderId="208" xfId="380" applyFont="1" applyFill="1" applyBorder="1" applyAlignment="1" applyProtection="1">
      <alignment horizontal="center" vertical="center"/>
    </xf>
    <xf numFmtId="0" fontId="10" fillId="27" borderId="208" xfId="380" applyFont="1" applyFill="1" applyBorder="1" applyAlignment="1" applyProtection="1">
      <alignment horizontal="left" vertical="center"/>
    </xf>
    <xf numFmtId="0" fontId="9" fillId="27" borderId="0" xfId="380" applyFont="1" applyFill="1" applyBorder="1" applyAlignment="1" applyProtection="1">
      <alignment horizontal="right" vertical="center"/>
    </xf>
    <xf numFmtId="0" fontId="10" fillId="28" borderId="56" xfId="380" applyFont="1" applyFill="1" applyBorder="1" applyAlignment="1" applyProtection="1">
      <alignment horizontal="left" vertical="center"/>
    </xf>
    <xf numFmtId="165" fontId="10" fillId="31" borderId="0" xfId="483" applyFont="1" applyFill="1" applyBorder="1" applyAlignment="1" applyProtection="1">
      <alignment horizontal="right" vertical="center"/>
    </xf>
    <xf numFmtId="2" fontId="4" fillId="31" borderId="0" xfId="449" applyNumberFormat="1" applyFont="1" applyFill="1" applyBorder="1" applyAlignment="1" applyProtection="1">
      <alignment horizontal="right" vertical="center"/>
    </xf>
    <xf numFmtId="1" fontId="5" fillId="31" borderId="0" xfId="449" applyNumberFormat="1" applyFont="1" applyFill="1" applyBorder="1" applyAlignment="1" applyProtection="1">
      <alignment horizontal="center" vertical="center"/>
    </xf>
    <xf numFmtId="165" fontId="4" fillId="28" borderId="177" xfId="483" applyNumberFormat="1" applyFont="1" applyFill="1" applyBorder="1" applyAlignment="1" applyProtection="1">
      <alignment horizontal="right" vertical="center"/>
    </xf>
    <xf numFmtId="10" fontId="4" fillId="31" borderId="178" xfId="449" applyNumberFormat="1" applyFont="1" applyFill="1" applyBorder="1" applyAlignment="1" applyProtection="1">
      <alignment horizontal="right" vertical="center"/>
    </xf>
    <xf numFmtId="10" fontId="4" fillId="31" borderId="178" xfId="483" applyNumberFormat="1" applyFont="1" applyFill="1" applyBorder="1" applyAlignment="1" applyProtection="1">
      <alignment horizontal="right" vertical="center"/>
    </xf>
    <xf numFmtId="10" fontId="4" fillId="31" borderId="55" xfId="449" applyNumberFormat="1" applyFont="1" applyFill="1" applyBorder="1" applyAlignment="1" applyProtection="1">
      <alignment horizontal="right" vertical="center"/>
    </xf>
    <xf numFmtId="0" fontId="10" fillId="0" borderId="131" xfId="380" applyFont="1" applyFill="1" applyBorder="1" applyAlignment="1" applyProtection="1">
      <alignment horizontal="center" vertical="center"/>
    </xf>
    <xf numFmtId="0" fontId="10" fillId="0" borderId="131" xfId="380" applyFont="1" applyFill="1" applyBorder="1" applyAlignment="1" applyProtection="1">
      <alignment horizontal="left" vertical="center"/>
    </xf>
    <xf numFmtId="165" fontId="10" fillId="0" borderId="131" xfId="483" applyFont="1" applyFill="1" applyBorder="1" applyAlignment="1" applyProtection="1">
      <alignment horizontal="right" vertical="center"/>
    </xf>
    <xf numFmtId="2" fontId="4" fillId="0" borderId="131" xfId="449" applyNumberFormat="1" applyFont="1" applyFill="1" applyBorder="1" applyAlignment="1" applyProtection="1">
      <alignment horizontal="right" vertical="center"/>
    </xf>
    <xf numFmtId="1" fontId="5" fillId="0" borderId="131" xfId="449" applyNumberFormat="1" applyFont="1" applyFill="1" applyBorder="1" applyAlignment="1" applyProtection="1">
      <alignment horizontal="center" vertical="center"/>
    </xf>
    <xf numFmtId="165" fontId="4" fillId="0" borderId="131" xfId="483" applyFont="1" applyFill="1" applyBorder="1" applyAlignment="1" applyProtection="1">
      <alignment horizontal="right" vertical="center"/>
    </xf>
    <xf numFmtId="0" fontId="9" fillId="27" borderId="180" xfId="380" applyFont="1" applyFill="1" applyBorder="1" applyAlignment="1" applyProtection="1">
      <alignment horizontal="center" vertical="center"/>
    </xf>
    <xf numFmtId="0" fontId="9" fillId="27" borderId="209" xfId="380" applyFont="1" applyFill="1" applyBorder="1" applyAlignment="1" applyProtection="1">
      <alignment vertical="center"/>
    </xf>
    <xf numFmtId="0" fontId="9" fillId="27" borderId="144" xfId="380" applyFont="1" applyFill="1" applyBorder="1" applyAlignment="1" applyProtection="1">
      <alignment vertical="center"/>
    </xf>
    <xf numFmtId="0" fontId="10" fillId="27" borderId="55" xfId="380" applyFont="1" applyFill="1" applyBorder="1" applyAlignment="1" applyProtection="1">
      <alignment vertical="center"/>
    </xf>
    <xf numFmtId="2" fontId="4" fillId="30" borderId="54" xfId="449" applyNumberFormat="1" applyFont="1" applyFill="1" applyBorder="1" applyAlignment="1" applyProtection="1">
      <alignment horizontal="right" vertical="center"/>
    </xf>
    <xf numFmtId="2" fontId="4" fillId="30" borderId="144" xfId="449" applyNumberFormat="1" applyFont="1" applyFill="1" applyBorder="1" applyAlignment="1" applyProtection="1">
      <alignment horizontal="right" vertical="center"/>
    </xf>
    <xf numFmtId="165" fontId="4" fillId="30" borderId="144" xfId="483" applyFont="1" applyFill="1" applyBorder="1" applyAlignment="1" applyProtection="1">
      <alignment horizontal="right" vertical="center"/>
    </xf>
    <xf numFmtId="165" fontId="10" fillId="30" borderId="144" xfId="483" applyFont="1" applyFill="1" applyBorder="1" applyAlignment="1" applyProtection="1">
      <alignment horizontal="right" vertical="center"/>
    </xf>
    <xf numFmtId="165" fontId="10" fillId="30" borderId="55" xfId="483" applyFont="1" applyFill="1" applyBorder="1" applyAlignment="1" applyProtection="1">
      <alignment horizontal="right" vertical="center"/>
    </xf>
    <xf numFmtId="165" fontId="4" fillId="30" borderId="55" xfId="483" applyFont="1" applyFill="1" applyBorder="1" applyAlignment="1" applyProtection="1">
      <alignment horizontal="right" vertical="center"/>
    </xf>
    <xf numFmtId="0" fontId="9" fillId="0" borderId="144" xfId="380" applyFont="1" applyFill="1" applyBorder="1" applyAlignment="1" applyProtection="1">
      <alignment horizontal="center" vertical="center"/>
    </xf>
    <xf numFmtId="0" fontId="9" fillId="0" borderId="144" xfId="380" applyFont="1" applyFill="1" applyBorder="1" applyAlignment="1" applyProtection="1">
      <alignment vertical="center"/>
    </xf>
    <xf numFmtId="0" fontId="10" fillId="0" borderId="144" xfId="380" applyFont="1" applyFill="1" applyBorder="1" applyAlignment="1" applyProtection="1">
      <alignment vertical="center"/>
    </xf>
    <xf numFmtId="165" fontId="10" fillId="0" borderId="144" xfId="483" applyFont="1" applyFill="1" applyBorder="1" applyAlignment="1" applyProtection="1">
      <alignment horizontal="right" vertical="center"/>
    </xf>
    <xf numFmtId="2" fontId="4" fillId="0" borderId="144" xfId="449" applyNumberFormat="1" applyFont="1" applyFill="1" applyBorder="1" applyAlignment="1" applyProtection="1">
      <alignment horizontal="right" vertical="center"/>
    </xf>
    <xf numFmtId="165" fontId="4" fillId="0" borderId="144" xfId="483" applyFont="1" applyFill="1" applyBorder="1" applyAlignment="1" applyProtection="1">
      <alignment horizontal="right" vertical="center"/>
    </xf>
    <xf numFmtId="165" fontId="10" fillId="0" borderId="55" xfId="483" applyFont="1" applyFill="1" applyBorder="1" applyAlignment="1" applyProtection="1">
      <alignment horizontal="right" vertical="center"/>
    </xf>
    <xf numFmtId="0" fontId="9" fillId="27" borderId="131" xfId="380" applyFont="1" applyFill="1" applyBorder="1" applyAlignment="1" applyProtection="1">
      <alignment horizontal="center" vertical="center"/>
    </xf>
    <xf numFmtId="0" fontId="10" fillId="27" borderId="144" xfId="380" applyFont="1" applyFill="1" applyBorder="1" applyAlignment="1" applyProtection="1">
      <alignment vertical="center"/>
    </xf>
    <xf numFmtId="2" fontId="4" fillId="30" borderId="56" xfId="449" applyNumberFormat="1" applyFont="1" applyFill="1" applyBorder="1" applyAlignment="1" applyProtection="1">
      <alignment horizontal="right" vertical="center"/>
    </xf>
    <xf numFmtId="0" fontId="9" fillId="27" borderId="154" xfId="380" applyFont="1" applyFill="1" applyBorder="1" applyAlignment="1" applyProtection="1">
      <alignment horizontal="center" vertical="center"/>
    </xf>
    <xf numFmtId="0" fontId="9" fillId="27" borderId="155" xfId="380" applyFont="1" applyFill="1" applyBorder="1" applyAlignment="1" applyProtection="1">
      <alignment horizontal="left" vertical="center"/>
    </xf>
    <xf numFmtId="0" fontId="9" fillId="27" borderId="158" xfId="380" applyFont="1" applyFill="1" applyBorder="1" applyAlignment="1" applyProtection="1">
      <alignment horizontal="left" vertical="center"/>
    </xf>
    <xf numFmtId="0" fontId="10" fillId="27" borderId="183" xfId="380" applyFont="1" applyFill="1" applyBorder="1" applyAlignment="1" applyProtection="1">
      <alignment horizontal="right" vertical="center"/>
    </xf>
    <xf numFmtId="165" fontId="10" fillId="37" borderId="184" xfId="483" applyFont="1" applyFill="1" applyBorder="1" applyAlignment="1" applyProtection="1">
      <alignment horizontal="right" vertical="center"/>
    </xf>
    <xf numFmtId="2" fontId="4" fillId="37" borderId="156" xfId="449" applyNumberFormat="1" applyFont="1" applyFill="1" applyBorder="1" applyAlignment="1" applyProtection="1">
      <alignment horizontal="right" vertical="center"/>
    </xf>
    <xf numFmtId="2" fontId="4" fillId="30" borderId="184" xfId="449" applyNumberFormat="1" applyFont="1" applyFill="1" applyBorder="1" applyAlignment="1" applyProtection="1">
      <alignment horizontal="right" vertical="center"/>
    </xf>
    <xf numFmtId="2" fontId="4" fillId="30" borderId="183" xfId="449" applyNumberFormat="1" applyFont="1" applyFill="1" applyBorder="1" applyAlignment="1" applyProtection="1">
      <alignment horizontal="right" vertical="center"/>
    </xf>
    <xf numFmtId="165" fontId="4" fillId="37" borderId="154" xfId="483" applyFont="1" applyFill="1" applyBorder="1" applyAlignment="1" applyProtection="1">
      <alignment horizontal="right" vertical="center"/>
    </xf>
    <xf numFmtId="165" fontId="4" fillId="37" borderId="155" xfId="483" applyFont="1" applyFill="1" applyBorder="1" applyAlignment="1" applyProtection="1">
      <alignment horizontal="right" vertical="center"/>
    </xf>
    <xf numFmtId="165" fontId="4" fillId="37" borderId="158" xfId="483" applyFont="1" applyFill="1" applyBorder="1" applyAlignment="1" applyProtection="1">
      <alignment horizontal="right" vertical="center"/>
    </xf>
    <xf numFmtId="37" fontId="9" fillId="28" borderId="156" xfId="483" applyNumberFormat="1" applyFont="1" applyFill="1" applyBorder="1" applyAlignment="1" applyProtection="1">
      <alignment horizontal="center" vertical="center"/>
      <protection locked="0"/>
    </xf>
    <xf numFmtId="1" fontId="4" fillId="0" borderId="156" xfId="483" applyNumberFormat="1" applyFont="1" applyFill="1" applyBorder="1" applyAlignment="1" applyProtection="1">
      <alignment horizontal="center" vertical="center"/>
    </xf>
    <xf numFmtId="0" fontId="9" fillId="28" borderId="60" xfId="380" applyFont="1" applyFill="1" applyBorder="1" applyAlignment="1" applyProtection="1">
      <alignment horizontal="center" vertical="center"/>
    </xf>
    <xf numFmtId="0" fontId="9" fillId="27" borderId="160" xfId="380" applyFont="1" applyFill="1" applyBorder="1" applyAlignment="1" applyProtection="1">
      <alignment horizontal="left" vertical="center"/>
    </xf>
    <xf numFmtId="0" fontId="9" fillId="27" borderId="195" xfId="380" applyFont="1" applyFill="1" applyBorder="1" applyAlignment="1" applyProtection="1">
      <alignment horizontal="left" vertical="center"/>
    </xf>
    <xf numFmtId="0" fontId="10" fillId="27" borderId="195" xfId="380" applyFont="1" applyFill="1" applyBorder="1" applyAlignment="1" applyProtection="1">
      <alignment horizontal="right" vertical="center"/>
    </xf>
    <xf numFmtId="165" fontId="10" fillId="37" borderId="60" xfId="483" applyFont="1" applyFill="1" applyBorder="1" applyAlignment="1" applyProtection="1">
      <alignment horizontal="right" vertical="center"/>
    </xf>
    <xf numFmtId="2" fontId="4" fillId="37" borderId="61" xfId="449" applyNumberFormat="1" applyFont="1" applyFill="1" applyBorder="1" applyAlignment="1" applyProtection="1">
      <alignment horizontal="right" vertical="center"/>
    </xf>
    <xf numFmtId="2" fontId="4" fillId="30" borderId="196" xfId="449" applyNumberFormat="1" applyFont="1" applyFill="1" applyBorder="1" applyAlignment="1" applyProtection="1">
      <alignment horizontal="right" vertical="center"/>
    </xf>
    <xf numFmtId="2" fontId="4" fillId="30" borderId="195" xfId="449" applyNumberFormat="1" applyFont="1" applyFill="1" applyBorder="1" applyAlignment="1" applyProtection="1">
      <alignment horizontal="right" vertical="center"/>
    </xf>
    <xf numFmtId="165" fontId="4" fillId="37" borderId="60" xfId="483" applyFont="1" applyFill="1" applyBorder="1" applyAlignment="1" applyProtection="1">
      <alignment horizontal="right" vertical="center"/>
    </xf>
    <xf numFmtId="165" fontId="4" fillId="37" borderId="157" xfId="483" applyFont="1" applyFill="1" applyBorder="1" applyAlignment="1" applyProtection="1">
      <alignment horizontal="right" vertical="center"/>
    </xf>
    <xf numFmtId="165" fontId="4" fillId="37" borderId="160" xfId="483" applyFont="1" applyFill="1" applyBorder="1" applyAlignment="1" applyProtection="1">
      <alignment horizontal="right" vertical="center"/>
    </xf>
    <xf numFmtId="1" fontId="4" fillId="0" borderId="61" xfId="483" applyNumberFormat="1" applyFont="1" applyFill="1" applyBorder="1" applyAlignment="1" applyProtection="1">
      <alignment horizontal="center" vertical="center"/>
    </xf>
    <xf numFmtId="0" fontId="4" fillId="0" borderId="0" xfId="380" applyFont="1" applyFill="1" applyAlignment="1" applyProtection="1">
      <alignment vertical="center"/>
    </xf>
    <xf numFmtId="0" fontId="9" fillId="0" borderId="0" xfId="380" applyFont="1" applyFill="1" applyBorder="1" applyAlignment="1" applyProtection="1">
      <alignment horizontal="center" vertical="center"/>
    </xf>
    <xf numFmtId="0" fontId="4" fillId="0" borderId="0" xfId="380" applyFont="1" applyFill="1" applyBorder="1" applyAlignment="1" applyProtection="1">
      <alignment vertical="center"/>
    </xf>
    <xf numFmtId="0" fontId="4" fillId="0" borderId="0" xfId="380" applyFont="1" applyFill="1" applyBorder="1" applyAlignment="1" applyProtection="1">
      <alignment horizontal="center" vertical="center"/>
    </xf>
    <xf numFmtId="0" fontId="9" fillId="27" borderId="177" xfId="380" applyFont="1" applyFill="1" applyBorder="1" applyAlignment="1" applyProtection="1">
      <alignment horizontal="center" vertical="center"/>
    </xf>
    <xf numFmtId="0" fontId="9" fillId="27" borderId="209" xfId="380" applyFont="1" applyFill="1" applyBorder="1" applyAlignment="1" applyProtection="1">
      <alignment horizontal="left" vertical="center"/>
    </xf>
    <xf numFmtId="0" fontId="9" fillId="27" borderId="144" xfId="380" applyFont="1" applyFill="1" applyBorder="1" applyAlignment="1" applyProtection="1">
      <alignment horizontal="left" vertical="center"/>
    </xf>
    <xf numFmtId="0" fontId="10" fillId="27" borderId="55" xfId="380" applyFont="1" applyFill="1" applyBorder="1" applyAlignment="1" applyProtection="1">
      <alignment horizontal="right" vertical="center"/>
    </xf>
    <xf numFmtId="165" fontId="10" fillId="37" borderId="54" xfId="483" applyFont="1" applyFill="1" applyBorder="1" applyAlignment="1" applyProtection="1">
      <alignment horizontal="right" vertical="center"/>
    </xf>
    <xf numFmtId="2" fontId="4" fillId="37" borderId="179" xfId="449" applyNumberFormat="1" applyFont="1" applyFill="1" applyBorder="1" applyAlignment="1" applyProtection="1">
      <alignment horizontal="right" vertical="center"/>
    </xf>
    <xf numFmtId="165" fontId="4" fillId="37" borderId="177" xfId="483" applyFont="1" applyFill="1" applyBorder="1" applyAlignment="1" applyProtection="1">
      <alignment horizontal="right" vertical="center"/>
    </xf>
    <xf numFmtId="165" fontId="4" fillId="37" borderId="178" xfId="483" applyFont="1" applyFill="1" applyBorder="1" applyAlignment="1" applyProtection="1">
      <alignment horizontal="right" vertical="center"/>
    </xf>
    <xf numFmtId="165" fontId="4" fillId="37" borderId="209" xfId="483" applyFont="1" applyFill="1" applyBorder="1" applyAlignment="1" applyProtection="1">
      <alignment horizontal="right" vertical="center"/>
    </xf>
    <xf numFmtId="37" fontId="10" fillId="0" borderId="179" xfId="483" applyNumberFormat="1" applyFont="1" applyFill="1" applyBorder="1" applyAlignment="1" applyProtection="1">
      <alignment horizontal="center" vertical="center"/>
    </xf>
    <xf numFmtId="0" fontId="2" fillId="0" borderId="0" xfId="380" applyAlignment="1" applyProtection="1">
      <alignment horizontal="center" vertical="center"/>
    </xf>
    <xf numFmtId="0" fontId="10" fillId="27" borderId="144" xfId="380" applyFont="1" applyFill="1" applyBorder="1" applyAlignment="1" applyProtection="1">
      <alignment horizontal="right" vertical="center"/>
    </xf>
    <xf numFmtId="0" fontId="9" fillId="0" borderId="0" xfId="380" applyFont="1" applyAlignment="1">
      <alignment horizontal="center"/>
    </xf>
    <xf numFmtId="0" fontId="10" fillId="0" borderId="0" xfId="364" applyFont="1" applyAlignment="1" applyProtection="1"/>
    <xf numFmtId="0" fontId="9" fillId="27" borderId="210" xfId="380" applyFont="1" applyFill="1" applyBorder="1" applyAlignment="1" applyProtection="1">
      <alignment horizontal="left" vertical="center"/>
    </xf>
    <xf numFmtId="0" fontId="74" fillId="27" borderId="210" xfId="380" applyFont="1" applyFill="1" applyBorder="1" applyAlignment="1" applyProtection="1">
      <alignment horizontal="left" vertical="center"/>
    </xf>
    <xf numFmtId="0" fontId="10" fillId="0" borderId="0" xfId="380" applyFont="1" applyFill="1" applyBorder="1"/>
    <xf numFmtId="0" fontId="2" fillId="0" borderId="0" xfId="380" applyFill="1" applyBorder="1"/>
    <xf numFmtId="0" fontId="2" fillId="0" borderId="0" xfId="380" applyFont="1" applyBorder="1" applyAlignment="1" applyProtection="1">
      <alignment horizontal="left" vertical="center"/>
    </xf>
    <xf numFmtId="0" fontId="10" fillId="27" borderId="0" xfId="380" applyFont="1" applyFill="1" applyAlignment="1" applyProtection="1">
      <alignment horizontal="left" vertical="center"/>
    </xf>
    <xf numFmtId="0" fontId="75" fillId="27" borderId="0" xfId="380" applyFont="1" applyFill="1" applyAlignment="1" applyProtection="1">
      <alignment horizontal="left" vertical="center"/>
    </xf>
    <xf numFmtId="0" fontId="7" fillId="0" borderId="0" xfId="380" applyFont="1" applyAlignment="1" applyProtection="1">
      <alignment vertical="center"/>
    </xf>
    <xf numFmtId="0" fontId="10" fillId="0" borderId="53" xfId="380" applyFont="1" applyBorder="1" applyAlignment="1" applyProtection="1">
      <alignment vertical="center"/>
    </xf>
    <xf numFmtId="0" fontId="2" fillId="0" borderId="0" xfId="380" applyFill="1" applyAlignment="1" applyProtection="1">
      <alignment vertical="center"/>
    </xf>
    <xf numFmtId="0" fontId="10" fillId="0" borderId="140" xfId="380" applyFont="1" applyBorder="1" applyAlignment="1" applyProtection="1">
      <alignment vertical="center"/>
    </xf>
    <xf numFmtId="0" fontId="9" fillId="0" borderId="0" xfId="380" applyFont="1" applyAlignment="1" applyProtection="1">
      <alignment horizontal="left" vertical="center"/>
    </xf>
    <xf numFmtId="0" fontId="76" fillId="0" borderId="0" xfId="380" applyFont="1" applyAlignment="1" applyProtection="1">
      <alignment horizontal="left" vertical="center"/>
    </xf>
    <xf numFmtId="0" fontId="10" fillId="0" borderId="0" xfId="380" applyFont="1" applyBorder="1" applyAlignment="1" applyProtection="1">
      <alignment vertical="center"/>
    </xf>
    <xf numFmtId="0" fontId="9" fillId="0" borderId="145" xfId="380" applyFont="1" applyBorder="1" applyAlignment="1" applyProtection="1">
      <alignment horizontal="center" vertical="center"/>
    </xf>
    <xf numFmtId="0" fontId="3" fillId="0" borderId="0" xfId="380" applyFont="1" applyBorder="1" applyAlignment="1" applyProtection="1">
      <alignment horizontal="center" vertical="center"/>
    </xf>
    <xf numFmtId="178" fontId="3" fillId="28" borderId="139" xfId="380" applyNumberFormat="1" applyFont="1" applyFill="1" applyBorder="1" applyAlignment="1" applyProtection="1">
      <alignment horizontal="left" vertical="center"/>
      <protection locked="0"/>
    </xf>
    <xf numFmtId="0" fontId="2" fillId="28" borderId="141" xfId="380" applyFill="1" applyBorder="1"/>
    <xf numFmtId="179" fontId="3" fillId="28" borderId="143" xfId="380" applyNumberFormat="1" applyFont="1" applyFill="1" applyBorder="1" applyAlignment="1" applyProtection="1">
      <alignment horizontal="center" vertical="center"/>
    </xf>
    <xf numFmtId="1" fontId="3" fillId="29" borderId="143" xfId="380" applyNumberFormat="1" applyFont="1" applyFill="1" applyBorder="1" applyAlignment="1" applyProtection="1">
      <alignment horizontal="center" vertical="center"/>
      <protection locked="0"/>
    </xf>
    <xf numFmtId="0" fontId="2" fillId="0" borderId="141" xfId="380" applyFill="1" applyBorder="1"/>
    <xf numFmtId="178" fontId="3" fillId="29" borderId="139" xfId="380" applyNumberFormat="1" applyFont="1" applyFill="1" applyBorder="1" applyAlignment="1" applyProtection="1">
      <alignment horizontal="center" vertical="center"/>
      <protection locked="0"/>
    </xf>
    <xf numFmtId="0" fontId="73" fillId="29" borderId="143" xfId="380" applyFont="1" applyFill="1" applyBorder="1" applyAlignment="1" applyProtection="1">
      <alignment horizontal="left" vertical="center"/>
    </xf>
    <xf numFmtId="179" fontId="3" fillId="27" borderId="139" xfId="380" applyNumberFormat="1" applyFont="1" applyFill="1" applyBorder="1" applyAlignment="1" applyProtection="1">
      <alignment horizontal="left" vertical="center"/>
    </xf>
    <xf numFmtId="0" fontId="2" fillId="27" borderId="141" xfId="380" applyFill="1" applyBorder="1" applyProtection="1"/>
    <xf numFmtId="179" fontId="3" fillId="27" borderId="143" xfId="380" applyNumberFormat="1" applyFont="1" applyFill="1" applyBorder="1" applyAlignment="1" applyProtection="1">
      <alignment horizontal="center" vertical="center"/>
    </xf>
    <xf numFmtId="1" fontId="3" fillId="27" borderId="143" xfId="380" applyNumberFormat="1" applyFont="1" applyFill="1" applyBorder="1" applyAlignment="1" applyProtection="1">
      <alignment horizontal="center" vertical="center"/>
    </xf>
    <xf numFmtId="179" fontId="3" fillId="27" borderId="139" xfId="380" applyNumberFormat="1" applyFont="1" applyFill="1" applyBorder="1" applyAlignment="1" applyProtection="1">
      <alignment horizontal="center" vertical="center"/>
    </xf>
    <xf numFmtId="0" fontId="10" fillId="30" borderId="146" xfId="380" applyFont="1" applyFill="1" applyBorder="1" applyAlignment="1" applyProtection="1">
      <alignment horizontal="center" vertical="center"/>
    </xf>
    <xf numFmtId="0" fontId="4" fillId="30" borderId="123" xfId="380" applyFont="1" applyFill="1" applyBorder="1" applyAlignment="1" applyProtection="1">
      <alignment horizontal="center" vertical="center"/>
    </xf>
    <xf numFmtId="0" fontId="9" fillId="28" borderId="54" xfId="380" applyFont="1" applyFill="1" applyBorder="1" applyAlignment="1" applyProtection="1">
      <alignment horizontal="right" vertical="center"/>
      <protection locked="0"/>
    </xf>
    <xf numFmtId="0" fontId="10" fillId="28" borderId="144" xfId="380" applyFont="1" applyFill="1" applyBorder="1" applyAlignment="1" applyProtection="1">
      <alignment horizontal="center" vertical="center"/>
    </xf>
    <xf numFmtId="0" fontId="9" fillId="28" borderId="55" xfId="380" applyFont="1" applyFill="1" applyBorder="1" applyAlignment="1" applyProtection="1">
      <alignment horizontal="left" vertical="center"/>
      <protection locked="0"/>
    </xf>
    <xf numFmtId="0" fontId="9" fillId="0" borderId="54" xfId="380" applyFont="1" applyFill="1" applyBorder="1" applyAlignment="1" applyProtection="1">
      <alignment horizontal="right" vertical="center"/>
    </xf>
    <xf numFmtId="0" fontId="10" fillId="0" borderId="144" xfId="380" applyFont="1" applyFill="1" applyBorder="1" applyAlignment="1" applyProtection="1">
      <alignment horizontal="center" vertical="center"/>
    </xf>
    <xf numFmtId="0" fontId="9" fillId="0" borderId="55" xfId="380" applyFont="1" applyFill="1" applyBorder="1" applyAlignment="1" applyProtection="1">
      <alignment horizontal="left" vertical="center"/>
    </xf>
    <xf numFmtId="0" fontId="9" fillId="30" borderId="54" xfId="380" applyFont="1" applyFill="1" applyBorder="1" applyAlignment="1" applyProtection="1">
      <alignment horizontal="right" vertical="center"/>
    </xf>
    <xf numFmtId="0" fontId="10" fillId="30" borderId="144" xfId="380" applyFont="1" applyFill="1" applyBorder="1" applyAlignment="1" applyProtection="1">
      <alignment horizontal="center" vertical="center"/>
    </xf>
    <xf numFmtId="0" fontId="9" fillId="30" borderId="55" xfId="380" applyFont="1" applyFill="1" applyBorder="1" applyAlignment="1" applyProtection="1">
      <alignment horizontal="left" vertical="center"/>
    </xf>
    <xf numFmtId="0" fontId="10" fillId="30" borderId="143" xfId="380" applyFont="1" applyFill="1" applyBorder="1" applyAlignment="1" applyProtection="1">
      <alignment horizontal="center" vertical="center"/>
    </xf>
    <xf numFmtId="0" fontId="5" fillId="30" borderId="140" xfId="380" quotePrefix="1" applyFont="1" applyFill="1" applyBorder="1" applyAlignment="1" applyProtection="1">
      <alignment horizontal="center" vertical="center" wrapText="1"/>
    </xf>
    <xf numFmtId="0" fontId="10" fillId="0" borderId="140" xfId="380" applyFont="1" applyFill="1" applyBorder="1" applyAlignment="1" applyProtection="1">
      <alignment horizontal="center" vertical="center"/>
    </xf>
    <xf numFmtId="0" fontId="10" fillId="27" borderId="56" xfId="380" applyFont="1" applyFill="1" applyBorder="1" applyAlignment="1" applyProtection="1">
      <alignment vertical="center"/>
    </xf>
    <xf numFmtId="10" fontId="4" fillId="27" borderId="56" xfId="449" applyNumberFormat="1" applyFont="1" applyFill="1" applyBorder="1" applyAlignment="1" applyProtection="1">
      <alignment horizontal="right" vertical="center"/>
    </xf>
    <xf numFmtId="165" fontId="4" fillId="28" borderId="56" xfId="483" applyFont="1" applyFill="1" applyBorder="1" applyAlignment="1" applyProtection="1">
      <alignment horizontal="right" vertical="center"/>
      <protection locked="0"/>
    </xf>
    <xf numFmtId="165" fontId="75" fillId="27" borderId="56" xfId="483" applyFont="1" applyFill="1" applyBorder="1" applyAlignment="1" applyProtection="1">
      <alignment horizontal="right" vertical="center"/>
    </xf>
    <xf numFmtId="165" fontId="4" fillId="0" borderId="56" xfId="483" applyFont="1" applyFill="1" applyBorder="1" applyAlignment="1" applyProtection="1">
      <alignment horizontal="right" vertical="center"/>
      <protection locked="0"/>
    </xf>
    <xf numFmtId="0" fontId="68" fillId="27" borderId="56" xfId="380" applyFont="1" applyFill="1" applyBorder="1" applyAlignment="1" applyProtection="1">
      <alignment vertical="center"/>
    </xf>
    <xf numFmtId="10" fontId="75" fillId="27" borderId="56" xfId="449" applyNumberFormat="1" applyFont="1" applyFill="1" applyBorder="1" applyAlignment="1" applyProtection="1">
      <alignment horizontal="right" vertical="center"/>
    </xf>
    <xf numFmtId="165" fontId="68" fillId="27" borderId="123" xfId="483" applyFont="1" applyFill="1" applyBorder="1" applyAlignment="1" applyProtection="1">
      <alignment horizontal="right" vertical="center"/>
    </xf>
    <xf numFmtId="10" fontId="75" fillId="27" borderId="123" xfId="449" applyNumberFormat="1" applyFont="1" applyFill="1" applyBorder="1" applyAlignment="1" applyProtection="1">
      <alignment horizontal="right" vertical="center"/>
    </xf>
    <xf numFmtId="165" fontId="4" fillId="28" borderId="123" xfId="483" applyFont="1" applyFill="1" applyBorder="1" applyAlignment="1" applyProtection="1">
      <alignment horizontal="right" vertical="center"/>
      <protection locked="0"/>
    </xf>
    <xf numFmtId="165" fontId="75" fillId="27" borderId="123" xfId="483" applyFont="1" applyFill="1" applyBorder="1" applyAlignment="1" applyProtection="1">
      <alignment horizontal="right" vertical="center"/>
    </xf>
    <xf numFmtId="165" fontId="4" fillId="0" borderId="123" xfId="483" applyFont="1" applyFill="1" applyBorder="1" applyAlignment="1" applyProtection="1">
      <alignment horizontal="right" vertical="center"/>
      <protection locked="0"/>
    </xf>
    <xf numFmtId="0" fontId="9" fillId="30" borderId="141" xfId="380" applyFont="1" applyFill="1" applyBorder="1" applyAlignment="1" applyProtection="1">
      <alignment horizontal="right" vertical="center"/>
    </xf>
    <xf numFmtId="0" fontId="9" fillId="30" borderId="211" xfId="380" applyFont="1" applyFill="1" applyBorder="1" applyAlignment="1" applyProtection="1">
      <alignment horizontal="right" vertical="center"/>
    </xf>
    <xf numFmtId="165" fontId="68" fillId="30" borderId="212" xfId="483" applyFont="1" applyFill="1" applyBorder="1" applyAlignment="1" applyProtection="1">
      <alignment horizontal="right" vertical="center"/>
    </xf>
    <xf numFmtId="165" fontId="75" fillId="30" borderId="212" xfId="483" applyFont="1" applyFill="1" applyBorder="1" applyAlignment="1" applyProtection="1">
      <alignment horizontal="right" vertical="center"/>
    </xf>
    <xf numFmtId="165" fontId="75" fillId="29" borderId="212" xfId="483" applyFont="1" applyFill="1" applyBorder="1" applyAlignment="1" applyProtection="1">
      <alignment horizontal="right" vertical="center"/>
    </xf>
    <xf numFmtId="165" fontId="75" fillId="27" borderId="212" xfId="483" applyFont="1" applyFill="1" applyBorder="1" applyAlignment="1" applyProtection="1">
      <alignment horizontal="right" vertical="center"/>
    </xf>
    <xf numFmtId="165" fontId="75" fillId="0" borderId="212" xfId="483" applyFont="1" applyFill="1" applyBorder="1" applyAlignment="1" applyProtection="1">
      <alignment horizontal="right" vertical="center"/>
    </xf>
    <xf numFmtId="0" fontId="10" fillId="30" borderId="56" xfId="380" applyFont="1" applyFill="1" applyBorder="1" applyAlignment="1" applyProtection="1">
      <alignment vertical="center"/>
    </xf>
    <xf numFmtId="0" fontId="10" fillId="30" borderId="55" xfId="380" applyFont="1" applyFill="1" applyBorder="1" applyAlignment="1" applyProtection="1">
      <alignment horizontal="right" vertical="center"/>
    </xf>
    <xf numFmtId="165" fontId="75" fillId="29" borderId="56" xfId="483" applyFont="1" applyFill="1" applyBorder="1" applyAlignment="1" applyProtection="1">
      <alignment horizontal="right" vertical="center"/>
    </xf>
    <xf numFmtId="165" fontId="75" fillId="0" borderId="56" xfId="483" applyFont="1" applyFill="1" applyBorder="1" applyAlignment="1" applyProtection="1">
      <alignment horizontal="right" vertical="center"/>
    </xf>
    <xf numFmtId="0" fontId="10" fillId="0" borderId="0" xfId="380" applyFont="1" applyFill="1" applyBorder="1" applyAlignment="1" applyProtection="1">
      <alignment horizontal="right" vertical="center"/>
    </xf>
    <xf numFmtId="165" fontId="77" fillId="0" borderId="0" xfId="380" applyNumberFormat="1" applyFont="1" applyFill="1" applyBorder="1" applyAlignment="1" applyProtection="1">
      <alignment vertical="center"/>
    </xf>
    <xf numFmtId="165" fontId="69" fillId="0" borderId="0" xfId="483" applyFont="1" applyFill="1" applyBorder="1" applyAlignment="1" applyProtection="1">
      <alignment horizontal="right" vertical="center"/>
    </xf>
    <xf numFmtId="0" fontId="2" fillId="0" borderId="0" xfId="380" applyFill="1" applyBorder="1" applyAlignment="1" applyProtection="1">
      <alignment horizontal="center" vertical="center"/>
    </xf>
    <xf numFmtId="0" fontId="4" fillId="0" borderId="0" xfId="380" applyFont="1" applyAlignment="1" applyProtection="1">
      <alignment horizontal="left" vertical="center"/>
    </xf>
    <xf numFmtId="0" fontId="28" fillId="0" borderId="0" xfId="380" applyFont="1" applyFill="1" applyBorder="1" applyAlignment="1" applyProtection="1">
      <alignment vertical="center"/>
    </xf>
    <xf numFmtId="0" fontId="78" fillId="0" borderId="0" xfId="380" applyFont="1" applyFill="1" applyBorder="1" applyAlignment="1" applyProtection="1">
      <alignment vertical="center"/>
    </xf>
    <xf numFmtId="0" fontId="79" fillId="0" borderId="0" xfId="380" applyFont="1" applyFill="1" applyBorder="1" applyAlignment="1" applyProtection="1">
      <alignment vertical="center"/>
    </xf>
    <xf numFmtId="165" fontId="80" fillId="27" borderId="182" xfId="483" applyFont="1" applyFill="1" applyBorder="1" applyAlignment="1" applyProtection="1">
      <alignment horizontal="right" vertical="center"/>
    </xf>
    <xf numFmtId="165" fontId="80" fillId="27" borderId="56" xfId="483" applyFont="1" applyFill="1" applyBorder="1" applyAlignment="1" applyProtection="1">
      <alignment horizontal="right" vertical="center"/>
    </xf>
    <xf numFmtId="164" fontId="2" fillId="0" borderId="0" xfId="380" applyNumberFormat="1"/>
    <xf numFmtId="164" fontId="2" fillId="0" borderId="0" xfId="380" applyNumberFormat="1" applyAlignment="1" applyProtection="1">
      <alignment vertical="center"/>
    </xf>
    <xf numFmtId="4" fontId="2" fillId="0" borderId="0" xfId="380" applyNumberFormat="1" applyAlignment="1" applyProtection="1">
      <alignment vertical="center"/>
    </xf>
    <xf numFmtId="0" fontId="10" fillId="30" borderId="139" xfId="380" applyFont="1" applyFill="1" applyBorder="1" applyAlignment="1" applyProtection="1">
      <alignment horizontal="right" vertical="center"/>
    </xf>
    <xf numFmtId="3" fontId="9" fillId="0" borderId="112" xfId="409" applyNumberFormat="1" applyFont="1" applyBorder="1" applyAlignment="1">
      <alignment horizontal="center" vertical="center" wrapText="1"/>
    </xf>
    <xf numFmtId="0" fontId="9" fillId="22" borderId="0" xfId="409" applyFont="1" applyFill="1" applyBorder="1" applyAlignment="1">
      <alignment horizontal="center" vertical="center" wrapText="1"/>
    </xf>
    <xf numFmtId="0" fontId="0" fillId="22" borderId="0" xfId="0" applyFill="1"/>
    <xf numFmtId="0" fontId="9" fillId="22" borderId="0" xfId="409" applyFont="1" applyFill="1" applyBorder="1" applyAlignment="1">
      <alignment horizontal="center" vertical="center"/>
    </xf>
    <xf numFmtId="2" fontId="9" fillId="21" borderId="52" xfId="409" applyNumberFormat="1" applyFont="1" applyFill="1" applyBorder="1" applyAlignment="1">
      <alignment horizontal="center" vertical="center" wrapText="1"/>
    </xf>
    <xf numFmtId="0" fontId="10" fillId="27" borderId="54" xfId="380" applyFont="1" applyFill="1" applyBorder="1" applyAlignment="1" applyProtection="1">
      <alignment horizontal="left" vertical="center"/>
    </xf>
    <xf numFmtId="0" fontId="10" fillId="27" borderId="144" xfId="380" applyFont="1" applyFill="1" applyBorder="1" applyAlignment="1" applyProtection="1">
      <alignment horizontal="left" vertical="center"/>
    </xf>
    <xf numFmtId="0" fontId="10" fillId="27" borderId="55" xfId="380" applyFont="1" applyFill="1" applyBorder="1" applyAlignment="1" applyProtection="1">
      <alignment horizontal="left" vertical="center"/>
    </xf>
    <xf numFmtId="0" fontId="9" fillId="22" borderId="112" xfId="409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center"/>
    </xf>
    <xf numFmtId="0" fontId="10" fillId="22" borderId="0" xfId="409" applyFont="1" applyFill="1"/>
    <xf numFmtId="0" fontId="6" fillId="22" borderId="0" xfId="416" applyFont="1" applyFill="1" applyProtection="1">
      <protection locked="0"/>
    </xf>
    <xf numFmtId="9" fontId="10" fillId="22" borderId="0" xfId="409" applyNumberFormat="1" applyFont="1" applyFill="1"/>
    <xf numFmtId="0" fontId="50" fillId="22" borderId="0" xfId="363" applyFont="1" applyFill="1" applyAlignment="1">
      <alignment vertical="center"/>
    </xf>
    <xf numFmtId="0" fontId="10" fillId="22" borderId="0" xfId="409" applyFont="1" applyFill="1" applyAlignment="1">
      <alignment vertical="center"/>
    </xf>
    <xf numFmtId="0" fontId="10" fillId="22" borderId="0" xfId="409" applyFont="1" applyFill="1" applyAlignment="1">
      <alignment horizontal="center" vertical="center"/>
    </xf>
    <xf numFmtId="0" fontId="10" fillId="22" borderId="0" xfId="409" applyFill="1" applyAlignment="1">
      <alignment horizontal="center" vertical="center" wrapText="1"/>
    </xf>
    <xf numFmtId="0" fontId="0" fillId="22" borderId="0" xfId="0" applyFont="1" applyFill="1" applyAlignment="1">
      <alignment vertical="center"/>
    </xf>
    <xf numFmtId="0" fontId="0" fillId="22" borderId="0" xfId="363" applyFont="1" applyFill="1" applyAlignment="1">
      <alignment vertical="center" wrapText="1"/>
    </xf>
    <xf numFmtId="0" fontId="0" fillId="22" borderId="0" xfId="363" applyFont="1" applyFill="1" applyAlignment="1">
      <alignment horizontal="center" vertical="center" wrapText="1"/>
    </xf>
    <xf numFmtId="0" fontId="0" fillId="22" borderId="0" xfId="0" applyFont="1" applyFill="1" applyAlignment="1">
      <alignment horizontal="center" vertical="center"/>
    </xf>
    <xf numFmtId="0" fontId="0" fillId="22" borderId="0" xfId="363" applyFont="1" applyFill="1" applyAlignment="1">
      <alignment vertical="center"/>
    </xf>
    <xf numFmtId="0" fontId="0" fillId="22" borderId="0" xfId="363" applyFont="1" applyFill="1" applyAlignment="1">
      <alignment horizontal="center" vertical="center"/>
    </xf>
    <xf numFmtId="0" fontId="53" fillId="22" borderId="0" xfId="0" applyFont="1" applyFill="1" applyAlignment="1">
      <alignment vertical="center"/>
    </xf>
    <xf numFmtId="0" fontId="6" fillId="22" borderId="0" xfId="0" applyFont="1" applyFill="1" applyAlignment="1">
      <alignment vertical="center"/>
    </xf>
    <xf numFmtId="0" fontId="52" fillId="22" borderId="0" xfId="0" applyFont="1" applyFill="1" applyAlignment="1">
      <alignment vertical="center"/>
    </xf>
    <xf numFmtId="0" fontId="52" fillId="22" borderId="0" xfId="363" applyFont="1" applyFill="1" applyAlignment="1">
      <alignment vertical="center"/>
    </xf>
    <xf numFmtId="0" fontId="10" fillId="22" borderId="0" xfId="409" applyFill="1" applyBorder="1"/>
    <xf numFmtId="2" fontId="10" fillId="22" borderId="0" xfId="409" applyNumberFormat="1" applyFill="1" applyBorder="1"/>
    <xf numFmtId="0" fontId="10" fillId="22" borderId="0" xfId="409" applyNumberFormat="1" applyFill="1" applyBorder="1"/>
    <xf numFmtId="0" fontId="3" fillId="22" borderId="0" xfId="409" applyFont="1" applyFill="1" applyBorder="1" applyAlignment="1">
      <alignment horizontal="right" vertical="center"/>
    </xf>
    <xf numFmtId="0" fontId="3" fillId="22" borderId="0" xfId="409" applyFont="1" applyFill="1" applyBorder="1" applyAlignment="1">
      <alignment vertical="center" wrapText="1"/>
    </xf>
    <xf numFmtId="0" fontId="9" fillId="22" borderId="0" xfId="409" applyFont="1" applyFill="1" applyBorder="1" applyAlignment="1">
      <alignment vertical="center"/>
    </xf>
    <xf numFmtId="2" fontId="3" fillId="22" borderId="0" xfId="409" applyNumberFormat="1" applyFont="1" applyFill="1" applyBorder="1" applyAlignment="1">
      <alignment vertical="center"/>
    </xf>
    <xf numFmtId="2" fontId="3" fillId="22" borderId="0" xfId="409" applyNumberFormat="1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center" vertical="center"/>
    </xf>
    <xf numFmtId="4" fontId="3" fillId="22" borderId="0" xfId="409" applyNumberFormat="1" applyFont="1" applyFill="1" applyBorder="1" applyAlignment="1">
      <alignment horizontal="center" vertical="center"/>
    </xf>
    <xf numFmtId="166" fontId="6" fillId="22" borderId="0" xfId="473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vertical="center"/>
    </xf>
    <xf numFmtId="0" fontId="3" fillId="22" borderId="0" xfId="409" applyFont="1" applyFill="1" applyBorder="1" applyAlignment="1">
      <alignment horizontal="centerContinuous" vertical="center" wrapText="1"/>
    </xf>
    <xf numFmtId="0" fontId="9" fillId="22" borderId="0" xfId="409" applyFont="1" applyFill="1" applyBorder="1" applyAlignment="1">
      <alignment horizontal="centerContinuous" vertical="center"/>
    </xf>
    <xf numFmtId="2" fontId="3" fillId="22" borderId="0" xfId="409" applyNumberFormat="1" applyFont="1" applyFill="1" applyBorder="1" applyAlignment="1">
      <alignment horizontal="centerContinuous" vertical="center"/>
    </xf>
    <xf numFmtId="49" fontId="3" fillId="22" borderId="0" xfId="409" applyNumberFormat="1" applyFont="1" applyFill="1" applyBorder="1" applyAlignment="1">
      <alignment horizontal="right" vertical="center"/>
    </xf>
    <xf numFmtId="0" fontId="3" fillId="22" borderId="0" xfId="409" applyNumberFormat="1" applyFont="1" applyFill="1" applyBorder="1" applyAlignment="1">
      <alignment horizontal="left" vertical="center" wrapText="1"/>
    </xf>
    <xf numFmtId="49" fontId="9" fillId="22" borderId="0" xfId="409" applyNumberFormat="1" applyFont="1" applyFill="1" applyBorder="1" applyAlignment="1">
      <alignment horizontal="left" vertical="center"/>
    </xf>
    <xf numFmtId="2" fontId="3" fillId="22" borderId="0" xfId="409" applyNumberFormat="1" applyFont="1" applyFill="1" applyBorder="1" applyAlignment="1">
      <alignment horizontal="left" vertical="center"/>
    </xf>
    <xf numFmtId="4" fontId="6" fillId="22" borderId="0" xfId="409" applyNumberFormat="1" applyFont="1" applyFill="1" applyBorder="1"/>
    <xf numFmtId="0" fontId="9" fillId="22" borderId="0" xfId="409" applyFont="1" applyFill="1" applyAlignment="1">
      <alignment horizontal="center" vertical="center"/>
    </xf>
    <xf numFmtId="0" fontId="0" fillId="22" borderId="0" xfId="409" applyFont="1" applyFill="1" applyBorder="1"/>
    <xf numFmtId="2" fontId="0" fillId="22" borderId="0" xfId="409" applyNumberFormat="1" applyFont="1" applyFill="1" applyBorder="1"/>
    <xf numFmtId="10" fontId="0" fillId="22" borderId="0" xfId="409" applyNumberFormat="1" applyFont="1" applyFill="1" applyBorder="1"/>
    <xf numFmtId="0" fontId="0" fillId="22" borderId="0" xfId="409" applyNumberFormat="1" applyFont="1" applyFill="1" applyBorder="1"/>
    <xf numFmtId="49" fontId="0" fillId="22" borderId="0" xfId="409" applyNumberFormat="1" applyFont="1" applyFill="1" applyAlignment="1">
      <alignment vertical="center"/>
    </xf>
    <xf numFmtId="0" fontId="6" fillId="22" borderId="0" xfId="416" applyFont="1" applyFill="1" applyAlignment="1" applyProtection="1">
      <alignment horizontal="center" vertical="center"/>
      <protection locked="0"/>
    </xf>
    <xf numFmtId="0" fontId="10" fillId="22" borderId="0" xfId="409" applyFont="1" applyFill="1" applyAlignment="1">
      <alignment vertical="center" wrapText="1"/>
    </xf>
    <xf numFmtId="0" fontId="10" fillId="22" borderId="0" xfId="409" applyFont="1" applyFill="1" applyAlignment="1">
      <alignment horizontal="center" vertical="center" wrapText="1"/>
    </xf>
    <xf numFmtId="10" fontId="6" fillId="22" borderId="0" xfId="409" applyNumberFormat="1" applyFont="1" applyFill="1" applyAlignment="1">
      <alignment vertical="center"/>
    </xf>
    <xf numFmtId="0" fontId="10" fillId="22" borderId="0" xfId="409" applyNumberFormat="1" applyFont="1" applyFill="1" applyAlignment="1">
      <alignment vertical="center"/>
    </xf>
    <xf numFmtId="0" fontId="3" fillId="22" borderId="0" xfId="409" applyFont="1" applyFill="1" applyAlignment="1">
      <alignment vertical="center"/>
    </xf>
    <xf numFmtId="0" fontId="10" fillId="22" borderId="0" xfId="416" applyFont="1" applyFill="1" applyAlignment="1" applyProtection="1">
      <alignment horizontal="center" vertical="center"/>
      <protection locked="0"/>
    </xf>
    <xf numFmtId="4" fontId="3" fillId="22" borderId="0" xfId="409" applyNumberFormat="1" applyFont="1" applyFill="1" applyBorder="1" applyAlignment="1">
      <alignment horizontal="right" vertical="center"/>
    </xf>
    <xf numFmtId="166" fontId="6" fillId="22" borderId="0" xfId="473" applyFill="1" applyBorder="1" applyAlignment="1">
      <alignment vertical="center"/>
    </xf>
    <xf numFmtId="0" fontId="3" fillId="22" borderId="0" xfId="409" applyFont="1" applyFill="1" applyBorder="1" applyAlignment="1">
      <alignment horizontal="centerContinuous" vertical="center"/>
    </xf>
    <xf numFmtId="0" fontId="3" fillId="22" borderId="0" xfId="409" applyFont="1" applyFill="1" applyBorder="1" applyAlignment="1">
      <alignment horizontal="left" vertical="center"/>
    </xf>
    <xf numFmtId="169" fontId="3" fillId="22" borderId="0" xfId="409" applyNumberFormat="1" applyFont="1" applyFill="1" applyBorder="1" applyAlignment="1">
      <alignment vertical="center" wrapText="1"/>
    </xf>
    <xf numFmtId="49" fontId="3" fillId="22" borderId="0" xfId="409" applyNumberFormat="1" applyFont="1" applyFill="1" applyBorder="1" applyAlignment="1">
      <alignment vertical="center"/>
    </xf>
    <xf numFmtId="0" fontId="10" fillId="22" borderId="0" xfId="409" applyNumberFormat="1" applyFont="1" applyFill="1" applyBorder="1" applyAlignment="1">
      <alignment horizontal="center" vertical="center"/>
    </xf>
    <xf numFmtId="166" fontId="5" fillId="22" borderId="0" xfId="473" applyFont="1" applyFill="1" applyBorder="1" applyAlignment="1" applyProtection="1">
      <alignment horizontal="center"/>
    </xf>
    <xf numFmtId="0" fontId="10" fillId="22" borderId="0" xfId="409" applyFont="1" applyFill="1" applyBorder="1" applyAlignment="1">
      <alignment vertical="center"/>
    </xf>
    <xf numFmtId="9" fontId="10" fillId="22" borderId="0" xfId="409" applyNumberFormat="1" applyFont="1" applyFill="1" applyAlignment="1">
      <alignment vertical="center"/>
    </xf>
    <xf numFmtId="0" fontId="10" fillId="22" borderId="0" xfId="409" applyFill="1" applyAlignment="1">
      <alignment vertical="center"/>
    </xf>
    <xf numFmtId="2" fontId="10" fillId="22" borderId="0" xfId="409" applyNumberFormat="1" applyFont="1" applyFill="1" applyAlignment="1">
      <alignment horizontal="center" vertical="center"/>
    </xf>
    <xf numFmtId="2" fontId="6" fillId="22" borderId="0" xfId="409" applyNumberFormat="1" applyFont="1" applyFill="1" applyAlignment="1">
      <alignment horizontal="center" vertical="center"/>
    </xf>
    <xf numFmtId="166" fontId="6" fillId="22" borderId="0" xfId="473" applyFont="1" applyFill="1" applyAlignment="1">
      <alignment horizontal="center" vertical="center"/>
    </xf>
    <xf numFmtId="4" fontId="6" fillId="22" borderId="0" xfId="409" applyNumberFormat="1" applyFont="1" applyFill="1" applyAlignment="1">
      <alignment horizontal="right" vertical="center"/>
    </xf>
    <xf numFmtId="166" fontId="6" fillId="22" borderId="0" xfId="473" applyFill="1" applyAlignment="1">
      <alignment vertical="center"/>
    </xf>
    <xf numFmtId="2" fontId="10" fillId="22" borderId="0" xfId="409" applyNumberFormat="1" applyFill="1" applyBorder="1" applyAlignment="1">
      <alignment horizontal="center"/>
    </xf>
    <xf numFmtId="166" fontId="6" fillId="22" borderId="0" xfId="473" applyFont="1" applyFill="1" applyBorder="1" applyAlignment="1">
      <alignment horizontal="center"/>
    </xf>
    <xf numFmtId="4" fontId="10" fillId="22" borderId="0" xfId="409" applyNumberFormat="1" applyFill="1" applyBorder="1" applyAlignment="1">
      <alignment horizontal="right"/>
    </xf>
    <xf numFmtId="166" fontId="6" fillId="22" borderId="0" xfId="473" applyFill="1" applyBorder="1"/>
    <xf numFmtId="0" fontId="10" fillId="22" borderId="0" xfId="409" applyFill="1" applyBorder="1" applyAlignment="1">
      <alignment wrapText="1"/>
    </xf>
    <xf numFmtId="0" fontId="9" fillId="21" borderId="216" xfId="409" applyNumberFormat="1" applyFont="1" applyFill="1" applyBorder="1" applyAlignment="1">
      <alignment horizontal="center" vertical="center" wrapText="1"/>
    </xf>
    <xf numFmtId="166" fontId="9" fillId="21" borderId="161" xfId="473" applyFont="1" applyFill="1" applyBorder="1" applyAlignment="1">
      <alignment horizontal="center" vertical="center" wrapText="1"/>
    </xf>
    <xf numFmtId="0" fontId="0" fillId="22" borderId="108" xfId="0" applyFill="1" applyBorder="1" applyAlignment="1"/>
    <xf numFmtId="0" fontId="0" fillId="22" borderId="217" xfId="0" applyFill="1" applyBorder="1" applyAlignment="1"/>
    <xf numFmtId="0" fontId="9" fillId="22" borderId="56" xfId="409" applyFont="1" applyFill="1" applyBorder="1" applyAlignment="1">
      <alignment horizontal="left" vertical="center"/>
    </xf>
    <xf numFmtId="0" fontId="10" fillId="22" borderId="105" xfId="409" applyFill="1" applyBorder="1" applyAlignment="1">
      <alignment wrapText="1"/>
    </xf>
    <xf numFmtId="166" fontId="6" fillId="22" borderId="106" xfId="473" applyFill="1" applyBorder="1" applyAlignment="1">
      <alignment horizontal="center" vertical="center" wrapText="1"/>
    </xf>
    <xf numFmtId="0" fontId="10" fillId="22" borderId="57" xfId="409" applyFill="1" applyBorder="1" applyAlignment="1">
      <alignment wrapText="1"/>
    </xf>
    <xf numFmtId="166" fontId="6" fillId="22" borderId="58" xfId="473" applyFill="1" applyBorder="1" applyAlignment="1">
      <alignment horizontal="center" vertical="center" wrapText="1"/>
    </xf>
    <xf numFmtId="0" fontId="10" fillId="22" borderId="218" xfId="409" applyFill="1" applyBorder="1" applyAlignment="1">
      <alignment wrapText="1"/>
    </xf>
    <xf numFmtId="166" fontId="6" fillId="22" borderId="193" xfId="473" applyFill="1" applyBorder="1"/>
    <xf numFmtId="0" fontId="9" fillId="22" borderId="219" xfId="409" applyFont="1" applyFill="1" applyBorder="1" applyAlignment="1">
      <alignment wrapText="1"/>
    </xf>
    <xf numFmtId="0" fontId="10" fillId="22" borderId="220" xfId="409" applyFill="1" applyBorder="1"/>
    <xf numFmtId="166" fontId="3" fillId="22" borderId="221" xfId="473" applyFont="1" applyFill="1" applyBorder="1"/>
    <xf numFmtId="0" fontId="10" fillId="22" borderId="190" xfId="409" applyFill="1" applyBorder="1" applyAlignment="1">
      <alignment horizontal="center"/>
    </xf>
    <xf numFmtId="0" fontId="10" fillId="22" borderId="147" xfId="409" applyFill="1" applyBorder="1" applyAlignment="1">
      <alignment horizontal="center"/>
    </xf>
    <xf numFmtId="0" fontId="10" fillId="22" borderId="162" xfId="409" applyFill="1" applyBorder="1" applyAlignment="1">
      <alignment horizontal="center"/>
    </xf>
    <xf numFmtId="0" fontId="9" fillId="22" borderId="180" xfId="409" applyFont="1" applyFill="1" applyBorder="1" applyAlignment="1">
      <alignment wrapText="1"/>
    </xf>
    <xf numFmtId="0" fontId="9" fillId="22" borderId="186" xfId="409" applyFont="1" applyFill="1" applyBorder="1" applyAlignment="1">
      <alignment horizontal="center"/>
    </xf>
    <xf numFmtId="2" fontId="9" fillId="22" borderId="186" xfId="409" applyNumberFormat="1" applyFont="1" applyFill="1" applyBorder="1" applyAlignment="1">
      <alignment horizontal="center"/>
    </xf>
    <xf numFmtId="166" fontId="3" fillId="22" borderId="182" xfId="473" applyFont="1" applyFill="1" applyBorder="1" applyAlignment="1">
      <alignment horizontal="center" vertical="center"/>
    </xf>
    <xf numFmtId="0" fontId="10" fillId="22" borderId="176" xfId="409" applyFill="1" applyBorder="1" applyAlignment="1">
      <alignment wrapText="1"/>
    </xf>
    <xf numFmtId="0" fontId="9" fillId="22" borderId="222" xfId="409" applyFont="1" applyFill="1" applyBorder="1" applyAlignment="1">
      <alignment horizontal="center"/>
    </xf>
    <xf numFmtId="2" fontId="9" fillId="22" borderId="222" xfId="409" applyNumberFormat="1" applyFont="1" applyFill="1" applyBorder="1" applyAlignment="1">
      <alignment horizontal="center"/>
    </xf>
    <xf numFmtId="2" fontId="9" fillId="22" borderId="194" xfId="409" applyNumberFormat="1" applyFont="1" applyFill="1" applyBorder="1" applyAlignment="1">
      <alignment horizontal="center" vertical="center"/>
    </xf>
    <xf numFmtId="0" fontId="9" fillId="22" borderId="16" xfId="409" applyFont="1" applyFill="1" applyBorder="1" applyAlignment="1">
      <alignment horizontal="center" vertical="center"/>
    </xf>
    <xf numFmtId="0" fontId="10" fillId="22" borderId="147" xfId="363" applyFont="1" applyFill="1" applyBorder="1" applyAlignment="1">
      <alignment horizontal="center" vertical="center"/>
    </xf>
    <xf numFmtId="4" fontId="10" fillId="22" borderId="114" xfId="363" applyNumberFormat="1" applyFont="1" applyFill="1" applyBorder="1" applyAlignment="1">
      <alignment horizontal="center" vertical="center" wrapText="1"/>
    </xf>
    <xf numFmtId="4" fontId="9" fillId="22" borderId="113" xfId="409" applyNumberFormat="1" applyFont="1" applyFill="1" applyBorder="1" applyAlignment="1">
      <alignment horizontal="center" vertical="center"/>
    </xf>
    <xf numFmtId="0" fontId="10" fillId="22" borderId="147" xfId="363" applyFont="1" applyFill="1" applyBorder="1" applyAlignment="1">
      <alignment horizontal="center" vertical="center" wrapText="1"/>
    </xf>
    <xf numFmtId="2" fontId="10" fillId="22" borderId="113" xfId="409" applyNumberFormat="1" applyFont="1" applyFill="1" applyBorder="1" applyAlignment="1">
      <alignment horizontal="center" vertical="center" wrapText="1"/>
    </xf>
    <xf numFmtId="10" fontId="10" fillId="22" borderId="148" xfId="409" applyNumberFormat="1" applyFont="1" applyFill="1" applyBorder="1" applyAlignment="1">
      <alignment horizontal="center" vertical="center" wrapText="1"/>
    </xf>
    <xf numFmtId="0" fontId="71" fillId="22" borderId="0" xfId="409" applyFont="1" applyFill="1" applyAlignment="1">
      <alignment vertical="center"/>
    </xf>
    <xf numFmtId="0" fontId="71" fillId="22" borderId="0" xfId="409" applyFont="1" applyFill="1" applyAlignment="1">
      <alignment horizontal="center" vertical="center"/>
    </xf>
    <xf numFmtId="167" fontId="9" fillId="22" borderId="112" xfId="409" applyNumberFormat="1" applyFont="1" applyFill="1" applyBorder="1" applyAlignment="1">
      <alignment horizontal="center" vertical="center" wrapText="1"/>
    </xf>
    <xf numFmtId="167" fontId="0" fillId="22" borderId="112" xfId="363" applyNumberFormat="1" applyFont="1" applyFill="1" applyBorder="1" applyAlignment="1">
      <alignment horizontal="center" vertical="center" wrapText="1"/>
    </xf>
    <xf numFmtId="49" fontId="3" fillId="22" borderId="0" xfId="409" applyNumberFormat="1" applyFont="1" applyFill="1" applyBorder="1" applyAlignment="1">
      <alignment horizontal="left" vertical="center"/>
    </xf>
    <xf numFmtId="0" fontId="10" fillId="22" borderId="0" xfId="363" applyFont="1" applyFill="1" applyAlignment="1">
      <alignment vertical="center" wrapText="1"/>
    </xf>
    <xf numFmtId="0" fontId="10" fillId="22" borderId="0" xfId="363" applyFont="1" applyFill="1" applyAlignment="1">
      <alignment horizontal="center" vertical="center" wrapText="1"/>
    </xf>
    <xf numFmtId="0" fontId="10" fillId="22" borderId="0" xfId="409" applyFont="1" applyFill="1" applyAlignment="1"/>
    <xf numFmtId="0" fontId="10" fillId="22" borderId="113" xfId="409" applyFont="1" applyFill="1" applyBorder="1" applyAlignment="1">
      <alignment horizontal="center"/>
    </xf>
    <xf numFmtId="10" fontId="10" fillId="22" borderId="113" xfId="409" applyNumberFormat="1" applyFont="1" applyFill="1" applyBorder="1" applyAlignment="1">
      <alignment horizontal="center" vertical="center" wrapText="1"/>
    </xf>
    <xf numFmtId="49" fontId="10" fillId="22" borderId="113" xfId="409" applyNumberFormat="1" applyFont="1" applyFill="1" applyBorder="1" applyAlignment="1">
      <alignment horizontal="center"/>
    </xf>
    <xf numFmtId="0" fontId="10" fillId="22" borderId="0" xfId="409" applyFont="1" applyFill="1" applyAlignment="1">
      <alignment horizontal="center"/>
    </xf>
    <xf numFmtId="0" fontId="2" fillId="22" borderId="0" xfId="409" applyFont="1" applyFill="1" applyAlignment="1">
      <alignment vertical="center"/>
    </xf>
    <xf numFmtId="10" fontId="2" fillId="22" borderId="113" xfId="409" applyNumberFormat="1" applyFont="1" applyFill="1" applyBorder="1" applyAlignment="1">
      <alignment vertical="center"/>
    </xf>
    <xf numFmtId="0" fontId="2" fillId="22" borderId="0" xfId="409" applyFont="1" applyFill="1" applyAlignment="1">
      <alignment horizontal="center" vertical="center"/>
    </xf>
    <xf numFmtId="0" fontId="9" fillId="22" borderId="0" xfId="409" applyNumberFormat="1" applyFont="1" applyFill="1" applyBorder="1" applyAlignment="1">
      <alignment horizontal="center"/>
    </xf>
    <xf numFmtId="167" fontId="47" fillId="22" borderId="131" xfId="378" applyNumberFormat="1" applyFont="1" applyFill="1" applyBorder="1" applyAlignment="1">
      <alignment horizontal="center"/>
    </xf>
    <xf numFmtId="0" fontId="47" fillId="22" borderId="131" xfId="378" applyFont="1" applyFill="1" applyBorder="1" applyAlignment="1">
      <alignment horizontal="center"/>
    </xf>
    <xf numFmtId="0" fontId="10" fillId="22" borderId="0" xfId="409" applyNumberFormat="1" applyFill="1" applyBorder="1" applyAlignment="1">
      <alignment horizontal="center"/>
    </xf>
    <xf numFmtId="0" fontId="47" fillId="22" borderId="0" xfId="378" applyFont="1" applyFill="1"/>
    <xf numFmtId="172" fontId="49" fillId="22" borderId="0" xfId="378" applyNumberFormat="1" applyFont="1" applyFill="1" applyAlignment="1">
      <alignment horizontal="center"/>
    </xf>
    <xf numFmtId="4" fontId="3" fillId="22" borderId="0" xfId="409" applyNumberFormat="1" applyFont="1" applyFill="1" applyBorder="1" applyAlignment="1">
      <alignment vertical="center"/>
    </xf>
    <xf numFmtId="0" fontId="0" fillId="22" borderId="142" xfId="0" applyFill="1" applyBorder="1"/>
    <xf numFmtId="0" fontId="10" fillId="22" borderId="152" xfId="409" applyFont="1" applyFill="1" applyBorder="1" applyAlignment="1">
      <alignment vertical="center"/>
    </xf>
    <xf numFmtId="0" fontId="10" fillId="22" borderId="142" xfId="409" applyFont="1" applyFill="1" applyBorder="1" applyAlignment="1">
      <alignment vertical="center"/>
    </xf>
    <xf numFmtId="0" fontId="44" fillId="22" borderId="0" xfId="0" applyNumberFormat="1" applyFont="1" applyFill="1" applyBorder="1" applyAlignment="1">
      <alignment horizontal="left" vertical="center"/>
    </xf>
    <xf numFmtId="0" fontId="44" fillId="22" borderId="0" xfId="0" applyFont="1" applyFill="1" applyBorder="1" applyAlignment="1">
      <alignment vertical="center"/>
    </xf>
    <xf numFmtId="0" fontId="3" fillId="22" borderId="0" xfId="0" applyFont="1" applyFill="1"/>
    <xf numFmtId="0" fontId="7" fillId="22" borderId="0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9" fillId="27" borderId="56" xfId="380" applyFont="1" applyFill="1" applyBorder="1" applyAlignment="1" applyProtection="1">
      <alignment vertical="center"/>
    </xf>
    <xf numFmtId="165" fontId="4" fillId="27" borderId="56" xfId="483" applyFont="1" applyFill="1" applyBorder="1" applyAlignment="1" applyProtection="1">
      <alignment horizontal="right" vertical="center"/>
    </xf>
    <xf numFmtId="166" fontId="3" fillId="22" borderId="167" xfId="473" applyFont="1" applyFill="1" applyBorder="1"/>
    <xf numFmtId="0" fontId="2" fillId="5" borderId="25" xfId="386" applyFont="1" applyFill="1" applyBorder="1"/>
    <xf numFmtId="0" fontId="2" fillId="0" borderId="0" xfId="386" applyFont="1"/>
    <xf numFmtId="2" fontId="6" fillId="0" borderId="0" xfId="386" applyNumberFormat="1"/>
    <xf numFmtId="4" fontId="10" fillId="22" borderId="224" xfId="409" applyNumberFormat="1" applyFont="1" applyFill="1" applyBorder="1" applyAlignment="1">
      <alignment horizontal="right" vertical="center" wrapText="1"/>
    </xf>
    <xf numFmtId="4" fontId="10" fillId="22" borderId="189" xfId="409" applyNumberFormat="1" applyFont="1" applyFill="1" applyBorder="1" applyAlignment="1">
      <alignment horizontal="right" vertical="center" wrapText="1"/>
    </xf>
    <xf numFmtId="4" fontId="10" fillId="22" borderId="225" xfId="409" applyNumberFormat="1" applyFont="1" applyFill="1" applyBorder="1" applyAlignment="1">
      <alignment horizontal="right"/>
    </xf>
    <xf numFmtId="2" fontId="10" fillId="22" borderId="181" xfId="409" applyNumberFormat="1" applyFont="1" applyFill="1" applyBorder="1" applyAlignment="1">
      <alignment horizontal="center"/>
    </xf>
    <xf numFmtId="166" fontId="2" fillId="22" borderId="131" xfId="473" applyFont="1" applyFill="1" applyBorder="1" applyAlignment="1">
      <alignment horizontal="center"/>
    </xf>
    <xf numFmtId="0" fontId="10" fillId="22" borderId="131" xfId="409" applyFont="1" applyFill="1" applyBorder="1"/>
    <xf numFmtId="4" fontId="10" fillId="22" borderId="198" xfId="409" applyNumberFormat="1" applyFont="1" applyFill="1" applyBorder="1" applyAlignment="1">
      <alignment horizontal="right"/>
    </xf>
    <xf numFmtId="2" fontId="10" fillId="22" borderId="208" xfId="409" applyNumberFormat="1" applyFont="1" applyFill="1" applyBorder="1" applyAlignment="1">
      <alignment horizontal="center"/>
    </xf>
    <xf numFmtId="166" fontId="2" fillId="22" borderId="141" xfId="473" applyFont="1" applyFill="1" applyBorder="1" applyAlignment="1">
      <alignment horizontal="center"/>
    </xf>
    <xf numFmtId="0" fontId="10" fillId="22" borderId="141" xfId="409" applyFont="1" applyFill="1" applyBorder="1"/>
    <xf numFmtId="4" fontId="10" fillId="22" borderId="226" xfId="409" applyNumberFormat="1" applyFont="1" applyFill="1" applyBorder="1" applyAlignment="1">
      <alignment horizontal="right"/>
    </xf>
    <xf numFmtId="2" fontId="10" fillId="22" borderId="190" xfId="409" applyNumberFormat="1" applyFont="1" applyFill="1" applyBorder="1" applyAlignment="1">
      <alignment horizontal="center"/>
    </xf>
    <xf numFmtId="170" fontId="10" fillId="22" borderId="206" xfId="409" applyNumberFormat="1" applyFont="1" applyFill="1" applyBorder="1" applyAlignment="1">
      <alignment horizontal="center" vertical="center" wrapText="1"/>
    </xf>
    <xf numFmtId="166" fontId="2" fillId="22" borderId="187" xfId="473" applyFont="1" applyFill="1" applyBorder="1" applyAlignment="1">
      <alignment horizontal="center" vertical="center" wrapText="1"/>
    </xf>
    <xf numFmtId="10" fontId="10" fillId="22" borderId="187" xfId="409" applyNumberFormat="1" applyFont="1" applyFill="1" applyBorder="1" applyAlignment="1">
      <alignment horizontal="center" vertical="center" wrapText="1"/>
    </xf>
    <xf numFmtId="2" fontId="10" fillId="22" borderId="147" xfId="409" applyNumberFormat="1" applyFont="1" applyFill="1" applyBorder="1" applyAlignment="1">
      <alignment horizontal="center"/>
    </xf>
    <xf numFmtId="170" fontId="10" fillId="22" borderId="159" xfId="409" applyNumberFormat="1" applyFont="1" applyFill="1" applyBorder="1" applyAlignment="1">
      <alignment horizontal="center" vertical="center" wrapText="1"/>
    </xf>
    <xf numFmtId="166" fontId="2" fillId="22" borderId="227" xfId="473" applyFont="1" applyFill="1" applyBorder="1" applyAlignment="1">
      <alignment horizontal="center" vertical="center" wrapText="1"/>
    </xf>
    <xf numFmtId="10" fontId="10" fillId="22" borderId="227" xfId="409" applyNumberFormat="1" applyFont="1" applyFill="1" applyBorder="1" applyAlignment="1">
      <alignment horizontal="center" vertical="center" wrapText="1"/>
    </xf>
    <xf numFmtId="2" fontId="10" fillId="22" borderId="162" xfId="409" applyNumberFormat="1" applyFont="1" applyFill="1" applyBorder="1" applyAlignment="1">
      <alignment horizontal="center"/>
    </xf>
    <xf numFmtId="2" fontId="10" fillId="22" borderId="228" xfId="409" applyNumberFormat="1" applyFont="1" applyFill="1" applyBorder="1" applyAlignment="1">
      <alignment horizontal="center"/>
    </xf>
    <xf numFmtId="166" fontId="2" fillId="22" borderId="210" xfId="473" applyFont="1" applyFill="1" applyBorder="1" applyAlignment="1">
      <alignment horizontal="center"/>
    </xf>
    <xf numFmtId="0" fontId="10" fillId="22" borderId="210" xfId="409" applyFont="1" applyFill="1" applyBorder="1"/>
    <xf numFmtId="2" fontId="10" fillId="22" borderId="220" xfId="409" applyNumberFormat="1" applyFont="1" applyFill="1" applyBorder="1" applyAlignment="1">
      <alignment horizontal="center"/>
    </xf>
    <xf numFmtId="2" fontId="10" fillId="22" borderId="229" xfId="409" applyNumberFormat="1" applyFont="1" applyFill="1" applyBorder="1" applyAlignment="1">
      <alignment horizontal="center"/>
    </xf>
    <xf numFmtId="166" fontId="2" fillId="22" borderId="108" xfId="473" applyFont="1" applyFill="1" applyBorder="1" applyAlignment="1">
      <alignment horizontal="center"/>
    </xf>
    <xf numFmtId="0" fontId="10" fillId="22" borderId="108" xfId="409" applyFont="1" applyFill="1" applyBorder="1"/>
    <xf numFmtId="4" fontId="10" fillId="22" borderId="230" xfId="409" applyNumberFormat="1" applyFont="1" applyFill="1" applyBorder="1" applyAlignment="1">
      <alignment horizontal="right"/>
    </xf>
    <xf numFmtId="49" fontId="0" fillId="22" borderId="0" xfId="409" applyNumberFormat="1" applyFont="1" applyFill="1" applyBorder="1" applyAlignment="1">
      <alignment horizontal="center"/>
    </xf>
    <xf numFmtId="10" fontId="10" fillId="22" borderId="0" xfId="447" applyNumberFormat="1" applyFont="1" applyFill="1" applyAlignment="1">
      <alignment vertical="center"/>
    </xf>
    <xf numFmtId="0" fontId="2" fillId="0" borderId="20" xfId="386" applyFont="1" applyBorder="1"/>
    <xf numFmtId="0" fontId="86" fillId="0" borderId="0" xfId="386" applyFont="1"/>
    <xf numFmtId="0" fontId="0" fillId="22" borderId="112" xfId="363" applyFont="1" applyFill="1" applyBorder="1" applyAlignment="1">
      <alignment horizontal="center" vertical="center" wrapText="1"/>
    </xf>
    <xf numFmtId="0" fontId="9" fillId="22" borderId="112" xfId="409" applyFont="1" applyFill="1" applyBorder="1" applyAlignment="1">
      <alignment horizontal="center" vertical="center" wrapText="1"/>
    </xf>
    <xf numFmtId="10" fontId="87" fillId="22" borderId="0" xfId="447" applyNumberFormat="1" applyFont="1" applyFill="1" applyAlignment="1">
      <alignment vertical="center"/>
    </xf>
    <xf numFmtId="2" fontId="2" fillId="0" borderId="0" xfId="399" applyNumberFormat="1" applyFont="1" applyAlignment="1"/>
    <xf numFmtId="0" fontId="2" fillId="0" borderId="0" xfId="399" applyFont="1" applyAlignment="1"/>
    <xf numFmtId="0" fontId="2" fillId="0" borderId="0" xfId="399" applyFont="1" applyAlignment="1">
      <alignment horizontal="left"/>
    </xf>
    <xf numFmtId="4" fontId="2" fillId="0" borderId="0" xfId="399" applyNumberFormat="1" applyFont="1" applyAlignment="1"/>
    <xf numFmtId="0" fontId="64" fillId="0" borderId="0" xfId="399" applyFont="1"/>
    <xf numFmtId="0" fontId="0" fillId="22" borderId="0" xfId="0" applyFill="1"/>
    <xf numFmtId="0" fontId="10" fillId="0" borderId="54" xfId="409" applyFont="1" applyFill="1" applyBorder="1" applyAlignment="1">
      <alignment vertical="center" wrapText="1"/>
    </xf>
    <xf numFmtId="0" fontId="2" fillId="0" borderId="0" xfId="386" applyFont="1" applyAlignment="1">
      <alignment horizontal="center" vertical="center"/>
    </xf>
    <xf numFmtId="0" fontId="6" fillId="0" borderId="0" xfId="386" applyAlignment="1">
      <alignment horizontal="center" vertical="center"/>
    </xf>
    <xf numFmtId="0" fontId="6" fillId="0" borderId="0" xfId="386" applyAlignment="1">
      <alignment horizontal="center"/>
    </xf>
    <xf numFmtId="2" fontId="82" fillId="23" borderId="70" xfId="386" applyNumberFormat="1" applyFont="1" applyFill="1" applyBorder="1"/>
    <xf numFmtId="2" fontId="82" fillId="0" borderId="70" xfId="386" applyNumberFormat="1" applyFont="1" applyBorder="1"/>
    <xf numFmtId="2" fontId="82" fillId="0" borderId="102" xfId="386" applyNumberFormat="1" applyFont="1" applyBorder="1"/>
    <xf numFmtId="4" fontId="81" fillId="23" borderId="120" xfId="386" applyNumberFormat="1" applyFont="1" applyFill="1" applyBorder="1"/>
    <xf numFmtId="0" fontId="82" fillId="0" borderId="0" xfId="386" applyFont="1"/>
    <xf numFmtId="2" fontId="82" fillId="0" borderId="188" xfId="386" applyNumberFormat="1" applyFont="1" applyBorder="1"/>
    <xf numFmtId="2" fontId="82" fillId="23" borderId="231" xfId="386" applyNumberFormat="1" applyFont="1" applyFill="1" applyBorder="1"/>
    <xf numFmtId="2" fontId="82" fillId="0" borderId="231" xfId="386" applyNumberFormat="1" applyFont="1" applyBorder="1"/>
    <xf numFmtId="2" fontId="82" fillId="23" borderId="196" xfId="386" applyNumberFormat="1" applyFont="1" applyFill="1" applyBorder="1"/>
    <xf numFmtId="0" fontId="3" fillId="24" borderId="232" xfId="386" applyFont="1" applyFill="1" applyBorder="1"/>
    <xf numFmtId="2" fontId="2" fillId="0" borderId="233" xfId="386" applyNumberFormat="1" applyFont="1" applyBorder="1"/>
    <xf numFmtId="2" fontId="2" fillId="23" borderId="166" xfId="386" applyNumberFormat="1" applyFont="1" applyFill="1" applyBorder="1"/>
    <xf numFmtId="2" fontId="2" fillId="0" borderId="167" xfId="386" applyNumberFormat="1" applyFont="1" applyBorder="1"/>
    <xf numFmtId="0" fontId="2" fillId="23" borderId="234" xfId="386" applyFont="1" applyFill="1" applyBorder="1"/>
    <xf numFmtId="0" fontId="44" fillId="22" borderId="166" xfId="0" applyFont="1" applyFill="1" applyBorder="1"/>
    <xf numFmtId="2" fontId="10" fillId="0" borderId="113" xfId="473" applyNumberFormat="1" applyFont="1" applyBorder="1" applyAlignment="1">
      <alignment horizontal="center" vertical="center" wrapText="1"/>
    </xf>
    <xf numFmtId="4" fontId="10" fillId="0" borderId="113" xfId="473" applyNumberFormat="1" applyFont="1" applyBorder="1" applyAlignment="1">
      <alignment horizontal="center" vertical="center" wrapText="1"/>
    </xf>
    <xf numFmtId="10" fontId="10" fillId="0" borderId="113" xfId="409" applyNumberFormat="1" applyFont="1" applyBorder="1" applyAlignment="1">
      <alignment horizontal="center" vertical="center" wrapText="1"/>
    </xf>
    <xf numFmtId="2" fontId="9" fillId="0" borderId="56" xfId="409" applyNumberFormat="1" applyFont="1" applyFill="1" applyBorder="1" applyAlignment="1">
      <alignment horizontal="center" vertical="center"/>
    </xf>
    <xf numFmtId="0" fontId="10" fillId="0" borderId="0" xfId="409" applyFont="1" applyFill="1" applyAlignment="1">
      <alignment horizontal="center" vertical="center" wrapText="1"/>
    </xf>
    <xf numFmtId="0" fontId="10" fillId="0" borderId="144" xfId="409" applyFont="1" applyFill="1" applyBorder="1" applyAlignment="1">
      <alignment horizontal="center" vertical="center"/>
    </xf>
    <xf numFmtId="0" fontId="10" fillId="0" borderId="55" xfId="409" applyFont="1" applyFill="1" applyBorder="1" applyAlignment="1">
      <alignment horizontal="center" vertical="center"/>
    </xf>
    <xf numFmtId="0" fontId="10" fillId="29" borderId="53" xfId="409" applyFont="1" applyFill="1" applyBorder="1" applyAlignment="1">
      <alignment vertical="center" wrapText="1"/>
    </xf>
    <xf numFmtId="0" fontId="10" fillId="29" borderId="53" xfId="409" applyFont="1" applyFill="1" applyBorder="1" applyAlignment="1">
      <alignment horizontal="center" vertical="center" wrapText="1"/>
    </xf>
    <xf numFmtId="4" fontId="10" fillId="29" borderId="53" xfId="409" applyNumberFormat="1" applyFont="1" applyFill="1" applyBorder="1" applyAlignment="1">
      <alignment horizontal="center" vertical="center" wrapText="1"/>
    </xf>
    <xf numFmtId="4" fontId="10" fillId="29" borderId="145" xfId="409" applyNumberFormat="1" applyFont="1" applyFill="1" applyBorder="1" applyAlignment="1">
      <alignment horizontal="center" vertical="center" wrapText="1"/>
    </xf>
    <xf numFmtId="2" fontId="10" fillId="29" borderId="53" xfId="409" applyNumberFormat="1" applyFont="1" applyFill="1" applyBorder="1" applyAlignment="1">
      <alignment horizontal="center" vertical="center" wrapText="1"/>
    </xf>
    <xf numFmtId="2" fontId="10" fillId="29" borderId="0" xfId="409" applyNumberFormat="1" applyFont="1" applyFill="1" applyAlignment="1">
      <alignment horizontal="center" vertical="center" wrapText="1"/>
    </xf>
    <xf numFmtId="0" fontId="10" fillId="0" borderId="53" xfId="409" applyFont="1" applyFill="1" applyBorder="1" applyAlignment="1">
      <alignment vertical="center" wrapText="1"/>
    </xf>
    <xf numFmtId="0" fontId="10" fillId="0" borderId="53" xfId="409" applyFont="1" applyFill="1" applyBorder="1" applyAlignment="1">
      <alignment horizontal="center" vertical="center" wrapText="1"/>
    </xf>
    <xf numFmtId="4" fontId="10" fillId="0" borderId="53" xfId="409" applyNumberFormat="1" applyFont="1" applyFill="1" applyBorder="1" applyAlignment="1">
      <alignment horizontal="center" vertical="center" wrapText="1"/>
    </xf>
    <xf numFmtId="4" fontId="10" fillId="0" borderId="145" xfId="409" applyNumberFormat="1" applyFont="1" applyFill="1" applyBorder="1" applyAlignment="1">
      <alignment horizontal="center" vertical="center" wrapText="1"/>
    </xf>
    <xf numFmtId="2" fontId="10" fillId="0" borderId="53" xfId="409" applyNumberFormat="1" applyFont="1" applyFill="1" applyBorder="1" applyAlignment="1">
      <alignment horizontal="center" vertical="center" wrapText="1"/>
    </xf>
    <xf numFmtId="2" fontId="10" fillId="0" borderId="0" xfId="409" applyNumberFormat="1" applyFont="1" applyFill="1" applyAlignment="1">
      <alignment horizontal="center" vertical="center" wrapText="1"/>
    </xf>
    <xf numFmtId="0" fontId="10" fillId="0" borderId="140" xfId="409" applyFont="1" applyFill="1" applyBorder="1" applyAlignment="1">
      <alignment horizontal="center" vertical="center" wrapText="1"/>
    </xf>
    <xf numFmtId="4" fontId="10" fillId="0" borderId="140" xfId="409" applyNumberFormat="1" applyFont="1" applyFill="1" applyBorder="1" applyAlignment="1">
      <alignment horizontal="center" vertical="center" wrapText="1"/>
    </xf>
    <xf numFmtId="4" fontId="10" fillId="0" borderId="143" xfId="409" applyNumberFormat="1" applyFont="1" applyFill="1" applyBorder="1" applyAlignment="1">
      <alignment horizontal="center" vertical="center" wrapText="1"/>
    </xf>
    <xf numFmtId="0" fontId="10" fillId="0" borderId="140" xfId="409" applyFont="1" applyFill="1" applyBorder="1" applyAlignment="1">
      <alignment vertical="center" wrapText="1"/>
    </xf>
    <xf numFmtId="0" fontId="10" fillId="0" borderId="141" xfId="409" applyFont="1" applyFill="1" applyBorder="1" applyAlignment="1">
      <alignment horizontal="center" vertical="center" wrapText="1"/>
    </xf>
    <xf numFmtId="2" fontId="10" fillId="29" borderId="56" xfId="409" applyNumberFormat="1" applyFont="1" applyFill="1" applyBorder="1" applyAlignment="1">
      <alignment horizontal="center" vertical="center"/>
    </xf>
    <xf numFmtId="4" fontId="10" fillId="22" borderId="0" xfId="409" applyNumberFormat="1" applyFont="1" applyFill="1" applyAlignment="1">
      <alignment horizontal="left" vertical="center"/>
    </xf>
    <xf numFmtId="4" fontId="0" fillId="22" borderId="0" xfId="0" applyNumberFormat="1" applyFill="1" applyAlignment="1">
      <alignment horizontal="left" vertical="center"/>
    </xf>
    <xf numFmtId="4" fontId="0" fillId="22" borderId="0" xfId="0" applyNumberFormat="1" applyFont="1" applyFill="1" applyAlignment="1">
      <alignment horizontal="left" vertical="center"/>
    </xf>
    <xf numFmtId="4" fontId="0" fillId="22" borderId="0" xfId="363" applyNumberFormat="1" applyFont="1" applyFill="1" applyAlignment="1">
      <alignment horizontal="left" vertical="center" wrapText="1"/>
    </xf>
    <xf numFmtId="4" fontId="0" fillId="22" borderId="0" xfId="363" applyNumberFormat="1" applyFont="1" applyFill="1" applyAlignment="1">
      <alignment horizontal="left" vertical="center"/>
    </xf>
    <xf numFmtId="4" fontId="6" fillId="22" borderId="0" xfId="0" applyNumberFormat="1" applyFont="1" applyFill="1" applyAlignment="1">
      <alignment horizontal="left" vertical="center"/>
    </xf>
    <xf numFmtId="4" fontId="10" fillId="22" borderId="0" xfId="409" applyNumberFormat="1" applyFill="1" applyBorder="1" applyAlignment="1">
      <alignment horizontal="left" vertical="center"/>
    </xf>
    <xf numFmtId="171" fontId="9" fillId="21" borderId="52" xfId="409" applyNumberFormat="1" applyFont="1" applyFill="1" applyBorder="1" applyAlignment="1">
      <alignment horizontal="center" vertical="center" wrapText="1"/>
    </xf>
    <xf numFmtId="0" fontId="0" fillId="22" borderId="0" xfId="409" applyFont="1" applyFill="1" applyAlignment="1">
      <alignment vertical="center"/>
    </xf>
    <xf numFmtId="0" fontId="3" fillId="22" borderId="0" xfId="409" applyFont="1" applyFill="1" applyBorder="1" applyAlignment="1">
      <alignment horizontal="center"/>
    </xf>
    <xf numFmtId="0" fontId="3" fillId="22" borderId="0" xfId="409" applyFont="1" applyFill="1" applyBorder="1" applyAlignment="1">
      <alignment horizontal="left" wrapText="1"/>
    </xf>
    <xf numFmtId="0" fontId="3" fillId="22" borderId="0" xfId="409" applyNumberFormat="1" applyFont="1" applyFill="1" applyBorder="1" applyAlignment="1">
      <alignment horizontal="left" wrapText="1"/>
    </xf>
    <xf numFmtId="0" fontId="0" fillId="22" borderId="0" xfId="409" applyFont="1" applyFill="1" applyBorder="1" applyAlignment="1">
      <alignment horizontal="left" wrapText="1"/>
    </xf>
    <xf numFmtId="0" fontId="10" fillId="22" borderId="0" xfId="409" applyFont="1" applyFill="1" applyAlignment="1">
      <alignment horizontal="left" wrapText="1"/>
    </xf>
    <xf numFmtId="49" fontId="0" fillId="22" borderId="0" xfId="409" applyNumberFormat="1" applyFont="1" applyFill="1" applyAlignment="1">
      <alignment horizontal="left" wrapText="1"/>
    </xf>
    <xf numFmtId="0" fontId="9" fillId="22" borderId="0" xfId="409" applyFont="1" applyFill="1" applyBorder="1" applyAlignment="1">
      <alignment horizontal="center"/>
    </xf>
    <xf numFmtId="49" fontId="9" fillId="22" borderId="0" xfId="409" applyNumberFormat="1" applyFont="1" applyFill="1" applyBorder="1" applyAlignment="1">
      <alignment horizontal="center"/>
    </xf>
    <xf numFmtId="0" fontId="10" fillId="0" borderId="147" xfId="363" applyFont="1" applyFill="1" applyBorder="1" applyAlignment="1">
      <alignment horizontal="center" wrapText="1"/>
    </xf>
    <xf numFmtId="0" fontId="0" fillId="22" borderId="0" xfId="409" applyFont="1" applyFill="1" applyBorder="1" applyAlignment="1">
      <alignment horizontal="center"/>
    </xf>
    <xf numFmtId="0" fontId="0" fillId="22" borderId="0" xfId="409" applyFont="1" applyFill="1" applyBorder="1" applyAlignment="1">
      <alignment horizontal="center"/>
    </xf>
    <xf numFmtId="182" fontId="3" fillId="22" borderId="0" xfId="409" applyNumberFormat="1" applyFont="1" applyFill="1" applyBorder="1" applyAlignment="1">
      <alignment horizontal="right"/>
    </xf>
    <xf numFmtId="182" fontId="6" fillId="22" borderId="0" xfId="473" applyNumberFormat="1" applyFont="1" applyFill="1" applyBorder="1" applyAlignment="1">
      <alignment horizontal="right"/>
    </xf>
    <xf numFmtId="182" fontId="0" fillId="22" borderId="0" xfId="0" applyNumberFormat="1" applyFill="1" applyAlignment="1">
      <alignment horizontal="right"/>
    </xf>
    <xf numFmtId="182" fontId="10" fillId="22" borderId="113" xfId="409" applyNumberFormat="1" applyFont="1" applyFill="1" applyBorder="1" applyAlignment="1">
      <alignment horizontal="right"/>
    </xf>
    <xf numFmtId="182" fontId="10" fillId="22" borderId="113" xfId="409" applyNumberFormat="1" applyFont="1" applyFill="1" applyBorder="1" applyAlignment="1">
      <alignment horizontal="right" wrapText="1"/>
    </xf>
    <xf numFmtId="182" fontId="10" fillId="22" borderId="147" xfId="363" applyNumberFormat="1" applyFont="1" applyFill="1" applyBorder="1" applyAlignment="1">
      <alignment horizontal="right"/>
    </xf>
    <xf numFmtId="182" fontId="0" fillId="22" borderId="0" xfId="409" applyNumberFormat="1" applyFont="1" applyFill="1" applyBorder="1" applyAlignment="1">
      <alignment horizontal="right"/>
    </xf>
    <xf numFmtId="182" fontId="0" fillId="22" borderId="0" xfId="409" applyNumberFormat="1" applyFont="1" applyFill="1" applyBorder="1" applyAlignment="1">
      <alignment horizontal="right"/>
    </xf>
    <xf numFmtId="0" fontId="3" fillId="22" borderId="0" xfId="409" applyFont="1" applyFill="1" applyBorder="1" applyAlignment="1">
      <alignment horizontal="right"/>
    </xf>
    <xf numFmtId="4" fontId="3" fillId="22" borderId="0" xfId="409" applyNumberFormat="1" applyFont="1" applyFill="1" applyBorder="1" applyAlignment="1">
      <alignment horizontal="right"/>
    </xf>
    <xf numFmtId="166" fontId="6" fillId="22" borderId="0" xfId="473" applyFont="1" applyFill="1" applyBorder="1" applyAlignment="1">
      <alignment horizontal="right"/>
    </xf>
    <xf numFmtId="2" fontId="0" fillId="22" borderId="0" xfId="409" applyNumberFormat="1" applyFont="1" applyFill="1" applyBorder="1" applyAlignment="1">
      <alignment horizontal="right"/>
    </xf>
    <xf numFmtId="0" fontId="0" fillId="22" borderId="0" xfId="0" applyFill="1" applyAlignment="1">
      <alignment horizontal="right"/>
    </xf>
    <xf numFmtId="4" fontId="6" fillId="22" borderId="0" xfId="409" applyNumberFormat="1" applyFont="1" applyFill="1" applyBorder="1" applyAlignment="1">
      <alignment horizontal="center"/>
    </xf>
    <xf numFmtId="0" fontId="0" fillId="22" borderId="0" xfId="409" applyNumberFormat="1" applyFont="1" applyFill="1" applyBorder="1" applyAlignment="1">
      <alignment horizontal="center"/>
    </xf>
    <xf numFmtId="0" fontId="0" fillId="22" borderId="0" xfId="409" applyNumberFormat="1" applyFont="1" applyFill="1" applyBorder="1" applyAlignment="1">
      <alignment horizontal="center"/>
    </xf>
    <xf numFmtId="2" fontId="3" fillId="22" borderId="0" xfId="409" applyNumberFormat="1" applyFont="1" applyFill="1" applyBorder="1" applyAlignment="1">
      <alignment horizontal="right"/>
    </xf>
    <xf numFmtId="10" fontId="0" fillId="22" borderId="0" xfId="409" applyNumberFormat="1" applyFont="1" applyFill="1" applyBorder="1" applyAlignment="1">
      <alignment horizontal="right"/>
    </xf>
    <xf numFmtId="182" fontId="10" fillId="0" borderId="17" xfId="409" applyNumberFormat="1" applyFont="1" applyFill="1" applyBorder="1" applyAlignment="1">
      <alignment horizontal="right"/>
    </xf>
    <xf numFmtId="182" fontId="10" fillId="0" borderId="113" xfId="363" applyNumberFormat="1" applyFont="1" applyFill="1" applyBorder="1" applyAlignment="1">
      <alignment horizontal="right"/>
    </xf>
    <xf numFmtId="182" fontId="10" fillId="0" borderId="13" xfId="409" applyNumberFormat="1" applyFont="1" applyFill="1" applyBorder="1" applyAlignment="1">
      <alignment horizontal="right"/>
    </xf>
    <xf numFmtId="182" fontId="10" fillId="0" borderId="15" xfId="409" applyNumberFormat="1" applyFont="1" applyFill="1" applyBorder="1" applyAlignment="1">
      <alignment horizontal="right"/>
    </xf>
    <xf numFmtId="182" fontId="10" fillId="0" borderId="113" xfId="409" applyNumberFormat="1" applyFont="1" applyFill="1" applyBorder="1" applyAlignment="1">
      <alignment horizontal="right"/>
    </xf>
    <xf numFmtId="0" fontId="10" fillId="0" borderId="13" xfId="409" applyFont="1" applyFill="1" applyBorder="1" applyAlignment="1">
      <alignment horizontal="center"/>
    </xf>
    <xf numFmtId="0" fontId="10" fillId="0" borderId="15" xfId="409" applyFont="1" applyFill="1" applyBorder="1" applyAlignment="1">
      <alignment horizontal="center"/>
    </xf>
    <xf numFmtId="49" fontId="3" fillId="22" borderId="0" xfId="409" applyNumberFormat="1" applyFont="1" applyFill="1" applyBorder="1" applyAlignment="1">
      <alignment horizontal="center"/>
    </xf>
    <xf numFmtId="0" fontId="9" fillId="22" borderId="0" xfId="409" applyFont="1" applyFill="1" applyAlignment="1">
      <alignment horizontal="center"/>
    </xf>
    <xf numFmtId="0" fontId="10" fillId="0" borderId="147" xfId="363" applyFont="1" applyFill="1" applyBorder="1" applyAlignment="1">
      <alignment horizontal="left" wrapText="1"/>
    </xf>
    <xf numFmtId="167" fontId="10" fillId="0" borderId="112" xfId="409" applyNumberFormat="1" applyFont="1" applyBorder="1" applyAlignment="1">
      <alignment horizontal="center" wrapText="1"/>
    </xf>
    <xf numFmtId="0" fontId="10" fillId="22" borderId="0" xfId="409" applyFill="1" applyBorder="1" applyAlignment="1">
      <alignment horizontal="center"/>
    </xf>
    <xf numFmtId="0" fontId="10" fillId="0" borderId="0" xfId="409" applyFill="1" applyBorder="1" applyAlignment="1">
      <alignment horizontal="center"/>
    </xf>
    <xf numFmtId="0" fontId="10" fillId="0" borderId="113" xfId="409" applyFont="1" applyBorder="1" applyAlignment="1">
      <alignment horizontal="center"/>
    </xf>
    <xf numFmtId="169" fontId="3" fillId="22" borderId="0" xfId="409" applyNumberFormat="1" applyFont="1" applyFill="1" applyBorder="1" applyAlignment="1">
      <alignment horizontal="left" wrapText="1"/>
    </xf>
    <xf numFmtId="0" fontId="10" fillId="22" borderId="0" xfId="409" applyFill="1" applyAlignment="1">
      <alignment horizontal="left" wrapText="1"/>
    </xf>
    <xf numFmtId="0" fontId="10" fillId="22" borderId="0" xfId="409" applyFill="1" applyBorder="1" applyAlignment="1">
      <alignment horizontal="left" wrapText="1"/>
    </xf>
    <xf numFmtId="0" fontId="10" fillId="0" borderId="0" xfId="409" applyFill="1" applyBorder="1" applyAlignment="1">
      <alignment horizontal="left" wrapText="1"/>
    </xf>
    <xf numFmtId="4" fontId="10" fillId="0" borderId="113" xfId="409" applyNumberFormat="1" applyFont="1" applyBorder="1" applyAlignment="1">
      <alignment horizontal="right"/>
    </xf>
    <xf numFmtId="0" fontId="0" fillId="22" borderId="108" xfId="0" applyFill="1" applyBorder="1" applyAlignment="1">
      <alignment horizontal="right"/>
    </xf>
    <xf numFmtId="2" fontId="10" fillId="22" borderId="0" xfId="409" applyNumberFormat="1" applyFont="1" applyFill="1" applyAlignment="1">
      <alignment horizontal="right"/>
    </xf>
    <xf numFmtId="2" fontId="6" fillId="22" borderId="0" xfId="409" applyNumberFormat="1" applyFont="1" applyFill="1" applyAlignment="1">
      <alignment horizontal="right"/>
    </xf>
    <xf numFmtId="166" fontId="6" fillId="22" borderId="0" xfId="473" applyFont="1" applyFill="1" applyAlignment="1">
      <alignment horizontal="right"/>
    </xf>
    <xf numFmtId="2" fontId="10" fillId="22" borderId="0" xfId="409" applyNumberFormat="1" applyFill="1" applyBorder="1" applyAlignment="1">
      <alignment horizontal="right"/>
    </xf>
    <xf numFmtId="2" fontId="10" fillId="0" borderId="0" xfId="409" applyNumberFormat="1" applyFill="1" applyBorder="1" applyAlignment="1">
      <alignment horizontal="right"/>
    </xf>
    <xf numFmtId="166" fontId="6" fillId="0" borderId="0" xfId="473" applyFont="1" applyFill="1" applyBorder="1" applyAlignment="1">
      <alignment horizontal="right"/>
    </xf>
    <xf numFmtId="166" fontId="6" fillId="22" borderId="0" xfId="473" applyFill="1" applyBorder="1" applyAlignment="1">
      <alignment horizontal="right"/>
    </xf>
    <xf numFmtId="0" fontId="10" fillId="22" borderId="0" xfId="409" applyNumberFormat="1" applyFill="1" applyBorder="1" applyAlignment="1">
      <alignment horizontal="right"/>
    </xf>
    <xf numFmtId="4" fontId="6" fillId="22" borderId="0" xfId="409" applyNumberFormat="1" applyFont="1" applyFill="1" applyAlignment="1">
      <alignment horizontal="right"/>
    </xf>
    <xf numFmtId="166" fontId="6" fillId="22" borderId="0" xfId="473" applyFill="1" applyAlignment="1">
      <alignment horizontal="right"/>
    </xf>
    <xf numFmtId="0" fontId="0" fillId="22" borderId="0" xfId="409" applyNumberFormat="1" applyFont="1" applyFill="1" applyBorder="1" applyAlignment="1">
      <alignment horizontal="right"/>
    </xf>
    <xf numFmtId="166" fontId="6" fillId="0" borderId="0" xfId="473" applyFill="1" applyBorder="1" applyAlignment="1">
      <alignment horizontal="right"/>
    </xf>
    <xf numFmtId="0" fontId="10" fillId="0" borderId="0" xfId="409" applyNumberFormat="1" applyFont="1" applyFill="1" applyBorder="1" applyAlignment="1">
      <alignment horizontal="center"/>
    </xf>
    <xf numFmtId="182" fontId="9" fillId="21" borderId="52" xfId="409" applyNumberFormat="1" applyFont="1" applyFill="1" applyBorder="1" applyAlignment="1">
      <alignment horizontal="center" vertical="center" wrapText="1"/>
    </xf>
    <xf numFmtId="182" fontId="9" fillId="21" borderId="52" xfId="473" applyNumberFormat="1" applyFont="1" applyFill="1" applyBorder="1" applyAlignment="1">
      <alignment horizontal="center" vertical="center" wrapText="1"/>
    </xf>
    <xf numFmtId="10" fontId="10" fillId="0" borderId="148" xfId="363" applyNumberFormat="1" applyFont="1" applyFill="1" applyBorder="1" applyAlignment="1">
      <alignment horizontal="right" wrapText="1"/>
    </xf>
    <xf numFmtId="0" fontId="10" fillId="0" borderId="0" xfId="409" applyFont="1" applyFill="1" applyBorder="1" applyAlignment="1">
      <alignment horizontal="right"/>
    </xf>
    <xf numFmtId="167" fontId="10" fillId="0" borderId="112" xfId="363" applyNumberFormat="1" applyFont="1" applyFill="1" applyBorder="1" applyAlignment="1">
      <alignment horizontal="center" wrapText="1"/>
    </xf>
    <xf numFmtId="0" fontId="9" fillId="0" borderId="0" xfId="409" applyFont="1" applyFill="1" applyAlignment="1">
      <alignment horizontal="center"/>
    </xf>
    <xf numFmtId="0" fontId="10" fillId="0" borderId="114" xfId="363" applyFont="1" applyFill="1" applyBorder="1" applyAlignment="1">
      <alignment horizontal="center" wrapText="1"/>
    </xf>
    <xf numFmtId="0" fontId="10" fillId="0" borderId="0" xfId="409" applyFont="1" applyFill="1" applyBorder="1" applyAlignment="1">
      <alignment horizontal="center"/>
    </xf>
    <xf numFmtId="0" fontId="10" fillId="0" borderId="0" xfId="409" applyFont="1" applyFill="1" applyBorder="1" applyAlignment="1">
      <alignment horizontal="left" wrapText="1"/>
    </xf>
    <xf numFmtId="182" fontId="10" fillId="0" borderId="148" xfId="363" applyNumberFormat="1" applyFont="1" applyFill="1" applyBorder="1" applyAlignment="1">
      <alignment horizontal="right"/>
    </xf>
    <xf numFmtId="182" fontId="10" fillId="22" borderId="0" xfId="409" applyNumberFormat="1" applyFont="1" applyFill="1" applyBorder="1" applyAlignment="1">
      <alignment horizontal="right"/>
    </xf>
    <xf numFmtId="182" fontId="10" fillId="0" borderId="148" xfId="409" applyNumberFormat="1" applyFont="1" applyBorder="1" applyAlignment="1">
      <alignment horizontal="right"/>
    </xf>
    <xf numFmtId="182" fontId="10" fillId="0" borderId="0" xfId="409" applyNumberFormat="1" applyFont="1" applyFill="1" applyBorder="1" applyAlignment="1">
      <alignment horizontal="right"/>
    </xf>
    <xf numFmtId="182" fontId="2" fillId="0" borderId="0" xfId="473" applyNumberFormat="1" applyFont="1" applyFill="1" applyBorder="1" applyAlignment="1">
      <alignment horizontal="right"/>
    </xf>
    <xf numFmtId="182" fontId="10" fillId="0" borderId="11" xfId="409" applyNumberFormat="1" applyFont="1" applyFill="1" applyBorder="1" applyAlignment="1">
      <alignment horizontal="right"/>
    </xf>
    <xf numFmtId="0" fontId="66" fillId="22" borderId="0" xfId="0" applyFont="1" applyFill="1" applyBorder="1" applyAlignment="1">
      <alignment horizontal="center"/>
    </xf>
    <xf numFmtId="0" fontId="10" fillId="22" borderId="13" xfId="409" applyFont="1" applyFill="1" applyBorder="1" applyAlignment="1">
      <alignment horizontal="center"/>
    </xf>
    <xf numFmtId="0" fontId="66" fillId="22" borderId="0" xfId="0" applyFont="1" applyFill="1" applyBorder="1" applyAlignment="1">
      <alignment horizontal="left"/>
    </xf>
    <xf numFmtId="0" fontId="0" fillId="22" borderId="0" xfId="0" applyFill="1" applyAlignment="1">
      <alignment horizontal="left"/>
    </xf>
    <xf numFmtId="0" fontId="3" fillId="22" borderId="0" xfId="409" applyFont="1" applyFill="1" applyBorder="1" applyAlignment="1">
      <alignment horizontal="left"/>
    </xf>
    <xf numFmtId="182" fontId="10" fillId="22" borderId="13" xfId="409" applyNumberFormat="1" applyFont="1" applyFill="1" applyBorder="1" applyAlignment="1">
      <alignment horizontal="right"/>
    </xf>
    <xf numFmtId="182" fontId="10" fillId="22" borderId="15" xfId="409" applyNumberFormat="1" applyFont="1" applyFill="1" applyBorder="1" applyAlignment="1">
      <alignment horizontal="right"/>
    </xf>
    <xf numFmtId="182" fontId="10" fillId="22" borderId="163" xfId="409" applyNumberFormat="1" applyFont="1" applyFill="1" applyBorder="1" applyAlignment="1">
      <alignment horizontal="right"/>
    </xf>
    <xf numFmtId="182" fontId="10" fillId="22" borderId="163" xfId="409" applyNumberFormat="1" applyFont="1" applyFill="1" applyBorder="1" applyAlignment="1">
      <alignment horizontal="right" wrapText="1"/>
    </xf>
    <xf numFmtId="182" fontId="10" fillId="22" borderId="164" xfId="409" applyNumberFormat="1" applyFont="1" applyFill="1" applyBorder="1" applyAlignment="1">
      <alignment horizontal="right" wrapText="1"/>
    </xf>
    <xf numFmtId="182" fontId="66" fillId="22" borderId="0" xfId="0" applyNumberFormat="1" applyFont="1" applyFill="1" applyBorder="1" applyAlignment="1">
      <alignment horizontal="right"/>
    </xf>
    <xf numFmtId="182" fontId="3" fillId="21" borderId="161" xfId="473" applyNumberFormat="1" applyFont="1" applyFill="1" applyBorder="1" applyAlignment="1">
      <alignment horizontal="center" vertical="center" wrapText="1"/>
    </xf>
    <xf numFmtId="0" fontId="9" fillId="0" borderId="0" xfId="409" applyFont="1" applyFill="1" applyBorder="1" applyAlignment="1">
      <alignment horizontal="left" wrapText="1"/>
    </xf>
    <xf numFmtId="0" fontId="46" fillId="22" borderId="0" xfId="409" applyFont="1" applyFill="1" applyBorder="1"/>
    <xf numFmtId="182" fontId="71" fillId="0" borderId="0" xfId="409" applyNumberFormat="1" applyFont="1" applyFill="1" applyBorder="1" applyAlignment="1">
      <alignment horizontal="right"/>
    </xf>
    <xf numFmtId="182" fontId="10" fillId="24" borderId="0" xfId="409" applyNumberFormat="1" applyFont="1" applyFill="1" applyBorder="1" applyAlignment="1">
      <alignment horizontal="right"/>
    </xf>
    <xf numFmtId="182" fontId="10" fillId="29" borderId="0" xfId="409" applyNumberFormat="1" applyFont="1" applyFill="1" applyBorder="1" applyAlignment="1">
      <alignment horizontal="right"/>
    </xf>
    <xf numFmtId="0" fontId="9" fillId="29" borderId="0" xfId="409" applyFont="1" applyFill="1" applyBorder="1" applyAlignment="1">
      <alignment horizontal="left" wrapText="1"/>
    </xf>
    <xf numFmtId="0" fontId="10" fillId="29" borderId="0" xfId="409" applyFont="1" applyFill="1" applyBorder="1" applyAlignment="1">
      <alignment horizontal="center"/>
    </xf>
    <xf numFmtId="0" fontId="70" fillId="29" borderId="0" xfId="409" applyFont="1" applyFill="1" applyBorder="1" applyAlignment="1">
      <alignment horizontal="left" wrapText="1"/>
    </xf>
    <xf numFmtId="0" fontId="71" fillId="29" borderId="0" xfId="409" applyFont="1" applyFill="1" applyBorder="1" applyAlignment="1">
      <alignment horizontal="center"/>
    </xf>
    <xf numFmtId="182" fontId="71" fillId="29" borderId="0" xfId="409" applyNumberFormat="1" applyFont="1" applyFill="1" applyBorder="1" applyAlignment="1">
      <alignment horizontal="right"/>
    </xf>
    <xf numFmtId="49" fontId="10" fillId="0" borderId="148" xfId="473" applyNumberFormat="1" applyFont="1" applyBorder="1" applyAlignment="1">
      <alignment horizontal="center"/>
    </xf>
    <xf numFmtId="0" fontId="71" fillId="0" borderId="0" xfId="409" applyFont="1" applyFill="1" applyAlignment="1">
      <alignment vertical="center"/>
    </xf>
    <xf numFmtId="0" fontId="3" fillId="22" borderId="0" xfId="409" applyFont="1" applyFill="1" applyBorder="1" applyAlignment="1">
      <alignment horizontal="center"/>
    </xf>
    <xf numFmtId="0" fontId="0" fillId="22" borderId="0" xfId="0" applyFill="1" applyAlignment="1">
      <alignment horizontal="center" vertical="center"/>
    </xf>
    <xf numFmtId="182" fontId="3" fillId="22" borderId="0" xfId="409" applyNumberFormat="1" applyFont="1" applyFill="1" applyBorder="1" applyAlignment="1">
      <alignment horizontal="right"/>
    </xf>
    <xf numFmtId="182" fontId="10" fillId="22" borderId="113" xfId="473" applyNumberFormat="1" applyFont="1" applyFill="1" applyBorder="1" applyAlignment="1">
      <alignment horizontal="right" wrapText="1"/>
    </xf>
    <xf numFmtId="176" fontId="10" fillId="22" borderId="0" xfId="447" applyNumberFormat="1" applyFont="1" applyFill="1" applyAlignment="1">
      <alignment vertical="center"/>
    </xf>
    <xf numFmtId="49" fontId="10" fillId="22" borderId="113" xfId="409" applyNumberFormat="1" applyFont="1" applyFill="1" applyBorder="1" applyAlignment="1">
      <alignment horizontal="center" wrapText="1"/>
    </xf>
    <xf numFmtId="4" fontId="10" fillId="22" borderId="113" xfId="409" applyNumberFormat="1" applyFont="1" applyFill="1" applyBorder="1" applyAlignment="1">
      <alignment horizontal="center"/>
    </xf>
    <xf numFmtId="0" fontId="10" fillId="22" borderId="0" xfId="409" applyNumberFormat="1" applyFont="1" applyFill="1" applyAlignment="1">
      <alignment horizontal="center"/>
    </xf>
    <xf numFmtId="0" fontId="3" fillId="22" borderId="0" xfId="409" applyFont="1" applyFill="1" applyAlignment="1">
      <alignment horizontal="center"/>
    </xf>
    <xf numFmtId="4" fontId="10" fillId="0" borderId="113" xfId="409" applyNumberFormat="1" applyFont="1" applyFill="1" applyBorder="1" applyAlignment="1">
      <alignment horizontal="right"/>
    </xf>
    <xf numFmtId="4" fontId="10" fillId="22" borderId="113" xfId="409" applyNumberFormat="1" applyFont="1" applyFill="1" applyBorder="1" applyAlignment="1">
      <alignment horizontal="right"/>
    </xf>
    <xf numFmtId="0" fontId="3" fillId="22" borderId="0" xfId="409" applyFont="1" applyFill="1" applyBorder="1" applyAlignment="1">
      <alignment horizontal="justify" wrapText="1"/>
    </xf>
    <xf numFmtId="0" fontId="3" fillId="22" borderId="0" xfId="409" applyNumberFormat="1" applyFont="1" applyFill="1" applyBorder="1" applyAlignment="1">
      <alignment horizontal="justify" wrapText="1"/>
    </xf>
    <xf numFmtId="0" fontId="10" fillId="22" borderId="0" xfId="409" applyFont="1" applyFill="1" applyAlignment="1">
      <alignment horizontal="justify" wrapText="1"/>
    </xf>
    <xf numFmtId="49" fontId="0" fillId="22" borderId="0" xfId="409" applyNumberFormat="1" applyFont="1" applyFill="1" applyAlignment="1">
      <alignment horizontal="justify" wrapText="1"/>
    </xf>
    <xf numFmtId="49" fontId="10" fillId="0" borderId="0" xfId="409" applyNumberFormat="1" applyFont="1" applyFill="1" applyAlignment="1">
      <alignment horizontal="justify" wrapText="1"/>
    </xf>
    <xf numFmtId="0" fontId="10" fillId="22" borderId="113" xfId="409" applyFont="1" applyFill="1" applyBorder="1" applyAlignment="1">
      <alignment horizontal="justify" wrapText="1"/>
    </xf>
    <xf numFmtId="0" fontId="3" fillId="22" borderId="135" xfId="409" applyFont="1" applyFill="1" applyBorder="1" applyAlignment="1">
      <alignment horizontal="center"/>
    </xf>
    <xf numFmtId="167" fontId="10" fillId="22" borderId="126" xfId="409" applyNumberFormat="1" applyFont="1" applyFill="1" applyBorder="1" applyAlignment="1">
      <alignment horizontal="center" wrapText="1"/>
    </xf>
    <xf numFmtId="167" fontId="9" fillId="22" borderId="126" xfId="409" applyNumberFormat="1" applyFont="1" applyFill="1" applyBorder="1" applyAlignment="1">
      <alignment horizontal="center" wrapText="1"/>
    </xf>
    <xf numFmtId="167" fontId="10" fillId="22" borderId="236" xfId="409" applyNumberFormat="1" applyFont="1" applyFill="1" applyBorder="1" applyAlignment="1">
      <alignment horizontal="center" wrapText="1"/>
    </xf>
    <xf numFmtId="0" fontId="2" fillId="22" borderId="113" xfId="409" applyFont="1" applyFill="1" applyBorder="1" applyAlignment="1">
      <alignment horizontal="center"/>
    </xf>
    <xf numFmtId="0" fontId="10" fillId="22" borderId="0" xfId="409" applyNumberFormat="1" applyFont="1" applyFill="1" applyBorder="1" applyAlignment="1">
      <alignment horizontal="center"/>
    </xf>
    <xf numFmtId="4" fontId="10" fillId="22" borderId="137" xfId="409" applyNumberFormat="1" applyFont="1" applyFill="1" applyBorder="1" applyAlignment="1">
      <alignment horizontal="center" wrapText="1"/>
    </xf>
    <xf numFmtId="49" fontId="3" fillId="22" borderId="113" xfId="409" applyNumberFormat="1" applyFont="1" applyFill="1" applyBorder="1" applyAlignment="1">
      <alignment horizontal="center"/>
    </xf>
    <xf numFmtId="4" fontId="10" fillId="22" borderId="237" xfId="409" applyNumberFormat="1" applyFont="1" applyFill="1" applyBorder="1" applyAlignment="1">
      <alignment horizontal="center" wrapText="1"/>
    </xf>
    <xf numFmtId="167" fontId="47" fillId="22" borderId="0" xfId="378" applyNumberFormat="1" applyFont="1" applyFill="1" applyAlignment="1">
      <alignment horizontal="center"/>
    </xf>
    <xf numFmtId="166" fontId="3" fillId="22" borderId="0" xfId="473" applyFont="1" applyFill="1" applyBorder="1" applyAlignment="1">
      <alignment horizontal="center"/>
    </xf>
    <xf numFmtId="166" fontId="6" fillId="22" borderId="0" xfId="473" applyFill="1" applyBorder="1" applyAlignment="1">
      <alignment horizontal="center"/>
    </xf>
    <xf numFmtId="4" fontId="57" fillId="22" borderId="0" xfId="409" applyNumberFormat="1" applyFont="1" applyFill="1" applyBorder="1" applyAlignment="1">
      <alignment horizontal="center"/>
    </xf>
    <xf numFmtId="4" fontId="10" fillId="22" borderId="0" xfId="409" applyNumberFormat="1" applyFill="1" applyBorder="1" applyAlignment="1">
      <alignment horizontal="center"/>
    </xf>
    <xf numFmtId="169" fontId="3" fillId="22" borderId="0" xfId="409" applyNumberFormat="1" applyFont="1" applyFill="1" applyBorder="1" applyAlignment="1">
      <alignment horizontal="justify" wrapText="1"/>
    </xf>
    <xf numFmtId="0" fontId="3" fillId="22" borderId="113" xfId="409" applyFont="1" applyFill="1" applyBorder="1" applyAlignment="1">
      <alignment horizontal="justify" wrapText="1"/>
    </xf>
    <xf numFmtId="0" fontId="10" fillId="22" borderId="0" xfId="409" applyFill="1" applyAlignment="1">
      <alignment horizontal="justify" wrapText="1"/>
    </xf>
    <xf numFmtId="0" fontId="10" fillId="22" borderId="0" xfId="409" applyFill="1" applyBorder="1" applyAlignment="1">
      <alignment horizontal="justify" wrapText="1"/>
    </xf>
    <xf numFmtId="0" fontId="47" fillId="22" borderId="0" xfId="378" applyFont="1" applyFill="1" applyAlignment="1">
      <alignment horizontal="justify" wrapText="1"/>
    </xf>
    <xf numFmtId="182" fontId="10" fillId="22" borderId="113" xfId="473" applyNumberFormat="1" applyFont="1" applyFill="1" applyBorder="1" applyAlignment="1" applyProtection="1">
      <alignment horizontal="right"/>
    </xf>
    <xf numFmtId="182" fontId="2" fillId="22" borderId="113" xfId="409" applyNumberFormat="1" applyFont="1" applyFill="1" applyBorder="1" applyAlignment="1">
      <alignment horizontal="right"/>
    </xf>
    <xf numFmtId="182" fontId="10" fillId="22" borderId="0" xfId="409" applyNumberFormat="1" applyFont="1" applyFill="1" applyAlignment="1">
      <alignment horizontal="right"/>
    </xf>
    <xf numFmtId="182" fontId="6" fillId="22" borderId="0" xfId="409" applyNumberFormat="1" applyFont="1" applyFill="1" applyAlignment="1">
      <alignment horizontal="right"/>
    </xf>
    <xf numFmtId="182" fontId="10" fillId="22" borderId="0" xfId="409" applyNumberFormat="1" applyFill="1" applyBorder="1" applyAlignment="1">
      <alignment horizontal="right"/>
    </xf>
    <xf numFmtId="182" fontId="49" fillId="22" borderId="0" xfId="378" applyNumberFormat="1" applyFont="1" applyFill="1" applyAlignment="1">
      <alignment horizontal="right" wrapText="1"/>
    </xf>
    <xf numFmtId="182" fontId="49" fillId="22" borderId="0" xfId="378" applyNumberFormat="1" applyFont="1" applyFill="1" applyAlignment="1">
      <alignment horizontal="right"/>
    </xf>
    <xf numFmtId="182" fontId="6" fillId="22" borderId="0" xfId="473" applyNumberFormat="1" applyFill="1" applyBorder="1" applyAlignment="1">
      <alignment horizontal="right"/>
    </xf>
    <xf numFmtId="182" fontId="2" fillId="22" borderId="113" xfId="473" applyNumberFormat="1" applyFont="1" applyFill="1" applyBorder="1" applyAlignment="1">
      <alignment horizontal="right"/>
    </xf>
    <xf numFmtId="182" fontId="2" fillId="22" borderId="113" xfId="473" applyNumberFormat="1" applyFont="1" applyFill="1" applyBorder="1" applyAlignment="1">
      <alignment horizontal="right" wrapText="1"/>
    </xf>
    <xf numFmtId="182" fontId="6" fillId="22" borderId="0" xfId="473" applyNumberFormat="1" applyFill="1" applyAlignment="1">
      <alignment horizontal="right"/>
    </xf>
    <xf numFmtId="182" fontId="9" fillId="22" borderId="0" xfId="409" applyNumberFormat="1" applyFont="1" applyFill="1" applyBorder="1" applyAlignment="1">
      <alignment horizontal="right"/>
    </xf>
    <xf numFmtId="182" fontId="49" fillId="22" borderId="131" xfId="378" applyNumberFormat="1" applyFont="1" applyFill="1" applyBorder="1" applyAlignment="1">
      <alignment horizontal="right"/>
    </xf>
    <xf numFmtId="182" fontId="6" fillId="22" borderId="131" xfId="473" applyNumberFormat="1" applyFill="1" applyBorder="1" applyAlignment="1">
      <alignment horizontal="right"/>
    </xf>
    <xf numFmtId="182" fontId="3" fillId="21" borderId="52" xfId="473" applyNumberFormat="1" applyFont="1" applyFill="1" applyBorder="1" applyAlignment="1">
      <alignment horizontal="center" vertical="center" wrapText="1"/>
    </xf>
    <xf numFmtId="182" fontId="2" fillId="0" borderId="0" xfId="409" applyNumberFormat="1" applyFont="1" applyFill="1" applyBorder="1" applyAlignment="1">
      <alignment horizontal="right"/>
    </xf>
    <xf numFmtId="182" fontId="2" fillId="0" borderId="141" xfId="409" applyNumberFormat="1" applyFont="1" applyFill="1" applyBorder="1" applyAlignment="1">
      <alignment horizontal="right"/>
    </xf>
    <xf numFmtId="182" fontId="2" fillId="0" borderId="0" xfId="473" applyNumberFormat="1" applyFont="1" applyFill="1" applyBorder="1" applyAlignment="1">
      <alignment horizontal="left"/>
    </xf>
    <xf numFmtId="182" fontId="2" fillId="0" borderId="63" xfId="409" applyNumberFormat="1" applyFont="1" applyFill="1" applyBorder="1" applyAlignment="1">
      <alignment horizontal="right"/>
    </xf>
    <xf numFmtId="10" fontId="2" fillId="0" borderId="64" xfId="409" applyNumberFormat="1" applyFont="1" applyFill="1" applyBorder="1" applyAlignment="1">
      <alignment horizontal="right"/>
    </xf>
    <xf numFmtId="182" fontId="2" fillId="0" borderId="64" xfId="409" applyNumberFormat="1" applyFont="1" applyFill="1" applyBorder="1" applyAlignment="1">
      <alignment horizontal="right"/>
    </xf>
    <xf numFmtId="182" fontId="2" fillId="0" borderId="64" xfId="473" applyNumberFormat="1" applyFont="1" applyFill="1" applyBorder="1" applyAlignment="1">
      <alignment horizontal="right"/>
    </xf>
    <xf numFmtId="0" fontId="10" fillId="0" borderId="64" xfId="409" applyNumberFormat="1" applyFont="1" applyFill="1" applyBorder="1" applyAlignment="1">
      <alignment horizontal="center"/>
    </xf>
    <xf numFmtId="0" fontId="3" fillId="0" borderId="64" xfId="409" applyFont="1" applyFill="1" applyBorder="1" applyAlignment="1">
      <alignment horizontal="center"/>
    </xf>
    <xf numFmtId="0" fontId="10" fillId="0" borderId="49" xfId="409" applyFont="1" applyFill="1" applyBorder="1" applyAlignment="1">
      <alignment vertical="center"/>
    </xf>
    <xf numFmtId="182" fontId="2" fillId="0" borderId="152" xfId="409" applyNumberFormat="1" applyFont="1" applyFill="1" applyBorder="1" applyAlignment="1">
      <alignment horizontal="right"/>
    </xf>
    <xf numFmtId="10" fontId="2" fillId="0" borderId="0" xfId="409" applyNumberFormat="1" applyFont="1" applyFill="1" applyBorder="1" applyAlignment="1">
      <alignment horizontal="right"/>
    </xf>
    <xf numFmtId="182" fontId="2" fillId="0" borderId="0" xfId="409" applyNumberFormat="1" applyFont="1" applyFill="1" applyBorder="1" applyAlignment="1">
      <alignment horizontal="left"/>
    </xf>
    <xf numFmtId="0" fontId="10" fillId="0" borderId="51" xfId="409" applyFont="1" applyFill="1" applyBorder="1" applyAlignment="1">
      <alignment vertical="center"/>
    </xf>
    <xf numFmtId="0" fontId="10" fillId="0" borderId="152" xfId="409" applyFont="1" applyFill="1" applyBorder="1" applyAlignment="1">
      <alignment vertical="center"/>
    </xf>
    <xf numFmtId="182" fontId="10" fillId="0" borderId="152" xfId="409" applyNumberFormat="1" applyFont="1" applyFill="1" applyBorder="1" applyAlignment="1">
      <alignment horizontal="right"/>
    </xf>
    <xf numFmtId="182" fontId="10" fillId="0" borderId="153" xfId="409" applyNumberFormat="1" applyFont="1" applyFill="1" applyBorder="1" applyAlignment="1">
      <alignment horizontal="right"/>
    </xf>
    <xf numFmtId="0" fontId="10" fillId="0" borderId="99" xfId="409" applyFont="1" applyFill="1" applyBorder="1" applyAlignment="1">
      <alignment horizontal="right"/>
    </xf>
    <xf numFmtId="182" fontId="10" fillId="0" borderId="99" xfId="409" applyNumberFormat="1" applyFont="1" applyFill="1" applyBorder="1" applyAlignment="1">
      <alignment horizontal="right"/>
    </xf>
    <xf numFmtId="182" fontId="2" fillId="0" borderId="99" xfId="473" applyNumberFormat="1" applyFont="1" applyFill="1" applyBorder="1" applyAlignment="1">
      <alignment horizontal="right"/>
    </xf>
    <xf numFmtId="0" fontId="10" fillId="0" borderId="99" xfId="409" applyNumberFormat="1" applyFont="1" applyFill="1" applyBorder="1" applyAlignment="1">
      <alignment horizontal="center"/>
    </xf>
    <xf numFmtId="0" fontId="10" fillId="0" borderId="99" xfId="409" applyFont="1" applyFill="1" applyBorder="1" applyAlignment="1">
      <alignment horizontal="center"/>
    </xf>
    <xf numFmtId="0" fontId="10" fillId="0" borderId="50" xfId="409" applyFont="1" applyFill="1" applyBorder="1" applyAlignment="1">
      <alignment vertical="center"/>
    </xf>
    <xf numFmtId="0" fontId="10" fillId="0" borderId="113" xfId="409" applyFont="1" applyBorder="1" applyAlignment="1">
      <alignment horizontal="left" wrapText="1"/>
    </xf>
    <xf numFmtId="0" fontId="9" fillId="0" borderId="125" xfId="409" applyNumberFormat="1" applyFont="1" applyFill="1" applyBorder="1" applyAlignment="1">
      <alignment horizontal="center" vertical="center" wrapText="1"/>
    </xf>
    <xf numFmtId="4" fontId="9" fillId="0" borderId="238" xfId="409" applyNumberFormat="1" applyFont="1" applyFill="1" applyBorder="1" applyAlignment="1">
      <alignment horizontal="center" vertical="center" wrapText="1"/>
    </xf>
    <xf numFmtId="0" fontId="9" fillId="0" borderId="113" xfId="409" applyNumberFormat="1" applyFont="1" applyFill="1" applyBorder="1" applyAlignment="1">
      <alignment horizontal="center" vertical="center" wrapText="1"/>
    </xf>
    <xf numFmtId="4" fontId="9" fillId="0" borderId="114" xfId="409" applyNumberFormat="1" applyFont="1" applyFill="1" applyBorder="1" applyAlignment="1">
      <alignment horizontal="center" vertical="center" wrapText="1"/>
    </xf>
    <xf numFmtId="0" fontId="10" fillId="22" borderId="148" xfId="363" applyFont="1" applyFill="1" applyBorder="1" applyAlignment="1"/>
    <xf numFmtId="0" fontId="10" fillId="22" borderId="240" xfId="409" applyFont="1" applyFill="1" applyBorder="1" applyAlignment="1">
      <alignment horizontal="center" vertical="center"/>
    </xf>
    <xf numFmtId="2" fontId="10" fillId="22" borderId="240" xfId="409" applyNumberFormat="1" applyFont="1" applyFill="1" applyBorder="1" applyAlignment="1">
      <alignment horizontal="center" vertical="center"/>
    </xf>
    <xf numFmtId="0" fontId="9" fillId="0" borderId="240" xfId="409" applyNumberFormat="1" applyFont="1" applyFill="1" applyBorder="1" applyAlignment="1">
      <alignment horizontal="center" vertical="center" wrapText="1"/>
    </xf>
    <xf numFmtId="4" fontId="9" fillId="0" borderId="241" xfId="409" applyNumberFormat="1" applyFont="1" applyFill="1" applyBorder="1" applyAlignment="1">
      <alignment horizontal="center" vertical="center" wrapText="1"/>
    </xf>
    <xf numFmtId="2" fontId="10" fillId="22" borderId="242" xfId="409" applyNumberFormat="1" applyFont="1" applyFill="1" applyBorder="1" applyAlignment="1">
      <alignment horizontal="center" vertical="center"/>
    </xf>
    <xf numFmtId="0" fontId="9" fillId="0" borderId="243" xfId="409" applyNumberFormat="1" applyFont="1" applyFill="1" applyBorder="1" applyAlignment="1">
      <alignment horizontal="center" vertical="center" wrapText="1"/>
    </xf>
    <xf numFmtId="4" fontId="9" fillId="0" borderId="244" xfId="409" applyNumberFormat="1" applyFont="1" applyFill="1" applyBorder="1" applyAlignment="1">
      <alignment horizontal="center" vertical="center" wrapText="1"/>
    </xf>
    <xf numFmtId="4" fontId="10" fillId="22" borderId="245" xfId="409" applyNumberFormat="1" applyFont="1" applyFill="1" applyBorder="1" applyAlignment="1">
      <alignment horizontal="center" vertical="center"/>
    </xf>
    <xf numFmtId="4" fontId="10" fillId="22" borderId="245" xfId="409" applyNumberFormat="1" applyFont="1" applyFill="1" applyBorder="1" applyAlignment="1">
      <alignment horizontal="center" vertical="center" wrapText="1"/>
    </xf>
    <xf numFmtId="2" fontId="2" fillId="0" borderId="0" xfId="399" applyNumberFormat="1" applyFont="1" applyAlignment="1">
      <alignment horizontal="center"/>
    </xf>
    <xf numFmtId="0" fontId="2" fillId="0" borderId="0" xfId="399" applyFont="1" applyAlignment="1">
      <alignment horizontal="center"/>
    </xf>
    <xf numFmtId="4" fontId="2" fillId="0" borderId="0" xfId="399" applyNumberFormat="1" applyFont="1" applyAlignment="1">
      <alignment horizontal="center"/>
    </xf>
    <xf numFmtId="0" fontId="0" fillId="22" borderId="0" xfId="0" applyFill="1" applyAlignment="1">
      <alignment vertical="center"/>
    </xf>
    <xf numFmtId="0" fontId="10" fillId="0" borderId="56" xfId="409" applyFont="1" applyFill="1" applyBorder="1" applyAlignment="1">
      <alignment horizontal="center" vertical="center"/>
    </xf>
    <xf numFmtId="4" fontId="10" fillId="0" borderId="113" xfId="363" applyNumberFormat="1" applyFont="1" applyFill="1" applyBorder="1" applyAlignment="1">
      <alignment horizontal="right"/>
    </xf>
    <xf numFmtId="170" fontId="10" fillId="0" borderId="113" xfId="363" applyNumberFormat="1" applyFont="1" applyFill="1" applyBorder="1" applyAlignment="1">
      <alignment horizontal="right" wrapText="1"/>
    </xf>
    <xf numFmtId="10" fontId="10" fillId="0" borderId="113" xfId="363" applyNumberFormat="1" applyFont="1" applyFill="1" applyBorder="1" applyAlignment="1">
      <alignment horizontal="right" wrapText="1"/>
    </xf>
    <xf numFmtId="0" fontId="2" fillId="0" borderId="0" xfId="399" applyFont="1" applyAlignment="1">
      <alignment horizontal="right"/>
    </xf>
    <xf numFmtId="0" fontId="3" fillId="0" borderId="0" xfId="399" applyFont="1" applyBorder="1" applyAlignment="1"/>
    <xf numFmtId="0" fontId="2" fillId="0" borderId="0" xfId="399" applyFont="1" applyBorder="1" applyAlignment="1"/>
    <xf numFmtId="0" fontId="64" fillId="0" borderId="0" xfId="399" applyFont="1" applyBorder="1" applyAlignment="1"/>
    <xf numFmtId="4" fontId="2" fillId="0" borderId="0" xfId="399" applyNumberFormat="1" applyFont="1" applyBorder="1" applyAlignment="1"/>
    <xf numFmtId="0" fontId="3" fillId="0" borderId="0" xfId="399" applyFont="1" applyAlignment="1"/>
    <xf numFmtId="49" fontId="2" fillId="0" borderId="0" xfId="399" applyNumberFormat="1" applyFont="1" applyBorder="1" applyAlignment="1">
      <alignment horizontal="center"/>
    </xf>
    <xf numFmtId="49" fontId="2" fillId="0" borderId="0" xfId="399" applyNumberFormat="1" applyFont="1" applyBorder="1" applyAlignment="1"/>
    <xf numFmtId="2" fontId="2" fillId="0" borderId="0" xfId="399" applyNumberFormat="1" applyFont="1" applyBorder="1" applyAlignment="1"/>
    <xf numFmtId="49" fontId="2" fillId="0" borderId="0" xfId="399" applyNumberFormat="1" applyFont="1" applyBorder="1" applyAlignment="1">
      <alignment horizontal="left"/>
    </xf>
    <xf numFmtId="0" fontId="2" fillId="0" borderId="0" xfId="399" applyFont="1" applyBorder="1" applyAlignment="1">
      <alignment horizontal="center"/>
    </xf>
    <xf numFmtId="0" fontId="2" fillId="0" borderId="0" xfId="399" applyFont="1" applyBorder="1" applyAlignment="1">
      <alignment horizontal="left"/>
    </xf>
    <xf numFmtId="0" fontId="2" fillId="0" borderId="0" xfId="399" applyFont="1" applyBorder="1" applyAlignment="1">
      <alignment horizontal="right"/>
    </xf>
    <xf numFmtId="4" fontId="2" fillId="0" borderId="0" xfId="399" applyNumberFormat="1" applyFont="1"/>
    <xf numFmtId="2" fontId="2" fillId="0" borderId="0" xfId="399" applyNumberFormat="1" applyFont="1" applyBorder="1" applyAlignment="1">
      <alignment horizontal="center"/>
    </xf>
    <xf numFmtId="1" fontId="2" fillId="0" borderId="0" xfId="399" applyNumberFormat="1" applyFont="1" applyBorder="1" applyAlignment="1"/>
    <xf numFmtId="4" fontId="2" fillId="0" borderId="0" xfId="399" applyNumberFormat="1" applyFont="1" applyBorder="1" applyAlignment="1">
      <alignment horizontal="center"/>
    </xf>
    <xf numFmtId="3" fontId="2" fillId="0" borderId="0" xfId="399" applyNumberFormat="1" applyFont="1" applyBorder="1" applyAlignment="1">
      <alignment horizontal="center"/>
    </xf>
    <xf numFmtId="4" fontId="2" fillId="0" borderId="0" xfId="399" applyNumberFormat="1" applyFont="1" applyBorder="1" applyAlignment="1">
      <alignment horizontal="left"/>
    </xf>
    <xf numFmtId="4" fontId="2" fillId="0" borderId="0" xfId="399" applyNumberFormat="1" applyFont="1" applyFill="1" applyBorder="1" applyAlignment="1"/>
    <xf numFmtId="0" fontId="3" fillId="0" borderId="0" xfId="399" applyFont="1" applyAlignment="1">
      <alignment horizontal="left"/>
    </xf>
    <xf numFmtId="0" fontId="2" fillId="22" borderId="0" xfId="382" applyFont="1" applyFill="1"/>
    <xf numFmtId="0" fontId="86" fillId="22" borderId="0" xfId="382" applyFont="1" applyFill="1"/>
    <xf numFmtId="0" fontId="2" fillId="22" borderId="141" xfId="382" applyFont="1" applyFill="1" applyBorder="1"/>
    <xf numFmtId="0" fontId="2" fillId="22" borderId="123" xfId="382" applyFont="1" applyFill="1" applyBorder="1"/>
    <xf numFmtId="0" fontId="2" fillId="22" borderId="122" xfId="382" applyFont="1" applyFill="1" applyBorder="1"/>
    <xf numFmtId="0" fontId="2" fillId="22" borderId="146" xfId="382" applyFont="1" applyFill="1" applyBorder="1"/>
    <xf numFmtId="0" fontId="2" fillId="22" borderId="142" xfId="382" applyFont="1" applyFill="1" applyBorder="1"/>
    <xf numFmtId="0" fontId="2" fillId="22" borderId="139" xfId="382" applyFont="1" applyFill="1" applyBorder="1"/>
    <xf numFmtId="0" fontId="2" fillId="22" borderId="143" xfId="382" applyFont="1" applyFill="1" applyBorder="1"/>
    <xf numFmtId="171" fontId="2" fillId="22" borderId="141" xfId="382" applyNumberFormat="1" applyFont="1" applyFill="1" applyBorder="1"/>
    <xf numFmtId="171" fontId="2" fillId="22" borderId="143" xfId="382" applyNumberFormat="1" applyFont="1" applyFill="1" applyBorder="1"/>
    <xf numFmtId="181" fontId="2" fillId="22" borderId="141" xfId="382" applyNumberFormat="1" applyFont="1" applyFill="1" applyBorder="1"/>
    <xf numFmtId="181" fontId="2" fillId="22" borderId="143" xfId="382" applyNumberFormat="1" applyFont="1" applyFill="1" applyBorder="1"/>
    <xf numFmtId="0" fontId="2" fillId="22" borderId="0" xfId="382" applyFont="1" applyFill="1" applyBorder="1"/>
    <xf numFmtId="0" fontId="2" fillId="22" borderId="145" xfId="382" applyFont="1" applyFill="1" applyBorder="1"/>
    <xf numFmtId="0" fontId="2" fillId="22" borderId="131" xfId="382" applyFont="1" applyFill="1" applyBorder="1"/>
    <xf numFmtId="171" fontId="2" fillId="22" borderId="0" xfId="382" applyNumberFormat="1" applyFont="1" applyFill="1" applyBorder="1"/>
    <xf numFmtId="171" fontId="2" fillId="22" borderId="131" xfId="382" applyNumberFormat="1" applyFont="1" applyFill="1" applyBorder="1"/>
    <xf numFmtId="171" fontId="3" fillId="22" borderId="131" xfId="382" applyNumberFormat="1" applyFont="1" applyFill="1" applyBorder="1"/>
    <xf numFmtId="0" fontId="3" fillId="22" borderId="0" xfId="382" applyFont="1" applyFill="1" applyBorder="1"/>
    <xf numFmtId="0" fontId="3" fillId="22" borderId="0" xfId="382" applyFont="1" applyFill="1"/>
    <xf numFmtId="171" fontId="2" fillId="22" borderId="0" xfId="382" applyNumberFormat="1" applyFont="1" applyFill="1" applyBorder="1" applyAlignment="1">
      <alignment horizontal="center"/>
    </xf>
    <xf numFmtId="0" fontId="3" fillId="22" borderId="0" xfId="382" applyFont="1" applyFill="1" applyAlignment="1">
      <alignment horizontal="center"/>
    </xf>
    <xf numFmtId="49" fontId="2" fillId="22" borderId="0" xfId="382" applyNumberFormat="1" applyFont="1" applyFill="1" applyAlignment="1">
      <alignment horizontal="center"/>
    </xf>
    <xf numFmtId="0" fontId="2" fillId="22" borderId="0" xfId="382" applyFont="1" applyFill="1" applyAlignment="1">
      <alignment horizontal="center"/>
    </xf>
    <xf numFmtId="181" fontId="2" fillId="22" borderId="0" xfId="382" applyNumberFormat="1" applyFont="1" applyFill="1" applyBorder="1" applyAlignment="1">
      <alignment horizontal="center"/>
    </xf>
    <xf numFmtId="0" fontId="3" fillId="22" borderId="0" xfId="382" applyFont="1" applyFill="1" applyAlignment="1">
      <alignment horizontal="left"/>
    </xf>
    <xf numFmtId="0" fontId="2" fillId="22" borderId="0" xfId="382" applyFont="1" applyFill="1" applyAlignment="1">
      <alignment horizontal="left"/>
    </xf>
    <xf numFmtId="0" fontId="2" fillId="22" borderId="0" xfId="382" applyFont="1" applyFill="1" applyAlignment="1">
      <alignment horizontal="right"/>
    </xf>
    <xf numFmtId="3" fontId="2" fillId="22" borderId="0" xfId="382" applyNumberFormat="1" applyFont="1" applyFill="1" applyAlignment="1"/>
    <xf numFmtId="2" fontId="2" fillId="0" borderId="0" xfId="0" applyNumberFormat="1" applyFont="1" applyFill="1" applyAlignment="1">
      <alignment horizontal="center" vertical="center"/>
    </xf>
    <xf numFmtId="0" fontId="10" fillId="0" borderId="113" xfId="409" applyFont="1" applyFill="1" applyBorder="1" applyAlignment="1">
      <alignment horizontal="center"/>
    </xf>
    <xf numFmtId="182" fontId="10" fillId="22" borderId="128" xfId="409" applyNumberFormat="1" applyFont="1" applyFill="1" applyBorder="1" applyAlignment="1">
      <alignment horizontal="right" wrapText="1"/>
    </xf>
    <xf numFmtId="0" fontId="10" fillId="0" borderId="0" xfId="363" applyFont="1" applyFill="1" applyAlignment="1">
      <alignment vertical="center" wrapText="1"/>
    </xf>
    <xf numFmtId="0" fontId="10" fillId="0" borderId="0" xfId="363" applyFont="1" applyFill="1" applyAlignment="1">
      <alignment horizontal="center" vertical="center" wrapText="1"/>
    </xf>
    <xf numFmtId="4" fontId="10" fillId="0" borderId="114" xfId="363" applyNumberFormat="1" applyFont="1" applyFill="1" applyBorder="1" applyAlignment="1">
      <alignment horizontal="center" vertical="center" wrapText="1"/>
    </xf>
    <xf numFmtId="4" fontId="10" fillId="22" borderId="113" xfId="409" applyNumberFormat="1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center"/>
    </xf>
    <xf numFmtId="0" fontId="3" fillId="22" borderId="0" xfId="409" applyFont="1" applyFill="1" applyBorder="1" applyAlignment="1">
      <alignment horizontal="center" vertical="center"/>
    </xf>
    <xf numFmtId="0" fontId="3" fillId="0" borderId="0" xfId="409" applyFont="1" applyFill="1" applyBorder="1" applyAlignment="1">
      <alignment horizontal="center"/>
    </xf>
    <xf numFmtId="182" fontId="3" fillId="22" borderId="0" xfId="409" applyNumberFormat="1" applyFont="1" applyFill="1" applyBorder="1" applyAlignment="1">
      <alignment horizontal="right"/>
    </xf>
    <xf numFmtId="0" fontId="7" fillId="22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22" borderId="0" xfId="409" applyFont="1" applyFill="1" applyBorder="1" applyAlignment="1">
      <alignment horizontal="center"/>
    </xf>
    <xf numFmtId="167" fontId="10" fillId="0" borderId="16" xfId="409" applyNumberFormat="1" applyFont="1" applyBorder="1" applyAlignment="1">
      <alignment horizontal="center" wrapText="1"/>
    </xf>
    <xf numFmtId="0" fontId="10" fillId="0" borderId="0" xfId="409" applyFont="1" applyFill="1" applyBorder="1" applyAlignment="1">
      <alignment horizontal="left"/>
    </xf>
    <xf numFmtId="182" fontId="2" fillId="22" borderId="0" xfId="473" applyNumberFormat="1" applyFont="1" applyFill="1" applyBorder="1" applyAlignment="1">
      <alignment horizontal="right"/>
    </xf>
    <xf numFmtId="0" fontId="10" fillId="22" borderId="64" xfId="409" applyFont="1" applyFill="1" applyBorder="1" applyAlignment="1">
      <alignment vertical="center"/>
    </xf>
    <xf numFmtId="0" fontId="10" fillId="22" borderId="99" xfId="409" applyFont="1" applyFill="1" applyBorder="1" applyAlignment="1">
      <alignment vertical="center"/>
    </xf>
    <xf numFmtId="182" fontId="2" fillId="22" borderId="0" xfId="409" applyNumberFormat="1" applyFont="1" applyFill="1" applyAlignment="1">
      <alignment horizontal="right"/>
    </xf>
    <xf numFmtId="10" fontId="2" fillId="22" borderId="0" xfId="409" applyNumberFormat="1" applyFont="1" applyFill="1" applyAlignment="1">
      <alignment horizontal="right"/>
    </xf>
    <xf numFmtId="182" fontId="2" fillId="22" borderId="0" xfId="473" applyNumberFormat="1" applyFont="1" applyFill="1" applyAlignment="1">
      <alignment horizontal="right"/>
    </xf>
    <xf numFmtId="0" fontId="10" fillId="22" borderId="0" xfId="409" applyFont="1" applyFill="1" applyBorder="1" applyAlignment="1">
      <alignment horizontal="left" wrapText="1"/>
    </xf>
    <xf numFmtId="0" fontId="10" fillId="22" borderId="0" xfId="409" applyFont="1" applyFill="1" applyBorder="1" applyAlignment="1">
      <alignment horizontal="right"/>
    </xf>
    <xf numFmtId="0" fontId="10" fillId="22" borderId="49" xfId="409" applyFont="1" applyFill="1" applyBorder="1" applyAlignment="1">
      <alignment vertical="center"/>
    </xf>
    <xf numFmtId="0" fontId="10" fillId="22" borderId="51" xfId="409" applyFont="1" applyFill="1" applyBorder="1" applyAlignment="1">
      <alignment vertical="center"/>
    </xf>
    <xf numFmtId="0" fontId="10" fillId="22" borderId="152" xfId="409" applyFont="1" applyFill="1" applyBorder="1" applyAlignment="1">
      <alignment vertical="center"/>
    </xf>
    <xf numFmtId="0" fontId="10" fillId="22" borderId="50" xfId="409" applyFont="1" applyFill="1" applyBorder="1" applyAlignment="1">
      <alignment vertical="center"/>
    </xf>
    <xf numFmtId="0" fontId="3" fillId="0" borderId="0" xfId="409" applyFont="1" applyFill="1" applyAlignment="1">
      <alignment horizontal="center" vertical="center"/>
    </xf>
    <xf numFmtId="0" fontId="10" fillId="0" borderId="147" xfId="363" applyFill="1" applyBorder="1" applyAlignment="1">
      <alignment horizontal="left" vertical="center" wrapText="1"/>
    </xf>
    <xf numFmtId="0" fontId="10" fillId="0" borderId="147" xfId="363" applyFill="1" applyBorder="1" applyAlignment="1">
      <alignment horizontal="center" vertical="center" wrapText="1"/>
    </xf>
    <xf numFmtId="164" fontId="3" fillId="22" borderId="0" xfId="367" applyFont="1" applyFill="1" applyBorder="1"/>
    <xf numFmtId="182" fontId="10" fillId="22" borderId="242" xfId="409" applyNumberFormat="1" applyFont="1" applyFill="1" applyBorder="1" applyAlignment="1">
      <alignment horizontal="center" vertical="center"/>
    </xf>
    <xf numFmtId="10" fontId="10" fillId="22" borderId="242" xfId="409" applyNumberFormat="1" applyFont="1" applyFill="1" applyBorder="1" applyAlignment="1">
      <alignment horizontal="center" vertical="center"/>
    </xf>
    <xf numFmtId="0" fontId="10" fillId="0" borderId="113" xfId="409" applyFont="1" applyFill="1" applyBorder="1" applyAlignment="1">
      <alignment horizontal="left" wrapText="1"/>
    </xf>
    <xf numFmtId="170" fontId="10" fillId="22" borderId="113" xfId="409" applyNumberFormat="1" applyFont="1" applyFill="1" applyBorder="1" applyAlignment="1">
      <alignment horizontal="right" wrapText="1"/>
    </xf>
    <xf numFmtId="166" fontId="10" fillId="22" borderId="113" xfId="473" applyNumberFormat="1" applyFont="1" applyFill="1" applyBorder="1" applyAlignment="1">
      <alignment horizontal="right" wrapText="1"/>
    </xf>
    <xf numFmtId="0" fontId="10" fillId="0" borderId="125" xfId="409" applyFont="1" applyFill="1" applyBorder="1" applyAlignment="1">
      <alignment horizontal="center"/>
    </xf>
    <xf numFmtId="2" fontId="10" fillId="0" borderId="125" xfId="409" applyNumberFormat="1" applyFont="1" applyFill="1" applyBorder="1" applyAlignment="1">
      <alignment horizontal="right"/>
    </xf>
    <xf numFmtId="166" fontId="10" fillId="0" borderId="125" xfId="473" applyFont="1" applyFill="1" applyBorder="1" applyAlignment="1">
      <alignment horizontal="right"/>
    </xf>
    <xf numFmtId="10" fontId="10" fillId="0" borderId="125" xfId="409" applyNumberFormat="1" applyFont="1" applyFill="1" applyBorder="1" applyAlignment="1">
      <alignment vertical="center"/>
    </xf>
    <xf numFmtId="4" fontId="10" fillId="0" borderId="125" xfId="409" applyNumberFormat="1" applyFont="1" applyFill="1" applyBorder="1" applyAlignment="1">
      <alignment horizontal="right"/>
    </xf>
    <xf numFmtId="0" fontId="9" fillId="0" borderId="125" xfId="409" applyNumberFormat="1" applyFont="1" applyFill="1" applyBorder="1" applyAlignment="1">
      <alignment horizontal="center" vertical="center"/>
    </xf>
    <xf numFmtId="0" fontId="9" fillId="0" borderId="238" xfId="409" applyFont="1" applyFill="1" applyBorder="1" applyAlignment="1">
      <alignment vertical="center"/>
    </xf>
    <xf numFmtId="2" fontId="10" fillId="0" borderId="113" xfId="409" applyNumberFormat="1" applyFont="1" applyFill="1" applyBorder="1" applyAlignment="1">
      <alignment horizontal="right"/>
    </xf>
    <xf numFmtId="166" fontId="10" fillId="0" borderId="113" xfId="473" applyFont="1" applyFill="1" applyBorder="1" applyAlignment="1">
      <alignment horizontal="right"/>
    </xf>
    <xf numFmtId="10" fontId="10" fillId="0" borderId="113" xfId="409" applyNumberFormat="1" applyFont="1" applyFill="1" applyBorder="1" applyAlignment="1">
      <alignment vertical="center"/>
    </xf>
    <xf numFmtId="0" fontId="9" fillId="0" borderId="113" xfId="409" applyNumberFormat="1" applyFont="1" applyFill="1" applyBorder="1" applyAlignment="1">
      <alignment horizontal="center" vertical="center"/>
    </xf>
    <xf numFmtId="0" fontId="9" fillId="0" borderId="114" xfId="409" applyFont="1" applyFill="1" applyBorder="1" applyAlignment="1">
      <alignment vertical="center"/>
    </xf>
    <xf numFmtId="0" fontId="10" fillId="0" borderId="113" xfId="409" applyFont="1" applyFill="1" applyBorder="1" applyAlignment="1">
      <alignment vertical="center"/>
    </xf>
    <xf numFmtId="166" fontId="10" fillId="0" borderId="113" xfId="473" applyFont="1" applyBorder="1" applyAlignment="1">
      <alignment horizontal="right" wrapText="1"/>
    </xf>
    <xf numFmtId="167" fontId="10" fillId="0" borderId="113" xfId="409" applyNumberFormat="1" applyFont="1" applyBorder="1" applyAlignment="1">
      <alignment horizontal="center" vertical="center" wrapText="1"/>
    </xf>
    <xf numFmtId="0" fontId="24" fillId="22" borderId="114" xfId="0" applyFont="1" applyFill="1" applyBorder="1" applyAlignment="1" applyProtection="1">
      <alignment horizontal="center" vertical="center" wrapText="1"/>
    </xf>
    <xf numFmtId="49" fontId="24" fillId="22" borderId="113" xfId="0" applyNumberFormat="1" applyFont="1" applyFill="1" applyBorder="1" applyAlignment="1" applyProtection="1">
      <alignment horizontal="center" vertical="center"/>
    </xf>
    <xf numFmtId="0" fontId="0" fillId="0" borderId="112" xfId="363" applyFont="1" applyFill="1" applyBorder="1" applyAlignment="1">
      <alignment horizontal="center" vertical="center" wrapText="1"/>
    </xf>
    <xf numFmtId="0" fontId="10" fillId="0" borderId="147" xfId="363" applyFont="1" applyFill="1" applyBorder="1" applyAlignment="1">
      <alignment horizontal="center" vertical="center"/>
    </xf>
    <xf numFmtId="0" fontId="10" fillId="0" borderId="147" xfId="363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" fontId="0" fillId="22" borderId="0" xfId="0" applyNumberFormat="1" applyFill="1" applyAlignment="1">
      <alignment horizontal="center" vertical="center"/>
    </xf>
    <xf numFmtId="0" fontId="0" fillId="0" borderId="0" xfId="409" applyFont="1" applyFill="1" applyBorder="1" applyAlignment="1">
      <alignment vertical="center"/>
    </xf>
    <xf numFmtId="0" fontId="0" fillId="22" borderId="0" xfId="409" applyFont="1" applyFill="1" applyBorder="1" applyAlignment="1">
      <alignment vertical="center"/>
    </xf>
    <xf numFmtId="0" fontId="10" fillId="0" borderId="147" xfId="363" applyFont="1" applyFill="1" applyBorder="1" applyAlignment="1" applyProtection="1">
      <alignment horizontal="left" vertical="center" wrapText="1"/>
    </xf>
    <xf numFmtId="0" fontId="10" fillId="0" borderId="147" xfId="363" applyFont="1" applyFill="1" applyBorder="1" applyAlignment="1" applyProtection="1">
      <alignment horizontal="center" vertical="center" wrapText="1"/>
    </xf>
    <xf numFmtId="2" fontId="10" fillId="0" borderId="113" xfId="363" applyNumberFormat="1" applyFont="1" applyFill="1" applyBorder="1" applyAlignment="1" applyProtection="1">
      <alignment horizontal="center" vertical="center" wrapText="1"/>
    </xf>
    <xf numFmtId="0" fontId="10" fillId="0" borderId="114" xfId="363" applyFont="1" applyFill="1" applyBorder="1" applyAlignment="1" applyProtection="1">
      <alignment horizontal="center" vertical="center" wrapText="1"/>
    </xf>
    <xf numFmtId="182" fontId="10" fillId="22" borderId="113" xfId="409" applyNumberFormat="1" applyFont="1" applyFill="1" applyBorder="1" applyAlignment="1">
      <alignment horizontal="right" vertical="center"/>
    </xf>
    <xf numFmtId="0" fontId="10" fillId="29" borderId="123" xfId="409" applyFont="1" applyFill="1" applyBorder="1" applyAlignment="1">
      <alignment horizontal="left" vertical="center"/>
    </xf>
    <xf numFmtId="0" fontId="10" fillId="29" borderId="140" xfId="409" applyFont="1" applyFill="1" applyBorder="1" applyAlignment="1">
      <alignment horizontal="left" vertical="center"/>
    </xf>
    <xf numFmtId="0" fontId="9" fillId="0" borderId="56" xfId="409" applyFont="1" applyFill="1" applyBorder="1" applyAlignment="1">
      <alignment horizontal="center" vertical="center"/>
    </xf>
    <xf numFmtId="4" fontId="0" fillId="22" borderId="0" xfId="0" applyNumberFormat="1" applyFill="1" applyAlignment="1">
      <alignment horizontal="right" vertical="center"/>
    </xf>
    <xf numFmtId="0" fontId="6" fillId="22" borderId="0" xfId="416" applyFont="1" applyFill="1" applyAlignment="1" applyProtection="1">
      <alignment vertical="center"/>
      <protection locked="0"/>
    </xf>
    <xf numFmtId="0" fontId="10" fillId="22" borderId="0" xfId="416" applyFont="1" applyFill="1" applyAlignment="1" applyProtection="1">
      <alignment vertical="center"/>
      <protection locked="0"/>
    </xf>
    <xf numFmtId="2" fontId="10" fillId="29" borderId="54" xfId="409" applyNumberFormat="1" applyFont="1" applyFill="1" applyBorder="1" applyAlignment="1">
      <alignment vertical="center"/>
    </xf>
    <xf numFmtId="2" fontId="10" fillId="29" borderId="144" xfId="409" applyNumberFormat="1" applyFont="1" applyFill="1" applyBorder="1" applyAlignment="1">
      <alignment vertical="center"/>
    </xf>
    <xf numFmtId="2" fontId="9" fillId="0" borderId="54" xfId="409" applyNumberFormat="1" applyFont="1" applyFill="1" applyBorder="1" applyAlignment="1">
      <alignment vertical="center"/>
    </xf>
    <xf numFmtId="2" fontId="9" fillId="0" borderId="144" xfId="409" applyNumberFormat="1" applyFont="1" applyFill="1" applyBorder="1" applyAlignment="1">
      <alignment vertical="center"/>
    </xf>
    <xf numFmtId="0" fontId="10" fillId="29" borderId="123" xfId="409" applyFont="1" applyFill="1" applyBorder="1" applyAlignment="1">
      <alignment vertical="center" wrapText="1"/>
    </xf>
    <xf numFmtId="0" fontId="9" fillId="0" borderId="0" xfId="409" applyFont="1" applyFill="1" applyBorder="1" applyAlignment="1">
      <alignment vertical="center"/>
    </xf>
    <xf numFmtId="2" fontId="10" fillId="0" borderId="0" xfId="409" applyNumberFormat="1" applyFont="1" applyFill="1" applyBorder="1" applyAlignment="1">
      <alignment vertical="center"/>
    </xf>
    <xf numFmtId="2" fontId="9" fillId="0" borderId="0" xfId="409" applyNumberFormat="1" applyFont="1" applyFill="1" applyBorder="1" applyAlignment="1">
      <alignment vertical="center"/>
    </xf>
    <xf numFmtId="0" fontId="10" fillId="0" borderId="0" xfId="409" applyFont="1" applyFill="1" applyBorder="1" applyAlignment="1">
      <alignment horizontal="center" vertical="center"/>
    </xf>
    <xf numFmtId="0" fontId="24" fillId="0" borderId="147" xfId="363" applyFont="1" applyFill="1" applyBorder="1" applyAlignment="1" applyProtection="1">
      <alignment horizontal="left" vertical="center" wrapText="1"/>
    </xf>
    <xf numFmtId="0" fontId="0" fillId="0" borderId="147" xfId="363" applyFont="1" applyFill="1" applyBorder="1" applyAlignment="1" applyProtection="1">
      <alignment horizontal="center" vertical="center" wrapText="1"/>
    </xf>
    <xf numFmtId="0" fontId="2" fillId="22" borderId="0" xfId="416" applyFont="1" applyFill="1" applyAlignment="1" applyProtection="1">
      <alignment vertical="center" wrapText="1"/>
      <protection locked="0"/>
    </xf>
    <xf numFmtId="182" fontId="10" fillId="22" borderId="148" xfId="409" applyNumberFormat="1" applyFont="1" applyFill="1" applyBorder="1" applyAlignment="1">
      <alignment vertical="center" wrapText="1"/>
    </xf>
    <xf numFmtId="10" fontId="10" fillId="22" borderId="148" xfId="409" applyNumberFormat="1" applyFont="1" applyFill="1" applyBorder="1" applyAlignment="1">
      <alignment vertical="center" wrapText="1"/>
    </xf>
    <xf numFmtId="0" fontId="10" fillId="0" borderId="0" xfId="409" applyNumberFormat="1" applyFont="1" applyFill="1" applyBorder="1" applyAlignment="1">
      <alignment horizontal="center" vertical="center"/>
    </xf>
    <xf numFmtId="0" fontId="3" fillId="0" borderId="0" xfId="409" applyFont="1" applyFill="1" applyBorder="1" applyAlignment="1">
      <alignment horizontal="justify" vertical="center" wrapText="1"/>
    </xf>
    <xf numFmtId="182" fontId="3" fillId="0" borderId="0" xfId="409" applyNumberFormat="1" applyFont="1" applyFill="1" applyBorder="1" applyAlignment="1">
      <alignment horizontal="right" vertical="center"/>
    </xf>
    <xf numFmtId="0" fontId="3" fillId="0" borderId="0" xfId="409" applyFont="1" applyFill="1" applyBorder="1" applyAlignment="1">
      <alignment horizontal="right" vertical="center"/>
    </xf>
    <xf numFmtId="182" fontId="2" fillId="0" borderId="0" xfId="473" applyNumberFormat="1" applyFont="1" applyFill="1" applyBorder="1" applyAlignment="1">
      <alignment horizontal="right" vertical="center"/>
    </xf>
    <xf numFmtId="0" fontId="3" fillId="0" borderId="0" xfId="409" applyNumberFormat="1" applyFont="1" applyFill="1" applyBorder="1" applyAlignment="1">
      <alignment horizontal="justify" vertical="center" wrapText="1"/>
    </xf>
    <xf numFmtId="169" fontId="3" fillId="0" borderId="0" xfId="409" applyNumberFormat="1" applyFont="1" applyFill="1" applyBorder="1" applyAlignment="1">
      <alignment horizontal="justify" vertical="center" wrapText="1"/>
    </xf>
    <xf numFmtId="166" fontId="5" fillId="0" borderId="0" xfId="473" applyFont="1" applyFill="1" applyBorder="1" applyAlignment="1" applyProtection="1">
      <alignment horizontal="center" vertical="center"/>
    </xf>
    <xf numFmtId="0" fontId="10" fillId="0" borderId="243" xfId="363" applyFont="1" applyFill="1" applyBorder="1" applyAlignment="1">
      <alignment horizontal="center" vertical="center" wrapText="1"/>
    </xf>
    <xf numFmtId="182" fontId="10" fillId="0" borderId="113" xfId="363" applyNumberFormat="1" applyFont="1" applyFill="1" applyBorder="1" applyAlignment="1">
      <alignment horizontal="right" vertical="center"/>
    </xf>
    <xf numFmtId="0" fontId="10" fillId="22" borderId="114" xfId="363" applyFont="1" applyFill="1" applyBorder="1" applyAlignment="1">
      <alignment horizontal="center" vertical="center" wrapText="1"/>
    </xf>
    <xf numFmtId="0" fontId="10" fillId="0" borderId="249" xfId="363" applyFont="1" applyFill="1" applyBorder="1" applyAlignment="1">
      <alignment horizontal="justify" vertical="center" wrapText="1"/>
    </xf>
    <xf numFmtId="0" fontId="10" fillId="0" borderId="147" xfId="363" applyFont="1" applyFill="1" applyBorder="1" applyAlignment="1">
      <alignment horizontal="justify" vertical="center" wrapText="1"/>
    </xf>
    <xf numFmtId="182" fontId="10" fillId="0" borderId="113" xfId="409" applyNumberFormat="1" applyFont="1" applyFill="1" applyBorder="1" applyAlignment="1">
      <alignment horizontal="right" vertical="center"/>
    </xf>
    <xf numFmtId="170" fontId="10" fillId="0" borderId="148" xfId="363" applyNumberFormat="1" applyFont="1" applyFill="1" applyBorder="1" applyAlignment="1">
      <alignment horizontal="right" vertical="center" wrapText="1"/>
    </xf>
    <xf numFmtId="10" fontId="10" fillId="0" borderId="148" xfId="363" applyNumberFormat="1" applyFont="1" applyFill="1" applyBorder="1" applyAlignment="1">
      <alignment horizontal="right" vertical="center" wrapText="1"/>
    </xf>
    <xf numFmtId="4" fontId="10" fillId="0" borderId="113" xfId="363" applyNumberFormat="1" applyFont="1" applyFill="1" applyBorder="1" applyAlignment="1">
      <alignment horizontal="right" vertical="center"/>
    </xf>
    <xf numFmtId="182" fontId="10" fillId="0" borderId="15" xfId="409" applyNumberFormat="1" applyFont="1" applyFill="1" applyBorder="1" applyAlignment="1">
      <alignment horizontal="right" vertical="center"/>
    </xf>
    <xf numFmtId="0" fontId="9" fillId="0" borderId="0" xfId="409" applyFont="1" applyFill="1" applyAlignment="1">
      <alignment horizontal="center" vertical="center"/>
    </xf>
    <xf numFmtId="0" fontId="10" fillId="0" borderId="0" xfId="409" applyFont="1" applyFill="1" applyAlignment="1">
      <alignment horizontal="justify" vertical="center" wrapText="1"/>
    </xf>
    <xf numFmtId="182" fontId="10" fillId="0" borderId="0" xfId="409" applyNumberFormat="1" applyFont="1" applyFill="1" applyAlignment="1">
      <alignment horizontal="right" vertical="center"/>
    </xf>
    <xf numFmtId="182" fontId="2" fillId="0" borderId="0" xfId="409" applyNumberFormat="1" applyFont="1" applyFill="1" applyAlignment="1">
      <alignment horizontal="right" vertical="center"/>
    </xf>
    <xf numFmtId="10" fontId="2" fillId="0" borderId="0" xfId="409" applyNumberFormat="1" applyFont="1" applyFill="1" applyAlignment="1">
      <alignment horizontal="right" vertical="center"/>
    </xf>
    <xf numFmtId="182" fontId="2" fillId="0" borderId="0" xfId="473" applyNumberFormat="1" applyFont="1" applyFill="1" applyAlignment="1">
      <alignment horizontal="right" vertical="center"/>
    </xf>
    <xf numFmtId="0" fontId="10" fillId="0" borderId="0" xfId="409" applyNumberFormat="1" applyFont="1" applyFill="1" applyAlignment="1">
      <alignment horizontal="center" vertical="center"/>
    </xf>
    <xf numFmtId="0" fontId="10" fillId="22" borderId="0" xfId="409" applyFont="1" applyFill="1" applyAlignment="1">
      <alignment horizontal="justify" vertical="center" wrapText="1"/>
    </xf>
    <xf numFmtId="49" fontId="0" fillId="22" borderId="0" xfId="409" applyNumberFormat="1" applyFont="1" applyFill="1" applyAlignment="1">
      <alignment horizontal="justify" vertical="center" wrapText="1"/>
    </xf>
    <xf numFmtId="49" fontId="10" fillId="0" borderId="0" xfId="409" applyNumberFormat="1" applyFont="1" applyFill="1" applyAlignment="1">
      <alignment horizontal="justify" vertical="center" wrapText="1"/>
    </xf>
    <xf numFmtId="0" fontId="10" fillId="0" borderId="0" xfId="409" applyFont="1" applyFill="1" applyBorder="1" applyAlignment="1">
      <alignment horizontal="justify" vertical="center" wrapText="1"/>
    </xf>
    <xf numFmtId="182" fontId="10" fillId="0" borderId="0" xfId="409" applyNumberFormat="1" applyFont="1" applyFill="1" applyBorder="1" applyAlignment="1">
      <alignment horizontal="right" vertical="center"/>
    </xf>
    <xf numFmtId="0" fontId="10" fillId="0" borderId="0" xfId="409" applyFont="1" applyFill="1" applyBorder="1" applyAlignment="1">
      <alignment horizontal="right" vertical="center"/>
    </xf>
    <xf numFmtId="0" fontId="9" fillId="0" borderId="0" xfId="409" applyNumberFormat="1" applyFont="1" applyFill="1" applyBorder="1" applyAlignment="1">
      <alignment horizontal="center" vertical="center"/>
    </xf>
    <xf numFmtId="182" fontId="9" fillId="0" borderId="0" xfId="409" applyNumberFormat="1" applyFont="1" applyFill="1" applyBorder="1" applyAlignment="1">
      <alignment horizontal="right" vertical="center"/>
    </xf>
    <xf numFmtId="167" fontId="46" fillId="0" borderId="0" xfId="378" applyNumberFormat="1" applyFont="1" applyFill="1" applyBorder="1" applyAlignment="1">
      <alignment horizontal="center" vertical="center"/>
    </xf>
    <xf numFmtId="0" fontId="46" fillId="0" borderId="0" xfId="378" applyFont="1" applyFill="1" applyBorder="1" applyAlignment="1">
      <alignment horizontal="right" vertical="center"/>
    </xf>
    <xf numFmtId="182" fontId="48" fillId="0" borderId="0" xfId="378" applyNumberFormat="1" applyFont="1" applyBorder="1" applyAlignment="1">
      <alignment horizontal="right" vertical="center"/>
    </xf>
    <xf numFmtId="166" fontId="3" fillId="0" borderId="0" xfId="473" applyFont="1" applyFill="1" applyBorder="1" applyAlignment="1">
      <alignment horizontal="center" vertical="center"/>
    </xf>
    <xf numFmtId="167" fontId="46" fillId="0" borderId="0" xfId="378" applyNumberFormat="1" applyFont="1" applyBorder="1" applyAlignment="1">
      <alignment horizontal="center" vertical="center"/>
    </xf>
    <xf numFmtId="0" fontId="46" fillId="0" borderId="0" xfId="378" applyFont="1" applyBorder="1" applyAlignment="1">
      <alignment horizontal="justify" vertical="center" wrapText="1"/>
    </xf>
    <xf numFmtId="172" fontId="48" fillId="0" borderId="0" xfId="378" applyNumberFormat="1" applyFont="1" applyFill="1" applyBorder="1" applyAlignment="1">
      <alignment horizontal="center" vertical="center"/>
    </xf>
    <xf numFmtId="182" fontId="48" fillId="0" borderId="0" xfId="378" applyNumberFormat="1" applyFont="1" applyFill="1" applyBorder="1" applyAlignment="1">
      <alignment horizontal="right" vertical="center"/>
    </xf>
    <xf numFmtId="0" fontId="46" fillId="0" borderId="0" xfId="378" applyFont="1" applyBorder="1" applyAlignment="1">
      <alignment horizontal="right" vertical="center"/>
    </xf>
    <xf numFmtId="182" fontId="2" fillId="0" borderId="0" xfId="473" applyNumberFormat="1" applyFont="1" applyBorder="1" applyAlignment="1">
      <alignment horizontal="right" vertical="center"/>
    </xf>
    <xf numFmtId="166" fontId="2" fillId="0" borderId="0" xfId="473" applyFont="1" applyFill="1" applyBorder="1" applyAlignment="1">
      <alignment horizontal="center" vertical="center"/>
    </xf>
    <xf numFmtId="4" fontId="27" fillId="0" borderId="0" xfId="409" applyNumberFormat="1" applyFont="1" applyFill="1" applyBorder="1" applyAlignment="1">
      <alignment horizontal="center" vertical="center"/>
    </xf>
    <xf numFmtId="167" fontId="46" fillId="0" borderId="0" xfId="378" applyNumberFormat="1" applyFont="1" applyAlignment="1">
      <alignment horizontal="center" vertical="center"/>
    </xf>
    <xf numFmtId="0" fontId="46" fillId="0" borderId="0" xfId="378" applyFont="1" applyAlignment="1">
      <alignment horizontal="justify" vertical="center" wrapText="1"/>
    </xf>
    <xf numFmtId="172" fontId="48" fillId="0" borderId="0" xfId="378" applyNumberFormat="1" applyFont="1" applyFill="1" applyAlignment="1">
      <alignment horizontal="center" vertical="center"/>
    </xf>
    <xf numFmtId="182" fontId="48" fillId="0" borderId="0" xfId="378" applyNumberFormat="1" applyFont="1" applyFill="1" applyAlignment="1">
      <alignment horizontal="right" vertical="center"/>
    </xf>
    <xf numFmtId="0" fontId="46" fillId="0" borderId="0" xfId="378" applyFont="1" applyAlignment="1">
      <alignment horizontal="right" vertical="center"/>
    </xf>
    <xf numFmtId="182" fontId="48" fillId="0" borderId="0" xfId="378" applyNumberFormat="1" applyFont="1" applyAlignment="1">
      <alignment horizontal="right" vertical="center"/>
    </xf>
    <xf numFmtId="182" fontId="2" fillId="0" borderId="0" xfId="473" applyNumberFormat="1" applyFont="1" applyAlignment="1">
      <alignment horizontal="right" vertical="center"/>
    </xf>
    <xf numFmtId="4" fontId="10" fillId="0" borderId="0" xfId="409" applyNumberFormat="1" applyFont="1" applyFill="1" applyBorder="1" applyAlignment="1">
      <alignment horizontal="center" vertical="center"/>
    </xf>
    <xf numFmtId="0" fontId="9" fillId="0" borderId="0" xfId="409" applyFont="1" applyFill="1" applyBorder="1" applyAlignment="1">
      <alignment horizontal="justify" vertical="center" wrapText="1"/>
    </xf>
    <xf numFmtId="2" fontId="10" fillId="24" borderId="56" xfId="409" applyNumberFormat="1" applyFont="1" applyFill="1" applyBorder="1" applyAlignment="1">
      <alignment horizontal="center" vertical="center"/>
    </xf>
    <xf numFmtId="0" fontId="70" fillId="22" borderId="0" xfId="409" applyFont="1" applyFill="1" applyBorder="1" applyAlignment="1">
      <alignment horizontal="center" vertical="center"/>
    </xf>
    <xf numFmtId="0" fontId="10" fillId="22" borderId="15" xfId="0" applyFont="1" applyFill="1" applyBorder="1" applyAlignment="1" applyProtection="1">
      <alignment vertical="center" wrapText="1"/>
    </xf>
    <xf numFmtId="0" fontId="10" fillId="22" borderId="15" xfId="0" applyFont="1" applyFill="1" applyBorder="1" applyAlignment="1" applyProtection="1">
      <alignment horizontal="center" vertical="center" wrapText="1"/>
    </xf>
    <xf numFmtId="0" fontId="10" fillId="22" borderId="18" xfId="0" applyFont="1" applyFill="1" applyBorder="1" applyAlignment="1" applyProtection="1">
      <alignment horizontal="center" vertical="center" wrapText="1"/>
    </xf>
    <xf numFmtId="0" fontId="10" fillId="22" borderId="0" xfId="0" applyFont="1" applyFill="1" applyAlignment="1" applyProtection="1">
      <alignment vertical="center"/>
    </xf>
    <xf numFmtId="0" fontId="10" fillId="22" borderId="0" xfId="0" applyFont="1" applyFill="1" applyAlignment="1" applyProtection="1">
      <alignment horizontal="center" vertical="center"/>
    </xf>
    <xf numFmtId="2" fontId="10" fillId="22" borderId="17" xfId="0" applyNumberFormat="1" applyFont="1" applyFill="1" applyBorder="1" applyAlignment="1" applyProtection="1">
      <alignment horizontal="right" vertical="center" wrapText="1"/>
    </xf>
    <xf numFmtId="170" fontId="10" fillId="22" borderId="17" xfId="0" applyNumberFormat="1" applyFont="1" applyFill="1" applyBorder="1" applyAlignment="1" applyProtection="1">
      <alignment horizontal="right" vertical="center" wrapText="1"/>
    </xf>
    <xf numFmtId="4" fontId="10" fillId="22" borderId="17" xfId="0" applyNumberFormat="1" applyFont="1" applyFill="1" applyBorder="1" applyAlignment="1" applyProtection="1">
      <alignment horizontal="right" vertical="center" wrapText="1"/>
    </xf>
    <xf numFmtId="0" fontId="93" fillId="22" borderId="0" xfId="0" applyFont="1" applyFill="1" applyAlignment="1" applyProtection="1">
      <alignment vertical="center"/>
    </xf>
    <xf numFmtId="0" fontId="3" fillId="22" borderId="0" xfId="409" applyFont="1" applyFill="1" applyBorder="1" applyAlignment="1">
      <alignment horizontal="justify" vertical="center" wrapText="1"/>
    </xf>
    <xf numFmtId="49" fontId="3" fillId="22" borderId="0" xfId="409" applyNumberFormat="1" applyFont="1" applyFill="1" applyBorder="1" applyAlignment="1">
      <alignment horizontal="center" vertical="center"/>
    </xf>
    <xf numFmtId="0" fontId="3" fillId="22" borderId="0" xfId="409" applyNumberFormat="1" applyFont="1" applyFill="1" applyBorder="1" applyAlignment="1">
      <alignment horizontal="justify" vertical="center" wrapText="1"/>
    </xf>
    <xf numFmtId="49" fontId="9" fillId="22" borderId="0" xfId="409" applyNumberFormat="1" applyFont="1" applyFill="1" applyBorder="1" applyAlignment="1">
      <alignment horizontal="center" vertical="center"/>
    </xf>
    <xf numFmtId="4" fontId="6" fillId="22" borderId="0" xfId="409" applyNumberFormat="1" applyFont="1" applyFill="1" applyBorder="1" applyAlignment="1">
      <alignment horizontal="center" vertical="center"/>
    </xf>
    <xf numFmtId="0" fontId="10" fillId="0" borderId="113" xfId="363" applyFont="1" applyFill="1" applyBorder="1" applyAlignment="1">
      <alignment horizontal="justify" vertical="center" wrapText="1"/>
    </xf>
    <xf numFmtId="0" fontId="10" fillId="0" borderId="113" xfId="363" applyFont="1" applyFill="1" applyBorder="1" applyAlignment="1">
      <alignment horizontal="center" vertical="center"/>
    </xf>
    <xf numFmtId="0" fontId="10" fillId="22" borderId="113" xfId="409" applyFont="1" applyFill="1" applyBorder="1" applyAlignment="1">
      <alignment horizontal="center" vertical="center"/>
    </xf>
    <xf numFmtId="0" fontId="10" fillId="0" borderId="113" xfId="409" applyFont="1" applyFill="1" applyBorder="1" applyAlignment="1">
      <alignment horizontal="justify" vertical="center" wrapText="1"/>
    </xf>
    <xf numFmtId="182" fontId="10" fillId="0" borderId="113" xfId="409" applyNumberFormat="1" applyFont="1" applyFill="1" applyBorder="1" applyAlignment="1">
      <alignment vertical="center" wrapText="1"/>
    </xf>
    <xf numFmtId="0" fontId="0" fillId="0" borderId="113" xfId="409" applyFont="1" applyFill="1" applyBorder="1" applyAlignment="1">
      <alignment horizontal="center" vertical="center" wrapText="1"/>
    </xf>
    <xf numFmtId="0" fontId="10" fillId="0" borderId="114" xfId="409" applyFont="1" applyFill="1" applyBorder="1" applyAlignment="1">
      <alignment horizontal="center" vertical="center" wrapText="1"/>
    </xf>
    <xf numFmtId="0" fontId="0" fillId="0" borderId="113" xfId="363" applyFont="1" applyFill="1" applyBorder="1" applyAlignment="1">
      <alignment horizontal="left" vertical="center" wrapText="1"/>
    </xf>
    <xf numFmtId="0" fontId="10" fillId="0" borderId="113" xfId="409" applyFont="1" applyFill="1" applyBorder="1" applyAlignment="1">
      <alignment horizontal="center" vertical="center" wrapText="1"/>
    </xf>
    <xf numFmtId="0" fontId="6" fillId="22" borderId="0" xfId="416" applyFont="1" applyFill="1" applyAlignment="1" applyProtection="1">
      <alignment vertical="center" wrapText="1"/>
      <protection locked="0"/>
    </xf>
    <xf numFmtId="4" fontId="0" fillId="0" borderId="114" xfId="363" applyNumberFormat="1" applyFont="1" applyFill="1" applyBorder="1" applyAlignment="1">
      <alignment horizontal="center" vertical="center" wrapText="1"/>
    </xf>
    <xf numFmtId="182" fontId="70" fillId="0" borderId="0" xfId="409" applyNumberFormat="1" applyFont="1" applyFill="1" applyBorder="1" applyAlignment="1">
      <alignment horizontal="right" vertical="center"/>
    </xf>
    <xf numFmtId="0" fontId="9" fillId="22" borderId="113" xfId="409" applyFont="1" applyFill="1" applyBorder="1" applyAlignment="1">
      <alignment horizontal="justify" vertical="center" wrapText="1"/>
    </xf>
    <xf numFmtId="0" fontId="9" fillId="22" borderId="113" xfId="409" applyNumberFormat="1" applyFont="1" applyFill="1" applyBorder="1" applyAlignment="1">
      <alignment horizontal="center" vertical="center" wrapText="1"/>
    </xf>
    <xf numFmtId="4" fontId="9" fillId="22" borderId="114" xfId="409" applyNumberFormat="1" applyFont="1" applyFill="1" applyBorder="1" applyAlignment="1">
      <alignment horizontal="center" vertical="center" wrapText="1"/>
    </xf>
    <xf numFmtId="0" fontId="2" fillId="0" borderId="0" xfId="416" applyFont="1" applyFill="1" applyAlignment="1" applyProtection="1">
      <alignment vertical="center" wrapText="1"/>
      <protection locked="0"/>
    </xf>
    <xf numFmtId="2" fontId="10" fillId="22" borderId="0" xfId="409" applyNumberFormat="1" applyFont="1" applyFill="1" applyAlignment="1">
      <alignment vertical="center"/>
    </xf>
    <xf numFmtId="2" fontId="6" fillId="22" borderId="0" xfId="409" applyNumberFormat="1" applyFont="1" applyFill="1" applyAlignment="1">
      <alignment vertical="center"/>
    </xf>
    <xf numFmtId="4" fontId="6" fillId="22" borderId="0" xfId="409" applyNumberFormat="1" applyFont="1" applyFill="1" applyAlignment="1">
      <alignment vertical="center"/>
    </xf>
    <xf numFmtId="0" fontId="10" fillId="22" borderId="0" xfId="409" applyNumberFormat="1" applyFont="1" applyFill="1" applyAlignment="1">
      <alignment horizontal="center" vertical="center"/>
    </xf>
    <xf numFmtId="0" fontId="3" fillId="22" borderId="0" xfId="409" applyFont="1" applyFill="1" applyAlignment="1">
      <alignment horizontal="center" vertical="center"/>
    </xf>
    <xf numFmtId="0" fontId="0" fillId="22" borderId="0" xfId="409" applyFont="1" applyFill="1" applyBorder="1" applyAlignment="1">
      <alignment horizontal="center" vertical="center"/>
    </xf>
    <xf numFmtId="2" fontId="0" fillId="22" borderId="0" xfId="409" applyNumberFormat="1" applyFont="1" applyFill="1" applyBorder="1" applyAlignment="1">
      <alignment vertical="center"/>
    </xf>
    <xf numFmtId="10" fontId="0" fillId="22" borderId="0" xfId="409" applyNumberFormat="1" applyFont="1" applyFill="1" applyBorder="1" applyAlignment="1">
      <alignment vertical="center"/>
    </xf>
    <xf numFmtId="0" fontId="0" fillId="22" borderId="0" xfId="409" applyNumberFormat="1" applyFont="1" applyFill="1" applyBorder="1" applyAlignment="1">
      <alignment horizontal="center" vertical="center"/>
    </xf>
    <xf numFmtId="0" fontId="10" fillId="22" borderId="0" xfId="409" applyFill="1" applyBorder="1" applyAlignment="1">
      <alignment vertical="center"/>
    </xf>
    <xf numFmtId="2" fontId="10" fillId="22" borderId="0" xfId="409" applyNumberFormat="1" applyFill="1" applyBorder="1" applyAlignment="1">
      <alignment vertical="center"/>
    </xf>
    <xf numFmtId="0" fontId="10" fillId="22" borderId="0" xfId="409" applyNumberFormat="1" applyFill="1" applyBorder="1" applyAlignment="1">
      <alignment vertical="center"/>
    </xf>
    <xf numFmtId="175" fontId="6" fillId="22" borderId="0" xfId="416" applyNumberFormat="1" applyFont="1" applyFill="1" applyAlignment="1" applyProtection="1">
      <alignment vertical="center"/>
      <protection locked="0"/>
    </xf>
    <xf numFmtId="0" fontId="6" fillId="22" borderId="0" xfId="416" applyFont="1" applyFill="1" applyAlignment="1" applyProtection="1">
      <alignment horizontal="justify" vertical="center" wrapText="1"/>
      <protection locked="0"/>
    </xf>
    <xf numFmtId="0" fontId="0" fillId="0" borderId="0" xfId="363" applyFont="1" applyFill="1" applyAlignment="1">
      <alignment vertical="center" wrapText="1"/>
    </xf>
    <xf numFmtId="0" fontId="9" fillId="0" borderId="39" xfId="363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2" fontId="10" fillId="0" borderId="17" xfId="0" applyNumberFormat="1" applyFont="1" applyFill="1" applyBorder="1" applyAlignment="1" applyProtection="1">
      <alignment horizontal="right" vertical="center" wrapText="1"/>
    </xf>
    <xf numFmtId="170" fontId="10" fillId="0" borderId="17" xfId="0" applyNumberFormat="1" applyFont="1" applyFill="1" applyBorder="1" applyAlignment="1" applyProtection="1">
      <alignment horizontal="right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9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409" applyFill="1" applyBorder="1" applyAlignment="1">
      <alignment vertical="center"/>
    </xf>
    <xf numFmtId="0" fontId="10" fillId="0" borderId="0" xfId="409" applyNumberFormat="1" applyFill="1" applyBorder="1" applyAlignment="1">
      <alignment horizontal="center" vertical="center"/>
    </xf>
    <xf numFmtId="0" fontId="10" fillId="0" borderId="0" xfId="409" applyFill="1" applyBorder="1" applyAlignment="1">
      <alignment horizontal="center" vertical="center"/>
    </xf>
    <xf numFmtId="182" fontId="3" fillId="0" borderId="0" xfId="409" applyNumberFormat="1" applyFont="1" applyFill="1" applyBorder="1" applyAlignment="1">
      <alignment vertical="center"/>
    </xf>
    <xf numFmtId="4" fontId="3" fillId="0" borderId="0" xfId="409" applyNumberFormat="1" applyFont="1" applyFill="1" applyBorder="1" applyAlignment="1">
      <alignment vertical="center"/>
    </xf>
    <xf numFmtId="166" fontId="6" fillId="0" borderId="0" xfId="473" applyFill="1" applyBorder="1" applyAlignment="1">
      <alignment vertical="center"/>
    </xf>
    <xf numFmtId="182" fontId="10" fillId="0" borderId="0" xfId="409" applyNumberFormat="1" applyFill="1" applyBorder="1" applyAlignment="1">
      <alignment horizontal="right" vertical="center"/>
    </xf>
    <xf numFmtId="182" fontId="6" fillId="0" borderId="0" xfId="473" applyNumberFormat="1" applyFont="1" applyFill="1" applyBorder="1" applyAlignment="1">
      <alignment vertical="center"/>
    </xf>
    <xf numFmtId="4" fontId="3" fillId="0" borderId="0" xfId="409" applyNumberFormat="1" applyFont="1" applyFill="1" applyBorder="1" applyAlignment="1">
      <alignment horizontal="right" vertical="center"/>
    </xf>
    <xf numFmtId="182" fontId="6" fillId="0" borderId="0" xfId="473" applyNumberFormat="1" applyFill="1" applyBorder="1" applyAlignment="1">
      <alignment horizontal="right" vertical="center"/>
    </xf>
    <xf numFmtId="182" fontId="10" fillId="22" borderId="148" xfId="473" applyNumberFormat="1" applyFont="1" applyFill="1" applyBorder="1" applyAlignment="1">
      <alignment vertical="center" wrapText="1"/>
    </xf>
    <xf numFmtId="4" fontId="10" fillId="22" borderId="148" xfId="409" applyNumberFormat="1" applyFont="1" applyFill="1" applyBorder="1" applyAlignment="1">
      <alignment horizontal="right" vertical="center" wrapText="1"/>
    </xf>
    <xf numFmtId="182" fontId="10" fillId="22" borderId="148" xfId="473" applyNumberFormat="1" applyFont="1" applyFill="1" applyBorder="1" applyAlignment="1">
      <alignment horizontal="right" vertical="center" wrapText="1"/>
    </xf>
    <xf numFmtId="4" fontId="10" fillId="22" borderId="114" xfId="409" applyNumberFormat="1" applyFont="1" applyFill="1" applyBorder="1" applyAlignment="1">
      <alignment horizontal="center" vertical="center" wrapText="1"/>
    </xf>
    <xf numFmtId="0" fontId="10" fillId="0" borderId="213" xfId="409" applyFont="1" applyFill="1" applyBorder="1" applyAlignment="1">
      <alignment horizontal="center" vertical="center"/>
    </xf>
    <xf numFmtId="182" fontId="10" fillId="0" borderId="213" xfId="409" applyNumberFormat="1" applyFont="1" applyFill="1" applyBorder="1" applyAlignment="1">
      <alignment horizontal="right" vertical="center"/>
    </xf>
    <xf numFmtId="182" fontId="10" fillId="0" borderId="213" xfId="409" applyNumberFormat="1" applyFont="1" applyFill="1" applyBorder="1" applyAlignment="1">
      <alignment vertical="center"/>
    </xf>
    <xf numFmtId="182" fontId="10" fillId="0" borderId="214" xfId="409" applyNumberFormat="1" applyFont="1" applyFill="1" applyBorder="1" applyAlignment="1">
      <alignment vertical="center"/>
    </xf>
    <xf numFmtId="182" fontId="10" fillId="0" borderId="214" xfId="473" applyNumberFormat="1" applyFont="1" applyFill="1" applyBorder="1" applyAlignment="1">
      <alignment vertical="center"/>
    </xf>
    <xf numFmtId="10" fontId="10" fillId="0" borderId="214" xfId="409" applyNumberFormat="1" applyFont="1" applyFill="1" applyBorder="1" applyAlignment="1">
      <alignment vertical="center"/>
    </xf>
    <xf numFmtId="4" fontId="10" fillId="0" borderId="214" xfId="409" applyNumberFormat="1" applyFont="1" applyFill="1" applyBorder="1" applyAlignment="1">
      <alignment horizontal="right" vertical="center"/>
    </xf>
    <xf numFmtId="182" fontId="10" fillId="0" borderId="214" xfId="473" applyNumberFormat="1" applyFont="1" applyFill="1" applyBorder="1" applyAlignment="1">
      <alignment horizontal="right" vertical="center"/>
    </xf>
    <xf numFmtId="0" fontId="9" fillId="0" borderId="213" xfId="409" applyNumberFormat="1" applyFont="1" applyFill="1" applyBorder="1" applyAlignment="1">
      <alignment horizontal="center" vertical="center"/>
    </xf>
    <xf numFmtId="0" fontId="9" fillId="0" borderId="215" xfId="409" applyFont="1" applyFill="1" applyBorder="1" applyAlignment="1">
      <alignment horizontal="center" vertical="center"/>
    </xf>
    <xf numFmtId="0" fontId="10" fillId="0" borderId="125" xfId="409" applyFont="1" applyBorder="1" applyAlignment="1">
      <alignment horizontal="center" vertical="center"/>
    </xf>
    <xf numFmtId="182" fontId="10" fillId="0" borderId="125" xfId="409" applyNumberFormat="1" applyFont="1" applyBorder="1" applyAlignment="1">
      <alignment horizontal="right" vertical="center"/>
    </xf>
    <xf numFmtId="182" fontId="10" fillId="0" borderId="125" xfId="473" applyNumberFormat="1" applyFont="1" applyBorder="1" applyAlignment="1">
      <alignment vertical="center" wrapText="1"/>
    </xf>
    <xf numFmtId="182" fontId="10" fillId="0" borderId="125" xfId="409" applyNumberFormat="1" applyFont="1" applyBorder="1" applyAlignment="1">
      <alignment vertical="center" wrapText="1"/>
    </xf>
    <xf numFmtId="10" fontId="10" fillId="0" borderId="125" xfId="409" applyNumberFormat="1" applyFont="1" applyBorder="1" applyAlignment="1">
      <alignment vertical="center" wrapText="1"/>
    </xf>
    <xf numFmtId="4" fontId="10" fillId="0" borderId="125" xfId="409" applyNumberFormat="1" applyFont="1" applyBorder="1" applyAlignment="1">
      <alignment horizontal="right" vertical="center" wrapText="1"/>
    </xf>
    <xf numFmtId="182" fontId="10" fillId="0" borderId="125" xfId="473" applyNumberFormat="1" applyFont="1" applyBorder="1" applyAlignment="1">
      <alignment horizontal="right" vertical="center" wrapText="1"/>
    </xf>
    <xf numFmtId="167" fontId="10" fillId="0" borderId="125" xfId="409" applyNumberFormat="1" applyFont="1" applyBorder="1" applyAlignment="1">
      <alignment horizontal="center" vertical="center" wrapText="1"/>
    </xf>
    <xf numFmtId="4" fontId="10" fillId="0" borderId="238" xfId="409" applyNumberFormat="1" applyFont="1" applyBorder="1" applyAlignment="1">
      <alignment horizontal="center" vertical="center" wrapText="1"/>
    </xf>
    <xf numFmtId="182" fontId="10" fillId="0" borderId="113" xfId="473" applyNumberFormat="1" applyFont="1" applyFill="1" applyBorder="1" applyAlignment="1">
      <alignment vertical="center" wrapText="1"/>
    </xf>
    <xf numFmtId="10" fontId="10" fillId="0" borderId="113" xfId="409" applyNumberFormat="1" applyFont="1" applyFill="1" applyBorder="1" applyAlignment="1">
      <alignment vertical="center" wrapText="1"/>
    </xf>
    <xf numFmtId="4" fontId="10" fillId="0" borderId="113" xfId="409" applyNumberFormat="1" applyFont="1" applyFill="1" applyBorder="1" applyAlignment="1">
      <alignment horizontal="right" vertical="center" wrapText="1"/>
    </xf>
    <xf numFmtId="182" fontId="10" fillId="0" borderId="113" xfId="473" applyNumberFormat="1" applyFont="1" applyFill="1" applyBorder="1" applyAlignment="1">
      <alignment horizontal="right" vertical="center" wrapText="1"/>
    </xf>
    <xf numFmtId="167" fontId="10" fillId="0" borderId="113" xfId="409" applyNumberFormat="1" applyFont="1" applyFill="1" applyBorder="1" applyAlignment="1">
      <alignment horizontal="center" vertical="center" wrapText="1"/>
    </xf>
    <xf numFmtId="4" fontId="10" fillId="0" borderId="114" xfId="409" applyNumberFormat="1" applyFont="1" applyFill="1" applyBorder="1" applyAlignment="1">
      <alignment horizontal="center" vertical="center" wrapText="1"/>
    </xf>
    <xf numFmtId="0" fontId="9" fillId="0" borderId="113" xfId="409" applyFont="1" applyFill="1" applyBorder="1" applyAlignment="1">
      <alignment horizontal="justify" vertical="center" wrapText="1"/>
    </xf>
    <xf numFmtId="4" fontId="10" fillId="0" borderId="148" xfId="409" applyNumberFormat="1" applyFont="1" applyFill="1" applyBorder="1" applyAlignment="1">
      <alignment horizontal="right" vertical="center" wrapText="1"/>
    </xf>
    <xf numFmtId="0" fontId="10" fillId="0" borderId="113" xfId="363" applyFont="1" applyFill="1" applyBorder="1" applyAlignment="1">
      <alignment horizontal="center" vertical="center" wrapText="1"/>
    </xf>
    <xf numFmtId="0" fontId="10" fillId="0" borderId="0" xfId="417" applyFont="1" applyFill="1" applyAlignment="1" applyProtection="1">
      <alignment vertical="center"/>
    </xf>
    <xf numFmtId="0" fontId="10" fillId="0" borderId="251" xfId="409" applyFont="1" applyFill="1" applyBorder="1" applyAlignment="1">
      <alignment horizontal="center" vertical="center" wrapText="1"/>
    </xf>
    <xf numFmtId="182" fontId="10" fillId="0" borderId="148" xfId="473" applyNumberFormat="1" applyFont="1" applyFill="1" applyBorder="1" applyAlignment="1">
      <alignment horizontal="right" vertical="center" wrapText="1"/>
    </xf>
    <xf numFmtId="167" fontId="10" fillId="0" borderId="148" xfId="409" applyNumberFormat="1" applyFont="1" applyFill="1" applyBorder="1" applyAlignment="1">
      <alignment horizontal="center" vertical="center" wrapText="1"/>
    </xf>
    <xf numFmtId="0" fontId="10" fillId="22" borderId="0" xfId="417" applyFont="1" applyFill="1" applyAlignment="1" applyProtection="1">
      <alignment vertical="center"/>
    </xf>
    <xf numFmtId="0" fontId="10" fillId="0" borderId="0" xfId="416" applyFont="1" applyFill="1" applyAlignment="1" applyProtection="1">
      <alignment vertical="center"/>
      <protection locked="0"/>
    </xf>
    <xf numFmtId="0" fontId="8" fillId="0" borderId="0" xfId="409" applyFont="1" applyFill="1" applyBorder="1" applyAlignment="1">
      <alignment horizontal="center" vertical="center"/>
    </xf>
    <xf numFmtId="0" fontId="8" fillId="0" borderId="0" xfId="409" applyFont="1" applyFill="1" applyBorder="1" applyAlignment="1">
      <alignment horizontal="justify" vertical="center" wrapText="1"/>
    </xf>
    <xf numFmtId="182" fontId="8" fillId="0" borderId="0" xfId="409" applyNumberFormat="1" applyFont="1" applyFill="1" applyBorder="1" applyAlignment="1">
      <alignment horizontal="right" vertical="center"/>
    </xf>
    <xf numFmtId="182" fontId="8" fillId="0" borderId="0" xfId="409" applyNumberFormat="1" applyFont="1" applyFill="1" applyBorder="1" applyAlignment="1">
      <alignment vertical="center"/>
    </xf>
    <xf numFmtId="4" fontId="8" fillId="0" borderId="0" xfId="409" applyNumberFormat="1" applyFont="1" applyFill="1" applyBorder="1" applyAlignment="1">
      <alignment vertical="center"/>
    </xf>
    <xf numFmtId="4" fontId="8" fillId="0" borderId="0" xfId="40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2" fontId="0" fillId="22" borderId="0" xfId="409" applyNumberFormat="1" applyFont="1" applyFill="1" applyBorder="1" applyAlignment="1">
      <alignment horizontal="right" vertical="center"/>
    </xf>
    <xf numFmtId="182" fontId="0" fillId="22" borderId="0" xfId="409" applyNumberFormat="1" applyFont="1" applyFill="1" applyBorder="1" applyAlignment="1">
      <alignment vertical="center"/>
    </xf>
    <xf numFmtId="0" fontId="10" fillId="22" borderId="0" xfId="409" applyFill="1" applyBorder="1" applyAlignment="1">
      <alignment horizontal="center" vertical="center"/>
    </xf>
    <xf numFmtId="0" fontId="10" fillId="0" borderId="0" xfId="409" applyFill="1" applyBorder="1" applyAlignment="1">
      <alignment horizontal="justify" vertical="center" wrapText="1"/>
    </xf>
    <xf numFmtId="182" fontId="10" fillId="0" borderId="0" xfId="409" applyNumberFormat="1" applyFill="1" applyBorder="1" applyAlignment="1">
      <alignment vertical="center"/>
    </xf>
    <xf numFmtId="4" fontId="10" fillId="0" borderId="0" xfId="409" applyNumberFormat="1" applyFill="1" applyBorder="1" applyAlignment="1">
      <alignment horizontal="right" vertical="center"/>
    </xf>
    <xf numFmtId="0" fontId="93" fillId="22" borderId="0" xfId="409" applyFont="1" applyFill="1" applyAlignment="1">
      <alignment vertical="center"/>
    </xf>
    <xf numFmtId="0" fontId="9" fillId="0" borderId="148" xfId="409" applyFont="1" applyFill="1" applyBorder="1" applyAlignment="1">
      <alignment horizontal="justify" vertical="center" wrapText="1"/>
    </xf>
    <xf numFmtId="182" fontId="10" fillId="0" borderId="113" xfId="409" applyNumberFormat="1" applyFont="1" applyFill="1" applyBorder="1" applyAlignment="1">
      <alignment horizontal="right" vertical="center" wrapText="1"/>
    </xf>
    <xf numFmtId="10" fontId="10" fillId="0" borderId="113" xfId="409" applyNumberFormat="1" applyFont="1" applyFill="1" applyBorder="1" applyAlignment="1">
      <alignment horizontal="right" vertical="center" wrapText="1"/>
    </xf>
    <xf numFmtId="2" fontId="10" fillId="0" borderId="164" xfId="409" applyNumberFormat="1" applyFont="1" applyFill="1" applyBorder="1" applyAlignment="1">
      <alignment horizontal="right" vertical="center" wrapText="1"/>
    </xf>
    <xf numFmtId="182" fontId="10" fillId="0" borderId="164" xfId="409" applyNumberFormat="1" applyFont="1" applyFill="1" applyBorder="1" applyAlignment="1">
      <alignment horizontal="right" vertical="center" wrapText="1"/>
    </xf>
    <xf numFmtId="10" fontId="10" fillId="0" borderId="164" xfId="409" applyNumberFormat="1" applyFont="1" applyFill="1" applyBorder="1" applyAlignment="1">
      <alignment horizontal="right" vertical="center" wrapText="1"/>
    </xf>
    <xf numFmtId="182" fontId="10" fillId="0" borderId="148" xfId="409" applyNumberFormat="1" applyFont="1" applyFill="1" applyBorder="1" applyAlignment="1">
      <alignment horizontal="right" vertical="center" wrapText="1"/>
    </xf>
    <xf numFmtId="10" fontId="10" fillId="0" borderId="148" xfId="409" applyNumberFormat="1" applyFont="1" applyFill="1" applyBorder="1" applyAlignment="1">
      <alignment horizontal="right" vertical="center" wrapText="1"/>
    </xf>
    <xf numFmtId="2" fontId="10" fillId="0" borderId="113" xfId="409" applyNumberFormat="1" applyFont="1" applyFill="1" applyBorder="1" applyAlignment="1">
      <alignment horizontal="right" vertical="center" wrapText="1"/>
    </xf>
    <xf numFmtId="182" fontId="10" fillId="0" borderId="243" xfId="363" applyNumberFormat="1" applyFont="1" applyFill="1" applyBorder="1" applyAlignment="1">
      <alignment horizontal="right" vertical="center"/>
    </xf>
    <xf numFmtId="182" fontId="10" fillId="0" borderId="148" xfId="363" applyNumberFormat="1" applyFont="1" applyFill="1" applyBorder="1" applyAlignment="1">
      <alignment horizontal="right" vertical="center"/>
    </xf>
    <xf numFmtId="4" fontId="10" fillId="0" borderId="148" xfId="363" applyNumberFormat="1" applyFont="1" applyFill="1" applyBorder="1" applyAlignment="1">
      <alignment horizontal="right" vertical="center"/>
    </xf>
    <xf numFmtId="0" fontId="10" fillId="0" borderId="114" xfId="363" applyFont="1" applyFill="1" applyBorder="1" applyAlignment="1">
      <alignment horizontal="center" vertical="center" wrapText="1"/>
    </xf>
    <xf numFmtId="0" fontId="0" fillId="0" borderId="147" xfId="363" applyFont="1" applyFill="1" applyBorder="1" applyAlignment="1">
      <alignment horizontal="left" vertical="center" wrapText="1"/>
    </xf>
    <xf numFmtId="182" fontId="10" fillId="0" borderId="15" xfId="409" applyNumberFormat="1" applyFont="1" applyFill="1" applyBorder="1" applyAlignment="1">
      <alignment vertical="center"/>
    </xf>
    <xf numFmtId="2" fontId="3" fillId="22" borderId="0" xfId="409" applyNumberFormat="1" applyFont="1" applyFill="1" applyBorder="1" applyAlignment="1">
      <alignment horizontal="right" vertical="center"/>
    </xf>
    <xf numFmtId="171" fontId="3" fillId="22" borderId="0" xfId="409" applyNumberFormat="1" applyFont="1" applyFill="1" applyBorder="1" applyAlignment="1">
      <alignment horizontal="right" vertical="center"/>
    </xf>
    <xf numFmtId="166" fontId="6" fillId="22" borderId="0" xfId="473" applyFont="1" applyFill="1" applyBorder="1" applyAlignment="1">
      <alignment horizontal="right" vertical="center"/>
    </xf>
    <xf numFmtId="4" fontId="10" fillId="0" borderId="113" xfId="363" applyNumberFormat="1" applyFont="1" applyFill="1" applyBorder="1" applyAlignment="1">
      <alignment horizontal="center" vertical="center"/>
    </xf>
    <xf numFmtId="167" fontId="10" fillId="0" borderId="113" xfId="363" applyNumberFormat="1" applyFont="1" applyFill="1" applyBorder="1" applyAlignment="1">
      <alignment horizontal="center" vertical="center" wrapText="1"/>
    </xf>
    <xf numFmtId="0" fontId="10" fillId="0" borderId="0" xfId="416" applyFont="1" applyFill="1" applyAlignment="1" applyProtection="1">
      <alignment vertical="center" wrapText="1"/>
      <protection locked="0"/>
    </xf>
    <xf numFmtId="4" fontId="10" fillId="22" borderId="113" xfId="363" applyNumberFormat="1" applyFont="1" applyFill="1" applyBorder="1" applyAlignment="1">
      <alignment horizontal="right" vertical="center"/>
    </xf>
    <xf numFmtId="0" fontId="2" fillId="22" borderId="0" xfId="416" applyFont="1" applyFill="1" applyAlignment="1" applyProtection="1">
      <alignment vertical="center"/>
      <protection locked="0"/>
    </xf>
    <xf numFmtId="0" fontId="10" fillId="0" borderId="116" xfId="409" applyFont="1" applyFill="1" applyBorder="1" applyAlignment="1">
      <alignment horizontal="center" vertical="center" wrapText="1"/>
    </xf>
    <xf numFmtId="2" fontId="10" fillId="0" borderId="116" xfId="409" applyNumberFormat="1" applyFont="1" applyFill="1" applyBorder="1" applyAlignment="1">
      <alignment horizontal="right" vertical="center" wrapText="1"/>
    </xf>
    <xf numFmtId="4" fontId="10" fillId="0" borderId="116" xfId="409" applyNumberFormat="1" applyFont="1" applyFill="1" applyBorder="1" applyAlignment="1">
      <alignment horizontal="right" vertical="center" wrapText="1"/>
    </xf>
    <xf numFmtId="0" fontId="10" fillId="22" borderId="113" xfId="409" applyNumberFormat="1" applyFont="1" applyFill="1" applyBorder="1" applyAlignment="1">
      <alignment horizontal="center" vertical="center" wrapText="1"/>
    </xf>
    <xf numFmtId="4" fontId="10" fillId="22" borderId="113" xfId="409" applyNumberFormat="1" applyFont="1" applyFill="1" applyBorder="1" applyAlignment="1">
      <alignment horizontal="right" vertical="center"/>
    </xf>
    <xf numFmtId="0" fontId="0" fillId="22" borderId="147" xfId="363" applyFont="1" applyFill="1" applyBorder="1" applyAlignment="1">
      <alignment horizontal="center" vertical="center" wrapText="1"/>
    </xf>
    <xf numFmtId="2" fontId="10" fillId="22" borderId="0" xfId="409" applyNumberFormat="1" applyFont="1" applyFill="1" applyAlignment="1">
      <alignment horizontal="right" vertical="center"/>
    </xf>
    <xf numFmtId="171" fontId="6" fillId="22" borderId="0" xfId="409" applyNumberFormat="1" applyFont="1" applyFill="1" applyAlignment="1">
      <alignment horizontal="right" vertical="center"/>
    </xf>
    <xf numFmtId="2" fontId="6" fillId="22" borderId="0" xfId="409" applyNumberFormat="1" applyFont="1" applyFill="1" applyAlignment="1">
      <alignment horizontal="right" vertical="center"/>
    </xf>
    <xf numFmtId="170" fontId="6" fillId="22" borderId="0" xfId="409" applyNumberFormat="1" applyFont="1" applyFill="1" applyAlignment="1">
      <alignment horizontal="right" vertical="center"/>
    </xf>
    <xf numFmtId="10" fontId="6" fillId="22" borderId="0" xfId="409" applyNumberFormat="1" applyFont="1" applyFill="1" applyAlignment="1">
      <alignment horizontal="right" vertical="center"/>
    </xf>
    <xf numFmtId="166" fontId="6" fillId="22" borderId="0" xfId="473" applyFont="1" applyFill="1" applyAlignment="1">
      <alignment horizontal="right" vertical="center"/>
    </xf>
    <xf numFmtId="2" fontId="0" fillId="22" borderId="0" xfId="409" applyNumberFormat="1" applyFont="1" applyFill="1" applyBorder="1" applyAlignment="1">
      <alignment horizontal="right" vertical="center"/>
    </xf>
    <xf numFmtId="171" fontId="0" fillId="22" borderId="0" xfId="409" applyNumberFormat="1" applyFont="1" applyFill="1" applyBorder="1" applyAlignment="1">
      <alignment horizontal="right" vertical="center"/>
    </xf>
    <xf numFmtId="10" fontId="0" fillId="22" borderId="0" xfId="409" applyNumberFormat="1" applyFont="1" applyFill="1" applyBorder="1" applyAlignment="1">
      <alignment horizontal="right" vertical="center"/>
    </xf>
    <xf numFmtId="0" fontId="0" fillId="22" borderId="0" xfId="0" applyFill="1" applyAlignment="1">
      <alignment horizontal="right" vertical="center"/>
    </xf>
    <xf numFmtId="175" fontId="6" fillId="22" borderId="0" xfId="416" applyNumberFormat="1" applyFont="1" applyFill="1" applyAlignment="1" applyProtection="1">
      <alignment horizontal="right" vertical="center"/>
      <protection locked="0"/>
    </xf>
    <xf numFmtId="171" fontId="6" fillId="22" borderId="0" xfId="416" applyNumberFormat="1" applyFont="1" applyFill="1" applyAlignment="1" applyProtection="1">
      <alignment horizontal="right" vertical="center"/>
      <protection locked="0"/>
    </xf>
    <xf numFmtId="0" fontId="6" fillId="22" borderId="0" xfId="416" applyFont="1" applyFill="1" applyAlignment="1" applyProtection="1">
      <alignment horizontal="right" vertical="center"/>
      <protection locked="0"/>
    </xf>
    <xf numFmtId="166" fontId="6" fillId="22" borderId="0" xfId="473" applyFont="1" applyFill="1" applyAlignment="1" applyProtection="1">
      <alignment horizontal="right" vertical="center"/>
      <protection locked="0"/>
    </xf>
    <xf numFmtId="0" fontId="2" fillId="22" borderId="0" xfId="417" applyFont="1" applyFill="1" applyAlignment="1" applyProtection="1">
      <alignment horizontal="center" vertical="center"/>
      <protection locked="0"/>
    </xf>
    <xf numFmtId="0" fontId="2" fillId="0" borderId="0" xfId="409" applyFont="1" applyFill="1" applyAlignment="1">
      <alignment vertical="center"/>
    </xf>
    <xf numFmtId="0" fontId="2" fillId="0" borderId="0" xfId="417" applyFont="1" applyFill="1" applyAlignment="1" applyProtection="1">
      <alignment horizontal="center" vertical="center"/>
      <protection locked="0"/>
    </xf>
    <xf numFmtId="0" fontId="9" fillId="21" borderId="52" xfId="409" applyFont="1" applyFill="1" applyBorder="1" applyAlignment="1">
      <alignment horizontal="center" vertical="center" wrapText="1"/>
    </xf>
    <xf numFmtId="0" fontId="9" fillId="21" borderId="52" xfId="409" applyNumberFormat="1" applyFont="1" applyFill="1" applyBorder="1" applyAlignment="1">
      <alignment horizontal="center" vertical="center" wrapText="1"/>
    </xf>
    <xf numFmtId="182" fontId="9" fillId="21" borderId="52" xfId="575" applyNumberFormat="1" applyFont="1" applyFill="1" applyBorder="1" applyAlignment="1">
      <alignment horizontal="center" vertical="center" wrapText="1"/>
    </xf>
    <xf numFmtId="182" fontId="9" fillId="21" borderId="52" xfId="409" applyNumberFormat="1" applyFont="1" applyFill="1" applyBorder="1" applyAlignment="1">
      <alignment horizontal="center" vertical="center" wrapText="1"/>
    </xf>
    <xf numFmtId="10" fontId="9" fillId="21" borderId="52" xfId="409" applyNumberFormat="1" applyFont="1" applyFill="1" applyBorder="1" applyAlignment="1">
      <alignment horizontal="center" vertical="center" wrapText="1"/>
    </xf>
    <xf numFmtId="170" fontId="9" fillId="21" borderId="52" xfId="409" applyNumberFormat="1" applyFont="1" applyFill="1" applyBorder="1" applyAlignment="1">
      <alignment horizontal="center" vertical="center" wrapText="1"/>
    </xf>
    <xf numFmtId="0" fontId="30" fillId="22" borderId="141" xfId="386" applyFont="1" applyFill="1" applyBorder="1" applyAlignment="1">
      <alignment horizontal="left"/>
    </xf>
    <xf numFmtId="0" fontId="10" fillId="0" borderId="146" xfId="409" applyFont="1" applyFill="1" applyBorder="1" applyAlignment="1">
      <alignment vertical="center" wrapText="1"/>
    </xf>
    <xf numFmtId="0" fontId="3" fillId="22" borderId="0" xfId="409" applyFont="1" applyFill="1" applyBorder="1" applyAlignment="1">
      <alignment horizontal="center" vertical="center"/>
    </xf>
    <xf numFmtId="0" fontId="0" fillId="0" borderId="0" xfId="409" applyFont="1" applyFill="1" applyAlignment="1">
      <alignment horizontal="center" vertical="center"/>
    </xf>
    <xf numFmtId="0" fontId="9" fillId="22" borderId="0" xfId="409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386" applyFont="1" applyFill="1" applyAlignment="1">
      <alignment vertical="center"/>
    </xf>
    <xf numFmtId="0" fontId="2" fillId="0" borderId="0" xfId="386" applyFont="1" applyFill="1" applyAlignment="1">
      <alignment vertical="center"/>
    </xf>
    <xf numFmtId="2" fontId="2" fillId="0" borderId="0" xfId="386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386" applyFont="1" applyFill="1" applyAlignment="1">
      <alignment horizontal="center" vertical="center"/>
    </xf>
    <xf numFmtId="4" fontId="2" fillId="0" borderId="0" xfId="386" applyNumberFormat="1" applyFont="1" applyFill="1" applyBorder="1" applyAlignment="1">
      <alignment horizontal="center" vertical="center"/>
    </xf>
    <xf numFmtId="2" fontId="2" fillId="0" borderId="0" xfId="386" applyNumberFormat="1" applyFont="1" applyFill="1" applyBorder="1" applyAlignment="1">
      <alignment horizontal="center" vertical="center"/>
    </xf>
    <xf numFmtId="0" fontId="3" fillId="0" borderId="0" xfId="386" applyFont="1" applyFill="1" applyAlignment="1">
      <alignment horizontal="left" vertical="center"/>
    </xf>
    <xf numFmtId="0" fontId="2" fillId="0" borderId="0" xfId="386" applyFont="1" applyFill="1" applyBorder="1" applyAlignment="1">
      <alignment horizontal="center" vertical="center"/>
    </xf>
    <xf numFmtId="0" fontId="2" fillId="0" borderId="0" xfId="386" applyFont="1" applyFill="1" applyBorder="1" applyAlignment="1">
      <alignment horizontal="left" vertical="center"/>
    </xf>
    <xf numFmtId="4" fontId="2" fillId="0" borderId="0" xfId="386" applyNumberFormat="1" applyFont="1" applyFill="1" applyAlignment="1">
      <alignment horizontal="center" vertical="center"/>
    </xf>
    <xf numFmtId="0" fontId="28" fillId="0" borderId="0" xfId="386" applyFont="1" applyFill="1" applyAlignment="1">
      <alignment horizontal="left" vertical="center"/>
    </xf>
    <xf numFmtId="0" fontId="64" fillId="0" borderId="0" xfId="386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386" applyFont="1" applyFill="1" applyAlignment="1">
      <alignment horizontal="center" vertical="center"/>
    </xf>
    <xf numFmtId="4" fontId="64" fillId="0" borderId="0" xfId="386" applyNumberFormat="1" applyFont="1" applyFill="1" applyAlignment="1">
      <alignment horizontal="center" vertical="center"/>
    </xf>
    <xf numFmtId="0" fontId="2" fillId="0" borderId="0" xfId="386" applyFont="1" applyFill="1" applyAlignment="1">
      <alignment horizontal="left" vertical="center"/>
    </xf>
    <xf numFmtId="0" fontId="2" fillId="0" borderId="0" xfId="386" applyFont="1" applyFill="1" applyAlignment="1">
      <alignment horizontal="right" vertical="center"/>
    </xf>
    <xf numFmtId="0" fontId="2" fillId="0" borderId="0" xfId="386" applyFont="1" applyFill="1" applyBorder="1" applyAlignment="1">
      <alignment vertical="center"/>
    </xf>
    <xf numFmtId="0" fontId="3" fillId="0" borderId="0" xfId="386" applyFont="1" applyFill="1" applyBorder="1" applyAlignment="1">
      <alignment horizontal="left" vertical="center"/>
    </xf>
    <xf numFmtId="4" fontId="2" fillId="0" borderId="0" xfId="386" applyNumberFormat="1" applyFont="1" applyFill="1" applyBorder="1" applyAlignment="1">
      <alignment horizontal="left" vertical="center"/>
    </xf>
    <xf numFmtId="4" fontId="2" fillId="0" borderId="0" xfId="386" applyNumberFormat="1" applyFont="1" applyFill="1" applyAlignment="1">
      <alignment horizontal="left" vertical="center"/>
    </xf>
    <xf numFmtId="4" fontId="2" fillId="0" borderId="0" xfId="386" applyNumberFormat="1" applyFont="1" applyFill="1" applyAlignment="1">
      <alignment vertical="center"/>
    </xf>
    <xf numFmtId="182" fontId="3" fillId="22" borderId="0" xfId="409" applyNumberFormat="1" applyFont="1" applyFill="1" applyBorder="1" applyAlignment="1">
      <alignment horizontal="right" vertical="center"/>
    </xf>
    <xf numFmtId="9" fontId="0" fillId="22" borderId="0" xfId="409" applyNumberFormat="1" applyFont="1" applyFill="1" applyAlignment="1">
      <alignment vertical="center"/>
    </xf>
    <xf numFmtId="0" fontId="82" fillId="22" borderId="0" xfId="416" applyFont="1" applyFill="1" applyAlignment="1" applyProtection="1">
      <alignment vertical="center"/>
      <protection locked="0"/>
    </xf>
    <xf numFmtId="182" fontId="9" fillId="22" borderId="113" xfId="409" applyNumberFormat="1" applyFont="1" applyFill="1" applyBorder="1" applyAlignment="1">
      <alignment horizontal="right" vertical="center"/>
    </xf>
    <xf numFmtId="182" fontId="9" fillId="22" borderId="113" xfId="409" applyNumberFormat="1" applyFont="1" applyFill="1" applyBorder="1" applyAlignment="1">
      <alignment horizontal="right" vertical="center" wrapText="1"/>
    </xf>
    <xf numFmtId="0" fontId="0" fillId="0" borderId="147" xfId="363" applyFont="1" applyFill="1" applyBorder="1" applyAlignment="1">
      <alignment horizontal="justify" vertical="center" wrapText="1"/>
    </xf>
    <xf numFmtId="182" fontId="10" fillId="22" borderId="113" xfId="409" applyNumberFormat="1" applyFont="1" applyFill="1" applyBorder="1" applyAlignment="1">
      <alignment horizontal="right" vertical="center" wrapText="1"/>
    </xf>
    <xf numFmtId="182" fontId="10" fillId="22" borderId="17" xfId="409" applyNumberFormat="1" applyFont="1" applyFill="1" applyBorder="1" applyAlignment="1">
      <alignment horizontal="right" vertical="center" wrapText="1"/>
    </xf>
    <xf numFmtId="10" fontId="10" fillId="22" borderId="17" xfId="409" applyNumberFormat="1" applyFont="1" applyFill="1" applyBorder="1" applyAlignment="1">
      <alignment horizontal="right" vertical="center" wrapText="1"/>
    </xf>
    <xf numFmtId="182" fontId="10" fillId="22" borderId="0" xfId="409" applyNumberFormat="1" applyFont="1" applyFill="1" applyAlignment="1">
      <alignment horizontal="right" vertical="center"/>
    </xf>
    <xf numFmtId="182" fontId="6" fillId="22" borderId="0" xfId="409" applyNumberFormat="1" applyFont="1" applyFill="1" applyAlignment="1">
      <alignment horizontal="right" vertical="center"/>
    </xf>
    <xf numFmtId="182" fontId="6" fillId="22" borderId="0" xfId="416" applyNumberFormat="1" applyFont="1" applyFill="1" applyAlignment="1" applyProtection="1">
      <alignment horizontal="right" vertical="center"/>
      <protection locked="0"/>
    </xf>
    <xf numFmtId="0" fontId="2" fillId="22" borderId="0" xfId="416" applyFont="1" applyFill="1" applyAlignment="1" applyProtection="1">
      <alignment horizontal="justify" vertical="center" wrapText="1"/>
      <protection locked="0"/>
    </xf>
    <xf numFmtId="182" fontId="2" fillId="22" borderId="0" xfId="416" applyNumberFormat="1" applyFont="1" applyFill="1" applyAlignment="1" applyProtection="1">
      <alignment horizontal="right" vertical="center"/>
      <protection locked="0"/>
    </xf>
    <xf numFmtId="0" fontId="10" fillId="22" borderId="0" xfId="409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left" vertical="center" wrapText="1"/>
    </xf>
    <xf numFmtId="182" fontId="2" fillId="22" borderId="0" xfId="473" applyNumberFormat="1" applyFont="1" applyFill="1" applyBorder="1" applyAlignment="1">
      <alignment horizontal="right" vertical="center"/>
    </xf>
    <xf numFmtId="169" fontId="3" fillId="22" borderId="0" xfId="409" applyNumberFormat="1" applyFont="1" applyFill="1" applyBorder="1" applyAlignment="1">
      <alignment horizontal="left" vertical="center" wrapText="1"/>
    </xf>
    <xf numFmtId="166" fontId="5" fillId="22" borderId="0" xfId="473" applyFont="1" applyFill="1" applyBorder="1" applyAlignment="1" applyProtection="1">
      <alignment horizontal="center" vertical="center"/>
    </xf>
    <xf numFmtId="0" fontId="10" fillId="22" borderId="0" xfId="409" applyFont="1" applyFill="1" applyAlignment="1">
      <alignment horizontal="left" vertical="center" wrapText="1"/>
    </xf>
    <xf numFmtId="182" fontId="2" fillId="22" borderId="0" xfId="409" applyNumberFormat="1" applyFont="1" applyFill="1" applyAlignment="1">
      <alignment horizontal="right" vertical="center"/>
    </xf>
    <xf numFmtId="10" fontId="2" fillId="22" borderId="0" xfId="409" applyNumberFormat="1" applyFont="1" applyFill="1" applyAlignment="1">
      <alignment horizontal="right" vertical="center"/>
    </xf>
    <xf numFmtId="182" fontId="2" fillId="22" borderId="0" xfId="473" applyNumberFormat="1" applyFont="1" applyFill="1" applyAlignment="1">
      <alignment horizontal="right" vertical="center"/>
    </xf>
    <xf numFmtId="0" fontId="10" fillId="22" borderId="0" xfId="409" applyFont="1" applyFill="1" applyBorder="1" applyAlignment="1">
      <alignment horizontal="left" vertical="center" wrapText="1"/>
    </xf>
    <xf numFmtId="182" fontId="10" fillId="22" borderId="0" xfId="409" applyNumberFormat="1" applyFont="1" applyFill="1" applyBorder="1" applyAlignment="1">
      <alignment horizontal="right" vertical="center"/>
    </xf>
    <xf numFmtId="0" fontId="10" fillId="22" borderId="0" xfId="409" applyFont="1" applyFill="1" applyBorder="1" applyAlignment="1">
      <alignment horizontal="right" vertical="center"/>
    </xf>
    <xf numFmtId="0" fontId="9" fillId="22" borderId="0" xfId="409" applyFont="1" applyFill="1" applyBorder="1" applyAlignment="1">
      <alignment horizontal="left" vertical="center" wrapText="1"/>
    </xf>
    <xf numFmtId="0" fontId="0" fillId="22" borderId="0" xfId="409" applyFont="1" applyFill="1" applyBorder="1" applyAlignment="1">
      <alignment horizontal="left" vertical="center"/>
    </xf>
    <xf numFmtId="0" fontId="70" fillId="22" borderId="0" xfId="409" applyFont="1" applyFill="1" applyBorder="1" applyAlignment="1">
      <alignment horizontal="left" vertical="center" wrapText="1"/>
    </xf>
    <xf numFmtId="0" fontId="71" fillId="22" borderId="0" xfId="409" applyFont="1" applyFill="1" applyBorder="1" applyAlignment="1">
      <alignment horizontal="center" vertical="center"/>
    </xf>
    <xf numFmtId="182" fontId="71" fillId="22" borderId="0" xfId="409" applyNumberFormat="1" applyFont="1" applyFill="1" applyBorder="1" applyAlignment="1">
      <alignment horizontal="right" vertical="center"/>
    </xf>
    <xf numFmtId="182" fontId="2" fillId="22" borderId="63" xfId="409" applyNumberFormat="1" applyFont="1" applyFill="1" applyBorder="1" applyAlignment="1">
      <alignment horizontal="right" vertical="center"/>
    </xf>
    <xf numFmtId="10" fontId="2" fillId="22" borderId="64" xfId="409" applyNumberFormat="1" applyFont="1" applyFill="1" applyBorder="1" applyAlignment="1">
      <alignment horizontal="right" vertical="center"/>
    </xf>
    <xf numFmtId="182" fontId="2" fillId="22" borderId="64" xfId="409" applyNumberFormat="1" applyFont="1" applyFill="1" applyBorder="1" applyAlignment="1">
      <alignment horizontal="right" vertical="center"/>
    </xf>
    <xf numFmtId="182" fontId="2" fillId="22" borderId="64" xfId="473" applyNumberFormat="1" applyFont="1" applyFill="1" applyBorder="1" applyAlignment="1">
      <alignment horizontal="right" vertical="center"/>
    </xf>
    <xf numFmtId="0" fontId="10" fillId="22" borderId="64" xfId="409" applyNumberFormat="1" applyFont="1" applyFill="1" applyBorder="1" applyAlignment="1">
      <alignment horizontal="center" vertical="center"/>
    </xf>
    <xf numFmtId="0" fontId="3" fillId="22" borderId="64" xfId="409" applyFont="1" applyFill="1" applyBorder="1" applyAlignment="1">
      <alignment horizontal="center" vertical="center"/>
    </xf>
    <xf numFmtId="182" fontId="2" fillId="22" borderId="152" xfId="409" applyNumberFormat="1" applyFont="1" applyFill="1" applyBorder="1" applyAlignment="1">
      <alignment horizontal="right" vertical="center"/>
    </xf>
    <xf numFmtId="10" fontId="2" fillId="22" borderId="0" xfId="409" applyNumberFormat="1" applyFont="1" applyFill="1" applyBorder="1" applyAlignment="1">
      <alignment horizontal="right" vertical="center"/>
    </xf>
    <xf numFmtId="182" fontId="2" fillId="22" borderId="0" xfId="409" applyNumberFormat="1" applyFont="1" applyFill="1" applyBorder="1" applyAlignment="1">
      <alignment horizontal="left" vertical="center"/>
    </xf>
    <xf numFmtId="182" fontId="2" fillId="22" borderId="0" xfId="409" applyNumberFormat="1" applyFont="1" applyFill="1" applyBorder="1" applyAlignment="1">
      <alignment horizontal="right" vertical="center"/>
    </xf>
    <xf numFmtId="182" fontId="2" fillId="22" borderId="0" xfId="473" applyNumberFormat="1" applyFont="1" applyFill="1" applyBorder="1" applyAlignment="1">
      <alignment horizontal="left" vertical="center"/>
    </xf>
    <xf numFmtId="182" fontId="10" fillId="22" borderId="152" xfId="409" applyNumberFormat="1" applyFont="1" applyFill="1" applyBorder="1" applyAlignment="1">
      <alignment horizontal="right" vertical="center"/>
    </xf>
    <xf numFmtId="182" fontId="2" fillId="22" borderId="141" xfId="409" applyNumberFormat="1" applyFont="1" applyFill="1" applyBorder="1" applyAlignment="1">
      <alignment horizontal="right" vertical="center"/>
    </xf>
    <xf numFmtId="182" fontId="10" fillId="22" borderId="153" xfId="409" applyNumberFormat="1" applyFont="1" applyFill="1" applyBorder="1" applyAlignment="1">
      <alignment horizontal="right" vertical="center"/>
    </xf>
    <xf numFmtId="0" fontId="10" fillId="22" borderId="99" xfId="409" applyFont="1" applyFill="1" applyBorder="1" applyAlignment="1">
      <alignment horizontal="right" vertical="center"/>
    </xf>
    <xf numFmtId="182" fontId="10" fillId="22" borderId="99" xfId="409" applyNumberFormat="1" applyFont="1" applyFill="1" applyBorder="1" applyAlignment="1">
      <alignment horizontal="right" vertical="center"/>
    </xf>
    <xf numFmtId="182" fontId="2" fillId="22" borderId="99" xfId="473" applyNumberFormat="1" applyFont="1" applyFill="1" applyBorder="1" applyAlignment="1">
      <alignment horizontal="right" vertical="center"/>
    </xf>
    <xf numFmtId="0" fontId="10" fillId="22" borderId="99" xfId="409" applyNumberFormat="1" applyFont="1" applyFill="1" applyBorder="1" applyAlignment="1">
      <alignment horizontal="center" vertical="center"/>
    </xf>
    <xf numFmtId="0" fontId="10" fillId="22" borderId="99" xfId="409" applyFont="1" applyFill="1" applyBorder="1" applyAlignment="1">
      <alignment horizontal="center" vertical="center"/>
    </xf>
    <xf numFmtId="0" fontId="10" fillId="0" borderId="0" xfId="409" applyFont="1" applyFill="1" applyBorder="1" applyAlignment="1">
      <alignment horizontal="left" vertical="center" wrapText="1"/>
    </xf>
    <xf numFmtId="182" fontId="10" fillId="0" borderId="148" xfId="409" applyNumberFormat="1" applyFont="1" applyFill="1" applyBorder="1" applyAlignment="1">
      <alignment horizontal="right"/>
    </xf>
    <xf numFmtId="49" fontId="10" fillId="0" borderId="148" xfId="473" applyNumberFormat="1" applyFont="1" applyFill="1" applyBorder="1" applyAlignment="1">
      <alignment horizontal="center"/>
    </xf>
    <xf numFmtId="0" fontId="0" fillId="0" borderId="114" xfId="363" applyFont="1" applyFill="1" applyBorder="1" applyAlignment="1">
      <alignment horizontal="center" vertical="center" wrapText="1"/>
    </xf>
    <xf numFmtId="2" fontId="3" fillId="22" borderId="0" xfId="409" applyNumberFormat="1" applyFont="1" applyFill="1" applyBorder="1" applyAlignment="1">
      <alignment horizontal="center" vertical="center"/>
    </xf>
    <xf numFmtId="0" fontId="0" fillId="22" borderId="253" xfId="0" applyFill="1" applyBorder="1" applyAlignment="1">
      <alignment horizontal="center"/>
    </xf>
    <xf numFmtId="0" fontId="0" fillId="22" borderId="99" xfId="0" applyFill="1" applyBorder="1" applyAlignment="1">
      <alignment horizontal="left" wrapText="1"/>
    </xf>
    <xf numFmtId="0" fontId="0" fillId="22" borderId="99" xfId="0" applyFill="1" applyBorder="1" applyAlignment="1">
      <alignment horizontal="center"/>
    </xf>
    <xf numFmtId="0" fontId="0" fillId="22" borderId="99" xfId="0" applyFill="1" applyBorder="1" applyAlignment="1">
      <alignment horizontal="right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4" fillId="24" borderId="0" xfId="0" applyFont="1" applyFill="1" applyAlignment="1" applyProtection="1">
      <alignment vertical="center"/>
    </xf>
    <xf numFmtId="0" fontId="24" fillId="24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171" fontId="10" fillId="0" borderId="116" xfId="409" applyNumberFormat="1" applyFont="1" applyFill="1" applyBorder="1" applyAlignment="1">
      <alignment horizontal="right" vertical="center" wrapText="1"/>
    </xf>
    <xf numFmtId="170" fontId="10" fillId="0" borderId="116" xfId="409" applyNumberFormat="1" applyFont="1" applyFill="1" applyBorder="1" applyAlignment="1">
      <alignment horizontal="right" vertical="center" wrapText="1"/>
    </xf>
    <xf numFmtId="10" fontId="10" fillId="0" borderId="116" xfId="409" applyNumberFormat="1" applyFont="1" applyFill="1" applyBorder="1" applyAlignment="1">
      <alignment horizontal="right" vertical="center" wrapText="1"/>
    </xf>
    <xf numFmtId="166" fontId="10" fillId="0" borderId="116" xfId="473" applyFont="1" applyFill="1" applyBorder="1" applyAlignment="1">
      <alignment horizontal="right" vertical="center" wrapText="1"/>
    </xf>
    <xf numFmtId="0" fontId="9" fillId="0" borderId="116" xfId="409" applyFont="1" applyFill="1" applyBorder="1" applyAlignment="1">
      <alignment horizontal="center" vertical="center" wrapText="1"/>
    </xf>
    <xf numFmtId="0" fontId="9" fillId="0" borderId="117" xfId="409" applyFont="1" applyFill="1" applyBorder="1" applyAlignment="1">
      <alignment horizontal="center" vertical="center" wrapText="1"/>
    </xf>
    <xf numFmtId="0" fontId="9" fillId="22" borderId="248" xfId="409" applyFont="1" applyFill="1" applyBorder="1" applyAlignment="1">
      <alignment horizontal="center" vertical="center"/>
    </xf>
    <xf numFmtId="0" fontId="9" fillId="22" borderId="125" xfId="409" applyFont="1" applyFill="1" applyBorder="1" applyAlignment="1">
      <alignment horizontal="justify" vertical="center" wrapText="1"/>
    </xf>
    <xf numFmtId="0" fontId="10" fillId="22" borderId="125" xfId="409" applyFont="1" applyFill="1" applyBorder="1" applyAlignment="1">
      <alignment horizontal="center" vertical="center"/>
    </xf>
    <xf numFmtId="2" fontId="10" fillId="22" borderId="125" xfId="409" applyNumberFormat="1" applyFont="1" applyFill="1" applyBorder="1" applyAlignment="1">
      <alignment horizontal="right" vertical="center"/>
    </xf>
    <xf numFmtId="171" fontId="10" fillId="22" borderId="125" xfId="409" applyNumberFormat="1" applyFont="1" applyFill="1" applyBorder="1" applyAlignment="1">
      <alignment horizontal="right" vertical="center"/>
    </xf>
    <xf numFmtId="170" fontId="10" fillId="22" borderId="125" xfId="409" applyNumberFormat="1" applyFont="1" applyFill="1" applyBorder="1" applyAlignment="1">
      <alignment horizontal="right" vertical="center"/>
    </xf>
    <xf numFmtId="10" fontId="10" fillId="22" borderId="125" xfId="409" applyNumberFormat="1" applyFont="1" applyFill="1" applyBorder="1" applyAlignment="1">
      <alignment horizontal="right" vertical="center"/>
    </xf>
    <xf numFmtId="4" fontId="10" fillId="22" borderId="125" xfId="409" applyNumberFormat="1" applyFont="1" applyFill="1" applyBorder="1" applyAlignment="1">
      <alignment horizontal="right" vertical="center"/>
    </xf>
    <xf numFmtId="166" fontId="10" fillId="22" borderId="125" xfId="473" applyFont="1" applyFill="1" applyBorder="1" applyAlignment="1">
      <alignment horizontal="right" vertical="center"/>
    </xf>
    <xf numFmtId="0" fontId="9" fillId="22" borderId="125" xfId="409" applyNumberFormat="1" applyFont="1" applyFill="1" applyBorder="1" applyAlignment="1">
      <alignment horizontal="center" vertical="center"/>
    </xf>
    <xf numFmtId="0" fontId="9" fillId="22" borderId="238" xfId="409" applyFont="1" applyFill="1" applyBorder="1" applyAlignment="1">
      <alignment horizontal="center" vertical="center"/>
    </xf>
    <xf numFmtId="2" fontId="10" fillId="22" borderId="113" xfId="409" applyNumberFormat="1" applyFont="1" applyFill="1" applyBorder="1" applyAlignment="1">
      <alignment horizontal="right" vertical="center"/>
    </xf>
    <xf numFmtId="171" fontId="10" fillId="22" borderId="113" xfId="409" applyNumberFormat="1" applyFont="1" applyFill="1" applyBorder="1" applyAlignment="1">
      <alignment horizontal="right" vertical="center"/>
    </xf>
    <xf numFmtId="170" fontId="10" fillId="22" borderId="113" xfId="409" applyNumberFormat="1" applyFont="1" applyFill="1" applyBorder="1" applyAlignment="1">
      <alignment horizontal="right" vertical="center"/>
    </xf>
    <xf numFmtId="10" fontId="10" fillId="22" borderId="113" xfId="409" applyNumberFormat="1" applyFont="1" applyFill="1" applyBorder="1" applyAlignment="1">
      <alignment horizontal="right" vertical="center"/>
    </xf>
    <xf numFmtId="166" fontId="10" fillId="22" borderId="113" xfId="473" applyFont="1" applyFill="1" applyBorder="1" applyAlignment="1">
      <alignment horizontal="right" vertical="center"/>
    </xf>
    <xf numFmtId="0" fontId="9" fillId="22" borderId="113" xfId="409" applyNumberFormat="1" applyFont="1" applyFill="1" applyBorder="1" applyAlignment="1">
      <alignment horizontal="center" vertical="center"/>
    </xf>
    <xf numFmtId="0" fontId="9" fillId="22" borderId="114" xfId="409" applyFont="1" applyFill="1" applyBorder="1" applyAlignment="1">
      <alignment horizontal="center" vertical="center"/>
    </xf>
    <xf numFmtId="0" fontId="10" fillId="0" borderId="112" xfId="409" applyFont="1" applyFill="1" applyBorder="1" applyAlignment="1">
      <alignment horizontal="center" vertical="center"/>
    </xf>
    <xf numFmtId="170" fontId="10" fillId="0" borderId="113" xfId="363" applyNumberFormat="1" applyFont="1" applyFill="1" applyBorder="1" applyAlignment="1">
      <alignment horizontal="right" vertical="center" wrapText="1"/>
    </xf>
    <xf numFmtId="10" fontId="10" fillId="0" borderId="113" xfId="363" applyNumberFormat="1" applyFont="1" applyFill="1" applyBorder="1" applyAlignment="1">
      <alignment horizontal="right" vertical="center" wrapText="1"/>
    </xf>
    <xf numFmtId="0" fontId="10" fillId="0" borderId="113" xfId="418" applyFont="1" applyFill="1" applyBorder="1" applyAlignment="1">
      <alignment horizontal="justify" vertical="center" wrapText="1"/>
    </xf>
    <xf numFmtId="2" fontId="10" fillId="22" borderId="113" xfId="409" applyNumberFormat="1" applyFont="1" applyFill="1" applyBorder="1" applyAlignment="1">
      <alignment horizontal="right" vertical="center" wrapText="1"/>
    </xf>
    <xf numFmtId="170" fontId="10" fillId="22" borderId="113" xfId="363" applyNumberFormat="1" applyFont="1" applyFill="1" applyBorder="1" applyAlignment="1">
      <alignment horizontal="right" vertical="center" wrapText="1"/>
    </xf>
    <xf numFmtId="10" fontId="10" fillId="22" borderId="113" xfId="363" applyNumberFormat="1" applyFont="1" applyFill="1" applyBorder="1" applyAlignment="1">
      <alignment horizontal="right" vertical="center" wrapText="1"/>
    </xf>
    <xf numFmtId="0" fontId="10" fillId="22" borderId="113" xfId="409" applyFont="1" applyFill="1" applyBorder="1" applyAlignment="1">
      <alignment horizontal="center" vertical="center" wrapText="1"/>
    </xf>
    <xf numFmtId="0" fontId="10" fillId="22" borderId="114" xfId="409" applyFont="1" applyFill="1" applyBorder="1" applyAlignment="1">
      <alignment horizontal="center" vertical="center" wrapText="1"/>
    </xf>
    <xf numFmtId="0" fontId="10" fillId="22" borderId="113" xfId="363" applyFont="1" applyFill="1" applyBorder="1" applyAlignment="1">
      <alignment horizontal="center" vertical="center"/>
    </xf>
    <xf numFmtId="182" fontId="10" fillId="22" borderId="113" xfId="363" applyNumberFormat="1" applyFont="1" applyFill="1" applyBorder="1" applyAlignment="1">
      <alignment horizontal="right" vertical="center"/>
    </xf>
    <xf numFmtId="0" fontId="10" fillId="22" borderId="113" xfId="363" applyFont="1" applyFill="1" applyBorder="1" applyAlignment="1">
      <alignment horizontal="center" vertical="center" wrapText="1"/>
    </xf>
    <xf numFmtId="171" fontId="10" fillId="22" borderId="113" xfId="363" applyNumberFormat="1" applyFont="1" applyFill="1" applyBorder="1" applyAlignment="1">
      <alignment horizontal="right" vertical="center" wrapText="1"/>
    </xf>
    <xf numFmtId="0" fontId="9" fillId="0" borderId="115" xfId="409" applyFont="1" applyFill="1" applyBorder="1" applyAlignment="1">
      <alignment horizontal="center" vertical="center" wrapText="1"/>
    </xf>
    <xf numFmtId="0" fontId="10" fillId="0" borderId="116" xfId="409" applyFont="1" applyFill="1" applyBorder="1" applyAlignment="1">
      <alignment horizontal="justify" vertical="center" wrapText="1"/>
    </xf>
    <xf numFmtId="0" fontId="99" fillId="22" borderId="0" xfId="409" applyFont="1" applyFill="1" applyAlignment="1">
      <alignment vertical="center"/>
    </xf>
    <xf numFmtId="0" fontId="10" fillId="0" borderId="125" xfId="409" applyFont="1" applyFill="1" applyBorder="1" applyAlignment="1">
      <alignment horizontal="center" vertical="center"/>
    </xf>
    <xf numFmtId="0" fontId="10" fillId="0" borderId="155" xfId="409" applyFont="1" applyFill="1" applyBorder="1" applyAlignment="1">
      <alignment horizontal="center" vertical="center"/>
    </xf>
    <xf numFmtId="2" fontId="10" fillId="0" borderId="155" xfId="409" applyNumberFormat="1" applyFont="1" applyFill="1" applyBorder="1" applyAlignment="1">
      <alignment horizontal="right" vertical="center"/>
    </xf>
    <xf numFmtId="0" fontId="3" fillId="0" borderId="147" xfId="409" applyFont="1" applyFill="1" applyBorder="1" applyAlignment="1">
      <alignment horizontal="justify" vertical="center" wrapText="1"/>
    </xf>
    <xf numFmtId="0" fontId="10" fillId="0" borderId="147" xfId="409" applyFont="1" applyFill="1" applyBorder="1" applyAlignment="1">
      <alignment horizontal="center" vertical="center"/>
    </xf>
    <xf numFmtId="2" fontId="10" fillId="0" borderId="147" xfId="409" applyNumberFormat="1" applyFont="1" applyFill="1" applyBorder="1" applyAlignment="1">
      <alignment horizontal="right" vertical="center"/>
    </xf>
    <xf numFmtId="0" fontId="3" fillId="0" borderId="147" xfId="409" applyNumberFormat="1" applyFont="1" applyFill="1" applyBorder="1" applyAlignment="1">
      <alignment horizontal="center" vertical="center"/>
    </xf>
    <xf numFmtId="0" fontId="3" fillId="0" borderId="58" xfId="409" applyFont="1" applyFill="1" applyBorder="1" applyAlignment="1">
      <alignment horizontal="center" vertical="center"/>
    </xf>
    <xf numFmtId="167" fontId="9" fillId="22" borderId="57" xfId="409" applyNumberFormat="1" applyFont="1" applyFill="1" applyBorder="1" applyAlignment="1">
      <alignment horizontal="center" vertical="center" wrapText="1"/>
    </xf>
    <xf numFmtId="0" fontId="10" fillId="22" borderId="147" xfId="409" applyFont="1" applyFill="1" applyBorder="1" applyAlignment="1">
      <alignment horizontal="center" vertical="center"/>
    </xf>
    <xf numFmtId="182" fontId="10" fillId="0" borderId="147" xfId="363" applyNumberFormat="1" applyFont="1" applyFill="1" applyBorder="1" applyAlignment="1">
      <alignment horizontal="right" vertical="center"/>
    </xf>
    <xf numFmtId="171" fontId="9" fillId="22" borderId="147" xfId="409" applyNumberFormat="1" applyFont="1" applyFill="1" applyBorder="1" applyAlignment="1">
      <alignment horizontal="right" vertical="center" wrapText="1"/>
    </xf>
    <xf numFmtId="2" fontId="9" fillId="22" borderId="147" xfId="409" applyNumberFormat="1" applyFont="1" applyFill="1" applyBorder="1" applyAlignment="1">
      <alignment horizontal="right" vertical="center" wrapText="1"/>
    </xf>
    <xf numFmtId="10" fontId="9" fillId="22" borderId="147" xfId="409" applyNumberFormat="1" applyFont="1" applyFill="1" applyBorder="1" applyAlignment="1">
      <alignment horizontal="right" vertical="center" wrapText="1"/>
    </xf>
    <xf numFmtId="4" fontId="9" fillId="22" borderId="147" xfId="409" applyNumberFormat="1" applyFont="1" applyFill="1" applyBorder="1" applyAlignment="1">
      <alignment horizontal="right" vertical="center" wrapText="1"/>
    </xf>
    <xf numFmtId="0" fontId="9" fillId="22" borderId="147" xfId="409" applyNumberFormat="1" applyFont="1" applyFill="1" applyBorder="1" applyAlignment="1">
      <alignment horizontal="center" vertical="center" wrapText="1"/>
    </xf>
    <xf numFmtId="4" fontId="9" fillId="22" borderId="58" xfId="409" applyNumberFormat="1" applyFont="1" applyFill="1" applyBorder="1" applyAlignment="1">
      <alignment horizontal="center" vertical="center" wrapText="1"/>
    </xf>
    <xf numFmtId="0" fontId="10" fillId="22" borderId="147" xfId="409" applyFont="1" applyFill="1" applyBorder="1" applyAlignment="1">
      <alignment horizontal="justify" vertical="center" wrapText="1"/>
    </xf>
    <xf numFmtId="2" fontId="10" fillId="22" borderId="147" xfId="409" applyNumberFormat="1" applyFont="1" applyFill="1" applyBorder="1" applyAlignment="1">
      <alignment horizontal="right" vertical="center" wrapText="1"/>
    </xf>
    <xf numFmtId="10" fontId="10" fillId="22" borderId="147" xfId="363" applyNumberFormat="1" applyFont="1" applyFill="1" applyBorder="1" applyAlignment="1">
      <alignment horizontal="right" vertical="center" wrapText="1"/>
    </xf>
    <xf numFmtId="4" fontId="10" fillId="0" borderId="147" xfId="363" applyNumberFormat="1" applyFont="1" applyFill="1" applyBorder="1" applyAlignment="1">
      <alignment horizontal="right" vertical="center" wrapText="1"/>
    </xf>
    <xf numFmtId="4" fontId="10" fillId="0" borderId="147" xfId="409" applyNumberFormat="1" applyFont="1" applyFill="1" applyBorder="1" applyAlignment="1">
      <alignment horizontal="right" vertical="center"/>
    </xf>
    <xf numFmtId="0" fontId="10" fillId="22" borderId="147" xfId="409" applyNumberFormat="1" applyFont="1" applyFill="1" applyBorder="1" applyAlignment="1">
      <alignment horizontal="center" vertical="center" wrapText="1"/>
    </xf>
    <xf numFmtId="4" fontId="10" fillId="22" borderId="58" xfId="409" applyNumberFormat="1" applyFont="1" applyFill="1" applyBorder="1" applyAlignment="1">
      <alignment horizontal="center" vertical="center" wrapText="1"/>
    </xf>
    <xf numFmtId="2" fontId="10" fillId="0" borderId="147" xfId="409" applyNumberFormat="1" applyFont="1" applyFill="1" applyBorder="1" applyAlignment="1">
      <alignment horizontal="right" vertical="center" wrapText="1"/>
    </xf>
    <xf numFmtId="10" fontId="10" fillId="0" borderId="147" xfId="363" applyNumberFormat="1" applyFont="1" applyFill="1" applyBorder="1" applyAlignment="1">
      <alignment horizontal="right" vertical="center" wrapText="1"/>
    </xf>
    <xf numFmtId="0" fontId="10" fillId="0" borderId="58" xfId="363" applyFont="1" applyFill="1" applyBorder="1" applyAlignment="1">
      <alignment horizontal="center" vertical="center" wrapText="1"/>
    </xf>
    <xf numFmtId="0" fontId="10" fillId="0" borderId="147" xfId="418" applyFont="1" applyFill="1" applyBorder="1" applyAlignment="1">
      <alignment horizontal="justify" vertical="center" wrapText="1"/>
    </xf>
    <xf numFmtId="4" fontId="10" fillId="0" borderId="147" xfId="409" applyNumberFormat="1" applyFont="1" applyFill="1" applyBorder="1" applyAlignment="1">
      <alignment horizontal="center" vertical="center"/>
    </xf>
    <xf numFmtId="4" fontId="10" fillId="22" borderId="147" xfId="363" applyNumberFormat="1" applyFont="1" applyFill="1" applyBorder="1" applyAlignment="1">
      <alignment horizontal="right" vertical="center" wrapText="1"/>
    </xf>
    <xf numFmtId="4" fontId="10" fillId="22" borderId="147" xfId="409" applyNumberFormat="1" applyFont="1" applyFill="1" applyBorder="1" applyAlignment="1">
      <alignment horizontal="right" vertical="center"/>
    </xf>
    <xf numFmtId="0" fontId="10" fillId="22" borderId="147" xfId="409" applyFont="1" applyFill="1" applyBorder="1" applyAlignment="1">
      <alignment horizontal="center" vertical="center" wrapText="1"/>
    </xf>
    <xf numFmtId="0" fontId="10" fillId="22" borderId="58" xfId="409" applyFont="1" applyFill="1" applyBorder="1" applyAlignment="1">
      <alignment horizontal="center" vertical="center" wrapText="1"/>
    </xf>
    <xf numFmtId="0" fontId="10" fillId="0" borderId="147" xfId="409" applyFont="1" applyFill="1" applyBorder="1" applyAlignment="1">
      <alignment horizontal="justify" vertical="center" wrapText="1"/>
    </xf>
    <xf numFmtId="170" fontId="10" fillId="0" borderId="147" xfId="363" applyNumberFormat="1" applyFont="1" applyFill="1" applyBorder="1" applyAlignment="1">
      <alignment horizontal="right" vertical="center" wrapText="1"/>
    </xf>
    <xf numFmtId="4" fontId="10" fillId="0" borderId="147" xfId="363" applyNumberFormat="1" applyFont="1" applyFill="1" applyBorder="1" applyAlignment="1">
      <alignment horizontal="right" vertical="center"/>
    </xf>
    <xf numFmtId="0" fontId="0" fillId="0" borderId="147" xfId="409" applyFont="1" applyFill="1" applyBorder="1" applyAlignment="1">
      <alignment horizontal="justify" vertical="center" wrapText="1"/>
    </xf>
    <xf numFmtId="2" fontId="10" fillId="22" borderId="147" xfId="363" applyNumberFormat="1" applyFont="1" applyFill="1" applyBorder="1" applyAlignment="1">
      <alignment horizontal="right" vertical="center" wrapText="1"/>
    </xf>
    <xf numFmtId="0" fontId="10" fillId="22" borderId="58" xfId="363" applyFont="1" applyFill="1" applyBorder="1" applyAlignment="1">
      <alignment horizontal="center" vertical="center" wrapText="1"/>
    </xf>
    <xf numFmtId="2" fontId="10" fillId="0" borderId="147" xfId="363" applyNumberFormat="1" applyFont="1" applyFill="1" applyBorder="1" applyAlignment="1">
      <alignment horizontal="right" vertical="center" wrapText="1"/>
    </xf>
    <xf numFmtId="0" fontId="10" fillId="22" borderId="60" xfId="409" applyFont="1" applyFill="1" applyBorder="1" applyAlignment="1">
      <alignment horizontal="center" vertical="center" wrapText="1"/>
    </xf>
    <xf numFmtId="0" fontId="10" fillId="22" borderId="157" xfId="363" applyFont="1" applyFill="1" applyBorder="1" applyAlignment="1">
      <alignment horizontal="center" vertical="center"/>
    </xf>
    <xf numFmtId="2" fontId="10" fillId="22" borderId="157" xfId="409" applyNumberFormat="1" applyFont="1" applyFill="1" applyBorder="1" applyAlignment="1">
      <alignment horizontal="right" vertical="center"/>
    </xf>
    <xf numFmtId="171" fontId="10" fillId="22" borderId="157" xfId="409" applyNumberFormat="1" applyFont="1" applyFill="1" applyBorder="1" applyAlignment="1">
      <alignment horizontal="right" vertical="center" wrapText="1"/>
    </xf>
    <xf numFmtId="2" fontId="10" fillId="22" borderId="157" xfId="409" applyNumberFormat="1" applyFont="1" applyFill="1" applyBorder="1" applyAlignment="1">
      <alignment horizontal="right" vertical="center" wrapText="1"/>
    </xf>
    <xf numFmtId="170" fontId="10" fillId="22" borderId="157" xfId="409" applyNumberFormat="1" applyFont="1" applyFill="1" applyBorder="1" applyAlignment="1">
      <alignment horizontal="right" vertical="center" wrapText="1"/>
    </xf>
    <xf numFmtId="10" fontId="10" fillId="22" borderId="157" xfId="409" applyNumberFormat="1" applyFont="1" applyFill="1" applyBorder="1" applyAlignment="1">
      <alignment horizontal="right" vertical="center" wrapText="1"/>
    </xf>
    <xf numFmtId="4" fontId="10" fillId="22" borderId="157" xfId="409" applyNumberFormat="1" applyFont="1" applyFill="1" applyBorder="1" applyAlignment="1">
      <alignment horizontal="right" vertical="center" wrapText="1"/>
    </xf>
    <xf numFmtId="4" fontId="10" fillId="22" borderId="157" xfId="363" applyNumberFormat="1" applyFont="1" applyFill="1" applyBorder="1" applyAlignment="1">
      <alignment horizontal="right" vertical="center"/>
    </xf>
    <xf numFmtId="0" fontId="10" fillId="22" borderId="157" xfId="409" applyFont="1" applyFill="1" applyBorder="1" applyAlignment="1">
      <alignment horizontal="center" vertical="center" wrapText="1"/>
    </xf>
    <xf numFmtId="0" fontId="10" fillId="22" borderId="61" xfId="409" applyFont="1" applyFill="1" applyBorder="1" applyAlignment="1">
      <alignment horizontal="center" vertical="center" wrapText="1"/>
    </xf>
    <xf numFmtId="0" fontId="9" fillId="0" borderId="154" xfId="409" applyFont="1" applyFill="1" applyBorder="1" applyAlignment="1">
      <alignment horizontal="center" vertical="center"/>
    </xf>
    <xf numFmtId="0" fontId="9" fillId="0" borderId="155" xfId="409" applyFont="1" applyFill="1" applyBorder="1" applyAlignment="1">
      <alignment horizontal="justify" vertical="center" wrapText="1"/>
    </xf>
    <xf numFmtId="171" fontId="10" fillId="22" borderId="155" xfId="409" applyNumberFormat="1" applyFont="1" applyFill="1" applyBorder="1" applyAlignment="1">
      <alignment horizontal="right" vertical="center"/>
    </xf>
    <xf numFmtId="10" fontId="10" fillId="0" borderId="155" xfId="409" applyNumberFormat="1" applyFont="1" applyFill="1" applyBorder="1" applyAlignment="1">
      <alignment horizontal="right" vertical="center"/>
    </xf>
    <xf numFmtId="4" fontId="10" fillId="0" borderId="155" xfId="409" applyNumberFormat="1" applyFont="1" applyFill="1" applyBorder="1" applyAlignment="1">
      <alignment horizontal="right" vertical="center"/>
    </xf>
    <xf numFmtId="166" fontId="10" fillId="0" borderId="155" xfId="473" applyFont="1" applyFill="1" applyBorder="1" applyAlignment="1">
      <alignment horizontal="right" vertical="center"/>
    </xf>
    <xf numFmtId="0" fontId="9" fillId="0" borderId="155" xfId="409" applyNumberFormat="1" applyFont="1" applyFill="1" applyBorder="1" applyAlignment="1">
      <alignment horizontal="center" vertical="center"/>
    </xf>
    <xf numFmtId="0" fontId="9" fillId="0" borderId="156" xfId="409" applyFont="1" applyFill="1" applyBorder="1" applyAlignment="1">
      <alignment horizontal="center" vertical="center"/>
    </xf>
    <xf numFmtId="0" fontId="9" fillId="0" borderId="57" xfId="409" applyFont="1" applyFill="1" applyBorder="1" applyAlignment="1">
      <alignment horizontal="center" vertical="center"/>
    </xf>
    <xf numFmtId="0" fontId="9" fillId="0" borderId="147" xfId="409" applyFont="1" applyFill="1" applyBorder="1" applyAlignment="1">
      <alignment horizontal="justify" vertical="center" wrapText="1"/>
    </xf>
    <xf numFmtId="171" fontId="10" fillId="22" borderId="147" xfId="409" applyNumberFormat="1" applyFont="1" applyFill="1" applyBorder="1" applyAlignment="1">
      <alignment horizontal="right" vertical="center"/>
    </xf>
    <xf numFmtId="10" fontId="10" fillId="0" borderId="147" xfId="409" applyNumberFormat="1" applyFont="1" applyFill="1" applyBorder="1" applyAlignment="1">
      <alignment horizontal="right" vertical="center"/>
    </xf>
    <xf numFmtId="166" fontId="10" fillId="0" borderId="147" xfId="473" applyFont="1" applyFill="1" applyBorder="1" applyAlignment="1">
      <alignment horizontal="right" vertical="center"/>
    </xf>
    <xf numFmtId="0" fontId="9" fillId="0" borderId="147" xfId="409" applyNumberFormat="1" applyFont="1" applyFill="1" applyBorder="1" applyAlignment="1">
      <alignment horizontal="center" vertical="center"/>
    </xf>
    <xf numFmtId="0" fontId="9" fillId="0" borderId="58" xfId="409" applyFont="1" applyFill="1" applyBorder="1" applyAlignment="1">
      <alignment horizontal="center" vertical="center"/>
    </xf>
    <xf numFmtId="0" fontId="9" fillId="22" borderId="147" xfId="409" applyFont="1" applyFill="1" applyBorder="1" applyAlignment="1">
      <alignment horizontal="justify" vertical="center" wrapText="1"/>
    </xf>
    <xf numFmtId="166" fontId="10" fillId="22" borderId="147" xfId="473" applyFont="1" applyFill="1" applyBorder="1" applyAlignment="1">
      <alignment horizontal="right" vertical="center" wrapText="1"/>
    </xf>
    <xf numFmtId="167" fontId="10" fillId="22" borderId="57" xfId="409" applyNumberFormat="1" applyFont="1" applyFill="1" applyBorder="1" applyAlignment="1">
      <alignment horizontal="center" vertical="center" wrapText="1"/>
    </xf>
    <xf numFmtId="167" fontId="10" fillId="0" borderId="57" xfId="409" applyNumberFormat="1" applyFont="1" applyFill="1" applyBorder="1" applyAlignment="1">
      <alignment horizontal="center" vertical="center" wrapText="1"/>
    </xf>
    <xf numFmtId="0" fontId="10" fillId="22" borderId="157" xfId="409" applyFont="1" applyFill="1" applyBorder="1" applyAlignment="1">
      <alignment horizontal="justify" vertical="center" wrapText="1"/>
    </xf>
    <xf numFmtId="0" fontId="2" fillId="0" borderId="147" xfId="409" applyFont="1" applyFill="1" applyBorder="1" applyAlignment="1">
      <alignment horizontal="center" vertical="center"/>
    </xf>
    <xf numFmtId="0" fontId="2" fillId="22" borderId="147" xfId="409" applyFont="1" applyFill="1" applyBorder="1" applyAlignment="1">
      <alignment horizontal="center" vertical="center"/>
    </xf>
    <xf numFmtId="0" fontId="9" fillId="0" borderId="248" xfId="409" applyFont="1" applyFill="1" applyBorder="1" applyAlignment="1">
      <alignment horizontal="center" vertical="center"/>
    </xf>
    <xf numFmtId="0" fontId="9" fillId="0" borderId="125" xfId="409" applyFont="1" applyFill="1" applyBorder="1" applyAlignment="1">
      <alignment horizontal="left" vertical="center" wrapText="1"/>
    </xf>
    <xf numFmtId="182" fontId="10" fillId="0" borderId="125" xfId="409" applyNumberFormat="1" applyFont="1" applyFill="1" applyBorder="1" applyAlignment="1">
      <alignment horizontal="center" vertical="center"/>
    </xf>
    <xf numFmtId="10" fontId="10" fillId="0" borderId="125" xfId="409" applyNumberFormat="1" applyFont="1" applyFill="1" applyBorder="1" applyAlignment="1">
      <alignment horizontal="center" vertical="center"/>
    </xf>
    <xf numFmtId="182" fontId="10" fillId="0" borderId="125" xfId="575" applyNumberFormat="1" applyFont="1" applyFill="1" applyBorder="1" applyAlignment="1">
      <alignment horizontal="center" vertical="center"/>
    </xf>
    <xf numFmtId="0" fontId="9" fillId="0" borderId="238" xfId="409" applyFont="1" applyFill="1" applyBorder="1" applyAlignment="1">
      <alignment horizontal="center" vertical="center"/>
    </xf>
    <xf numFmtId="0" fontId="0" fillId="0" borderId="112" xfId="409" applyFont="1" applyFill="1" applyBorder="1" applyAlignment="1">
      <alignment horizontal="center" vertical="center" wrapText="1"/>
    </xf>
    <xf numFmtId="0" fontId="0" fillId="0" borderId="113" xfId="409" applyFont="1" applyFill="1" applyBorder="1" applyAlignment="1">
      <alignment horizontal="left" vertical="center" wrapText="1"/>
    </xf>
    <xf numFmtId="182" fontId="10" fillId="0" borderId="113" xfId="409" applyNumberFormat="1" applyFont="1" applyFill="1" applyBorder="1" applyAlignment="1">
      <alignment horizontal="center" vertical="center" wrapText="1"/>
    </xf>
    <xf numFmtId="10" fontId="10" fillId="0" borderId="113" xfId="409" applyNumberFormat="1" applyFont="1" applyFill="1" applyBorder="1" applyAlignment="1">
      <alignment horizontal="center" vertical="center" wrapText="1"/>
    </xf>
    <xf numFmtId="182" fontId="10" fillId="0" borderId="113" xfId="363" applyNumberFormat="1" applyFont="1" applyFill="1" applyBorder="1" applyAlignment="1">
      <alignment horizontal="center" vertical="center"/>
    </xf>
    <xf numFmtId="10" fontId="10" fillId="0" borderId="113" xfId="363" applyNumberFormat="1" applyFont="1" applyFill="1" applyBorder="1" applyAlignment="1">
      <alignment horizontal="center" vertical="center"/>
    </xf>
    <xf numFmtId="10" fontId="10" fillId="0" borderId="113" xfId="363" applyNumberFormat="1" applyFont="1" applyFill="1" applyBorder="1" applyAlignment="1">
      <alignment horizontal="center" vertical="center" wrapText="1"/>
    </xf>
    <xf numFmtId="182" fontId="10" fillId="0" borderId="113" xfId="363" applyNumberFormat="1" applyFont="1" applyFill="1" applyBorder="1" applyAlignment="1">
      <alignment horizontal="center" vertical="center" wrapText="1"/>
    </xf>
    <xf numFmtId="0" fontId="10" fillId="0" borderId="113" xfId="363" applyFont="1" applyFill="1" applyBorder="1" applyAlignment="1">
      <alignment horizontal="left" vertical="center" wrapText="1"/>
    </xf>
    <xf numFmtId="182" fontId="10" fillId="0" borderId="113" xfId="575" applyNumberFormat="1" applyFont="1" applyFill="1" applyBorder="1" applyAlignment="1">
      <alignment horizontal="center" vertical="center" wrapText="1"/>
    </xf>
    <xf numFmtId="182" fontId="10" fillId="0" borderId="113" xfId="409" applyNumberFormat="1" applyFont="1" applyFill="1" applyBorder="1" applyAlignment="1">
      <alignment horizontal="center" vertical="center"/>
    </xf>
    <xf numFmtId="182" fontId="10" fillId="0" borderId="113" xfId="363" applyNumberFormat="1" applyFont="1" applyFill="1" applyBorder="1" applyAlignment="1" applyProtection="1">
      <alignment horizontal="center" vertical="center" wrapText="1"/>
    </xf>
    <xf numFmtId="49" fontId="10" fillId="0" borderId="113" xfId="363" applyNumberFormat="1" applyFont="1" applyFill="1" applyBorder="1" applyAlignment="1">
      <alignment horizontal="center" vertical="center"/>
    </xf>
    <xf numFmtId="0" fontId="0" fillId="0" borderId="113" xfId="366" applyFont="1" applyFill="1" applyBorder="1" applyAlignment="1">
      <alignment horizontal="left" vertical="center" wrapText="1"/>
    </xf>
    <xf numFmtId="0" fontId="0" fillId="0" borderId="113" xfId="363" applyFont="1" applyFill="1" applyBorder="1" applyAlignment="1">
      <alignment horizontal="center" vertical="center"/>
    </xf>
    <xf numFmtId="0" fontId="10" fillId="0" borderId="116" xfId="363" applyFont="1" applyFill="1" applyBorder="1" applyAlignment="1">
      <alignment horizontal="center" vertical="center"/>
    </xf>
    <xf numFmtId="182" fontId="10" fillId="0" borderId="116" xfId="363" applyNumberFormat="1" applyFont="1" applyFill="1" applyBorder="1" applyAlignment="1">
      <alignment horizontal="center" vertical="center"/>
    </xf>
    <xf numFmtId="10" fontId="10" fillId="0" borderId="116" xfId="363" applyNumberFormat="1" applyFont="1" applyFill="1" applyBorder="1" applyAlignment="1">
      <alignment horizontal="center" vertical="center" wrapText="1"/>
    </xf>
    <xf numFmtId="182" fontId="10" fillId="0" borderId="116" xfId="409" applyNumberFormat="1" applyFont="1" applyFill="1" applyBorder="1" applyAlignment="1">
      <alignment horizontal="center" vertical="center" wrapText="1"/>
    </xf>
    <xf numFmtId="10" fontId="10" fillId="0" borderId="116" xfId="409" applyNumberFormat="1" applyFont="1" applyFill="1" applyBorder="1" applyAlignment="1">
      <alignment horizontal="center" vertical="center" wrapText="1"/>
    </xf>
    <xf numFmtId="182" fontId="10" fillId="0" borderId="116" xfId="363" applyNumberFormat="1" applyFont="1" applyFill="1" applyBorder="1" applyAlignment="1">
      <alignment horizontal="center" vertical="center" wrapText="1"/>
    </xf>
    <xf numFmtId="4" fontId="0" fillId="0" borderId="117" xfId="363" applyNumberFormat="1" applyFont="1" applyFill="1" applyBorder="1" applyAlignment="1">
      <alignment horizontal="center" vertical="center" wrapText="1"/>
    </xf>
    <xf numFmtId="0" fontId="0" fillId="0" borderId="250" xfId="409" applyFont="1" applyFill="1" applyBorder="1" applyAlignment="1">
      <alignment horizontal="center" vertical="center" wrapText="1"/>
    </xf>
    <xf numFmtId="0" fontId="0" fillId="0" borderId="163" xfId="363" applyFont="1" applyFill="1" applyBorder="1" applyAlignment="1">
      <alignment horizontal="left" vertical="center" wrapText="1"/>
    </xf>
    <xf numFmtId="0" fontId="2" fillId="22" borderId="0" xfId="417" applyFont="1" applyFill="1" applyAlignment="1" applyProtection="1">
      <alignment vertical="center"/>
      <protection locked="0"/>
    </xf>
    <xf numFmtId="182" fontId="9" fillId="22" borderId="0" xfId="409" applyNumberFormat="1" applyFont="1" applyFill="1" applyBorder="1" applyAlignment="1">
      <alignment horizontal="right" vertical="center"/>
    </xf>
    <xf numFmtId="0" fontId="9" fillId="22" borderId="0" xfId="409" applyFont="1" applyFill="1" applyBorder="1" applyAlignment="1">
      <alignment horizontal="right" vertical="center"/>
    </xf>
    <xf numFmtId="182" fontId="10" fillId="22" borderId="0" xfId="575" applyNumberFormat="1" applyFont="1" applyFill="1" applyBorder="1" applyAlignment="1">
      <alignment horizontal="right" vertical="center"/>
    </xf>
    <xf numFmtId="182" fontId="2" fillId="22" borderId="0" xfId="575" applyNumberFormat="1" applyFont="1" applyFill="1" applyBorder="1" applyAlignment="1">
      <alignment horizontal="right" vertical="center"/>
    </xf>
    <xf numFmtId="4" fontId="2" fillId="22" borderId="0" xfId="409" applyNumberFormat="1" applyFont="1" applyFill="1" applyBorder="1" applyAlignment="1">
      <alignment horizontal="center" vertical="center"/>
    </xf>
    <xf numFmtId="0" fontId="2" fillId="0" borderId="0" xfId="417" applyFont="1" applyFill="1" applyAlignment="1" applyProtection="1">
      <alignment vertical="center"/>
      <protection locked="0"/>
    </xf>
    <xf numFmtId="0" fontId="10" fillId="22" borderId="0" xfId="417" applyFont="1" applyFill="1" applyAlignment="1" applyProtection="1">
      <alignment vertical="center"/>
      <protection locked="0"/>
    </xf>
    <xf numFmtId="0" fontId="2" fillId="22" borderId="0" xfId="417" applyFont="1" applyFill="1" applyAlignment="1" applyProtection="1">
      <alignment vertical="center" wrapText="1"/>
      <protection locked="0"/>
    </xf>
    <xf numFmtId="0" fontId="2" fillId="0" borderId="0" xfId="417" applyFont="1" applyFill="1" applyAlignment="1" applyProtection="1">
      <alignment vertical="center" wrapText="1"/>
      <protection locked="0"/>
    </xf>
    <xf numFmtId="0" fontId="8" fillId="22" borderId="0" xfId="409" applyFont="1" applyFill="1" applyBorder="1" applyAlignment="1">
      <alignment horizontal="center" vertical="center"/>
    </xf>
    <xf numFmtId="0" fontId="8" fillId="22" borderId="0" xfId="409" applyFont="1" applyFill="1" applyBorder="1" applyAlignment="1">
      <alignment horizontal="left" vertical="center" wrapText="1"/>
    </xf>
    <xf numFmtId="182" fontId="8" fillId="22" borderId="0" xfId="409" applyNumberFormat="1" applyFont="1" applyFill="1" applyBorder="1" applyAlignment="1">
      <alignment horizontal="right" vertical="center"/>
    </xf>
    <xf numFmtId="4" fontId="8" fillId="22" borderId="0" xfId="409" applyNumberFormat="1" applyFont="1" applyFill="1" applyBorder="1" applyAlignment="1">
      <alignment horizontal="right" vertical="center"/>
    </xf>
    <xf numFmtId="182" fontId="0" fillId="22" borderId="0" xfId="0" applyNumberFormat="1" applyFill="1" applyAlignment="1">
      <alignment horizontal="right" vertical="center"/>
    </xf>
    <xf numFmtId="0" fontId="10" fillId="22" borderId="0" xfId="417" applyFont="1" applyFill="1" applyAlignment="1" applyProtection="1">
      <alignment horizontal="center" vertical="center"/>
      <protection locked="0"/>
    </xf>
    <xf numFmtId="182" fontId="2" fillId="22" borderId="0" xfId="417" applyNumberFormat="1" applyFont="1" applyFill="1" applyAlignment="1" applyProtection="1">
      <alignment horizontal="right" vertical="center"/>
      <protection locked="0"/>
    </xf>
    <xf numFmtId="0" fontId="2" fillId="22" borderId="0" xfId="417" applyFont="1" applyFill="1" applyAlignment="1" applyProtection="1">
      <alignment horizontal="right" vertical="center"/>
      <protection locked="0"/>
    </xf>
    <xf numFmtId="182" fontId="2" fillId="22" borderId="0" xfId="575" applyNumberFormat="1" applyFont="1" applyFill="1" applyAlignment="1" applyProtection="1">
      <alignment horizontal="right" vertical="center"/>
      <protection locked="0"/>
    </xf>
    <xf numFmtId="0" fontId="2" fillId="22" borderId="0" xfId="417" applyFont="1" applyFill="1" applyAlignment="1" applyProtection="1">
      <alignment horizontal="left" vertical="center" wrapText="1"/>
      <protection locked="0"/>
    </xf>
    <xf numFmtId="0" fontId="2" fillId="0" borderId="0" xfId="417" applyFont="1" applyFill="1" applyAlignment="1" applyProtection="1">
      <alignment horizontal="left" vertical="center" wrapText="1"/>
      <protection locked="0"/>
    </xf>
    <xf numFmtId="0" fontId="10" fillId="0" borderId="0" xfId="417" applyFont="1" applyFill="1" applyAlignment="1" applyProtection="1">
      <alignment horizontal="center" vertical="center"/>
      <protection locked="0"/>
    </xf>
    <xf numFmtId="182" fontId="2" fillId="0" borderId="0" xfId="417" applyNumberFormat="1" applyFont="1" applyFill="1" applyAlignment="1" applyProtection="1">
      <alignment horizontal="right" vertical="center"/>
      <protection locked="0"/>
    </xf>
    <xf numFmtId="0" fontId="2" fillId="0" borderId="0" xfId="417" applyFont="1" applyFill="1" applyAlignment="1" applyProtection="1">
      <alignment horizontal="right" vertical="center"/>
      <protection locked="0"/>
    </xf>
    <xf numFmtId="182" fontId="2" fillId="0" borderId="0" xfId="575" applyNumberFormat="1" applyFont="1" applyFill="1" applyAlignment="1" applyProtection="1">
      <alignment horizontal="right" vertical="center"/>
      <protection locked="0"/>
    </xf>
    <xf numFmtId="0" fontId="9" fillId="0" borderId="16" xfId="409" applyFont="1" applyFill="1" applyBorder="1" applyAlignment="1">
      <alignment horizontal="center" vertical="center"/>
    </xf>
    <xf numFmtId="0" fontId="9" fillId="0" borderId="15" xfId="409" applyFont="1" applyFill="1" applyBorder="1" applyAlignment="1">
      <alignment horizontal="left" vertical="center" wrapText="1"/>
    </xf>
    <xf numFmtId="182" fontId="10" fillId="0" borderId="15" xfId="409" applyNumberFormat="1" applyFont="1" applyFill="1" applyBorder="1" applyAlignment="1">
      <alignment horizontal="center" vertical="center"/>
    </xf>
    <xf numFmtId="10" fontId="10" fillId="0" borderId="15" xfId="409" applyNumberFormat="1" applyFont="1" applyFill="1" applyBorder="1" applyAlignment="1">
      <alignment horizontal="center" vertical="center"/>
    </xf>
    <xf numFmtId="182" fontId="10" fillId="0" borderId="15" xfId="575" applyNumberFormat="1" applyFont="1" applyFill="1" applyBorder="1" applyAlignment="1">
      <alignment horizontal="center" vertical="center"/>
    </xf>
    <xf numFmtId="0" fontId="9" fillId="0" borderId="18" xfId="409" applyFont="1" applyFill="1" applyBorder="1" applyAlignment="1">
      <alignment horizontal="center" vertical="center"/>
    </xf>
    <xf numFmtId="0" fontId="10" fillId="22" borderId="155" xfId="409" applyFont="1" applyFill="1" applyBorder="1" applyAlignment="1">
      <alignment horizontal="center" vertical="center"/>
    </xf>
    <xf numFmtId="2" fontId="10" fillId="22" borderId="155" xfId="409" applyNumberFormat="1" applyFont="1" applyFill="1" applyBorder="1" applyAlignment="1">
      <alignment vertical="center"/>
    </xf>
    <xf numFmtId="2" fontId="6" fillId="22" borderId="155" xfId="409" applyNumberFormat="1" applyFont="1" applyFill="1" applyBorder="1" applyAlignment="1">
      <alignment vertical="center"/>
    </xf>
    <xf numFmtId="10" fontId="6" fillId="22" borderId="155" xfId="409" applyNumberFormat="1" applyFont="1" applyFill="1" applyBorder="1" applyAlignment="1">
      <alignment vertical="center"/>
    </xf>
    <xf numFmtId="4" fontId="6" fillId="22" borderId="155" xfId="409" applyNumberFormat="1" applyFont="1" applyFill="1" applyBorder="1" applyAlignment="1">
      <alignment vertical="center"/>
    </xf>
    <xf numFmtId="0" fontId="3" fillId="22" borderId="155" xfId="409" applyNumberFormat="1" applyFont="1" applyFill="1" applyBorder="1" applyAlignment="1">
      <alignment horizontal="center" vertical="center"/>
    </xf>
    <xf numFmtId="0" fontId="3" fillId="22" borderId="156" xfId="409" applyFont="1" applyFill="1" applyBorder="1" applyAlignment="1">
      <alignment horizontal="center" vertical="center"/>
    </xf>
    <xf numFmtId="167" fontId="10" fillId="22" borderId="57" xfId="363" applyNumberFormat="1" applyFont="1" applyFill="1" applyBorder="1" applyAlignment="1">
      <alignment horizontal="center" vertical="center" wrapText="1"/>
    </xf>
    <xf numFmtId="4" fontId="10" fillId="0" borderId="147" xfId="363" applyNumberFormat="1" applyFont="1" applyFill="1" applyBorder="1" applyAlignment="1">
      <alignment vertical="center"/>
    </xf>
    <xf numFmtId="2" fontId="10" fillId="0" borderId="147" xfId="363" applyNumberFormat="1" applyFont="1" applyFill="1" applyBorder="1" applyAlignment="1">
      <alignment vertical="center" wrapText="1"/>
    </xf>
    <xf numFmtId="170" fontId="10" fillId="0" borderId="147" xfId="363" applyNumberFormat="1" applyFont="1" applyFill="1" applyBorder="1" applyAlignment="1">
      <alignment vertical="center" wrapText="1"/>
    </xf>
    <xf numFmtId="10" fontId="10" fillId="0" borderId="147" xfId="363" applyNumberFormat="1" applyFont="1" applyFill="1" applyBorder="1" applyAlignment="1">
      <alignment vertical="center" wrapText="1"/>
    </xf>
    <xf numFmtId="4" fontId="10" fillId="0" borderId="58" xfId="363" applyNumberFormat="1" applyFont="1" applyFill="1" applyBorder="1" applyAlignment="1">
      <alignment horizontal="center" vertical="center" wrapText="1"/>
    </xf>
    <xf numFmtId="0" fontId="9" fillId="0" borderId="147" xfId="363" applyFont="1" applyFill="1" applyBorder="1" applyAlignment="1">
      <alignment horizontal="justify" vertical="center" wrapText="1"/>
    </xf>
    <xf numFmtId="4" fontId="2" fillId="22" borderId="147" xfId="409" applyNumberFormat="1" applyFont="1" applyFill="1" applyBorder="1" applyAlignment="1">
      <alignment vertical="center"/>
    </xf>
    <xf numFmtId="170" fontId="2" fillId="22" borderId="147" xfId="409" applyNumberFormat="1" applyFont="1" applyFill="1" applyBorder="1" applyAlignment="1">
      <alignment vertical="center"/>
    </xf>
    <xf numFmtId="10" fontId="2" fillId="22" borderId="147" xfId="409" applyNumberFormat="1" applyFont="1" applyFill="1" applyBorder="1" applyAlignment="1">
      <alignment vertical="center"/>
    </xf>
    <xf numFmtId="49" fontId="3" fillId="22" borderId="147" xfId="409" applyNumberFormat="1" applyFont="1" applyFill="1" applyBorder="1" applyAlignment="1">
      <alignment horizontal="center" vertical="center"/>
    </xf>
    <xf numFmtId="4" fontId="10" fillId="22" borderId="58" xfId="363" applyNumberFormat="1" applyFont="1" applyFill="1" applyBorder="1" applyAlignment="1">
      <alignment horizontal="center" vertical="center" wrapText="1"/>
    </xf>
    <xf numFmtId="167" fontId="0" fillId="0" borderId="57" xfId="363" applyNumberFormat="1" applyFont="1" applyFill="1" applyBorder="1" applyAlignment="1">
      <alignment horizontal="center" vertical="center" wrapText="1"/>
    </xf>
    <xf numFmtId="182" fontId="0" fillId="0" borderId="147" xfId="409" applyNumberFormat="1" applyFont="1" applyFill="1" applyBorder="1" applyAlignment="1">
      <alignment horizontal="left" vertical="center" wrapText="1"/>
    </xf>
    <xf numFmtId="182" fontId="71" fillId="0" borderId="147" xfId="409" applyNumberFormat="1" applyFont="1" applyFill="1" applyBorder="1" applyAlignment="1">
      <alignment vertical="center"/>
    </xf>
    <xf numFmtId="182" fontId="10" fillId="0" borderId="147" xfId="409" applyNumberFormat="1" applyFont="1" applyFill="1" applyBorder="1" applyAlignment="1">
      <alignment vertical="center" wrapText="1"/>
    </xf>
    <xf numFmtId="10" fontId="10" fillId="0" borderId="147" xfId="409" applyNumberFormat="1" applyFont="1" applyFill="1" applyBorder="1" applyAlignment="1">
      <alignment vertical="center" wrapText="1"/>
    </xf>
    <xf numFmtId="0" fontId="0" fillId="0" borderId="147" xfId="363" applyFont="1" applyFill="1" applyBorder="1" applyAlignment="1">
      <alignment horizontal="center" vertical="center"/>
    </xf>
    <xf numFmtId="0" fontId="0" fillId="0" borderId="58" xfId="409" applyFont="1" applyFill="1" applyBorder="1" applyAlignment="1">
      <alignment horizontal="center" vertical="center"/>
    </xf>
    <xf numFmtId="182" fontId="10" fillId="22" borderId="147" xfId="409" applyNumberFormat="1" applyFont="1" applyFill="1" applyBorder="1" applyAlignment="1">
      <alignment vertical="center" wrapText="1"/>
    </xf>
    <xf numFmtId="10" fontId="10" fillId="22" borderId="147" xfId="409" applyNumberFormat="1" applyFont="1" applyFill="1" applyBorder="1" applyAlignment="1">
      <alignment vertical="center" wrapText="1"/>
    </xf>
    <xf numFmtId="0" fontId="0" fillId="22" borderId="147" xfId="363" applyFont="1" applyFill="1" applyBorder="1" applyAlignment="1">
      <alignment horizontal="center" vertical="center"/>
    </xf>
    <xf numFmtId="0" fontId="0" fillId="22" borderId="58" xfId="409" applyFont="1" applyFill="1" applyBorder="1" applyAlignment="1">
      <alignment horizontal="center" vertical="center"/>
    </xf>
    <xf numFmtId="167" fontId="10" fillId="0" borderId="57" xfId="363" applyNumberFormat="1" applyFont="1" applyFill="1" applyBorder="1" applyAlignment="1">
      <alignment horizontal="center" vertical="center" wrapText="1"/>
    </xf>
    <xf numFmtId="0" fontId="10" fillId="0" borderId="147" xfId="363" applyFont="1" applyFill="1" applyBorder="1" applyAlignment="1">
      <alignment horizontal="left" vertical="center" wrapText="1"/>
    </xf>
    <xf numFmtId="2" fontId="10" fillId="22" borderId="147" xfId="363" applyNumberFormat="1" applyFont="1" applyFill="1" applyBorder="1" applyAlignment="1">
      <alignment vertical="center" wrapText="1"/>
    </xf>
    <xf numFmtId="10" fontId="10" fillId="22" borderId="147" xfId="363" applyNumberFormat="1" applyFont="1" applyFill="1" applyBorder="1" applyAlignment="1">
      <alignment vertical="center" wrapText="1"/>
    </xf>
    <xf numFmtId="0" fontId="10" fillId="22" borderId="147" xfId="0" applyFont="1" applyFill="1" applyBorder="1" applyAlignment="1">
      <alignment horizontal="center" vertical="center"/>
    </xf>
    <xf numFmtId="4" fontId="2" fillId="0" borderId="147" xfId="409" applyNumberFormat="1" applyFont="1" applyFill="1" applyBorder="1" applyAlignment="1">
      <alignment vertical="center"/>
    </xf>
    <xf numFmtId="182" fontId="9" fillId="0" borderId="147" xfId="409" applyNumberFormat="1" applyFont="1" applyFill="1" applyBorder="1" applyAlignment="1">
      <alignment horizontal="left" vertical="center" wrapText="1"/>
    </xf>
    <xf numFmtId="182" fontId="10" fillId="0" borderId="147" xfId="409" applyNumberFormat="1" applyFont="1" applyFill="1" applyBorder="1" applyAlignment="1">
      <alignment horizontal="left" vertical="center" wrapText="1"/>
    </xf>
    <xf numFmtId="182" fontId="10" fillId="0" borderId="147" xfId="409" applyNumberFormat="1" applyFont="1" applyFill="1" applyBorder="1" applyAlignment="1">
      <alignment horizontal="left" vertical="center"/>
    </xf>
    <xf numFmtId="4" fontId="0" fillId="22" borderId="147" xfId="409" applyNumberFormat="1" applyFont="1" applyFill="1" applyBorder="1" applyAlignment="1">
      <alignment horizontal="center" vertical="center" wrapText="1"/>
    </xf>
    <xf numFmtId="0" fontId="9" fillId="0" borderId="147" xfId="363" applyFont="1" applyFill="1" applyBorder="1" applyAlignment="1">
      <alignment horizontal="left" vertical="center" wrapText="1"/>
    </xf>
    <xf numFmtId="167" fontId="0" fillId="22" borderId="57" xfId="363" applyNumberFormat="1" applyFont="1" applyFill="1" applyBorder="1" applyAlignment="1">
      <alignment horizontal="center" vertical="center" wrapText="1"/>
    </xf>
    <xf numFmtId="182" fontId="10" fillId="22" borderId="147" xfId="409" applyNumberFormat="1" applyFont="1" applyFill="1" applyBorder="1" applyAlignment="1">
      <alignment horizontal="left" vertical="center" wrapText="1"/>
    </xf>
    <xf numFmtId="182" fontId="9" fillId="22" borderId="147" xfId="409" applyNumberFormat="1" applyFont="1" applyFill="1" applyBorder="1" applyAlignment="1">
      <alignment horizontal="left" vertical="center" wrapText="1"/>
    </xf>
    <xf numFmtId="1" fontId="0" fillId="0" borderId="147" xfId="0" applyNumberFormat="1" applyFill="1" applyBorder="1" applyAlignment="1" applyProtection="1">
      <alignment horizontal="center" vertical="center" wrapText="1"/>
    </xf>
    <xf numFmtId="4" fontId="0" fillId="0" borderId="58" xfId="0" applyNumberFormat="1" applyFill="1" applyBorder="1" applyAlignment="1" applyProtection="1">
      <alignment horizontal="center" vertical="center" wrapText="1"/>
    </xf>
    <xf numFmtId="182" fontId="71" fillId="0" borderId="147" xfId="409" applyNumberFormat="1" applyFont="1" applyFill="1" applyBorder="1" applyAlignment="1">
      <alignment horizontal="right" vertical="center"/>
    </xf>
    <xf numFmtId="182" fontId="71" fillId="0" borderId="147" xfId="363" applyNumberFormat="1" applyFont="1" applyFill="1" applyBorder="1" applyAlignment="1">
      <alignment vertical="center"/>
    </xf>
    <xf numFmtId="182" fontId="10" fillId="22" borderId="147" xfId="363" applyNumberFormat="1" applyFont="1" applyFill="1" applyBorder="1" applyAlignment="1">
      <alignment vertical="center" wrapText="1"/>
    </xf>
    <xf numFmtId="0" fontId="10" fillId="0" borderId="147" xfId="409" applyFont="1" applyFill="1" applyBorder="1" applyAlignment="1">
      <alignment horizontal="center" vertical="center" wrapText="1"/>
    </xf>
    <xf numFmtId="0" fontId="10" fillId="0" borderId="147" xfId="409" applyFont="1" applyFill="1" applyBorder="1" applyAlignment="1">
      <alignment vertical="center" wrapText="1"/>
    </xf>
    <xf numFmtId="4" fontId="10" fillId="0" borderId="147" xfId="409" applyNumberFormat="1" applyFont="1" applyFill="1" applyBorder="1" applyAlignment="1">
      <alignment vertical="center" wrapText="1"/>
    </xf>
    <xf numFmtId="0" fontId="3" fillId="22" borderId="57" xfId="409" applyFont="1" applyFill="1" applyBorder="1" applyAlignment="1">
      <alignment horizontal="center" vertical="center"/>
    </xf>
    <xf numFmtId="4" fontId="0" fillId="0" borderId="58" xfId="363" applyNumberFormat="1" applyFont="1" applyFill="1" applyBorder="1" applyAlignment="1">
      <alignment horizontal="center" vertical="center" wrapText="1"/>
    </xf>
    <xf numFmtId="167" fontId="9" fillId="0" borderId="57" xfId="363" applyNumberFormat="1" applyFont="1" applyFill="1" applyBorder="1" applyAlignment="1">
      <alignment horizontal="center" vertical="center" wrapText="1"/>
    </xf>
    <xf numFmtId="182" fontId="10" fillId="0" borderId="147" xfId="409" applyNumberFormat="1" applyFont="1" applyFill="1" applyBorder="1" applyAlignment="1">
      <alignment vertical="center"/>
    </xf>
    <xf numFmtId="0" fontId="0" fillId="0" borderId="147" xfId="409" applyFont="1" applyFill="1" applyBorder="1" applyAlignment="1">
      <alignment vertical="center"/>
    </xf>
    <xf numFmtId="182" fontId="10" fillId="22" borderId="147" xfId="409" applyNumberFormat="1" applyFont="1" applyFill="1" applyBorder="1" applyAlignment="1">
      <alignment horizontal="left" vertical="center"/>
    </xf>
    <xf numFmtId="0" fontId="0" fillId="22" borderId="147" xfId="409" applyFont="1" applyFill="1" applyBorder="1" applyAlignment="1">
      <alignment horizontal="justify" vertical="center" wrapText="1"/>
    </xf>
    <xf numFmtId="182" fontId="0" fillId="22" borderId="147" xfId="409" applyNumberFormat="1" applyFont="1" applyFill="1" applyBorder="1" applyAlignment="1">
      <alignment horizontal="left" vertical="center" wrapText="1"/>
    </xf>
    <xf numFmtId="2" fontId="10" fillId="0" borderId="147" xfId="409" applyNumberFormat="1" applyFont="1" applyFill="1" applyBorder="1" applyAlignment="1">
      <alignment vertical="center"/>
    </xf>
    <xf numFmtId="2" fontId="2" fillId="0" borderId="147" xfId="409" applyNumberFormat="1" applyFont="1" applyFill="1" applyBorder="1" applyAlignment="1">
      <alignment vertical="center"/>
    </xf>
    <xf numFmtId="10" fontId="2" fillId="0" borderId="147" xfId="409" applyNumberFormat="1" applyFont="1" applyFill="1" applyBorder="1" applyAlignment="1">
      <alignment vertical="center"/>
    </xf>
    <xf numFmtId="4" fontId="9" fillId="22" borderId="147" xfId="409" applyNumberFormat="1" applyFont="1" applyFill="1" applyBorder="1" applyAlignment="1">
      <alignment horizontal="center" vertical="center"/>
    </xf>
    <xf numFmtId="2" fontId="9" fillId="22" borderId="147" xfId="409" applyNumberFormat="1" applyFont="1" applyFill="1" applyBorder="1" applyAlignment="1">
      <alignment vertical="center"/>
    </xf>
    <xf numFmtId="2" fontId="9" fillId="22" borderId="147" xfId="409" applyNumberFormat="1" applyFont="1" applyFill="1" applyBorder="1" applyAlignment="1">
      <alignment vertical="center" wrapText="1"/>
    </xf>
    <xf numFmtId="10" fontId="9" fillId="22" borderId="147" xfId="409" applyNumberFormat="1" applyFont="1" applyFill="1" applyBorder="1" applyAlignment="1">
      <alignment vertical="center" wrapText="1"/>
    </xf>
    <xf numFmtId="4" fontId="9" fillId="22" borderId="147" xfId="409" applyNumberFormat="1" applyFont="1" applyFill="1" applyBorder="1" applyAlignment="1">
      <alignment vertical="center" wrapText="1"/>
    </xf>
    <xf numFmtId="167" fontId="9" fillId="22" borderId="57" xfId="363" applyNumberFormat="1" applyFont="1" applyFill="1" applyBorder="1" applyAlignment="1">
      <alignment horizontal="center" vertical="center" wrapText="1"/>
    </xf>
    <xf numFmtId="0" fontId="9" fillId="22" borderId="147" xfId="363" applyFont="1" applyFill="1" applyBorder="1" applyAlignment="1">
      <alignment horizontal="justify" vertical="center" wrapText="1"/>
    </xf>
    <xf numFmtId="4" fontId="10" fillId="22" borderId="147" xfId="363" applyNumberFormat="1" applyFont="1" applyFill="1" applyBorder="1" applyAlignment="1">
      <alignment vertical="center" wrapText="1"/>
    </xf>
    <xf numFmtId="4" fontId="10" fillId="22" borderId="147" xfId="409" applyNumberFormat="1" applyFont="1" applyFill="1" applyBorder="1" applyAlignment="1">
      <alignment vertical="center"/>
    </xf>
    <xf numFmtId="0" fontId="10" fillId="0" borderId="58" xfId="363" applyFill="1" applyBorder="1" applyAlignment="1">
      <alignment horizontal="center" vertical="center" wrapText="1"/>
    </xf>
    <xf numFmtId="167" fontId="10" fillId="22" borderId="60" xfId="363" applyNumberFormat="1" applyFont="1" applyFill="1" applyBorder="1" applyAlignment="1">
      <alignment horizontal="center" vertical="center" wrapText="1"/>
    </xf>
    <xf numFmtId="182" fontId="0" fillId="22" borderId="157" xfId="409" applyNumberFormat="1" applyFont="1" applyFill="1" applyBorder="1" applyAlignment="1">
      <alignment horizontal="left" vertical="center" wrapText="1"/>
    </xf>
    <xf numFmtId="0" fontId="10" fillId="22" borderId="157" xfId="409" applyFont="1" applyFill="1" applyBorder="1" applyAlignment="1">
      <alignment horizontal="center" vertical="center"/>
    </xf>
    <xf numFmtId="182" fontId="10" fillId="22" borderId="157" xfId="409" applyNumberFormat="1" applyFont="1" applyFill="1" applyBorder="1" applyAlignment="1">
      <alignment vertical="center"/>
    </xf>
    <xf numFmtId="182" fontId="10" fillId="22" borderId="157" xfId="409" applyNumberFormat="1" applyFont="1" applyFill="1" applyBorder="1" applyAlignment="1">
      <alignment vertical="center" wrapText="1"/>
    </xf>
    <xf numFmtId="10" fontId="10" fillId="22" borderId="157" xfId="409" applyNumberFormat="1" applyFont="1" applyFill="1" applyBorder="1" applyAlignment="1">
      <alignment vertical="center" wrapText="1"/>
    </xf>
    <xf numFmtId="0" fontId="0" fillId="22" borderId="157" xfId="363" applyFont="1" applyFill="1" applyBorder="1" applyAlignment="1">
      <alignment horizontal="center" vertical="center"/>
    </xf>
    <xf numFmtId="0" fontId="0" fillId="22" borderId="61" xfId="409" applyFont="1" applyFill="1" applyBorder="1" applyAlignment="1">
      <alignment horizontal="center" vertical="center"/>
    </xf>
    <xf numFmtId="0" fontId="9" fillId="22" borderId="154" xfId="409" applyFont="1" applyFill="1" applyBorder="1" applyAlignment="1">
      <alignment horizontal="center" vertical="center"/>
    </xf>
    <xf numFmtId="0" fontId="9" fillId="22" borderId="155" xfId="409" applyFont="1" applyFill="1" applyBorder="1" applyAlignment="1">
      <alignment horizontal="justify" vertical="center" wrapText="1"/>
    </xf>
    <xf numFmtId="167" fontId="0" fillId="0" borderId="218" xfId="363" applyNumberFormat="1" applyFont="1" applyFill="1" applyBorder="1" applyAlignment="1">
      <alignment horizontal="center" vertical="center" wrapText="1"/>
    </xf>
    <xf numFmtId="0" fontId="0" fillId="22" borderId="162" xfId="363" applyFont="1" applyFill="1" applyBorder="1" applyAlignment="1">
      <alignment horizontal="left" vertical="center" wrapText="1"/>
    </xf>
    <xf numFmtId="0" fontId="10" fillId="22" borderId="162" xfId="363" applyFont="1" applyFill="1" applyBorder="1" applyAlignment="1">
      <alignment horizontal="center" vertical="center"/>
    </xf>
    <xf numFmtId="182" fontId="10" fillId="0" borderId="162" xfId="363" applyNumberFormat="1" applyFont="1" applyFill="1" applyBorder="1" applyAlignment="1">
      <alignment vertical="center"/>
    </xf>
    <xf numFmtId="182" fontId="10" fillId="22" borderId="162" xfId="363" applyNumberFormat="1" applyFont="1" applyFill="1" applyBorder="1" applyAlignment="1">
      <alignment vertical="center" wrapText="1"/>
    </xf>
    <xf numFmtId="10" fontId="10" fillId="22" borderId="162" xfId="409" applyNumberFormat="1" applyFont="1" applyFill="1" applyBorder="1" applyAlignment="1">
      <alignment vertical="center" wrapText="1"/>
    </xf>
    <xf numFmtId="4" fontId="10" fillId="22" borderId="193" xfId="363" applyNumberFormat="1" applyFont="1" applyFill="1" applyBorder="1" applyAlignment="1">
      <alignment horizontal="center" vertical="center" wrapText="1"/>
    </xf>
    <xf numFmtId="0" fontId="9" fillId="22" borderId="57" xfId="409" applyFont="1" applyFill="1" applyBorder="1" applyAlignment="1">
      <alignment horizontal="center" vertical="center"/>
    </xf>
    <xf numFmtId="167" fontId="0" fillId="22" borderId="218" xfId="363" applyNumberFormat="1" applyFont="1" applyFill="1" applyBorder="1" applyAlignment="1">
      <alignment horizontal="center" vertical="center" wrapText="1"/>
    </xf>
    <xf numFmtId="0" fontId="10" fillId="22" borderId="162" xfId="409" applyFont="1" applyFill="1" applyBorder="1" applyAlignment="1">
      <alignment horizontal="justify" vertical="center" wrapText="1"/>
    </xf>
    <xf numFmtId="0" fontId="10" fillId="22" borderId="162" xfId="409" applyFont="1" applyFill="1" applyBorder="1" applyAlignment="1">
      <alignment horizontal="center" vertical="center"/>
    </xf>
    <xf numFmtId="182" fontId="10" fillId="22" borderId="162" xfId="409" applyNumberFormat="1" applyFont="1" applyFill="1" applyBorder="1" applyAlignment="1">
      <alignment vertical="center"/>
    </xf>
    <xf numFmtId="182" fontId="10" fillId="22" borderId="162" xfId="409" applyNumberFormat="1" applyFont="1" applyFill="1" applyBorder="1" applyAlignment="1">
      <alignment vertical="center" wrapText="1"/>
    </xf>
    <xf numFmtId="4" fontId="0" fillId="22" borderId="162" xfId="409" applyNumberFormat="1" applyFont="1" applyFill="1" applyBorder="1" applyAlignment="1">
      <alignment horizontal="center" vertical="center" wrapText="1"/>
    </xf>
    <xf numFmtId="0" fontId="0" fillId="22" borderId="193" xfId="409" applyFont="1" applyFill="1" applyBorder="1" applyAlignment="1">
      <alignment horizontal="center" vertical="center"/>
    </xf>
    <xf numFmtId="4" fontId="10" fillId="0" borderId="147" xfId="363" applyNumberFormat="1" applyFont="1" applyFill="1" applyBorder="1" applyAlignment="1">
      <alignment vertical="center" wrapText="1"/>
    </xf>
    <xf numFmtId="4" fontId="10" fillId="22" borderId="147" xfId="409" applyNumberFormat="1" applyFont="1" applyFill="1" applyBorder="1" applyAlignment="1">
      <alignment vertical="center" wrapText="1"/>
    </xf>
    <xf numFmtId="4" fontId="10" fillId="22" borderId="162" xfId="363" applyNumberFormat="1" applyFont="1" applyFill="1" applyBorder="1" applyAlignment="1">
      <alignment vertical="center" wrapText="1"/>
    </xf>
    <xf numFmtId="4" fontId="10" fillId="22" borderId="162" xfId="409" applyNumberFormat="1" applyFont="1" applyFill="1" applyBorder="1" applyAlignment="1">
      <alignment vertical="center" wrapText="1"/>
    </xf>
    <xf numFmtId="4" fontId="10" fillId="22" borderId="157" xfId="409" applyNumberFormat="1" applyFont="1" applyFill="1" applyBorder="1" applyAlignment="1">
      <alignment vertical="center" wrapText="1"/>
    </xf>
    <xf numFmtId="4" fontId="0" fillId="22" borderId="0" xfId="409" applyNumberFormat="1" applyFont="1" applyFill="1" applyBorder="1" applyAlignment="1">
      <alignment vertical="center"/>
    </xf>
    <xf numFmtId="4" fontId="6" fillId="22" borderId="0" xfId="416" applyNumberFormat="1" applyFont="1" applyFill="1" applyAlignment="1" applyProtection="1">
      <alignment vertical="center"/>
      <protection locked="0"/>
    </xf>
    <xf numFmtId="4" fontId="10" fillId="0" borderId="147" xfId="363" applyNumberFormat="1" applyFont="1" applyFill="1" applyBorder="1" applyAlignment="1" applyProtection="1">
      <alignment horizontal="center" vertical="center" wrapText="1"/>
    </xf>
    <xf numFmtId="4" fontId="6" fillId="22" borderId="0" xfId="473" applyNumberFormat="1" applyFont="1" applyFill="1" applyBorder="1" applyAlignment="1">
      <alignment vertical="center"/>
    </xf>
    <xf numFmtId="4" fontId="6" fillId="22" borderId="155" xfId="473" applyNumberFormat="1" applyFont="1" applyFill="1" applyBorder="1" applyAlignment="1">
      <alignment vertical="center"/>
    </xf>
    <xf numFmtId="4" fontId="2" fillId="22" borderId="147" xfId="476" applyNumberFormat="1" applyFont="1" applyFill="1" applyBorder="1" applyAlignment="1">
      <alignment vertical="center"/>
    </xf>
    <xf numFmtId="4" fontId="10" fillId="22" borderId="162" xfId="363" applyNumberFormat="1" applyFont="1" applyFill="1" applyBorder="1" applyAlignment="1">
      <alignment vertical="center"/>
    </xf>
    <xf numFmtId="4" fontId="2" fillId="0" borderId="147" xfId="473" applyNumberFormat="1" applyFont="1" applyFill="1" applyBorder="1" applyAlignment="1">
      <alignment vertical="center"/>
    </xf>
    <xf numFmtId="4" fontId="2" fillId="22" borderId="147" xfId="473" applyNumberFormat="1" applyFont="1" applyFill="1" applyBorder="1" applyAlignment="1">
      <alignment vertical="center" wrapText="1"/>
    </xf>
    <xf numFmtId="4" fontId="6" fillId="22" borderId="0" xfId="473" applyNumberFormat="1" applyFont="1" applyFill="1" applyAlignment="1">
      <alignment vertical="center"/>
    </xf>
    <xf numFmtId="4" fontId="0" fillId="22" borderId="0" xfId="0" applyNumberFormat="1" applyFill="1" applyAlignment="1">
      <alignment vertical="center"/>
    </xf>
    <xf numFmtId="4" fontId="6" fillId="22" borderId="0" xfId="473" applyNumberFormat="1" applyFont="1" applyFill="1" applyAlignment="1" applyProtection="1">
      <alignment vertical="center"/>
      <protection locked="0"/>
    </xf>
    <xf numFmtId="0" fontId="93" fillId="0" borderId="0" xfId="363" applyFont="1" applyFill="1" applyAlignment="1">
      <alignment vertical="center" wrapText="1"/>
    </xf>
    <xf numFmtId="0" fontId="3" fillId="42" borderId="54" xfId="416" applyFont="1" applyFill="1" applyBorder="1" applyAlignment="1" applyProtection="1">
      <alignment vertical="center" wrapText="1"/>
      <protection locked="0"/>
    </xf>
    <xf numFmtId="4" fontId="3" fillId="42" borderId="141" xfId="409" applyNumberFormat="1" applyFont="1" applyFill="1" applyBorder="1" applyAlignment="1">
      <alignment horizontal="center" vertical="center"/>
    </xf>
    <xf numFmtId="4" fontId="3" fillId="42" borderId="141" xfId="409" applyNumberFormat="1" applyFont="1" applyFill="1" applyBorder="1" applyAlignment="1">
      <alignment vertical="center"/>
    </xf>
    <xf numFmtId="4" fontId="3" fillId="42" borderId="255" xfId="409" applyNumberFormat="1" applyFont="1" applyFill="1" applyBorder="1" applyAlignment="1">
      <alignment vertical="center"/>
    </xf>
    <xf numFmtId="0" fontId="9" fillId="42" borderId="54" xfId="416" applyFont="1" applyFill="1" applyBorder="1" applyAlignment="1" applyProtection="1">
      <alignment vertical="center" wrapText="1"/>
      <protection locked="0"/>
    </xf>
    <xf numFmtId="4" fontId="9" fillId="42" borderId="54" xfId="409" applyNumberFormat="1" applyFont="1" applyFill="1" applyBorder="1" applyAlignment="1">
      <alignment horizontal="center" vertical="center"/>
    </xf>
    <xf numFmtId="4" fontId="9" fillId="42" borderId="144" xfId="409" applyNumberFormat="1" applyFont="1" applyFill="1" applyBorder="1" applyAlignment="1">
      <alignment vertical="center"/>
    </xf>
    <xf numFmtId="4" fontId="3" fillId="42" borderId="54" xfId="409" applyNumberFormat="1" applyFont="1" applyFill="1" applyBorder="1" applyAlignment="1">
      <alignment horizontal="center" vertical="center"/>
    </xf>
    <xf numFmtId="4" fontId="3" fillId="42" borderId="144" xfId="409" applyNumberFormat="1" applyFont="1" applyFill="1" applyBorder="1" applyAlignment="1">
      <alignment vertical="center"/>
    </xf>
    <xf numFmtId="4" fontId="3" fillId="42" borderId="55" xfId="409" applyNumberFormat="1" applyFont="1" applyFill="1" applyBorder="1" applyAlignment="1">
      <alignment vertical="center"/>
    </xf>
    <xf numFmtId="0" fontId="9" fillId="42" borderId="55" xfId="0" applyFont="1" applyFill="1" applyBorder="1" applyAlignment="1">
      <alignment vertical="center"/>
    </xf>
    <xf numFmtId="0" fontId="0" fillId="0" borderId="1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43" borderId="54" xfId="409" applyFont="1" applyFill="1" applyBorder="1" applyAlignment="1">
      <alignment vertical="center"/>
    </xf>
    <xf numFmtId="0" fontId="3" fillId="43" borderId="55" xfId="0" applyFont="1" applyFill="1" applyBorder="1" applyAlignment="1">
      <alignment vertical="center"/>
    </xf>
    <xf numFmtId="0" fontId="2" fillId="43" borderId="54" xfId="0" applyFont="1" applyFill="1" applyBorder="1" applyAlignment="1">
      <alignment vertical="center"/>
    </xf>
    <xf numFmtId="0" fontId="2" fillId="43" borderId="144" xfId="0" applyFont="1" applyFill="1" applyBorder="1" applyAlignment="1">
      <alignment vertical="center"/>
    </xf>
    <xf numFmtId="4" fontId="3" fillId="43" borderId="144" xfId="409" applyNumberFormat="1" applyFont="1" applyFill="1" applyBorder="1" applyAlignment="1">
      <alignment vertical="center"/>
    </xf>
    <xf numFmtId="0" fontId="3" fillId="43" borderId="144" xfId="409" applyFont="1" applyFill="1" applyBorder="1" applyAlignment="1">
      <alignment vertical="center"/>
    </xf>
    <xf numFmtId="0" fontId="3" fillId="43" borderId="55" xfId="409" applyFont="1" applyFill="1" applyBorder="1" applyAlignment="1">
      <alignment vertical="center"/>
    </xf>
    <xf numFmtId="0" fontId="3" fillId="42" borderId="139" xfId="416" applyFont="1" applyFill="1" applyBorder="1" applyAlignment="1" applyProtection="1">
      <alignment vertical="center" wrapText="1"/>
      <protection locked="0"/>
    </xf>
    <xf numFmtId="0" fontId="9" fillId="42" borderId="143" xfId="0" applyFont="1" applyFill="1" applyBorder="1" applyAlignment="1">
      <alignment vertical="center"/>
    </xf>
    <xf numFmtId="4" fontId="3" fillId="42" borderId="247" xfId="409" applyNumberFormat="1" applyFont="1" applyFill="1" applyBorder="1" applyAlignment="1">
      <alignment vertical="center"/>
    </xf>
    <xf numFmtId="4" fontId="3" fillId="42" borderId="254" xfId="409" applyNumberFormat="1" applyFont="1" applyFill="1" applyBorder="1" applyAlignment="1">
      <alignment vertical="center"/>
    </xf>
    <xf numFmtId="166" fontId="3" fillId="22" borderId="0" xfId="473" applyFont="1" applyFill="1" applyBorder="1" applyAlignment="1">
      <alignment horizontal="right" vertical="center"/>
    </xf>
    <xf numFmtId="4" fontId="3" fillId="22" borderId="0" xfId="473" applyNumberFormat="1" applyFont="1" applyFill="1" applyBorder="1" applyAlignment="1">
      <alignment vertical="center"/>
    </xf>
    <xf numFmtId="0" fontId="3" fillId="43" borderId="54" xfId="417" applyFont="1" applyFill="1" applyBorder="1" applyAlignment="1" applyProtection="1">
      <alignment vertical="center" wrapText="1"/>
      <protection locked="0"/>
    </xf>
    <xf numFmtId="4" fontId="3" fillId="43" borderId="54" xfId="409" applyNumberFormat="1" applyFont="1" applyFill="1" applyBorder="1" applyAlignment="1">
      <alignment horizontal="center" vertical="center"/>
    </xf>
    <xf numFmtId="4" fontId="3" fillId="43" borderId="144" xfId="409" applyNumberFormat="1" applyFont="1" applyFill="1" applyBorder="1" applyAlignment="1">
      <alignment horizontal="center" vertical="center"/>
    </xf>
    <xf numFmtId="4" fontId="3" fillId="43" borderId="55" xfId="409" applyNumberFormat="1" applyFont="1" applyFill="1" applyBorder="1" applyAlignment="1">
      <alignment horizontal="center" vertical="center"/>
    </xf>
    <xf numFmtId="182" fontId="24" fillId="0" borderId="39" xfId="418" applyNumberFormat="1" applyFont="1" applyFill="1" applyBorder="1" applyAlignment="1">
      <alignment horizontal="right" vertical="center"/>
    </xf>
    <xf numFmtId="182" fontId="10" fillId="0" borderId="125" xfId="409" applyNumberFormat="1" applyFont="1" applyFill="1" applyBorder="1" applyAlignment="1">
      <alignment horizontal="right" vertical="center"/>
    </xf>
    <xf numFmtId="182" fontId="10" fillId="0" borderId="235" xfId="409" applyNumberFormat="1" applyFont="1" applyFill="1" applyBorder="1" applyAlignment="1">
      <alignment horizontal="right" vertical="center"/>
    </xf>
    <xf numFmtId="0" fontId="10" fillId="0" borderId="116" xfId="409" applyFont="1" applyFill="1" applyBorder="1" applyAlignment="1">
      <alignment horizontal="center" vertical="center"/>
    </xf>
    <xf numFmtId="182" fontId="10" fillId="0" borderId="116" xfId="409" applyNumberFormat="1" applyFont="1" applyFill="1" applyBorder="1" applyAlignment="1">
      <alignment horizontal="right" vertical="center"/>
    </xf>
    <xf numFmtId="182" fontId="10" fillId="0" borderId="252" xfId="409" applyNumberFormat="1" applyFont="1" applyFill="1" applyBorder="1" applyAlignment="1">
      <alignment horizontal="right" vertical="center"/>
    </xf>
    <xf numFmtId="0" fontId="10" fillId="42" borderId="139" xfId="409" applyFont="1" applyFill="1" applyBorder="1" applyAlignment="1">
      <alignment vertical="center"/>
    </xf>
    <xf numFmtId="0" fontId="10" fillId="0" borderId="257" xfId="409" applyFont="1" applyFill="1" applyBorder="1" applyAlignment="1">
      <alignment horizontal="center" vertical="center"/>
    </xf>
    <xf numFmtId="182" fontId="10" fillId="0" borderId="257" xfId="409" applyNumberFormat="1" applyFont="1" applyFill="1" applyBorder="1" applyAlignment="1">
      <alignment horizontal="right" vertical="center"/>
    </xf>
    <xf numFmtId="182" fontId="10" fillId="0" borderId="258" xfId="409" applyNumberFormat="1" applyFont="1" applyFill="1" applyBorder="1" applyAlignment="1">
      <alignment horizontal="right" vertical="center"/>
    </xf>
    <xf numFmtId="0" fontId="10" fillId="0" borderId="261" xfId="363" applyFont="1" applyFill="1" applyBorder="1" applyAlignment="1">
      <alignment horizontal="justify" vertical="center" wrapText="1"/>
    </xf>
    <xf numFmtId="182" fontId="24" fillId="0" borderId="227" xfId="418" applyNumberFormat="1" applyFont="1" applyFill="1" applyBorder="1" applyAlignment="1">
      <alignment horizontal="right" vertical="center"/>
    </xf>
    <xf numFmtId="170" fontId="10" fillId="0" borderId="263" xfId="363" applyNumberFormat="1" applyFont="1" applyFill="1" applyBorder="1" applyAlignment="1">
      <alignment horizontal="right" vertical="center" wrapText="1"/>
    </xf>
    <xf numFmtId="182" fontId="10" fillId="0" borderId="263" xfId="363" applyNumberFormat="1" applyFont="1" applyFill="1" applyBorder="1" applyAlignment="1">
      <alignment horizontal="right" vertical="center"/>
    </xf>
    <xf numFmtId="10" fontId="10" fillId="0" borderId="263" xfId="363" applyNumberFormat="1" applyFont="1" applyFill="1" applyBorder="1" applyAlignment="1">
      <alignment horizontal="right" vertical="center" wrapText="1"/>
    </xf>
    <xf numFmtId="4" fontId="10" fillId="0" borderId="263" xfId="363" applyNumberFormat="1" applyFont="1" applyFill="1" applyBorder="1" applyAlignment="1">
      <alignment horizontal="right" vertical="center"/>
    </xf>
    <xf numFmtId="0" fontId="10" fillId="0" borderId="264" xfId="363" applyFont="1" applyFill="1" applyBorder="1" applyAlignment="1">
      <alignment horizontal="center" vertical="center" wrapText="1"/>
    </xf>
    <xf numFmtId="0" fontId="10" fillId="0" borderId="266" xfId="409" applyFont="1" applyFill="1" applyBorder="1" applyAlignment="1">
      <alignment horizontal="center" vertical="center"/>
    </xf>
    <xf numFmtId="182" fontId="10" fillId="0" borderId="266" xfId="409" applyNumberFormat="1" applyFont="1" applyFill="1" applyBorder="1" applyAlignment="1">
      <alignment horizontal="right" vertical="center"/>
    </xf>
    <xf numFmtId="182" fontId="10" fillId="0" borderId="267" xfId="409" applyNumberFormat="1" applyFont="1" applyFill="1" applyBorder="1" applyAlignment="1">
      <alignment horizontal="right" vertical="center"/>
    </xf>
    <xf numFmtId="0" fontId="10" fillId="43" borderId="54" xfId="409" applyFont="1" applyFill="1" applyBorder="1" applyAlignment="1">
      <alignment vertical="center"/>
    </xf>
    <xf numFmtId="4" fontId="8" fillId="43" borderId="144" xfId="409" applyNumberFormat="1" applyFont="1" applyFill="1" applyBorder="1" applyAlignment="1">
      <alignment vertical="center"/>
    </xf>
    <xf numFmtId="0" fontId="9" fillId="42" borderId="139" xfId="409" applyFont="1" applyFill="1" applyBorder="1" applyAlignment="1">
      <alignment vertical="center"/>
    </xf>
    <xf numFmtId="4" fontId="3" fillId="42" borderId="143" xfId="409" applyNumberFormat="1" applyFont="1" applyFill="1" applyBorder="1" applyAlignment="1">
      <alignment vertical="center"/>
    </xf>
    <xf numFmtId="4" fontId="9" fillId="21" borderId="52" xfId="473" applyNumberFormat="1" applyFont="1" applyFill="1" applyBorder="1" applyAlignment="1">
      <alignment horizontal="center" vertical="center" wrapText="1"/>
    </xf>
    <xf numFmtId="4" fontId="3" fillId="42" borderId="54" xfId="0" applyNumberFormat="1" applyFont="1" applyFill="1" applyBorder="1" applyAlignment="1">
      <alignment vertical="center"/>
    </xf>
    <xf numFmtId="4" fontId="3" fillId="42" borderId="144" xfId="0" applyNumberFormat="1" applyFont="1" applyFill="1" applyBorder="1" applyAlignment="1">
      <alignment vertical="center"/>
    </xf>
    <xf numFmtId="4" fontId="3" fillId="42" borderId="55" xfId="0" applyNumberFormat="1" applyFont="1" applyFill="1" applyBorder="1" applyAlignment="1">
      <alignment vertical="center"/>
    </xf>
    <xf numFmtId="0" fontId="9" fillId="42" borderId="54" xfId="409" applyFont="1" applyFill="1" applyBorder="1" applyAlignment="1">
      <alignment vertical="center"/>
    </xf>
    <xf numFmtId="0" fontId="9" fillId="0" borderId="15" xfId="409" applyFont="1" applyFill="1" applyBorder="1" applyAlignment="1">
      <alignment horizontal="justify" vertical="center" wrapText="1"/>
    </xf>
    <xf numFmtId="182" fontId="10" fillId="0" borderId="17" xfId="409" applyNumberFormat="1" applyFont="1" applyFill="1" applyBorder="1" applyAlignment="1">
      <alignment vertical="center"/>
    </xf>
    <xf numFmtId="182" fontId="10" fillId="0" borderId="17" xfId="473" applyNumberFormat="1" applyFont="1" applyFill="1" applyBorder="1" applyAlignment="1">
      <alignment vertical="center"/>
    </xf>
    <xf numFmtId="182" fontId="10" fillId="0" borderId="17" xfId="473" applyNumberFormat="1" applyFont="1" applyFill="1" applyBorder="1" applyAlignment="1">
      <alignment horizontal="right" vertical="center"/>
    </xf>
    <xf numFmtId="167" fontId="10" fillId="0" borderId="112" xfId="409" applyNumberFormat="1" applyFont="1" applyFill="1" applyBorder="1" applyAlignment="1">
      <alignment horizontal="center" vertical="center" wrapText="1"/>
    </xf>
    <xf numFmtId="167" fontId="10" fillId="22" borderId="113" xfId="409" applyNumberFormat="1" applyFont="1" applyFill="1" applyBorder="1" applyAlignment="1">
      <alignment horizontal="center" vertical="center" wrapText="1"/>
    </xf>
    <xf numFmtId="167" fontId="10" fillId="22" borderId="148" xfId="409" applyNumberFormat="1" applyFont="1" applyFill="1" applyBorder="1" applyAlignment="1">
      <alignment horizontal="center" vertical="center" wrapText="1"/>
    </xf>
    <xf numFmtId="0" fontId="10" fillId="22" borderId="148" xfId="409" applyNumberFormat="1" applyFont="1" applyFill="1" applyBorder="1" applyAlignment="1">
      <alignment horizontal="center" vertical="center" wrapText="1"/>
    </xf>
    <xf numFmtId="0" fontId="9" fillId="0" borderId="223" xfId="409" applyFont="1" applyFill="1" applyBorder="1" applyAlignment="1">
      <alignment horizontal="center" vertical="center"/>
    </xf>
    <xf numFmtId="0" fontId="9" fillId="0" borderId="213" xfId="409" applyFont="1" applyFill="1" applyBorder="1" applyAlignment="1">
      <alignment horizontal="justify" vertical="center" wrapText="1"/>
    </xf>
    <xf numFmtId="0" fontId="10" fillId="0" borderId="163" xfId="409" applyFont="1" applyFill="1" applyBorder="1" applyAlignment="1">
      <alignment horizontal="center" vertical="center"/>
    </xf>
    <xf numFmtId="182" fontId="10" fillId="0" borderId="163" xfId="409" applyNumberFormat="1" applyFont="1" applyFill="1" applyBorder="1" applyAlignment="1">
      <alignment horizontal="right" vertical="center"/>
    </xf>
    <xf numFmtId="182" fontId="10" fillId="0" borderId="163" xfId="409" applyNumberFormat="1" applyFont="1" applyFill="1" applyBorder="1" applyAlignment="1">
      <alignment vertical="center"/>
    </xf>
    <xf numFmtId="182" fontId="10" fillId="0" borderId="163" xfId="473" applyNumberFormat="1" applyFont="1" applyFill="1" applyBorder="1" applyAlignment="1">
      <alignment vertical="center"/>
    </xf>
    <xf numFmtId="10" fontId="10" fillId="0" borderId="163" xfId="409" applyNumberFormat="1" applyFont="1" applyFill="1" applyBorder="1" applyAlignment="1">
      <alignment vertical="center"/>
    </xf>
    <xf numFmtId="4" fontId="10" fillId="0" borderId="163" xfId="409" applyNumberFormat="1" applyFont="1" applyFill="1" applyBorder="1" applyAlignment="1">
      <alignment horizontal="right" vertical="center"/>
    </xf>
    <xf numFmtId="182" fontId="10" fillId="0" borderId="163" xfId="473" applyNumberFormat="1" applyFont="1" applyFill="1" applyBorder="1" applyAlignment="1">
      <alignment horizontal="right" vertical="center"/>
    </xf>
    <xf numFmtId="0" fontId="9" fillId="0" borderId="163" xfId="409" applyNumberFormat="1" applyFont="1" applyFill="1" applyBorder="1" applyAlignment="1">
      <alignment horizontal="center" vertical="center"/>
    </xf>
    <xf numFmtId="0" fontId="9" fillId="0" borderId="251" xfId="409" applyFont="1" applyFill="1" applyBorder="1" applyAlignment="1">
      <alignment horizontal="center" vertical="center"/>
    </xf>
    <xf numFmtId="0" fontId="9" fillId="43" borderId="55" xfId="0" applyFont="1" applyFill="1" applyBorder="1" applyAlignment="1">
      <alignment vertical="center"/>
    </xf>
    <xf numFmtId="0" fontId="0" fillId="43" borderId="54" xfId="0" applyFill="1" applyBorder="1" applyAlignment="1">
      <alignment vertical="center"/>
    </xf>
    <xf numFmtId="0" fontId="0" fillId="43" borderId="144" xfId="0" applyFill="1" applyBorder="1" applyAlignment="1">
      <alignment vertical="center"/>
    </xf>
    <xf numFmtId="4" fontId="9" fillId="43" borderId="54" xfId="0" applyNumberFormat="1" applyFont="1" applyFill="1" applyBorder="1" applyAlignment="1">
      <alignment vertical="center"/>
    </xf>
    <xf numFmtId="4" fontId="9" fillId="43" borderId="55" xfId="0" applyNumberFormat="1" applyFont="1" applyFill="1" applyBorder="1" applyAlignment="1">
      <alignment vertical="center"/>
    </xf>
    <xf numFmtId="4" fontId="9" fillId="43" borderId="144" xfId="0" applyNumberFormat="1" applyFont="1" applyFill="1" applyBorder="1" applyAlignment="1">
      <alignment vertical="center"/>
    </xf>
    <xf numFmtId="4" fontId="9" fillId="42" borderId="144" xfId="0" applyNumberFormat="1" applyFont="1" applyFill="1" applyBorder="1" applyAlignment="1">
      <alignment vertical="center"/>
    </xf>
    <xf numFmtId="0" fontId="9" fillId="0" borderId="112" xfId="409" applyFont="1" applyFill="1" applyBorder="1" applyAlignment="1">
      <alignment horizontal="center" vertical="center"/>
    </xf>
    <xf numFmtId="0" fontId="9" fillId="0" borderId="125" xfId="409" applyFont="1" applyFill="1" applyBorder="1" applyAlignment="1">
      <alignment horizontal="justify" vertical="center" wrapText="1"/>
    </xf>
    <xf numFmtId="0" fontId="10" fillId="41" borderId="113" xfId="409" applyFont="1" applyFill="1" applyBorder="1" applyAlignment="1">
      <alignment horizontal="justify" vertical="center" wrapText="1"/>
    </xf>
    <xf numFmtId="167" fontId="10" fillId="41" borderId="113" xfId="409" applyNumberFormat="1" applyFont="1" applyFill="1" applyBorder="1" applyAlignment="1">
      <alignment horizontal="center" vertical="center" wrapText="1"/>
    </xf>
    <xf numFmtId="4" fontId="10" fillId="41" borderId="137" xfId="409" applyNumberFormat="1" applyFont="1" applyFill="1" applyBorder="1" applyAlignment="1">
      <alignment horizontal="center" vertical="center" wrapText="1"/>
    </xf>
    <xf numFmtId="0" fontId="10" fillId="0" borderId="113" xfId="0" applyFont="1" applyFill="1" applyBorder="1" applyAlignment="1" applyProtection="1">
      <alignment vertical="center" wrapText="1"/>
    </xf>
    <xf numFmtId="0" fontId="10" fillId="0" borderId="113" xfId="0" applyFont="1" applyFill="1" applyBorder="1" applyAlignment="1" applyProtection="1">
      <alignment horizontal="center" vertical="center"/>
    </xf>
    <xf numFmtId="170" fontId="10" fillId="0" borderId="113" xfId="0" applyNumberFormat="1" applyFont="1" applyFill="1" applyBorder="1" applyAlignment="1" applyProtection="1">
      <alignment horizontal="right" vertical="center" wrapText="1"/>
    </xf>
    <xf numFmtId="49" fontId="10" fillId="0" borderId="113" xfId="0" applyNumberFormat="1" applyFont="1" applyFill="1" applyBorder="1" applyAlignment="1" applyProtection="1">
      <alignment horizontal="center" vertical="center"/>
    </xf>
    <xf numFmtId="4" fontId="10" fillId="0" borderId="137" xfId="0" applyNumberFormat="1" applyFont="1" applyFill="1" applyBorder="1" applyAlignment="1" applyProtection="1">
      <alignment horizontal="center" vertical="center" wrapText="1"/>
    </xf>
    <xf numFmtId="10" fontId="10" fillId="0" borderId="113" xfId="0" applyNumberFormat="1" applyFont="1" applyFill="1" applyBorder="1" applyAlignment="1" applyProtection="1">
      <alignment horizontal="right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2" xfId="363" applyFont="1" applyFill="1" applyBorder="1" applyAlignment="1" applyProtection="1">
      <alignment horizontal="left" vertical="center" wrapText="1"/>
    </xf>
    <xf numFmtId="0" fontId="10" fillId="0" borderId="162" xfId="363" applyFont="1" applyFill="1" applyBorder="1" applyAlignment="1" applyProtection="1">
      <alignment horizontal="center" vertical="center" wrapText="1"/>
    </xf>
    <xf numFmtId="10" fontId="10" fillId="22" borderId="113" xfId="0" applyNumberFormat="1" applyFont="1" applyFill="1" applyBorder="1" applyAlignment="1" applyProtection="1">
      <alignment horizontal="right" vertical="center" wrapText="1"/>
    </xf>
    <xf numFmtId="0" fontId="10" fillId="22" borderId="15" xfId="0" applyFont="1" applyFill="1" applyBorder="1" applyAlignment="1" applyProtection="1">
      <alignment horizontal="center" vertical="center"/>
    </xf>
    <xf numFmtId="0" fontId="10" fillId="0" borderId="113" xfId="363" applyFont="1" applyFill="1" applyBorder="1" applyAlignment="1" applyProtection="1">
      <alignment horizontal="center" vertical="center" wrapText="1"/>
    </xf>
    <xf numFmtId="0" fontId="10" fillId="0" borderId="148" xfId="363" applyFont="1" applyFill="1" applyBorder="1" applyAlignment="1" applyProtection="1">
      <alignment horizontal="left" vertical="center" wrapText="1"/>
    </xf>
    <xf numFmtId="0" fontId="10" fillId="0" borderId="148" xfId="363" applyFont="1" applyFill="1" applyBorder="1" applyAlignment="1">
      <alignment horizontal="justify" vertical="center" wrapText="1"/>
    </xf>
    <xf numFmtId="0" fontId="10" fillId="0" borderId="113" xfId="0" applyFont="1" applyFill="1" applyBorder="1" applyAlignment="1" applyProtection="1">
      <alignment vertical="center"/>
    </xf>
    <xf numFmtId="4" fontId="10" fillId="0" borderId="113" xfId="0" applyNumberFormat="1" applyFont="1" applyFill="1" applyBorder="1" applyAlignment="1" applyProtection="1">
      <alignment horizontal="right" vertical="center" wrapText="1"/>
    </xf>
    <xf numFmtId="2" fontId="10" fillId="0" borderId="148" xfId="363" applyNumberFormat="1" applyFont="1" applyFill="1" applyBorder="1" applyAlignment="1" applyProtection="1">
      <alignment horizontal="right" vertical="center" wrapText="1"/>
    </xf>
    <xf numFmtId="4" fontId="10" fillId="0" borderId="148" xfId="363" applyNumberFormat="1" applyFont="1" applyFill="1" applyBorder="1" applyAlignment="1" applyProtection="1">
      <alignment horizontal="right" vertical="center" wrapText="1"/>
    </xf>
    <xf numFmtId="0" fontId="9" fillId="0" borderId="250" xfId="409" applyFont="1" applyFill="1" applyBorder="1" applyAlignment="1">
      <alignment horizontal="center" vertical="center"/>
    </xf>
    <xf numFmtId="0" fontId="9" fillId="0" borderId="163" xfId="409" applyFont="1" applyFill="1" applyBorder="1" applyAlignment="1">
      <alignment horizontal="justify" vertical="center" wrapText="1"/>
    </xf>
    <xf numFmtId="4" fontId="9" fillId="42" borderId="54" xfId="0" applyNumberFormat="1" applyFont="1" applyFill="1" applyBorder="1" applyAlignment="1">
      <alignment vertical="center"/>
    </xf>
    <xf numFmtId="4" fontId="9" fillId="42" borderId="55" xfId="0" applyNumberFormat="1" applyFont="1" applyFill="1" applyBorder="1" applyAlignment="1">
      <alignment vertical="center"/>
    </xf>
    <xf numFmtId="4" fontId="3" fillId="42" borderId="54" xfId="409" applyNumberFormat="1" applyFont="1" applyFill="1" applyBorder="1" applyAlignment="1">
      <alignment vertical="center"/>
    </xf>
    <xf numFmtId="4" fontId="3" fillId="43" borderId="55" xfId="409" applyNumberFormat="1" applyFont="1" applyFill="1" applyBorder="1" applyAlignment="1">
      <alignment vertical="center"/>
    </xf>
    <xf numFmtId="4" fontId="6" fillId="22" borderId="0" xfId="409" applyNumberFormat="1" applyFont="1" applyFill="1" applyBorder="1" applyAlignment="1">
      <alignment vertical="center"/>
    </xf>
    <xf numFmtId="0" fontId="0" fillId="42" borderId="54" xfId="0" applyFill="1" applyBorder="1" applyAlignment="1">
      <alignment vertical="center"/>
    </xf>
    <xf numFmtId="0" fontId="0" fillId="22" borderId="142" xfId="0" applyFill="1" applyBorder="1" applyAlignment="1">
      <alignment vertical="center"/>
    </xf>
    <xf numFmtId="0" fontId="3" fillId="43" borderId="54" xfId="0" applyFont="1" applyFill="1" applyBorder="1" applyAlignment="1">
      <alignment vertical="center"/>
    </xf>
    <xf numFmtId="0" fontId="3" fillId="43" borderId="144" xfId="0" applyFont="1" applyFill="1" applyBorder="1" applyAlignment="1">
      <alignment vertical="center"/>
    </xf>
    <xf numFmtId="0" fontId="0" fillId="22" borderId="0" xfId="409" applyFont="1" applyFill="1" applyBorder="1" applyAlignment="1">
      <alignment vertical="center" wrapText="1"/>
    </xf>
    <xf numFmtId="0" fontId="0" fillId="22" borderId="0" xfId="409" applyNumberFormat="1" applyFont="1" applyFill="1" applyBorder="1" applyAlignment="1">
      <alignment vertical="center"/>
    </xf>
    <xf numFmtId="0" fontId="66" fillId="22" borderId="0" xfId="0" applyFont="1" applyFill="1" applyBorder="1" applyAlignment="1">
      <alignment vertical="center"/>
    </xf>
    <xf numFmtId="167" fontId="9" fillId="0" borderId="112" xfId="409" applyNumberFormat="1" applyFont="1" applyBorder="1" applyAlignment="1">
      <alignment horizontal="center" wrapText="1"/>
    </xf>
    <xf numFmtId="0" fontId="9" fillId="0" borderId="113" xfId="409" applyFont="1" applyBorder="1" applyAlignment="1">
      <alignment horizontal="left" wrapText="1"/>
    </xf>
    <xf numFmtId="0" fontId="9" fillId="0" borderId="12" xfId="409" applyFont="1" applyFill="1" applyBorder="1" applyAlignment="1">
      <alignment horizontal="center"/>
    </xf>
    <xf numFmtId="0" fontId="9" fillId="0" borderId="13" xfId="409" applyFont="1" applyFill="1" applyBorder="1" applyAlignment="1">
      <alignment horizontal="left" wrapText="1"/>
    </xf>
    <xf numFmtId="10" fontId="10" fillId="0" borderId="11" xfId="409" applyNumberFormat="1" applyFont="1" applyFill="1" applyBorder="1" applyAlignment="1">
      <alignment horizontal="right"/>
    </xf>
    <xf numFmtId="0" fontId="9" fillId="0" borderId="13" xfId="409" applyNumberFormat="1" applyFont="1" applyFill="1" applyBorder="1" applyAlignment="1">
      <alignment horizontal="center"/>
    </xf>
    <xf numFmtId="0" fontId="9" fillId="0" borderId="14" xfId="409" applyFont="1" applyFill="1" applyBorder="1" applyAlignment="1">
      <alignment horizontal="center"/>
    </xf>
    <xf numFmtId="182" fontId="10" fillId="0" borderId="148" xfId="473" applyNumberFormat="1" applyFont="1" applyFill="1" applyBorder="1" applyAlignment="1">
      <alignment horizontal="right"/>
    </xf>
    <xf numFmtId="0" fontId="27" fillId="0" borderId="113" xfId="409" applyFont="1" applyBorder="1" applyAlignment="1">
      <alignment horizontal="center"/>
    </xf>
    <xf numFmtId="182" fontId="27" fillId="0" borderId="15" xfId="409" applyNumberFormat="1" applyFont="1" applyFill="1" applyBorder="1" applyAlignment="1">
      <alignment horizontal="right"/>
    </xf>
    <xf numFmtId="182" fontId="27" fillId="22" borderId="113" xfId="409" applyNumberFormat="1" applyFont="1" applyFill="1" applyBorder="1" applyAlignment="1">
      <alignment horizontal="right"/>
    </xf>
    <xf numFmtId="182" fontId="27" fillId="0" borderId="113" xfId="409" applyNumberFormat="1" applyFont="1" applyBorder="1" applyAlignment="1">
      <alignment horizontal="right"/>
    </xf>
    <xf numFmtId="182" fontId="27" fillId="0" borderId="148" xfId="409" applyNumberFormat="1" applyFont="1" applyBorder="1" applyAlignment="1">
      <alignment horizontal="right"/>
    </xf>
    <xf numFmtId="10" fontId="27" fillId="0" borderId="148" xfId="363" applyNumberFormat="1" applyFont="1" applyFill="1" applyBorder="1" applyAlignment="1">
      <alignment horizontal="right" wrapText="1"/>
    </xf>
    <xf numFmtId="166" fontId="27" fillId="0" borderId="148" xfId="473" applyFont="1" applyBorder="1" applyAlignment="1">
      <alignment horizontal="center" wrapText="1"/>
    </xf>
    <xf numFmtId="0" fontId="27" fillId="0" borderId="114" xfId="363" applyFont="1" applyFill="1" applyBorder="1" applyAlignment="1">
      <alignment horizontal="center" wrapText="1"/>
    </xf>
    <xf numFmtId="0" fontId="24" fillId="0" borderId="148" xfId="418" applyFont="1" applyFill="1" applyBorder="1" applyAlignment="1">
      <alignment wrapText="1"/>
    </xf>
    <xf numFmtId="0" fontId="9" fillId="0" borderId="16" xfId="409" applyFont="1" applyFill="1" applyBorder="1" applyAlignment="1">
      <alignment horizontal="center"/>
    </xf>
    <xf numFmtId="0" fontId="9" fillId="0" borderId="15" xfId="409" applyFont="1" applyFill="1" applyBorder="1" applyAlignment="1">
      <alignment horizontal="left" wrapText="1"/>
    </xf>
    <xf numFmtId="10" fontId="10" fillId="0" borderId="17" xfId="409" applyNumberFormat="1" applyFont="1" applyFill="1" applyBorder="1" applyAlignment="1">
      <alignment horizontal="right"/>
    </xf>
    <xf numFmtId="0" fontId="9" fillId="0" borderId="15" xfId="409" applyNumberFormat="1" applyFont="1" applyFill="1" applyBorder="1" applyAlignment="1">
      <alignment horizontal="center"/>
    </xf>
    <xf numFmtId="0" fontId="9" fillId="0" borderId="18" xfId="409" applyFont="1" applyFill="1" applyBorder="1" applyAlignment="1">
      <alignment horizontal="center"/>
    </xf>
    <xf numFmtId="10" fontId="10" fillId="0" borderId="235" xfId="409" applyNumberFormat="1" applyFont="1" applyFill="1" applyBorder="1" applyAlignment="1">
      <alignment horizontal="right" vertical="center"/>
    </xf>
    <xf numFmtId="0" fontId="9" fillId="22" borderId="12" xfId="409" applyFont="1" applyFill="1" applyBorder="1" applyAlignment="1">
      <alignment horizontal="center"/>
    </xf>
    <xf numFmtId="0" fontId="9" fillId="22" borderId="13" xfId="409" applyFont="1" applyFill="1" applyBorder="1" applyAlignment="1">
      <alignment horizontal="left" wrapText="1"/>
    </xf>
    <xf numFmtId="182" fontId="10" fillId="22" borderId="11" xfId="409" applyNumberFormat="1" applyFont="1" applyFill="1" applyBorder="1" applyAlignment="1">
      <alignment horizontal="right"/>
    </xf>
    <xf numFmtId="182" fontId="10" fillId="22" borderId="235" xfId="409" applyNumberFormat="1" applyFont="1" applyFill="1" applyBorder="1" applyAlignment="1">
      <alignment horizontal="right"/>
    </xf>
    <xf numFmtId="182" fontId="10" fillId="22" borderId="125" xfId="473" applyNumberFormat="1" applyFont="1" applyFill="1" applyBorder="1" applyAlignment="1">
      <alignment horizontal="right"/>
    </xf>
    <xf numFmtId="0" fontId="10" fillId="22" borderId="16" xfId="409" applyFont="1" applyFill="1" applyBorder="1" applyAlignment="1">
      <alignment horizontal="center"/>
    </xf>
    <xf numFmtId="0" fontId="10" fillId="22" borderId="113" xfId="363" applyFont="1" applyFill="1" applyBorder="1" applyAlignment="1">
      <alignment horizontal="left"/>
    </xf>
    <xf numFmtId="0" fontId="10" fillId="22" borderId="162" xfId="363" applyFont="1" applyFill="1" applyBorder="1" applyAlignment="1">
      <alignment horizontal="center" wrapText="1"/>
    </xf>
    <xf numFmtId="182" fontId="10" fillId="22" borderId="17" xfId="409" applyNumberFormat="1" applyFont="1" applyFill="1" applyBorder="1" applyAlignment="1">
      <alignment horizontal="right"/>
    </xf>
    <xf numFmtId="167" fontId="10" fillId="22" borderId="112" xfId="363" applyNumberFormat="1" applyFont="1" applyFill="1" applyBorder="1" applyAlignment="1">
      <alignment horizontal="center" wrapText="1"/>
    </xf>
    <xf numFmtId="0" fontId="10" fillId="22" borderId="147" xfId="363" applyFont="1" applyFill="1" applyBorder="1" applyAlignment="1">
      <alignment horizontal="left" wrapText="1"/>
    </xf>
    <xf numFmtId="0" fontId="69" fillId="0" borderId="128" xfId="409" applyNumberFormat="1" applyFont="1" applyFill="1" applyBorder="1" applyAlignment="1">
      <alignment horizontal="center" vertical="center" wrapText="1"/>
    </xf>
    <xf numFmtId="4" fontId="69" fillId="0" borderId="239" xfId="409" applyNumberFormat="1" applyFont="1" applyFill="1" applyBorder="1" applyAlignment="1">
      <alignment horizontal="center" vertical="center" wrapText="1"/>
    </xf>
    <xf numFmtId="0" fontId="9" fillId="22" borderId="12" xfId="409" applyFont="1" applyFill="1" applyBorder="1" applyAlignment="1">
      <alignment horizontal="center" vertical="center"/>
    </xf>
    <xf numFmtId="0" fontId="9" fillId="22" borderId="13" xfId="409" applyFont="1" applyFill="1" applyBorder="1" applyAlignment="1">
      <alignment vertical="center" wrapText="1"/>
    </xf>
    <xf numFmtId="2" fontId="10" fillId="22" borderId="11" xfId="409" applyNumberFormat="1" applyFont="1" applyFill="1" applyBorder="1" applyAlignment="1">
      <alignment vertical="center"/>
    </xf>
    <xf numFmtId="10" fontId="10" fillId="22" borderId="11" xfId="409" applyNumberFormat="1" applyFont="1" applyFill="1" applyBorder="1" applyAlignment="1">
      <alignment vertical="center"/>
    </xf>
    <xf numFmtId="4" fontId="10" fillId="22" borderId="235" xfId="409" applyNumberFormat="1" applyFont="1" applyFill="1" applyBorder="1" applyAlignment="1">
      <alignment horizontal="right" vertical="center"/>
    </xf>
    <xf numFmtId="166" fontId="10" fillId="22" borderId="125" xfId="473" applyFont="1" applyFill="1" applyBorder="1" applyAlignment="1">
      <alignment vertical="center"/>
    </xf>
    <xf numFmtId="0" fontId="10" fillId="22" borderId="16" xfId="409" applyFont="1" applyFill="1" applyBorder="1" applyAlignment="1">
      <alignment horizontal="center" vertical="center"/>
    </xf>
    <xf numFmtId="0" fontId="10" fillId="22" borderId="113" xfId="363" applyFont="1" applyFill="1" applyBorder="1" applyAlignment="1">
      <alignment vertical="center"/>
    </xf>
    <xf numFmtId="0" fontId="10" fillId="22" borderId="162" xfId="363" applyFont="1" applyFill="1" applyBorder="1" applyAlignment="1">
      <alignment horizontal="center" vertical="center" wrapText="1"/>
    </xf>
    <xf numFmtId="167" fontId="10" fillId="22" borderId="250" xfId="363" applyNumberFormat="1" applyFont="1" applyFill="1" applyBorder="1" applyAlignment="1">
      <alignment horizontal="center" vertical="center" wrapText="1"/>
    </xf>
    <xf numFmtId="0" fontId="10" fillId="22" borderId="162" xfId="363" applyFont="1" applyFill="1" applyBorder="1" applyAlignment="1">
      <alignment horizontal="left" vertical="center" wrapText="1"/>
    </xf>
    <xf numFmtId="0" fontId="69" fillId="0" borderId="163" xfId="409" applyNumberFormat="1" applyFont="1" applyFill="1" applyBorder="1" applyAlignment="1">
      <alignment horizontal="center" vertical="center" wrapText="1"/>
    </xf>
    <xf numFmtId="4" fontId="69" fillId="0" borderId="251" xfId="409" applyNumberFormat="1" applyFont="1" applyFill="1" applyBorder="1" applyAlignment="1">
      <alignment horizontal="center" vertical="center" wrapText="1"/>
    </xf>
    <xf numFmtId="0" fontId="9" fillId="22" borderId="11" xfId="409" applyFont="1" applyFill="1" applyBorder="1" applyAlignment="1">
      <alignment vertical="center" wrapText="1"/>
    </xf>
    <xf numFmtId="2" fontId="10" fillId="22" borderId="240" xfId="409" applyNumberFormat="1" applyFont="1" applyFill="1" applyBorder="1" applyAlignment="1">
      <alignment vertical="center"/>
    </xf>
    <xf numFmtId="10" fontId="10" fillId="22" borderId="240" xfId="409" applyNumberFormat="1" applyFont="1" applyFill="1" applyBorder="1" applyAlignment="1">
      <alignment vertical="center"/>
    </xf>
    <xf numFmtId="4" fontId="10" fillId="22" borderId="240" xfId="409" applyNumberFormat="1" applyFont="1" applyFill="1" applyBorder="1" applyAlignment="1">
      <alignment horizontal="right" vertical="center"/>
    </xf>
    <xf numFmtId="166" fontId="10" fillId="22" borderId="240" xfId="473" applyFont="1" applyFill="1" applyBorder="1" applyAlignment="1">
      <alignment vertical="center"/>
    </xf>
    <xf numFmtId="167" fontId="10" fillId="22" borderId="112" xfId="363" applyNumberFormat="1" applyFont="1" applyFill="1" applyBorder="1" applyAlignment="1">
      <alignment horizontal="center" vertical="center" wrapText="1"/>
    </xf>
    <xf numFmtId="0" fontId="10" fillId="22" borderId="159" xfId="363" applyFont="1" applyFill="1" applyBorder="1" applyAlignment="1">
      <alignment horizontal="left" vertical="center" wrapText="1"/>
    </xf>
    <xf numFmtId="0" fontId="10" fillId="22" borderId="157" xfId="363" applyFont="1" applyFill="1" applyBorder="1" applyAlignment="1">
      <alignment horizontal="center" vertical="center" wrapText="1"/>
    </xf>
    <xf numFmtId="0" fontId="69" fillId="0" borderId="245" xfId="409" applyNumberFormat="1" applyFont="1" applyFill="1" applyBorder="1" applyAlignment="1">
      <alignment horizontal="center" vertical="center" wrapText="1"/>
    </xf>
    <xf numFmtId="4" fontId="69" fillId="0" borderId="246" xfId="409" applyNumberFormat="1" applyFont="1" applyFill="1" applyBorder="1" applyAlignment="1">
      <alignment horizontal="center" vertical="center" wrapText="1"/>
    </xf>
    <xf numFmtId="0" fontId="9" fillId="0" borderId="15" xfId="409" applyFont="1" applyFill="1" applyBorder="1" applyAlignment="1">
      <alignment vertical="center" wrapText="1"/>
    </xf>
    <xf numFmtId="2" fontId="10" fillId="0" borderId="112" xfId="409" applyNumberFormat="1" applyFont="1" applyBorder="1" applyAlignment="1">
      <alignment horizontal="center" vertical="center" wrapText="1"/>
    </xf>
    <xf numFmtId="2" fontId="10" fillId="22" borderId="113" xfId="409" applyNumberFormat="1" applyFont="1" applyFill="1" applyBorder="1" applyAlignment="1">
      <alignment vertical="center" wrapText="1"/>
    </xf>
    <xf numFmtId="2" fontId="10" fillId="22" borderId="113" xfId="409" applyNumberFormat="1" applyFont="1" applyFill="1" applyBorder="1" applyAlignment="1">
      <alignment horizontal="center" vertical="center"/>
    </xf>
    <xf numFmtId="2" fontId="10" fillId="0" borderId="114" xfId="409" applyNumberFormat="1" applyFont="1" applyBorder="1" applyAlignment="1">
      <alignment horizontal="center" vertical="center" wrapText="1"/>
    </xf>
    <xf numFmtId="0" fontId="9" fillId="0" borderId="213" xfId="409" applyFont="1" applyFill="1" applyBorder="1" applyAlignment="1">
      <alignment vertical="center" wrapText="1"/>
    </xf>
    <xf numFmtId="2" fontId="10" fillId="0" borderId="213" xfId="409" applyNumberFormat="1" applyFont="1" applyFill="1" applyBorder="1" applyAlignment="1">
      <alignment horizontal="center" vertical="center"/>
    </xf>
    <xf numFmtId="2" fontId="10" fillId="0" borderId="214" xfId="409" applyNumberFormat="1" applyFont="1" applyFill="1" applyBorder="1" applyAlignment="1">
      <alignment horizontal="center" vertical="center"/>
    </xf>
    <xf numFmtId="166" fontId="10" fillId="0" borderId="214" xfId="473" applyFont="1" applyFill="1" applyBorder="1" applyAlignment="1">
      <alignment horizontal="center" vertical="center"/>
    </xf>
    <xf numFmtId="166" fontId="10" fillId="0" borderId="214" xfId="473" applyFont="1" applyFill="1" applyBorder="1" applyAlignment="1">
      <alignment vertical="center"/>
    </xf>
    <xf numFmtId="0" fontId="9" fillId="0" borderId="215" xfId="409" applyFont="1" applyFill="1" applyBorder="1" applyAlignment="1">
      <alignment vertical="center"/>
    </xf>
    <xf numFmtId="0" fontId="2" fillId="22" borderId="0" xfId="409" applyFont="1" applyFill="1" applyAlignment="1">
      <alignment horizontal="center" vertical="center" wrapText="1"/>
    </xf>
    <xf numFmtId="0" fontId="9" fillId="22" borderId="13" xfId="409" applyFont="1" applyFill="1" applyBorder="1" applyAlignment="1">
      <alignment horizontal="justify" vertical="center" wrapText="1"/>
    </xf>
    <xf numFmtId="0" fontId="27" fillId="22" borderId="13" xfId="409" applyFont="1" applyFill="1" applyBorder="1" applyAlignment="1">
      <alignment horizontal="center" vertical="center"/>
    </xf>
    <xf numFmtId="182" fontId="27" fillId="22" borderId="13" xfId="409" applyNumberFormat="1" applyFont="1" applyFill="1" applyBorder="1" applyAlignment="1">
      <alignment horizontal="right" vertical="center"/>
    </xf>
    <xf numFmtId="0" fontId="69" fillId="22" borderId="13" xfId="409" applyNumberFormat="1" applyFont="1" applyFill="1" applyBorder="1" applyAlignment="1">
      <alignment horizontal="center" vertical="center"/>
    </xf>
    <xf numFmtId="0" fontId="69" fillId="22" borderId="14" xfId="409" applyFont="1" applyFill="1" applyBorder="1" applyAlignment="1">
      <alignment horizontal="center" vertical="center"/>
    </xf>
    <xf numFmtId="167" fontId="10" fillId="0" borderId="112" xfId="363" applyNumberFormat="1" applyFont="1" applyFill="1" applyBorder="1" applyAlignment="1">
      <alignment horizontal="center" vertical="center" wrapText="1"/>
    </xf>
    <xf numFmtId="0" fontId="9" fillId="0" borderId="13" xfId="409" applyFont="1" applyFill="1" applyBorder="1" applyAlignment="1">
      <alignment horizontal="justify" vertical="center" wrapText="1"/>
    </xf>
    <xf numFmtId="0" fontId="10" fillId="22" borderId="13" xfId="363" applyFont="1" applyFill="1" applyBorder="1" applyAlignment="1">
      <alignment horizontal="center" vertical="center" wrapText="1"/>
    </xf>
    <xf numFmtId="182" fontId="10" fillId="22" borderId="13" xfId="409" applyNumberFormat="1" applyFont="1" applyFill="1" applyBorder="1" applyAlignment="1">
      <alignment horizontal="right" vertical="center"/>
    </xf>
    <xf numFmtId="182" fontId="10" fillId="22" borderId="13" xfId="409" applyNumberFormat="1" applyFont="1" applyFill="1" applyBorder="1" applyAlignment="1">
      <alignment horizontal="right" vertical="center" wrapText="1"/>
    </xf>
    <xf numFmtId="10" fontId="10" fillId="22" borderId="13" xfId="409" applyNumberFormat="1" applyFont="1" applyFill="1" applyBorder="1" applyAlignment="1">
      <alignment horizontal="right" vertical="center" wrapText="1"/>
    </xf>
    <xf numFmtId="2" fontId="10" fillId="22" borderId="13" xfId="409" applyNumberFormat="1" applyFont="1" applyFill="1" applyBorder="1" applyAlignment="1">
      <alignment horizontal="right" vertical="center" wrapText="1"/>
    </xf>
    <xf numFmtId="0" fontId="10" fillId="22" borderId="13" xfId="409" applyNumberFormat="1" applyFont="1" applyFill="1" applyBorder="1" applyAlignment="1">
      <alignment horizontal="center" vertical="center" wrapText="1"/>
    </xf>
    <xf numFmtId="4" fontId="10" fillId="22" borderId="14" xfId="409" applyNumberFormat="1" applyFont="1" applyFill="1" applyBorder="1" applyAlignment="1">
      <alignment horizontal="center" vertical="center" wrapText="1"/>
    </xf>
    <xf numFmtId="0" fontId="69" fillId="22" borderId="112" xfId="409" applyFont="1" applyFill="1" applyBorder="1" applyAlignment="1">
      <alignment horizontal="center" vertical="center"/>
    </xf>
    <xf numFmtId="0" fontId="69" fillId="22" borderId="113" xfId="409" applyFont="1" applyFill="1" applyBorder="1" applyAlignment="1">
      <alignment horizontal="justify" vertical="center" wrapText="1"/>
    </xf>
    <xf numFmtId="10" fontId="10" fillId="22" borderId="113" xfId="409" applyNumberFormat="1" applyFont="1" applyFill="1" applyBorder="1" applyAlignment="1">
      <alignment horizontal="right" vertical="center" wrapText="1"/>
    </xf>
    <xf numFmtId="10" fontId="9" fillId="22" borderId="113" xfId="409" applyNumberFormat="1" applyFont="1" applyFill="1" applyBorder="1" applyAlignment="1">
      <alignment horizontal="right" vertical="center" wrapText="1"/>
    </xf>
    <xf numFmtId="4" fontId="9" fillId="22" borderId="113" xfId="409" applyNumberFormat="1" applyFont="1" applyFill="1" applyBorder="1" applyAlignment="1">
      <alignment horizontal="right" vertical="center" wrapText="1"/>
    </xf>
    <xf numFmtId="166" fontId="10" fillId="22" borderId="113" xfId="473" applyFont="1" applyFill="1" applyBorder="1" applyAlignment="1">
      <alignment horizontal="right" vertical="center" wrapText="1"/>
    </xf>
    <xf numFmtId="167" fontId="10" fillId="22" borderId="269" xfId="363" applyNumberFormat="1" applyFont="1" applyFill="1" applyBorder="1" applyAlignment="1">
      <alignment horizontal="center" vertical="center" wrapText="1"/>
    </xf>
    <xf numFmtId="0" fontId="10" fillId="22" borderId="128" xfId="363" applyFont="1" applyFill="1" applyBorder="1" applyAlignment="1">
      <alignment horizontal="justify" vertical="center" wrapText="1"/>
    </xf>
    <xf numFmtId="0" fontId="10" fillId="22" borderId="128" xfId="363" applyFont="1" applyFill="1" applyBorder="1" applyAlignment="1">
      <alignment horizontal="center" vertical="center" wrapText="1"/>
    </xf>
    <xf numFmtId="182" fontId="10" fillId="22" borderId="128" xfId="409" applyNumberFormat="1" applyFont="1" applyFill="1" applyBorder="1" applyAlignment="1">
      <alignment horizontal="right" vertical="center"/>
    </xf>
    <xf numFmtId="182" fontId="10" fillId="22" borderId="128" xfId="409" applyNumberFormat="1" applyFont="1" applyFill="1" applyBorder="1" applyAlignment="1">
      <alignment horizontal="right" vertical="center" wrapText="1"/>
    </xf>
    <xf numFmtId="10" fontId="10" fillId="22" borderId="128" xfId="409" applyNumberFormat="1" applyFont="1" applyFill="1" applyBorder="1" applyAlignment="1">
      <alignment horizontal="right" vertical="center" wrapText="1"/>
    </xf>
    <xf numFmtId="2" fontId="10" fillId="22" borderId="128" xfId="409" applyNumberFormat="1" applyFont="1" applyFill="1" applyBorder="1" applyAlignment="1">
      <alignment horizontal="right" vertical="center" wrapText="1"/>
    </xf>
    <xf numFmtId="0" fontId="10" fillId="22" borderId="128" xfId="409" applyNumberFormat="1" applyFont="1" applyFill="1" applyBorder="1" applyAlignment="1">
      <alignment horizontal="center" vertical="center" wrapText="1"/>
    </xf>
    <xf numFmtId="4" fontId="10" fillId="22" borderId="239" xfId="409" applyNumberFormat="1" applyFont="1" applyFill="1" applyBorder="1" applyAlignment="1">
      <alignment horizontal="center" vertical="center" wrapText="1"/>
    </xf>
    <xf numFmtId="10" fontId="27" fillId="22" borderId="13" xfId="409" applyNumberFormat="1" applyFont="1" applyFill="1" applyBorder="1" applyAlignment="1">
      <alignment horizontal="right" vertical="center"/>
    </xf>
    <xf numFmtId="4" fontId="27" fillId="22" borderId="13" xfId="409" applyNumberFormat="1" applyFont="1" applyFill="1" applyBorder="1" applyAlignment="1">
      <alignment horizontal="right" vertical="center"/>
    </xf>
    <xf numFmtId="166" fontId="27" fillId="22" borderId="13" xfId="473" applyFont="1" applyFill="1" applyBorder="1" applyAlignment="1">
      <alignment horizontal="right" vertical="center"/>
    </xf>
    <xf numFmtId="0" fontId="27" fillId="22" borderId="113" xfId="409" applyFont="1" applyFill="1" applyBorder="1" applyAlignment="1">
      <alignment horizontal="center" vertical="center"/>
    </xf>
    <xf numFmtId="182" fontId="27" fillId="22" borderId="113" xfId="409" applyNumberFormat="1" applyFont="1" applyFill="1" applyBorder="1" applyAlignment="1">
      <alignment horizontal="right" vertical="center"/>
    </xf>
    <xf numFmtId="10" fontId="27" fillId="22" borderId="113" xfId="409" applyNumberFormat="1" applyFont="1" applyFill="1" applyBorder="1" applyAlignment="1">
      <alignment horizontal="right" vertical="center"/>
    </xf>
    <xf numFmtId="4" fontId="27" fillId="22" borderId="113" xfId="409" applyNumberFormat="1" applyFont="1" applyFill="1" applyBorder="1" applyAlignment="1">
      <alignment horizontal="right" vertical="center"/>
    </xf>
    <xf numFmtId="166" fontId="27" fillId="22" borderId="113" xfId="473" applyFont="1" applyFill="1" applyBorder="1" applyAlignment="1">
      <alignment horizontal="right" vertical="center"/>
    </xf>
    <xf numFmtId="0" fontId="69" fillId="22" borderId="113" xfId="409" applyFont="1" applyFill="1" applyBorder="1" applyAlignment="1">
      <alignment horizontal="center" vertical="center"/>
    </xf>
    <xf numFmtId="0" fontId="69" fillId="22" borderId="114" xfId="409" applyFont="1" applyFill="1" applyBorder="1" applyAlignment="1">
      <alignment horizontal="center" vertical="center"/>
    </xf>
    <xf numFmtId="0" fontId="10" fillId="22" borderId="269" xfId="409" applyFont="1" applyFill="1" applyBorder="1" applyAlignment="1">
      <alignment horizontal="center" vertical="center" wrapText="1"/>
    </xf>
    <xf numFmtId="0" fontId="10" fillId="22" borderId="128" xfId="409" applyFont="1" applyFill="1" applyBorder="1" applyAlignment="1">
      <alignment horizontal="justify" vertical="center" wrapText="1"/>
    </xf>
    <xf numFmtId="0" fontId="10" fillId="22" borderId="128" xfId="363" applyFont="1" applyFill="1" applyBorder="1" applyAlignment="1">
      <alignment horizontal="center" vertical="center"/>
    </xf>
    <xf numFmtId="182" fontId="10" fillId="22" borderId="128" xfId="363" applyNumberFormat="1" applyFont="1" applyFill="1" applyBorder="1" applyAlignment="1">
      <alignment horizontal="right" vertical="center"/>
    </xf>
    <xf numFmtId="4" fontId="10" fillId="22" borderId="128" xfId="409" applyNumberFormat="1" applyFont="1" applyFill="1" applyBorder="1" applyAlignment="1">
      <alignment horizontal="right" vertical="center" wrapText="1"/>
    </xf>
    <xf numFmtId="4" fontId="10" fillId="22" borderId="128" xfId="363" applyNumberFormat="1" applyFont="1" applyFill="1" applyBorder="1" applyAlignment="1">
      <alignment horizontal="right" vertical="center"/>
    </xf>
    <xf numFmtId="0" fontId="10" fillId="22" borderId="128" xfId="409" applyFont="1" applyFill="1" applyBorder="1" applyAlignment="1">
      <alignment horizontal="center" vertical="center" wrapText="1"/>
    </xf>
    <xf numFmtId="0" fontId="10" fillId="22" borderId="239" xfId="409" applyFont="1" applyFill="1" applyBorder="1" applyAlignment="1">
      <alignment horizontal="center" vertical="center" wrapText="1"/>
    </xf>
    <xf numFmtId="0" fontId="9" fillId="0" borderId="155" xfId="409" applyFont="1" applyFill="1" applyBorder="1" applyAlignment="1">
      <alignment horizontal="left" vertical="center" wrapText="1"/>
    </xf>
    <xf numFmtId="182" fontId="10" fillId="0" borderId="155" xfId="409" applyNumberFormat="1" applyFont="1" applyFill="1" applyBorder="1" applyAlignment="1">
      <alignment horizontal="right" vertical="center"/>
    </xf>
    <xf numFmtId="182" fontId="10" fillId="0" borderId="147" xfId="473" applyNumberFormat="1" applyFont="1" applyFill="1" applyBorder="1" applyAlignment="1">
      <alignment horizontal="right" vertical="center"/>
    </xf>
    <xf numFmtId="0" fontId="10" fillId="0" borderId="147" xfId="409" applyFont="1" applyFill="1" applyBorder="1" applyAlignment="1">
      <alignment horizontal="left" vertical="center"/>
    </xf>
    <xf numFmtId="182" fontId="10" fillId="0" borderId="147" xfId="409" applyNumberFormat="1" applyFont="1" applyFill="1" applyBorder="1" applyAlignment="1">
      <alignment horizontal="right" vertical="center"/>
    </xf>
    <xf numFmtId="49" fontId="10" fillId="0" borderId="147" xfId="473" applyNumberFormat="1" applyFont="1" applyFill="1" applyBorder="1" applyAlignment="1">
      <alignment horizontal="center" vertical="center"/>
    </xf>
    <xf numFmtId="167" fontId="10" fillId="0" borderId="60" xfId="409" applyNumberFormat="1" applyFont="1" applyFill="1" applyBorder="1" applyAlignment="1">
      <alignment horizontal="center" vertical="center" wrapText="1"/>
    </xf>
    <xf numFmtId="0" fontId="10" fillId="0" borderId="157" xfId="409" applyFont="1" applyFill="1" applyBorder="1" applyAlignment="1">
      <alignment horizontal="left" vertical="center"/>
    </xf>
    <xf numFmtId="0" fontId="10" fillId="0" borderId="157" xfId="409" applyFont="1" applyFill="1" applyBorder="1" applyAlignment="1">
      <alignment horizontal="center" vertical="center"/>
    </xf>
    <xf numFmtId="182" fontId="10" fillId="0" borderId="157" xfId="409" applyNumberFormat="1" applyFont="1" applyFill="1" applyBorder="1" applyAlignment="1">
      <alignment horizontal="right" vertical="center"/>
    </xf>
    <xf numFmtId="10" fontId="10" fillId="0" borderId="157" xfId="363" applyNumberFormat="1" applyFont="1" applyFill="1" applyBorder="1" applyAlignment="1">
      <alignment horizontal="right" vertical="center" wrapText="1"/>
    </xf>
    <xf numFmtId="49" fontId="10" fillId="0" borderId="157" xfId="473" applyNumberFormat="1" applyFont="1" applyFill="1" applyBorder="1" applyAlignment="1">
      <alignment horizontal="center" vertical="center"/>
    </xf>
    <xf numFmtId="0" fontId="10" fillId="0" borderId="61" xfId="363" applyFont="1" applyFill="1" applyBorder="1" applyAlignment="1">
      <alignment horizontal="center" vertical="center" wrapText="1"/>
    </xf>
    <xf numFmtId="2" fontId="10" fillId="0" borderId="148" xfId="363" applyNumberFormat="1" applyFont="1" applyFill="1" applyBorder="1" applyAlignment="1" applyProtection="1">
      <alignment horizontal="center" vertical="center" wrapText="1"/>
    </xf>
    <xf numFmtId="182" fontId="10" fillId="0" borderId="15" xfId="575" applyNumberFormat="1" applyFont="1" applyFill="1" applyBorder="1" applyAlignment="1">
      <alignment vertical="center" wrapText="1"/>
    </xf>
    <xf numFmtId="0" fontId="9" fillId="0" borderId="248" xfId="409" applyFont="1" applyFill="1" applyBorder="1" applyAlignment="1">
      <alignment horizontal="center"/>
    </xf>
    <xf numFmtId="0" fontId="9" fillId="0" borderId="125" xfId="409" applyFont="1" applyFill="1" applyBorder="1" applyAlignment="1">
      <alignment horizontal="left" wrapText="1"/>
    </xf>
    <xf numFmtId="0" fontId="9" fillId="0" borderId="112" xfId="409" applyFont="1" applyFill="1" applyBorder="1" applyAlignment="1">
      <alignment horizontal="center"/>
    </xf>
    <xf numFmtId="0" fontId="9" fillId="0" borderId="113" xfId="409" applyFont="1" applyFill="1" applyBorder="1" applyAlignment="1">
      <alignment horizontal="left" wrapText="1"/>
    </xf>
    <xf numFmtId="0" fontId="24" fillId="0" borderId="112" xfId="0" applyFont="1" applyFill="1" applyBorder="1" applyAlignment="1" applyProtection="1">
      <alignment horizontal="center" vertical="center"/>
    </xf>
    <xf numFmtId="0" fontId="24" fillId="0" borderId="113" xfId="0" applyFont="1" applyFill="1" applyBorder="1" applyAlignment="1" applyProtection="1">
      <alignment vertical="center" wrapText="1"/>
    </xf>
    <xf numFmtId="0" fontId="24" fillId="0" borderId="113" xfId="0" applyFont="1" applyFill="1" applyBorder="1" applyAlignment="1" applyProtection="1">
      <alignment horizontal="center" vertical="center"/>
    </xf>
    <xf numFmtId="49" fontId="10" fillId="0" borderId="113" xfId="473" applyNumberFormat="1" applyFont="1" applyBorder="1" applyAlignment="1">
      <alignment horizontal="center"/>
    </xf>
    <xf numFmtId="0" fontId="10" fillId="0" borderId="113" xfId="409" applyFont="1" applyFill="1" applyBorder="1" applyAlignment="1" applyProtection="1">
      <alignment vertical="center" wrapText="1"/>
    </xf>
    <xf numFmtId="0" fontId="10" fillId="0" borderId="113" xfId="363" applyFont="1" applyFill="1" applyBorder="1" applyAlignment="1" applyProtection="1">
      <alignment vertical="center"/>
    </xf>
    <xf numFmtId="0" fontId="9" fillId="0" borderId="250" xfId="409" applyFont="1" applyFill="1" applyBorder="1" applyAlignment="1">
      <alignment horizontal="center"/>
    </xf>
    <xf numFmtId="0" fontId="9" fillId="0" borderId="163" xfId="409" applyFont="1" applyFill="1" applyBorder="1" applyAlignment="1">
      <alignment horizontal="left" wrapText="1"/>
    </xf>
    <xf numFmtId="0" fontId="10" fillId="0" borderId="163" xfId="409" applyFont="1" applyFill="1" applyBorder="1" applyAlignment="1">
      <alignment horizontal="center"/>
    </xf>
    <xf numFmtId="2" fontId="10" fillId="0" borderId="163" xfId="409" applyNumberFormat="1" applyFont="1" applyFill="1" applyBorder="1" applyAlignment="1">
      <alignment horizontal="right"/>
    </xf>
    <xf numFmtId="2" fontId="10" fillId="0" borderId="116" xfId="409" applyNumberFormat="1" applyFont="1" applyFill="1" applyBorder="1" applyAlignment="1">
      <alignment horizontal="right"/>
    </xf>
    <xf numFmtId="166" fontId="10" fillId="0" borderId="116" xfId="473" applyFont="1" applyFill="1" applyBorder="1" applyAlignment="1">
      <alignment horizontal="right"/>
    </xf>
    <xf numFmtId="10" fontId="10" fillId="0" borderId="116" xfId="409" applyNumberFormat="1" applyFont="1" applyFill="1" applyBorder="1" applyAlignment="1">
      <alignment vertical="center"/>
    </xf>
    <xf numFmtId="4" fontId="10" fillId="0" borderId="116" xfId="409" applyNumberFormat="1" applyFont="1" applyFill="1" applyBorder="1" applyAlignment="1">
      <alignment horizontal="right"/>
    </xf>
    <xf numFmtId="0" fontId="9" fillId="0" borderId="116" xfId="409" applyNumberFormat="1" applyFont="1" applyFill="1" applyBorder="1" applyAlignment="1">
      <alignment horizontal="center" vertical="center"/>
    </xf>
    <xf numFmtId="0" fontId="9" fillId="0" borderId="117" xfId="409" applyFont="1" applyFill="1" applyBorder="1" applyAlignment="1">
      <alignment vertical="center"/>
    </xf>
    <xf numFmtId="0" fontId="2" fillId="43" borderId="54" xfId="409" applyFont="1" applyFill="1" applyBorder="1" applyAlignment="1">
      <alignment vertical="center"/>
    </xf>
    <xf numFmtId="0" fontId="9" fillId="0" borderId="256" xfId="409" applyFont="1" applyFill="1" applyBorder="1" applyAlignment="1">
      <alignment horizontal="center" vertical="center"/>
    </xf>
    <xf numFmtId="0" fontId="9" fillId="0" borderId="257" xfId="409" applyFont="1" applyFill="1" applyBorder="1" applyAlignment="1">
      <alignment horizontal="justify" vertical="center" wrapText="1"/>
    </xf>
    <xf numFmtId="10" fontId="10" fillId="0" borderId="258" xfId="409" applyNumberFormat="1" applyFont="1" applyFill="1" applyBorder="1" applyAlignment="1">
      <alignment horizontal="right" vertical="center"/>
    </xf>
    <xf numFmtId="0" fontId="9" fillId="0" borderId="257" xfId="409" applyNumberFormat="1" applyFont="1" applyFill="1" applyBorder="1" applyAlignment="1">
      <alignment horizontal="center" vertical="center"/>
    </xf>
    <xf numFmtId="0" fontId="9" fillId="0" borderId="259" xfId="409" applyFont="1" applyFill="1" applyBorder="1" applyAlignment="1">
      <alignment horizontal="center" vertical="center"/>
    </xf>
    <xf numFmtId="0" fontId="24" fillId="0" borderId="260" xfId="0" applyFont="1" applyFill="1" applyBorder="1" applyAlignment="1" applyProtection="1">
      <alignment horizontal="center" vertical="center"/>
    </xf>
    <xf numFmtId="0" fontId="9" fillId="0" borderId="265" xfId="409" applyFont="1" applyFill="1" applyBorder="1" applyAlignment="1">
      <alignment horizontal="center" vertical="center"/>
    </xf>
    <xf numFmtId="0" fontId="9" fillId="0" borderId="266" xfId="409" applyFont="1" applyFill="1" applyBorder="1" applyAlignment="1">
      <alignment horizontal="justify" vertical="center" wrapText="1"/>
    </xf>
    <xf numFmtId="10" fontId="10" fillId="0" borderId="267" xfId="409" applyNumberFormat="1" applyFont="1" applyFill="1" applyBorder="1" applyAlignment="1">
      <alignment horizontal="right" vertical="center"/>
    </xf>
    <xf numFmtId="0" fontId="9" fillId="0" borderId="266" xfId="409" applyNumberFormat="1" applyFont="1" applyFill="1" applyBorder="1" applyAlignment="1">
      <alignment horizontal="center" vertical="center"/>
    </xf>
    <xf numFmtId="0" fontId="9" fillId="0" borderId="268" xfId="409" applyFont="1" applyFill="1" applyBorder="1" applyAlignment="1">
      <alignment horizontal="center" vertical="center"/>
    </xf>
    <xf numFmtId="0" fontId="9" fillId="0" borderId="115" xfId="409" applyFont="1" applyFill="1" applyBorder="1" applyAlignment="1">
      <alignment horizontal="center" vertical="center"/>
    </xf>
    <xf numFmtId="0" fontId="9" fillId="0" borderId="116" xfId="409" applyFont="1" applyFill="1" applyBorder="1" applyAlignment="1">
      <alignment horizontal="justify" vertical="center" wrapText="1"/>
    </xf>
    <xf numFmtId="10" fontId="10" fillId="0" borderId="252" xfId="409" applyNumberFormat="1" applyFont="1" applyFill="1" applyBorder="1" applyAlignment="1">
      <alignment horizontal="right" vertical="center"/>
    </xf>
    <xf numFmtId="0" fontId="9" fillId="0" borderId="117" xfId="409" applyFont="1" applyFill="1" applyBorder="1" applyAlignment="1">
      <alignment horizontal="center" vertical="center"/>
    </xf>
    <xf numFmtId="0" fontId="0" fillId="0" borderId="113" xfId="0" applyFill="1" applyBorder="1" applyAlignment="1">
      <alignment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" fontId="9" fillId="42" borderId="141" xfId="409" applyNumberFormat="1" applyFont="1" applyFill="1" applyBorder="1" applyAlignment="1">
      <alignment vertical="center"/>
    </xf>
    <xf numFmtId="4" fontId="9" fillId="42" borderId="255" xfId="409" applyNumberFormat="1" applyFont="1" applyFill="1" applyBorder="1" applyAlignment="1">
      <alignment vertical="center"/>
    </xf>
    <xf numFmtId="182" fontId="10" fillId="22" borderId="147" xfId="409" applyNumberFormat="1" applyFont="1" applyFill="1" applyBorder="1" applyAlignment="1">
      <alignment vertical="center"/>
    </xf>
    <xf numFmtId="4" fontId="10" fillId="0" borderId="147" xfId="0" applyNumberFormat="1" applyFont="1" applyFill="1" applyBorder="1" applyAlignment="1" applyProtection="1">
      <alignment horizontal="right" vertical="center"/>
    </xf>
    <xf numFmtId="0" fontId="10" fillId="0" borderId="58" xfId="409" applyFont="1" applyFill="1" applyBorder="1" applyAlignment="1">
      <alignment horizontal="center" vertical="center" wrapText="1"/>
    </xf>
    <xf numFmtId="4" fontId="3" fillId="42" borderId="55" xfId="409" applyNumberFormat="1" applyFont="1" applyFill="1" applyBorder="1" applyAlignment="1">
      <alignment horizontal="center" vertical="center"/>
    </xf>
    <xf numFmtId="4" fontId="9" fillId="42" borderId="55" xfId="409" applyNumberFormat="1" applyFont="1" applyFill="1" applyBorder="1" applyAlignment="1">
      <alignment horizontal="center" vertical="center"/>
    </xf>
    <xf numFmtId="4" fontId="3" fillId="42" borderId="255" xfId="409" applyNumberFormat="1" applyFont="1" applyFill="1" applyBorder="1" applyAlignment="1">
      <alignment horizontal="center" vertical="center"/>
    </xf>
    <xf numFmtId="0" fontId="3" fillId="43" borderId="55" xfId="409" applyFont="1" applyFill="1" applyBorder="1" applyAlignment="1">
      <alignment horizontal="center" vertical="center"/>
    </xf>
    <xf numFmtId="0" fontId="70" fillId="0" borderId="0" xfId="409" applyFont="1" applyFill="1" applyAlignment="1">
      <alignment horizontal="center" vertical="center"/>
    </xf>
    <xf numFmtId="182" fontId="10" fillId="0" borderId="147" xfId="363" applyNumberFormat="1" applyFont="1" applyFill="1" applyBorder="1" applyAlignment="1">
      <alignment vertical="center"/>
    </xf>
    <xf numFmtId="4" fontId="9" fillId="0" borderId="147" xfId="409" applyNumberFormat="1" applyFont="1" applyFill="1" applyBorder="1" applyAlignment="1">
      <alignment horizontal="center" vertical="center"/>
    </xf>
    <xf numFmtId="0" fontId="0" fillId="0" borderId="147" xfId="409" applyFont="1" applyFill="1" applyBorder="1" applyAlignment="1">
      <alignment horizontal="left" vertical="center" wrapText="1"/>
    </xf>
    <xf numFmtId="182" fontId="10" fillId="0" borderId="147" xfId="409" applyNumberFormat="1" applyFont="1" applyFill="1" applyBorder="1" applyAlignment="1">
      <alignment horizontal="center" vertical="center" wrapText="1"/>
    </xf>
    <xf numFmtId="10" fontId="10" fillId="0" borderId="147" xfId="409" applyNumberFormat="1" applyFont="1" applyFill="1" applyBorder="1" applyAlignment="1">
      <alignment horizontal="center" vertical="center" wrapText="1"/>
    </xf>
    <xf numFmtId="182" fontId="10" fillId="0" borderId="39" xfId="418" applyNumberFormat="1" applyFont="1" applyFill="1" applyBorder="1" applyAlignment="1">
      <alignment horizontal="right" vertical="center"/>
    </xf>
    <xf numFmtId="2" fontId="10" fillId="0" borderId="147" xfId="418" applyNumberFormat="1" applyFont="1" applyFill="1" applyBorder="1" applyAlignment="1">
      <alignment horizontal="right" vertical="center"/>
    </xf>
    <xf numFmtId="2" fontId="10" fillId="0" borderId="147" xfId="363" applyNumberFormat="1" applyFont="1" applyFill="1" applyBorder="1" applyAlignment="1">
      <alignment horizontal="right" vertical="center"/>
    </xf>
    <xf numFmtId="2" fontId="10" fillId="0" borderId="113" xfId="363" applyNumberFormat="1" applyFont="1" applyFill="1" applyBorder="1" applyAlignment="1">
      <alignment horizontal="right" vertical="center" wrapText="1"/>
    </xf>
    <xf numFmtId="2" fontId="10" fillId="0" borderId="113" xfId="418" applyNumberFormat="1" applyFont="1" applyFill="1" applyBorder="1" applyAlignment="1">
      <alignment horizontal="right" vertical="center"/>
    </xf>
    <xf numFmtId="2" fontId="10" fillId="0" borderId="113" xfId="363" applyNumberFormat="1" applyFont="1" applyFill="1" applyBorder="1" applyAlignment="1">
      <alignment horizontal="right" vertical="center"/>
    </xf>
    <xf numFmtId="4" fontId="3" fillId="42" borderId="144" xfId="409" applyNumberFormat="1" applyFont="1" applyFill="1" applyBorder="1" applyAlignment="1">
      <alignment horizontal="center" vertical="center"/>
    </xf>
    <xf numFmtId="4" fontId="9" fillId="42" borderId="144" xfId="409" applyNumberFormat="1" applyFont="1" applyFill="1" applyBorder="1" applyAlignment="1">
      <alignment horizontal="center" vertical="center"/>
    </xf>
    <xf numFmtId="0" fontId="3" fillId="43" borderId="144" xfId="409" applyFont="1" applyFill="1" applyBorder="1" applyAlignment="1">
      <alignment horizontal="center" vertical="center"/>
    </xf>
    <xf numFmtId="4" fontId="9" fillId="22" borderId="147" xfId="409" applyNumberFormat="1" applyFont="1" applyFill="1" applyBorder="1" applyAlignment="1">
      <alignment horizontal="right" vertical="center"/>
    </xf>
    <xf numFmtId="4" fontId="10" fillId="0" borderId="147" xfId="409" applyNumberFormat="1" applyFont="1" applyFill="1" applyBorder="1" applyAlignment="1">
      <alignment horizontal="right" vertical="center" wrapText="1"/>
    </xf>
    <xf numFmtId="49" fontId="10" fillId="0" borderId="0" xfId="409" applyNumberFormat="1" applyFont="1" applyFill="1" applyBorder="1" applyAlignment="1">
      <alignment horizontal="justify" vertical="center" wrapText="1"/>
    </xf>
    <xf numFmtId="0" fontId="10" fillId="22" borderId="0" xfId="416" applyFont="1" applyFill="1" applyBorder="1" applyAlignment="1" applyProtection="1">
      <alignment horizontal="center" vertical="center"/>
      <protection locked="0"/>
    </xf>
    <xf numFmtId="175" fontId="6" fillId="22" borderId="0" xfId="416" applyNumberFormat="1" applyFont="1" applyFill="1" applyBorder="1" applyAlignment="1" applyProtection="1">
      <alignment vertical="center"/>
      <protection locked="0"/>
    </xf>
    <xf numFmtId="4" fontId="6" fillId="22" borderId="0" xfId="416" applyNumberFormat="1" applyFont="1" applyFill="1" applyBorder="1" applyAlignment="1" applyProtection="1">
      <alignment vertical="center"/>
      <protection locked="0"/>
    </xf>
    <xf numFmtId="0" fontId="6" fillId="22" borderId="0" xfId="416" applyFont="1" applyFill="1" applyBorder="1" applyAlignment="1" applyProtection="1">
      <alignment vertical="center"/>
      <protection locked="0"/>
    </xf>
    <xf numFmtId="4" fontId="6" fillId="22" borderId="0" xfId="473" applyNumberFormat="1" applyFont="1" applyFill="1" applyBorder="1" applyAlignment="1" applyProtection="1">
      <alignment vertical="center"/>
      <protection locked="0"/>
    </xf>
    <xf numFmtId="0" fontId="6" fillId="22" borderId="0" xfId="416" applyFont="1" applyFill="1" applyBorder="1" applyAlignment="1" applyProtection="1">
      <alignment horizontal="center" vertical="center"/>
      <protection locked="0"/>
    </xf>
    <xf numFmtId="180" fontId="3" fillId="0" borderId="54" xfId="409" applyNumberFormat="1" applyFont="1" applyFill="1" applyBorder="1" applyAlignment="1">
      <alignment horizontal="center" vertical="center" wrapText="1"/>
    </xf>
    <xf numFmtId="166" fontId="6" fillId="22" borderId="0" xfId="473" applyFill="1" applyBorder="1" applyAlignment="1">
      <alignment horizontal="right" vertical="center"/>
    </xf>
    <xf numFmtId="0" fontId="0" fillId="22" borderId="113" xfId="409" applyFont="1" applyFill="1" applyBorder="1" applyAlignment="1">
      <alignment horizontal="center" vertical="center"/>
    </xf>
    <xf numFmtId="0" fontId="9" fillId="22" borderId="15" xfId="409" applyFont="1" applyFill="1" applyBorder="1" applyAlignment="1">
      <alignment horizontal="justify" vertical="center" wrapText="1"/>
    </xf>
    <xf numFmtId="0" fontId="0" fillId="22" borderId="15" xfId="409" applyFont="1" applyFill="1" applyBorder="1" applyAlignment="1">
      <alignment horizontal="center" vertical="center"/>
    </xf>
    <xf numFmtId="182" fontId="0" fillId="22" borderId="17" xfId="409" applyNumberFormat="1" applyFont="1" applyFill="1" applyBorder="1" applyAlignment="1">
      <alignment horizontal="right" vertical="center"/>
    </xf>
    <xf numFmtId="182" fontId="6" fillId="22" borderId="17" xfId="473" applyNumberFormat="1" applyFont="1" applyFill="1" applyBorder="1" applyAlignment="1">
      <alignment horizontal="right" vertical="center"/>
    </xf>
    <xf numFmtId="10" fontId="0" fillId="22" borderId="17" xfId="409" applyNumberFormat="1" applyFont="1" applyFill="1" applyBorder="1" applyAlignment="1">
      <alignment horizontal="right" vertical="center"/>
    </xf>
    <xf numFmtId="4" fontId="0" fillId="22" borderId="17" xfId="409" applyNumberFormat="1" applyFont="1" applyFill="1" applyBorder="1" applyAlignment="1">
      <alignment horizontal="right" vertical="center"/>
    </xf>
    <xf numFmtId="0" fontId="9" fillId="22" borderId="18" xfId="409" applyFont="1" applyFill="1" applyBorder="1" applyAlignment="1">
      <alignment horizontal="center" vertical="center"/>
    </xf>
    <xf numFmtId="0" fontId="0" fillId="22" borderId="113" xfId="409" applyFont="1" applyFill="1" applyBorder="1" applyAlignment="1">
      <alignment horizontal="center" vertical="center" wrapText="1"/>
    </xf>
    <xf numFmtId="0" fontId="0" fillId="22" borderId="114" xfId="409" applyFont="1" applyFill="1" applyBorder="1" applyAlignment="1">
      <alignment horizontal="center" vertical="center" wrapText="1"/>
    </xf>
    <xf numFmtId="0" fontId="0" fillId="0" borderId="113" xfId="363" applyFont="1" applyFill="1" applyBorder="1" applyAlignment="1">
      <alignment horizontal="justify" vertical="center" wrapText="1"/>
    </xf>
    <xf numFmtId="2" fontId="0" fillId="0" borderId="147" xfId="363" applyNumberFormat="1" applyFont="1" applyFill="1" applyBorder="1" applyAlignment="1">
      <alignment horizontal="justify" vertical="center" wrapText="1"/>
    </xf>
    <xf numFmtId="0" fontId="0" fillId="22" borderId="113" xfId="409" applyFont="1" applyFill="1" applyBorder="1" applyAlignment="1">
      <alignment horizontal="justify" vertical="center" wrapText="1"/>
    </xf>
    <xf numFmtId="0" fontId="9" fillId="22" borderId="15" xfId="409" applyNumberFormat="1" applyFont="1" applyFill="1" applyBorder="1" applyAlignment="1">
      <alignment horizontal="center" vertical="center"/>
    </xf>
    <xf numFmtId="182" fontId="0" fillId="22" borderId="113" xfId="409" applyNumberFormat="1" applyFont="1" applyFill="1" applyBorder="1" applyAlignment="1">
      <alignment horizontal="right" vertical="center"/>
    </xf>
    <xf numFmtId="182" fontId="0" fillId="22" borderId="113" xfId="409" applyNumberFormat="1" applyFont="1" applyFill="1" applyBorder="1" applyAlignment="1">
      <alignment horizontal="right" vertical="center" wrapText="1"/>
    </xf>
    <xf numFmtId="2" fontId="0" fillId="0" borderId="113" xfId="363" applyNumberFormat="1" applyFont="1" applyFill="1" applyBorder="1" applyAlignment="1">
      <alignment horizontal="justify" vertical="center" wrapText="1"/>
    </xf>
    <xf numFmtId="182" fontId="0" fillId="22" borderId="15" xfId="409" applyNumberFormat="1" applyFont="1" applyFill="1" applyBorder="1" applyAlignment="1">
      <alignment horizontal="right" vertical="center"/>
    </xf>
    <xf numFmtId="0" fontId="0" fillId="22" borderId="113" xfId="363" applyFont="1" applyFill="1" applyBorder="1" applyAlignment="1">
      <alignment horizontal="justify" vertical="center" wrapText="1"/>
    </xf>
    <xf numFmtId="182" fontId="0" fillId="22" borderId="113" xfId="363" applyNumberFormat="1" applyFont="1" applyFill="1" applyBorder="1" applyAlignment="1">
      <alignment horizontal="right" vertical="center" wrapText="1"/>
    </xf>
    <xf numFmtId="0" fontId="0" fillId="22" borderId="113" xfId="363" applyFont="1" applyFill="1" applyBorder="1" applyAlignment="1">
      <alignment horizontal="center" vertical="center" wrapText="1"/>
    </xf>
    <xf numFmtId="0" fontId="0" fillId="22" borderId="114" xfId="363" applyFont="1" applyFill="1" applyBorder="1" applyAlignment="1">
      <alignment horizontal="center" vertical="center" wrapText="1"/>
    </xf>
    <xf numFmtId="0" fontId="0" fillId="22" borderId="0" xfId="409" applyFont="1" applyFill="1" applyBorder="1" applyAlignment="1">
      <alignment horizontal="justify" vertical="center" wrapText="1"/>
    </xf>
    <xf numFmtId="2" fontId="0" fillId="22" borderId="0" xfId="409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182" fontId="9" fillId="21" borderId="52" xfId="409" applyNumberFormat="1" applyFont="1" applyFill="1" applyBorder="1" applyAlignment="1">
      <alignment horizontal="right" vertical="center" wrapText="1"/>
    </xf>
    <xf numFmtId="10" fontId="9" fillId="21" borderId="52" xfId="409" applyNumberFormat="1" applyFont="1" applyFill="1" applyBorder="1" applyAlignment="1">
      <alignment horizontal="right" vertical="center" wrapText="1"/>
    </xf>
    <xf numFmtId="2" fontId="9" fillId="21" borderId="52" xfId="409" applyNumberFormat="1" applyFont="1" applyFill="1" applyBorder="1" applyAlignment="1">
      <alignment horizontal="right" vertical="center" wrapText="1"/>
    </xf>
    <xf numFmtId="0" fontId="3" fillId="0" borderId="131" xfId="409" applyFont="1" applyFill="1" applyBorder="1" applyAlignment="1">
      <alignment horizontal="justify" vertical="center" wrapText="1"/>
    </xf>
    <xf numFmtId="0" fontId="3" fillId="0" borderId="131" xfId="409" applyFont="1" applyFill="1" applyBorder="1" applyAlignment="1">
      <alignment horizontal="center" vertical="center"/>
    </xf>
    <xf numFmtId="182" fontId="3" fillId="0" borderId="131" xfId="409" applyNumberFormat="1" applyFont="1" applyFill="1" applyBorder="1" applyAlignment="1">
      <alignment horizontal="right" vertical="center"/>
    </xf>
    <xf numFmtId="0" fontId="3" fillId="0" borderId="131" xfId="409" applyFont="1" applyFill="1" applyBorder="1" applyAlignment="1">
      <alignment horizontal="right" vertical="center"/>
    </xf>
    <xf numFmtId="0" fontId="3" fillId="0" borderId="146" xfId="409" applyFont="1" applyFill="1" applyBorder="1" applyAlignment="1">
      <alignment horizontal="center" vertical="center"/>
    </xf>
    <xf numFmtId="0" fontId="3" fillId="22" borderId="248" xfId="0" applyFont="1" applyFill="1" applyBorder="1" applyAlignment="1">
      <alignment horizontal="center" vertical="center"/>
    </xf>
    <xf numFmtId="0" fontId="3" fillId="22" borderId="125" xfId="0" applyFont="1" applyFill="1" applyBorder="1" applyAlignment="1">
      <alignment horizontal="justify" vertical="center" wrapText="1"/>
    </xf>
    <xf numFmtId="0" fontId="0" fillId="22" borderId="125" xfId="0" applyFont="1" applyFill="1" applyBorder="1" applyAlignment="1">
      <alignment horizontal="center" vertical="center"/>
    </xf>
    <xf numFmtId="0" fontId="0" fillId="0" borderId="125" xfId="0" applyBorder="1" applyAlignment="1">
      <alignment horizontal="right" vertical="center"/>
    </xf>
    <xf numFmtId="182" fontId="2" fillId="22" borderId="125" xfId="0" applyNumberFormat="1" applyFont="1" applyFill="1" applyBorder="1" applyAlignment="1">
      <alignment horizontal="right" vertical="center"/>
    </xf>
    <xf numFmtId="10" fontId="2" fillId="22" borderId="125" xfId="0" applyNumberFormat="1" applyFont="1" applyFill="1" applyBorder="1" applyAlignment="1">
      <alignment horizontal="right" vertical="center"/>
    </xf>
    <xf numFmtId="4" fontId="2" fillId="22" borderId="125" xfId="0" applyNumberFormat="1" applyFont="1" applyFill="1" applyBorder="1" applyAlignment="1">
      <alignment horizontal="right" vertical="center"/>
    </xf>
    <xf numFmtId="0" fontId="3" fillId="22" borderId="125" xfId="0" applyNumberFormat="1" applyFont="1" applyFill="1" applyBorder="1" applyAlignment="1">
      <alignment horizontal="center" vertical="center"/>
    </xf>
    <xf numFmtId="0" fontId="3" fillId="22" borderId="238" xfId="0" applyFont="1" applyFill="1" applyBorder="1" applyAlignment="1">
      <alignment horizontal="center" vertical="center"/>
    </xf>
    <xf numFmtId="0" fontId="0" fillId="0" borderId="113" xfId="0" applyBorder="1" applyAlignment="1">
      <alignment horizontal="right" vertical="center"/>
    </xf>
    <xf numFmtId="182" fontId="6" fillId="22" borderId="113" xfId="473" applyNumberFormat="1" applyFont="1" applyFill="1" applyBorder="1" applyAlignment="1">
      <alignment horizontal="right" vertical="center"/>
    </xf>
    <xf numFmtId="10" fontId="0" fillId="22" borderId="113" xfId="409" applyNumberFormat="1" applyFont="1" applyFill="1" applyBorder="1" applyAlignment="1">
      <alignment horizontal="right" vertical="center"/>
    </xf>
    <xf numFmtId="4" fontId="0" fillId="22" borderId="113" xfId="409" applyNumberFormat="1" applyFont="1" applyFill="1" applyBorder="1" applyAlignment="1">
      <alignment horizontal="right" vertical="center"/>
    </xf>
    <xf numFmtId="0" fontId="9" fillId="22" borderId="113" xfId="409" applyFont="1" applyFill="1" applyBorder="1" applyAlignment="1">
      <alignment horizontal="center" vertical="center"/>
    </xf>
    <xf numFmtId="182" fontId="6" fillId="22" borderId="113" xfId="473" applyNumberFormat="1" applyFont="1" applyFill="1" applyBorder="1" applyAlignment="1">
      <alignment horizontal="right" vertical="center" wrapText="1"/>
    </xf>
    <xf numFmtId="10" fontId="0" fillId="22" borderId="113" xfId="409" applyNumberFormat="1" applyFont="1" applyFill="1" applyBorder="1" applyAlignment="1">
      <alignment horizontal="right" vertical="center" wrapText="1"/>
    </xf>
    <xf numFmtId="4" fontId="0" fillId="22" borderId="113" xfId="409" applyNumberFormat="1" applyFont="1" applyFill="1" applyBorder="1" applyAlignment="1">
      <alignment horizontal="right" vertical="center" wrapText="1"/>
    </xf>
    <xf numFmtId="0" fontId="0" fillId="0" borderId="113" xfId="0" applyBorder="1" applyAlignment="1">
      <alignment horizontal="center" vertical="center"/>
    </xf>
    <xf numFmtId="0" fontId="0" fillId="0" borderId="113" xfId="363" applyFont="1" applyFill="1" applyBorder="1" applyAlignment="1">
      <alignment horizontal="center" vertical="center" wrapText="1"/>
    </xf>
    <xf numFmtId="0" fontId="10" fillId="22" borderId="115" xfId="409" applyFont="1" applyFill="1" applyBorder="1" applyAlignment="1">
      <alignment horizontal="center" vertical="center" wrapText="1"/>
    </xf>
    <xf numFmtId="0" fontId="0" fillId="22" borderId="116" xfId="409" applyFont="1" applyFill="1" applyBorder="1" applyAlignment="1">
      <alignment horizontal="justify" vertical="center" wrapText="1"/>
    </xf>
    <xf numFmtId="0" fontId="0" fillId="22" borderId="116" xfId="409" applyFont="1" applyFill="1" applyBorder="1" applyAlignment="1">
      <alignment horizontal="center" vertical="center"/>
    </xf>
    <xf numFmtId="0" fontId="0" fillId="0" borderId="116" xfId="0" applyBorder="1" applyAlignment="1">
      <alignment horizontal="right" vertical="center"/>
    </xf>
    <xf numFmtId="182" fontId="0" fillId="22" borderId="116" xfId="409" applyNumberFormat="1" applyFont="1" applyFill="1" applyBorder="1" applyAlignment="1">
      <alignment horizontal="right" vertical="center" wrapText="1"/>
    </xf>
    <xf numFmtId="182" fontId="6" fillId="22" borderId="116" xfId="473" applyNumberFormat="1" applyFont="1" applyFill="1" applyBorder="1" applyAlignment="1">
      <alignment horizontal="right" vertical="center" wrapText="1"/>
    </xf>
    <xf numFmtId="10" fontId="0" fillId="22" borderId="116" xfId="409" applyNumberFormat="1" applyFont="1" applyFill="1" applyBorder="1" applyAlignment="1">
      <alignment horizontal="right" vertical="center" wrapText="1"/>
    </xf>
    <xf numFmtId="4" fontId="0" fillId="22" borderId="116" xfId="409" applyNumberFormat="1" applyFont="1" applyFill="1" applyBorder="1" applyAlignment="1">
      <alignment horizontal="right" vertical="center" wrapText="1"/>
    </xf>
    <xf numFmtId="0" fontId="0" fillId="22" borderId="116" xfId="409" applyFont="1" applyFill="1" applyBorder="1" applyAlignment="1">
      <alignment horizontal="center" vertical="center" wrapText="1"/>
    </xf>
    <xf numFmtId="0" fontId="0" fillId="22" borderId="117" xfId="409" applyFont="1" applyFill="1" applyBorder="1" applyAlignment="1">
      <alignment horizontal="center" vertical="center" wrapText="1"/>
    </xf>
    <xf numFmtId="0" fontId="10" fillId="22" borderId="250" xfId="409" applyFont="1" applyFill="1" applyBorder="1" applyAlignment="1">
      <alignment horizontal="center" vertical="center" wrapText="1"/>
    </xf>
    <xf numFmtId="0" fontId="0" fillId="22" borderId="163" xfId="409" applyFont="1" applyFill="1" applyBorder="1" applyAlignment="1">
      <alignment horizontal="justify" vertical="center" wrapText="1"/>
    </xf>
    <xf numFmtId="0" fontId="0" fillId="22" borderId="163" xfId="409" applyFont="1" applyFill="1" applyBorder="1" applyAlignment="1">
      <alignment horizontal="center" vertical="center"/>
    </xf>
    <xf numFmtId="0" fontId="0" fillId="0" borderId="163" xfId="0" applyBorder="1" applyAlignment="1">
      <alignment horizontal="right" vertical="center"/>
    </xf>
    <xf numFmtId="182" fontId="0" fillId="22" borderId="163" xfId="409" applyNumberFormat="1" applyFont="1" applyFill="1" applyBorder="1" applyAlignment="1">
      <alignment horizontal="right" vertical="center" wrapText="1"/>
    </xf>
    <xf numFmtId="182" fontId="6" fillId="22" borderId="163" xfId="473" applyNumberFormat="1" applyFont="1" applyFill="1" applyBorder="1" applyAlignment="1">
      <alignment horizontal="right" vertical="center" wrapText="1"/>
    </xf>
    <xf numFmtId="10" fontId="0" fillId="22" borderId="163" xfId="409" applyNumberFormat="1" applyFont="1" applyFill="1" applyBorder="1" applyAlignment="1">
      <alignment horizontal="right" vertical="center" wrapText="1"/>
    </xf>
    <xf numFmtId="4" fontId="0" fillId="22" borderId="163" xfId="409" applyNumberFormat="1" applyFont="1" applyFill="1" applyBorder="1" applyAlignment="1">
      <alignment horizontal="right" vertical="center" wrapText="1"/>
    </xf>
    <xf numFmtId="0" fontId="0" fillId="22" borderId="163" xfId="409" applyFont="1" applyFill="1" applyBorder="1" applyAlignment="1">
      <alignment horizontal="center" vertical="center" wrapText="1"/>
    </xf>
    <xf numFmtId="0" fontId="0" fillId="22" borderId="251" xfId="409" applyFont="1" applyFill="1" applyBorder="1" applyAlignment="1">
      <alignment horizontal="center" vertical="center" wrapText="1"/>
    </xf>
    <xf numFmtId="182" fontId="3" fillId="43" borderId="144" xfId="409" applyNumberFormat="1" applyFont="1" applyFill="1" applyBorder="1" applyAlignment="1">
      <alignment horizontal="right" vertical="center"/>
    </xf>
    <xf numFmtId="4" fontId="3" fillId="43" borderId="144" xfId="409" applyNumberFormat="1" applyFont="1" applyFill="1" applyBorder="1" applyAlignment="1">
      <alignment horizontal="right" vertical="center"/>
    </xf>
    <xf numFmtId="0" fontId="9" fillId="42" borderId="144" xfId="0" applyFont="1" applyFill="1" applyBorder="1" applyAlignment="1">
      <alignment horizontal="right" vertical="center"/>
    </xf>
    <xf numFmtId="0" fontId="10" fillId="22" borderId="0" xfId="409" applyNumberForma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22" xfId="409" applyFont="1" applyFill="1" applyBorder="1" applyAlignment="1">
      <alignment horizontal="center" vertical="center"/>
    </xf>
    <xf numFmtId="0" fontId="9" fillId="42" borderId="54" xfId="0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18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5" xfId="0" applyBorder="1" applyAlignment="1">
      <alignment horizontal="center" vertical="center"/>
    </xf>
    <xf numFmtId="0" fontId="9" fillId="22" borderId="272" xfId="409" applyFont="1" applyFill="1" applyBorder="1" applyAlignment="1">
      <alignment horizontal="center" vertical="center"/>
    </xf>
    <xf numFmtId="0" fontId="9" fillId="22" borderId="273" xfId="409" applyFont="1" applyFill="1" applyBorder="1" applyAlignment="1">
      <alignment horizontal="justify" vertical="center" wrapText="1"/>
    </xf>
    <xf numFmtId="0" fontId="0" fillId="22" borderId="273" xfId="409" applyFont="1" applyFill="1" applyBorder="1" applyAlignment="1">
      <alignment horizontal="center" vertical="center"/>
    </xf>
    <xf numFmtId="0" fontId="0" fillId="0" borderId="273" xfId="0" applyBorder="1" applyAlignment="1">
      <alignment horizontal="right" vertical="center"/>
    </xf>
    <xf numFmtId="182" fontId="0" fillId="22" borderId="273" xfId="409" applyNumberFormat="1" applyFont="1" applyFill="1" applyBorder="1" applyAlignment="1">
      <alignment horizontal="right" vertical="center"/>
    </xf>
    <xf numFmtId="182" fontId="6" fillId="22" borderId="273" xfId="473" applyNumberFormat="1" applyFont="1" applyFill="1" applyBorder="1" applyAlignment="1">
      <alignment horizontal="right" vertical="center"/>
    </xf>
    <xf numFmtId="10" fontId="0" fillId="22" borderId="273" xfId="409" applyNumberFormat="1" applyFont="1" applyFill="1" applyBorder="1" applyAlignment="1">
      <alignment horizontal="right" vertical="center"/>
    </xf>
    <xf numFmtId="4" fontId="0" fillId="22" borderId="273" xfId="409" applyNumberFormat="1" applyFont="1" applyFill="1" applyBorder="1" applyAlignment="1">
      <alignment horizontal="right" vertical="center"/>
    </xf>
    <xf numFmtId="0" fontId="9" fillId="22" borderId="273" xfId="409" applyNumberFormat="1" applyFont="1" applyFill="1" applyBorder="1" applyAlignment="1">
      <alignment horizontal="center" vertical="center"/>
    </xf>
    <xf numFmtId="0" fontId="9" fillId="22" borderId="274" xfId="409" applyFont="1" applyFill="1" applyBorder="1" applyAlignment="1">
      <alignment horizontal="center" vertical="center"/>
    </xf>
    <xf numFmtId="0" fontId="0" fillId="0" borderId="275" xfId="0" applyBorder="1" applyAlignment="1">
      <alignment horizontal="center" vertical="center"/>
    </xf>
    <xf numFmtId="0" fontId="9" fillId="22" borderId="276" xfId="409" applyFont="1" applyFill="1" applyBorder="1" applyAlignment="1">
      <alignment horizontal="justify" vertical="center" wrapText="1"/>
    </xf>
    <xf numFmtId="0" fontId="0" fillId="22" borderId="276" xfId="409" applyFont="1" applyFill="1" applyBorder="1" applyAlignment="1">
      <alignment horizontal="center" vertical="center"/>
    </xf>
    <xf numFmtId="0" fontId="0" fillId="0" borderId="276" xfId="0" applyBorder="1" applyAlignment="1">
      <alignment horizontal="right" vertical="center"/>
    </xf>
    <xf numFmtId="182" fontId="0" fillId="22" borderId="276" xfId="409" applyNumberFormat="1" applyFont="1" applyFill="1" applyBorder="1" applyAlignment="1">
      <alignment horizontal="right" vertical="center"/>
    </xf>
    <xf numFmtId="0" fontId="0" fillId="0" borderId="276" xfId="0" applyBorder="1" applyAlignment="1">
      <alignment horizontal="center" vertical="center"/>
    </xf>
    <xf numFmtId="0" fontId="0" fillId="0" borderId="277" xfId="0" applyBorder="1" applyAlignment="1">
      <alignment horizontal="center" vertical="center"/>
    </xf>
    <xf numFmtId="182" fontId="0" fillId="22" borderId="276" xfId="409" applyNumberFormat="1" applyFont="1" applyFill="1" applyBorder="1" applyAlignment="1">
      <alignment horizontal="right" vertical="center" wrapText="1"/>
    </xf>
    <xf numFmtId="0" fontId="0" fillId="22" borderId="276" xfId="409" applyFont="1" applyFill="1" applyBorder="1" applyAlignment="1">
      <alignment horizontal="center" vertical="center" wrapText="1"/>
    </xf>
    <xf numFmtId="0" fontId="0" fillId="22" borderId="277" xfId="409" applyFont="1" applyFill="1" applyBorder="1" applyAlignment="1">
      <alignment horizontal="center" vertical="center" wrapText="1"/>
    </xf>
    <xf numFmtId="0" fontId="0" fillId="0" borderId="278" xfId="0" applyBorder="1" applyAlignment="1">
      <alignment horizontal="center" vertical="center"/>
    </xf>
    <xf numFmtId="2" fontId="0" fillId="0" borderId="279" xfId="363" applyNumberFormat="1" applyFont="1" applyFill="1" applyBorder="1" applyAlignment="1">
      <alignment horizontal="justify" vertical="center" wrapText="1"/>
    </xf>
    <xf numFmtId="4" fontId="0" fillId="0" borderId="279" xfId="363" applyNumberFormat="1" applyFont="1" applyFill="1" applyBorder="1" applyAlignment="1">
      <alignment horizontal="center" vertical="center"/>
    </xf>
    <xf numFmtId="0" fontId="0" fillId="0" borderId="279" xfId="0" applyBorder="1" applyAlignment="1">
      <alignment horizontal="right" vertical="center"/>
    </xf>
    <xf numFmtId="182" fontId="0" fillId="0" borderId="279" xfId="363" applyNumberFormat="1" applyFont="1" applyFill="1" applyBorder="1" applyAlignment="1">
      <alignment horizontal="right" vertical="center" wrapText="1"/>
    </xf>
    <xf numFmtId="0" fontId="0" fillId="0" borderId="279" xfId="0" applyBorder="1" applyAlignment="1">
      <alignment horizontal="center" vertical="center"/>
    </xf>
    <xf numFmtId="0" fontId="0" fillId="0" borderId="280" xfId="0" applyBorder="1" applyAlignment="1">
      <alignment horizontal="center" vertical="center"/>
    </xf>
    <xf numFmtId="4" fontId="9" fillId="42" borderId="271" xfId="409" applyNumberFormat="1" applyFont="1" applyFill="1" applyBorder="1" applyAlignment="1">
      <alignment horizontal="center" vertical="center"/>
    </xf>
    <xf numFmtId="182" fontId="9" fillId="42" borderId="144" xfId="409" applyNumberFormat="1" applyFont="1" applyFill="1" applyBorder="1" applyAlignment="1">
      <alignment horizontal="right" vertical="center"/>
    </xf>
    <xf numFmtId="4" fontId="9" fillId="42" borderId="144" xfId="409" applyNumberFormat="1" applyFont="1" applyFill="1" applyBorder="1" applyAlignment="1">
      <alignment horizontal="right" vertical="center"/>
    </xf>
    <xf numFmtId="4" fontId="10" fillId="22" borderId="0" xfId="363" applyNumberFormat="1" applyFont="1" applyFill="1" applyAlignment="1">
      <alignment horizontal="left" vertical="center" wrapText="1"/>
    </xf>
    <xf numFmtId="0" fontId="0" fillId="22" borderId="13" xfId="409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82" fontId="0" fillId="22" borderId="13" xfId="409" applyNumberFormat="1" applyFont="1" applyFill="1" applyBorder="1" applyAlignment="1">
      <alignment horizontal="right" vertical="center"/>
    </xf>
    <xf numFmtId="182" fontId="6" fillId="22" borderId="13" xfId="473" applyNumberFormat="1" applyFont="1" applyFill="1" applyBorder="1" applyAlignment="1">
      <alignment horizontal="right" vertical="center"/>
    </xf>
    <xf numFmtId="10" fontId="0" fillId="22" borderId="13" xfId="409" applyNumberFormat="1" applyFont="1" applyFill="1" applyBorder="1" applyAlignment="1">
      <alignment horizontal="right" vertical="center"/>
    </xf>
    <xf numFmtId="4" fontId="0" fillId="22" borderId="13" xfId="409" applyNumberFormat="1" applyFont="1" applyFill="1" applyBorder="1" applyAlignment="1">
      <alignment horizontal="right" vertical="center"/>
    </xf>
    <xf numFmtId="0" fontId="9" fillId="22" borderId="13" xfId="409" applyNumberFormat="1" applyFont="1" applyFill="1" applyBorder="1" applyAlignment="1">
      <alignment horizontal="center" vertical="center"/>
    </xf>
    <xf numFmtId="0" fontId="9" fillId="22" borderId="14" xfId="409" applyFont="1" applyFill="1" applyBorder="1" applyAlignment="1">
      <alignment horizontal="center" vertical="center"/>
    </xf>
    <xf numFmtId="10" fontId="0" fillId="22" borderId="113" xfId="363" applyNumberFormat="1" applyFont="1" applyFill="1" applyBorder="1" applyAlignment="1">
      <alignment horizontal="right" vertical="center" wrapText="1"/>
    </xf>
    <xf numFmtId="4" fontId="0" fillId="22" borderId="113" xfId="363" applyNumberFormat="1" applyFont="1" applyFill="1" applyBorder="1" applyAlignment="1">
      <alignment horizontal="right" vertical="center" wrapText="1"/>
    </xf>
    <xf numFmtId="0" fontId="0" fillId="0" borderId="122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1" xfId="0" applyBorder="1" applyAlignment="1">
      <alignment horizontal="right" vertical="center"/>
    </xf>
    <xf numFmtId="0" fontId="0" fillId="0" borderId="146" xfId="0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5" xfId="0" applyBorder="1" applyAlignment="1">
      <alignment horizontal="right" vertical="center"/>
    </xf>
    <xf numFmtId="0" fontId="0" fillId="0" borderId="274" xfId="0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147" xfId="409" applyFont="1" applyFill="1" applyBorder="1" applyAlignment="1">
      <alignment horizontal="center" vertical="center"/>
    </xf>
    <xf numFmtId="0" fontId="0" fillId="0" borderId="147" xfId="0" applyBorder="1" applyAlignment="1">
      <alignment horizontal="right" vertical="center"/>
    </xf>
    <xf numFmtId="182" fontId="0" fillId="0" borderId="147" xfId="409" applyNumberFormat="1" applyFont="1" applyFill="1" applyBorder="1" applyAlignment="1">
      <alignment horizontal="right" vertical="center"/>
    </xf>
    <xf numFmtId="0" fontId="10" fillId="0" borderId="57" xfId="409" applyFont="1" applyFill="1" applyBorder="1" applyAlignment="1">
      <alignment horizontal="center" vertical="center" wrapText="1"/>
    </xf>
    <xf numFmtId="0" fontId="10" fillId="0" borderId="57" xfId="363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182" fontId="0" fillId="0" borderId="147" xfId="363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horizontal="center" vertical="center"/>
    </xf>
    <xf numFmtId="4" fontId="0" fillId="0" borderId="157" xfId="363" applyNumberFormat="1" applyFont="1" applyFill="1" applyBorder="1" applyAlignment="1">
      <alignment horizontal="center" vertical="center"/>
    </xf>
    <xf numFmtId="0" fontId="0" fillId="0" borderId="157" xfId="0" applyBorder="1" applyAlignment="1">
      <alignment horizontal="right" vertical="center"/>
    </xf>
    <xf numFmtId="182" fontId="0" fillId="0" borderId="157" xfId="363" applyNumberFormat="1" applyFont="1" applyFill="1" applyBorder="1" applyAlignment="1">
      <alignment horizontal="right" vertical="center" wrapText="1"/>
    </xf>
    <xf numFmtId="0" fontId="0" fillId="0" borderId="1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1" xfId="0" applyBorder="1" applyAlignment="1">
      <alignment horizontal="justify" vertical="center" wrapText="1"/>
    </xf>
    <xf numFmtId="182" fontId="0" fillId="0" borderId="131" xfId="0" applyNumberFormat="1" applyBorder="1" applyAlignment="1">
      <alignment horizontal="right" vertical="center"/>
    </xf>
    <xf numFmtId="0" fontId="0" fillId="22" borderId="155" xfId="409" applyFont="1" applyFill="1" applyBorder="1" applyAlignment="1">
      <alignment horizontal="center" vertical="center"/>
    </xf>
    <xf numFmtId="182" fontId="0" fillId="22" borderId="155" xfId="409" applyNumberFormat="1" applyFont="1" applyFill="1" applyBorder="1" applyAlignment="1">
      <alignment horizontal="right" vertical="center"/>
    </xf>
    <xf numFmtId="182" fontId="6" fillId="22" borderId="155" xfId="473" applyNumberFormat="1" applyFont="1" applyFill="1" applyBorder="1" applyAlignment="1">
      <alignment horizontal="right" vertical="center"/>
    </xf>
    <xf numFmtId="10" fontId="0" fillId="22" borderId="155" xfId="409" applyNumberFormat="1" applyFont="1" applyFill="1" applyBorder="1" applyAlignment="1">
      <alignment horizontal="right" vertical="center"/>
    </xf>
    <xf numFmtId="4" fontId="0" fillId="22" borderId="155" xfId="409" applyNumberFormat="1" applyFont="1" applyFill="1" applyBorder="1" applyAlignment="1">
      <alignment horizontal="right" vertical="center"/>
    </xf>
    <xf numFmtId="0" fontId="9" fillId="22" borderId="155" xfId="409" applyNumberFormat="1" applyFont="1" applyFill="1" applyBorder="1" applyAlignment="1">
      <alignment horizontal="center" vertical="center"/>
    </xf>
    <xf numFmtId="0" fontId="0" fillId="22" borderId="147" xfId="409" applyFont="1" applyFill="1" applyBorder="1" applyAlignment="1">
      <alignment horizontal="center" vertical="center"/>
    </xf>
    <xf numFmtId="182" fontId="0" fillId="22" borderId="147" xfId="409" applyNumberFormat="1" applyFont="1" applyFill="1" applyBorder="1" applyAlignment="1">
      <alignment horizontal="right" vertical="center" wrapText="1"/>
    </xf>
    <xf numFmtId="0" fontId="0" fillId="22" borderId="147" xfId="409" applyFont="1" applyFill="1" applyBorder="1" applyAlignment="1">
      <alignment horizontal="center" vertical="center" wrapText="1"/>
    </xf>
    <xf numFmtId="0" fontId="0" fillId="22" borderId="58" xfId="409" applyFont="1" applyFill="1" applyBorder="1" applyAlignment="1">
      <alignment horizontal="center" vertical="center" wrapText="1"/>
    </xf>
    <xf numFmtId="0" fontId="0" fillId="22" borderId="157" xfId="409" applyFont="1" applyFill="1" applyBorder="1" applyAlignment="1">
      <alignment horizontal="justify" vertical="center" wrapText="1"/>
    </xf>
    <xf numFmtId="0" fontId="0" fillId="22" borderId="157" xfId="409" applyFont="1" applyFill="1" applyBorder="1" applyAlignment="1">
      <alignment horizontal="center" vertical="center"/>
    </xf>
    <xf numFmtId="182" fontId="0" fillId="22" borderId="157" xfId="409" applyNumberFormat="1" applyFont="1" applyFill="1" applyBorder="1" applyAlignment="1">
      <alignment horizontal="right" vertical="center" wrapText="1"/>
    </xf>
    <xf numFmtId="182" fontId="6" fillId="22" borderId="157" xfId="473" applyNumberFormat="1" applyFont="1" applyFill="1" applyBorder="1" applyAlignment="1">
      <alignment horizontal="right" vertical="center" wrapText="1"/>
    </xf>
    <xf numFmtId="10" fontId="0" fillId="22" borderId="157" xfId="409" applyNumberFormat="1" applyFont="1" applyFill="1" applyBorder="1" applyAlignment="1">
      <alignment horizontal="right" vertical="center" wrapText="1"/>
    </xf>
    <xf numFmtId="4" fontId="0" fillId="22" borderId="157" xfId="409" applyNumberFormat="1" applyFont="1" applyFill="1" applyBorder="1" applyAlignment="1">
      <alignment horizontal="right" vertical="center" wrapText="1"/>
    </xf>
    <xf numFmtId="0" fontId="0" fillId="22" borderId="157" xfId="409" applyFont="1" applyFill="1" applyBorder="1" applyAlignment="1">
      <alignment horizontal="center" vertical="center" wrapText="1"/>
    </xf>
    <xf numFmtId="0" fontId="0" fillId="22" borderId="61" xfId="409" applyFont="1" applyFill="1" applyBorder="1" applyAlignment="1">
      <alignment horizontal="center" vertical="center" wrapText="1"/>
    </xf>
    <xf numFmtId="0" fontId="9" fillId="0" borderId="275" xfId="0" applyFont="1" applyBorder="1" applyAlignment="1">
      <alignment horizontal="center" vertical="center"/>
    </xf>
    <xf numFmtId="170" fontId="0" fillId="22" borderId="113" xfId="363" applyNumberFormat="1" applyFont="1" applyFill="1" applyBorder="1" applyAlignment="1">
      <alignment horizontal="right" vertical="center" wrapText="1"/>
    </xf>
    <xf numFmtId="182" fontId="0" fillId="22" borderId="147" xfId="409" applyNumberFormat="1" applyFont="1" applyFill="1" applyBorder="1" applyAlignment="1">
      <alignment horizontal="right" vertical="center"/>
    </xf>
    <xf numFmtId="0" fontId="9" fillId="22" borderId="147" xfId="409" applyNumberFormat="1" applyFont="1" applyFill="1" applyBorder="1" applyAlignment="1">
      <alignment horizontal="center" vertical="center"/>
    </xf>
    <xf numFmtId="0" fontId="0" fillId="0" borderId="147" xfId="0" applyBorder="1" applyAlignment="1">
      <alignment vertical="center" wrapText="1"/>
    </xf>
    <xf numFmtId="0" fontId="0" fillId="0" borderId="147" xfId="409" applyFont="1" applyFill="1" applyBorder="1" applyAlignment="1">
      <alignment horizontal="center" vertical="center" wrapText="1"/>
    </xf>
    <xf numFmtId="0" fontId="0" fillId="0" borderId="58" xfId="409" applyFont="1" applyFill="1" applyBorder="1" applyAlignment="1">
      <alignment horizontal="center" vertical="center" wrapText="1"/>
    </xf>
    <xf numFmtId="0" fontId="10" fillId="0" borderId="60" xfId="363" applyFont="1" applyFill="1" applyBorder="1" applyAlignment="1">
      <alignment horizontal="center" vertical="center" wrapText="1"/>
    </xf>
    <xf numFmtId="0" fontId="0" fillId="0" borderId="157" xfId="363" applyFont="1" applyFill="1" applyBorder="1" applyAlignment="1">
      <alignment horizontal="justify" vertical="center" wrapText="1"/>
    </xf>
    <xf numFmtId="4" fontId="10" fillId="22" borderId="0" xfId="409" applyNumberFormat="1" applyFill="1" applyBorder="1" applyAlignment="1">
      <alignment horizontal="right" vertical="center"/>
    </xf>
    <xf numFmtId="4" fontId="6" fillId="22" borderId="0" xfId="473" applyNumberFormat="1" applyFont="1" applyFill="1" applyBorder="1" applyAlignment="1">
      <alignment horizontal="right" vertical="center"/>
    </xf>
    <xf numFmtId="4" fontId="3" fillId="21" borderId="52" xfId="473" applyNumberFormat="1" applyFont="1" applyFill="1" applyBorder="1" applyAlignment="1">
      <alignment horizontal="right" vertical="center" wrapText="1"/>
    </xf>
    <xf numFmtId="4" fontId="3" fillId="0" borderId="131" xfId="409" applyNumberFormat="1" applyFont="1" applyFill="1" applyBorder="1" applyAlignment="1">
      <alignment horizontal="right" vertical="center"/>
    </xf>
    <xf numFmtId="4" fontId="0" fillId="22" borderId="125" xfId="0" applyNumberFormat="1" applyFont="1" applyFill="1" applyBorder="1" applyAlignment="1">
      <alignment horizontal="right" vertical="center"/>
    </xf>
    <xf numFmtId="4" fontId="0" fillId="22" borderId="113" xfId="473" applyNumberFormat="1" applyFont="1" applyFill="1" applyBorder="1" applyAlignment="1">
      <alignment horizontal="right" vertical="center"/>
    </xf>
    <xf numFmtId="4" fontId="0" fillId="22" borderId="113" xfId="473" applyNumberFormat="1" applyFont="1" applyFill="1" applyBorder="1" applyAlignment="1">
      <alignment horizontal="right" vertical="center" wrapText="1"/>
    </xf>
    <xf numFmtId="4" fontId="0" fillId="0" borderId="113" xfId="0" applyNumberFormat="1" applyBorder="1" applyAlignment="1">
      <alignment horizontal="right" vertical="center"/>
    </xf>
    <xf numFmtId="4" fontId="0" fillId="22" borderId="163" xfId="473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4" fontId="0" fillId="22" borderId="273" xfId="473" applyNumberFormat="1" applyFont="1" applyFill="1" applyBorder="1" applyAlignment="1">
      <alignment horizontal="right" vertical="center"/>
    </xf>
    <xf numFmtId="4" fontId="0" fillId="0" borderId="276" xfId="0" applyNumberFormat="1" applyBorder="1" applyAlignment="1">
      <alignment horizontal="right" vertical="center"/>
    </xf>
    <xf numFmtId="4" fontId="0" fillId="0" borderId="279" xfId="0" applyNumberFormat="1" applyBorder="1" applyAlignment="1">
      <alignment horizontal="right" vertical="center"/>
    </xf>
    <xf numFmtId="4" fontId="0" fillId="22" borderId="13" xfId="473" applyNumberFormat="1" applyFont="1" applyFill="1" applyBorder="1" applyAlignment="1">
      <alignment horizontal="right" vertical="center"/>
    </xf>
    <xf numFmtId="4" fontId="0" fillId="22" borderId="116" xfId="473" applyNumberFormat="1" applyFont="1" applyFill="1" applyBorder="1" applyAlignment="1">
      <alignment horizontal="right" vertical="center" wrapText="1"/>
    </xf>
    <xf numFmtId="4" fontId="0" fillId="0" borderId="155" xfId="0" applyNumberFormat="1" applyBorder="1" applyAlignment="1">
      <alignment horizontal="right" vertical="center"/>
    </xf>
    <xf numFmtId="4" fontId="0" fillId="0" borderId="147" xfId="0" applyNumberFormat="1" applyBorder="1" applyAlignment="1">
      <alignment horizontal="right" vertical="center"/>
    </xf>
    <xf numFmtId="4" fontId="0" fillId="0" borderId="157" xfId="0" applyNumberFormat="1" applyBorder="1" applyAlignment="1">
      <alignment horizontal="right" vertical="center"/>
    </xf>
    <xf numFmtId="4" fontId="0" fillId="0" borderId="131" xfId="0" applyNumberFormat="1" applyBorder="1" applyAlignment="1">
      <alignment horizontal="right" vertical="center"/>
    </xf>
    <xf numFmtId="4" fontId="0" fillId="22" borderId="155" xfId="473" applyNumberFormat="1" applyFont="1" applyFill="1" applyBorder="1" applyAlignment="1">
      <alignment horizontal="right" vertical="center"/>
    </xf>
    <xf numFmtId="4" fontId="0" fillId="22" borderId="157" xfId="473" applyNumberFormat="1" applyFont="1" applyFill="1" applyBorder="1" applyAlignment="1">
      <alignment horizontal="right" vertical="center" wrapText="1"/>
    </xf>
    <xf numFmtId="4" fontId="0" fillId="22" borderId="17" xfId="473" applyNumberFormat="1" applyFont="1" applyFill="1" applyBorder="1" applyAlignment="1">
      <alignment horizontal="right" vertical="center"/>
    </xf>
    <xf numFmtId="0" fontId="9" fillId="42" borderId="270" xfId="0" applyFont="1" applyFill="1" applyBorder="1" applyAlignment="1">
      <alignment vertical="center" wrapText="1"/>
    </xf>
    <xf numFmtId="0" fontId="0" fillId="0" borderId="276" xfId="0" applyBorder="1" applyAlignment="1">
      <alignment vertical="center" wrapText="1"/>
    </xf>
    <xf numFmtId="0" fontId="9" fillId="0" borderId="276" xfId="0" applyFont="1" applyBorder="1" applyAlignment="1">
      <alignment vertical="center" wrapText="1"/>
    </xf>
    <xf numFmtId="0" fontId="0" fillId="0" borderId="113" xfId="0" applyBorder="1" applyAlignment="1">
      <alignment vertical="center" wrapText="1"/>
    </xf>
    <xf numFmtId="0" fontId="0" fillId="0" borderId="155" xfId="0" applyBorder="1" applyAlignment="1">
      <alignment vertical="center" wrapText="1"/>
    </xf>
    <xf numFmtId="0" fontId="9" fillId="0" borderId="147" xfId="0" applyFont="1" applyBorder="1" applyAlignment="1">
      <alignment vertical="center" wrapText="1"/>
    </xf>
    <xf numFmtId="0" fontId="0" fillId="0" borderId="157" xfId="0" applyBorder="1" applyAlignment="1">
      <alignment vertical="center" wrapText="1"/>
    </xf>
    <xf numFmtId="0" fontId="9" fillId="22" borderId="115" xfId="409" applyFont="1" applyFill="1" applyBorder="1" applyAlignment="1">
      <alignment horizontal="center" vertical="center"/>
    </xf>
    <xf numFmtId="0" fontId="9" fillId="22" borderId="116" xfId="409" applyFont="1" applyFill="1" applyBorder="1" applyAlignment="1">
      <alignment horizontal="justify" vertical="center" wrapText="1"/>
    </xf>
    <xf numFmtId="182" fontId="0" fillId="22" borderId="116" xfId="409" applyNumberFormat="1" applyFont="1" applyFill="1" applyBorder="1" applyAlignment="1">
      <alignment horizontal="right" vertical="center"/>
    </xf>
    <xf numFmtId="182" fontId="6" fillId="22" borderId="116" xfId="473" applyNumberFormat="1" applyFont="1" applyFill="1" applyBorder="1" applyAlignment="1">
      <alignment horizontal="right" vertical="center"/>
    </xf>
    <xf numFmtId="10" fontId="0" fillId="22" borderId="116" xfId="409" applyNumberFormat="1" applyFont="1" applyFill="1" applyBorder="1" applyAlignment="1">
      <alignment horizontal="right" vertical="center"/>
    </xf>
    <xf numFmtId="4" fontId="0" fillId="22" borderId="116" xfId="409" applyNumberFormat="1" applyFont="1" applyFill="1" applyBorder="1" applyAlignment="1">
      <alignment horizontal="right" vertical="center"/>
    </xf>
    <xf numFmtId="4" fontId="0" fillId="22" borderId="116" xfId="473" applyNumberFormat="1" applyFont="1" applyFill="1" applyBorder="1" applyAlignment="1">
      <alignment horizontal="right" vertical="center"/>
    </xf>
    <xf numFmtId="0" fontId="9" fillId="22" borderId="116" xfId="409" applyNumberFormat="1" applyFont="1" applyFill="1" applyBorder="1" applyAlignment="1">
      <alignment horizontal="center" vertical="center"/>
    </xf>
    <xf numFmtId="0" fontId="9" fillId="22" borderId="117" xfId="409" applyFont="1" applyFill="1" applyBorder="1" applyAlignment="1">
      <alignment horizontal="center" vertical="center"/>
    </xf>
    <xf numFmtId="182" fontId="0" fillId="22" borderId="13" xfId="363" applyNumberFormat="1" applyFont="1" applyFill="1" applyBorder="1" applyAlignment="1">
      <alignment horizontal="right" vertical="center" wrapText="1"/>
    </xf>
    <xf numFmtId="10" fontId="0" fillId="22" borderId="13" xfId="363" applyNumberFormat="1" applyFont="1" applyFill="1" applyBorder="1" applyAlignment="1">
      <alignment horizontal="right" vertical="center" wrapText="1"/>
    </xf>
    <xf numFmtId="170" fontId="0" fillId="22" borderId="13" xfId="363" applyNumberFormat="1" applyFont="1" applyFill="1" applyBorder="1" applyAlignment="1">
      <alignment horizontal="right" vertical="center" wrapText="1"/>
    </xf>
    <xf numFmtId="4" fontId="0" fillId="22" borderId="13" xfId="363" applyNumberFormat="1" applyFont="1" applyFill="1" applyBorder="1" applyAlignment="1">
      <alignment horizontal="right" vertical="center" wrapText="1"/>
    </xf>
    <xf numFmtId="0" fontId="0" fillId="22" borderId="14" xfId="363" applyFont="1" applyFill="1" applyBorder="1" applyAlignment="1">
      <alignment horizontal="center" vertical="center" wrapText="1"/>
    </xf>
    <xf numFmtId="0" fontId="10" fillId="22" borderId="115" xfId="363" applyFont="1" applyFill="1" applyBorder="1" applyAlignment="1">
      <alignment horizontal="center" vertical="center" wrapText="1"/>
    </xf>
    <xf numFmtId="0" fontId="0" fillId="22" borderId="116" xfId="363" applyFont="1" applyFill="1" applyBorder="1" applyAlignment="1">
      <alignment horizontal="justify" vertical="center" wrapText="1"/>
    </xf>
    <xf numFmtId="0" fontId="0" fillId="22" borderId="116" xfId="363" applyFont="1" applyFill="1" applyBorder="1" applyAlignment="1">
      <alignment horizontal="center" vertical="center"/>
    </xf>
    <xf numFmtId="182" fontId="0" fillId="22" borderId="116" xfId="363" applyNumberFormat="1" applyFont="1" applyFill="1" applyBorder="1" applyAlignment="1">
      <alignment horizontal="right" vertical="center" wrapText="1"/>
    </xf>
    <xf numFmtId="10" fontId="0" fillId="22" borderId="116" xfId="363" applyNumberFormat="1" applyFont="1" applyFill="1" applyBorder="1" applyAlignment="1">
      <alignment horizontal="right" vertical="center" wrapText="1"/>
    </xf>
    <xf numFmtId="170" fontId="0" fillId="22" borderId="116" xfId="363" applyNumberFormat="1" applyFont="1" applyFill="1" applyBorder="1" applyAlignment="1">
      <alignment horizontal="right" vertical="center" wrapText="1"/>
    </xf>
    <xf numFmtId="4" fontId="0" fillId="22" borderId="116" xfId="363" applyNumberFormat="1" applyFont="1" applyFill="1" applyBorder="1" applyAlignment="1">
      <alignment horizontal="right" vertical="center" wrapText="1"/>
    </xf>
    <xf numFmtId="0" fontId="0" fillId="22" borderId="116" xfId="363" applyFont="1" applyFill="1" applyBorder="1" applyAlignment="1">
      <alignment horizontal="center" vertical="center" wrapText="1"/>
    </xf>
    <xf numFmtId="0" fontId="0" fillId="22" borderId="117" xfId="363" applyFont="1" applyFill="1" applyBorder="1" applyAlignment="1">
      <alignment horizontal="center" vertical="center" wrapText="1"/>
    </xf>
    <xf numFmtId="49" fontId="0" fillId="22" borderId="116" xfId="363" applyNumberFormat="1" applyFont="1" applyFill="1" applyBorder="1" applyAlignment="1">
      <alignment horizontal="center" vertical="center" wrapText="1"/>
    </xf>
    <xf numFmtId="0" fontId="3" fillId="0" borderId="282" xfId="409" applyFont="1" applyFill="1" applyBorder="1" applyAlignment="1">
      <alignment horizontal="center" vertical="center"/>
    </xf>
    <xf numFmtId="0" fontId="3" fillId="0" borderId="281" xfId="409" applyFont="1" applyFill="1" applyBorder="1" applyAlignment="1">
      <alignment horizontal="justify" vertical="center" wrapText="1"/>
    </xf>
    <xf numFmtId="0" fontId="3" fillId="0" borderId="281" xfId="409" applyFont="1" applyFill="1" applyBorder="1" applyAlignment="1">
      <alignment horizontal="center" vertical="center"/>
    </xf>
    <xf numFmtId="182" fontId="3" fillId="0" borderId="281" xfId="409" applyNumberFormat="1" applyFont="1" applyFill="1" applyBorder="1" applyAlignment="1">
      <alignment horizontal="right" vertical="center"/>
    </xf>
    <xf numFmtId="0" fontId="3" fillId="0" borderId="281" xfId="409" applyFont="1" applyFill="1" applyBorder="1" applyAlignment="1">
      <alignment horizontal="right" vertical="center"/>
    </xf>
    <xf numFmtId="4" fontId="3" fillId="0" borderId="281" xfId="409" applyNumberFormat="1" applyFont="1" applyFill="1" applyBorder="1" applyAlignment="1">
      <alignment horizontal="right" vertical="center"/>
    </xf>
    <xf numFmtId="0" fontId="3" fillId="0" borderId="283" xfId="409" applyFont="1" applyFill="1" applyBorder="1" applyAlignment="1">
      <alignment horizontal="center" vertical="center"/>
    </xf>
    <xf numFmtId="182" fontId="8" fillId="43" borderId="144" xfId="409" applyNumberFormat="1" applyFont="1" applyFill="1" applyBorder="1" applyAlignment="1">
      <alignment horizontal="right" vertical="center"/>
    </xf>
    <xf numFmtId="4" fontId="8" fillId="43" borderId="144" xfId="409" applyNumberFormat="1" applyFont="1" applyFill="1" applyBorder="1" applyAlignment="1">
      <alignment horizontal="right" vertical="center"/>
    </xf>
    <xf numFmtId="4" fontId="8" fillId="43" borderId="144" xfId="409" applyNumberFormat="1" applyFont="1" applyFill="1" applyBorder="1" applyAlignment="1">
      <alignment horizontal="center" vertical="center"/>
    </xf>
    <xf numFmtId="4" fontId="8" fillId="43" borderId="55" xfId="409" applyNumberFormat="1" applyFont="1" applyFill="1" applyBorder="1" applyAlignment="1">
      <alignment horizontal="center" vertical="center"/>
    </xf>
    <xf numFmtId="4" fontId="0" fillId="0" borderId="147" xfId="0" applyNumberFormat="1" applyFill="1" applyBorder="1" applyAlignment="1">
      <alignment horizontal="right" vertical="center"/>
    </xf>
    <xf numFmtId="0" fontId="3" fillId="0" borderId="142" xfId="409" applyFont="1" applyFill="1" applyBorder="1" applyAlignment="1">
      <alignment horizontal="center" vertical="center"/>
    </xf>
    <xf numFmtId="0" fontId="3" fillId="0" borderId="145" xfId="409" applyFont="1" applyFill="1" applyBorder="1" applyAlignment="1">
      <alignment horizontal="center" vertical="center"/>
    </xf>
    <xf numFmtId="2" fontId="0" fillId="0" borderId="113" xfId="0" applyNumberFormat="1" applyBorder="1" applyAlignment="1">
      <alignment horizontal="right" vertical="center"/>
    </xf>
    <xf numFmtId="2" fontId="0" fillId="0" borderId="276" xfId="0" applyNumberFormat="1" applyBorder="1" applyAlignment="1">
      <alignment horizontal="right" vertical="center"/>
    </xf>
    <xf numFmtId="2" fontId="0" fillId="0" borderId="147" xfId="0" applyNumberFormat="1" applyBorder="1" applyAlignment="1">
      <alignment horizontal="right" vertical="center"/>
    </xf>
    <xf numFmtId="2" fontId="0" fillId="0" borderId="147" xfId="0" applyNumberFormat="1" applyFill="1" applyBorder="1" applyAlignment="1">
      <alignment horizontal="right" vertical="center"/>
    </xf>
    <xf numFmtId="2" fontId="0" fillId="22" borderId="113" xfId="363" applyNumberFormat="1" applyFont="1" applyFill="1" applyBorder="1" applyAlignment="1">
      <alignment horizontal="right" vertical="center" wrapText="1"/>
    </xf>
    <xf numFmtId="182" fontId="10" fillId="0" borderId="147" xfId="409" applyNumberFormat="1" applyFont="1" applyFill="1" applyBorder="1" applyAlignment="1">
      <alignment horizontal="right" vertical="center" wrapText="1"/>
    </xf>
    <xf numFmtId="0" fontId="24" fillId="0" borderId="276" xfId="363" applyFont="1" applyFill="1" applyBorder="1" applyAlignment="1" applyProtection="1">
      <alignment horizontal="left" vertical="center" wrapText="1"/>
    </xf>
    <xf numFmtId="4" fontId="10" fillId="0" borderId="276" xfId="0" applyNumberFormat="1" applyFont="1" applyFill="1" applyBorder="1" applyAlignment="1" applyProtection="1">
      <alignment horizontal="right" vertical="center"/>
    </xf>
    <xf numFmtId="4" fontId="10" fillId="0" borderId="276" xfId="363" applyNumberFormat="1" applyFont="1" applyFill="1" applyBorder="1" applyAlignment="1" applyProtection="1">
      <alignment horizontal="center" vertical="center" wrapText="1"/>
    </xf>
    <xf numFmtId="1" fontId="0" fillId="0" borderId="276" xfId="0" applyNumberFormat="1" applyFill="1" applyBorder="1" applyAlignment="1" applyProtection="1">
      <alignment horizontal="center" vertical="center" wrapText="1"/>
    </xf>
    <xf numFmtId="4" fontId="10" fillId="22" borderId="147" xfId="409" applyNumberFormat="1" applyFont="1" applyFill="1" applyBorder="1" applyAlignment="1">
      <alignment horizontal="right" vertical="center" wrapText="1"/>
    </xf>
    <xf numFmtId="4" fontId="24" fillId="0" borderId="113" xfId="0" applyNumberFormat="1" applyFont="1" applyFill="1" applyBorder="1" applyAlignment="1" applyProtection="1">
      <alignment horizontal="center" vertical="center"/>
    </xf>
    <xf numFmtId="1" fontId="10" fillId="0" borderId="113" xfId="409" applyNumberFormat="1" applyFont="1" applyFill="1" applyBorder="1" applyAlignment="1" applyProtection="1">
      <alignment horizontal="center" vertical="center" wrapText="1"/>
    </xf>
    <xf numFmtId="182" fontId="10" fillId="0" borderId="113" xfId="409" applyNumberFormat="1" applyFont="1" applyFill="1" applyBorder="1" applyAlignment="1">
      <alignment vertical="center"/>
    </xf>
    <xf numFmtId="182" fontId="10" fillId="0" borderId="163" xfId="409" quotePrefix="1" applyNumberFormat="1" applyFont="1" applyFill="1" applyBorder="1" applyAlignment="1">
      <alignment vertical="center" wrapText="1"/>
    </xf>
    <xf numFmtId="182" fontId="10" fillId="0" borderId="113" xfId="409" quotePrefix="1" applyNumberFormat="1" applyFont="1" applyFill="1" applyBorder="1" applyAlignment="1">
      <alignment vertical="center" wrapText="1"/>
    </xf>
    <xf numFmtId="4" fontId="10" fillId="0" borderId="113" xfId="0" applyNumberFormat="1" applyFont="1" applyFill="1" applyBorder="1" applyAlignment="1" applyProtection="1">
      <alignment vertical="center"/>
    </xf>
    <xf numFmtId="4" fontId="10" fillId="0" borderId="15" xfId="0" applyNumberFormat="1" applyFont="1" applyFill="1" applyBorder="1" applyAlignment="1" applyProtection="1">
      <alignment vertical="center" wrapText="1"/>
    </xf>
    <xf numFmtId="182" fontId="10" fillId="0" borderId="113" xfId="409" quotePrefix="1" applyNumberFormat="1" applyFont="1" applyFill="1" applyBorder="1" applyAlignment="1">
      <alignment horizontal="right" vertical="center" wrapText="1"/>
    </xf>
    <xf numFmtId="4" fontId="10" fillId="0" borderId="113" xfId="0" applyNumberFormat="1" applyFont="1" applyFill="1" applyBorder="1" applyAlignment="1" applyProtection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</xf>
    <xf numFmtId="182" fontId="10" fillId="0" borderId="262" xfId="363" applyNumberFormat="1" applyFont="1" applyFill="1" applyBorder="1" applyAlignment="1">
      <alignment horizontal="right" vertical="center"/>
    </xf>
    <xf numFmtId="0" fontId="0" fillId="40" borderId="284" xfId="0" applyFill="1" applyBorder="1" applyAlignment="1">
      <alignment horizontal="left" vertical="center" wrapText="1"/>
    </xf>
    <xf numFmtId="0" fontId="0" fillId="40" borderId="276" xfId="0" applyFont="1" applyFill="1" applyBorder="1" applyAlignment="1">
      <alignment horizontal="center" vertical="center"/>
    </xf>
    <xf numFmtId="4" fontId="0" fillId="40" borderId="284" xfId="0" applyNumberFormat="1" applyFont="1" applyFill="1" applyBorder="1" applyAlignment="1">
      <alignment horizontal="right" vertical="center"/>
    </xf>
    <xf numFmtId="4" fontId="0" fillId="40" borderId="276" xfId="0" applyNumberFormat="1" applyFont="1" applyFill="1" applyBorder="1" applyAlignment="1">
      <alignment horizontal="right" vertical="center"/>
    </xf>
    <xf numFmtId="10" fontId="0" fillId="40" borderId="276" xfId="0" applyNumberFormat="1" applyFont="1" applyFill="1" applyBorder="1" applyAlignment="1">
      <alignment horizontal="right" vertical="center"/>
    </xf>
    <xf numFmtId="49" fontId="0" fillId="40" borderId="276" xfId="0" applyNumberFormat="1" applyFill="1" applyBorder="1" applyAlignment="1">
      <alignment horizontal="center" vertical="center"/>
    </xf>
    <xf numFmtId="0" fontId="0" fillId="40" borderId="277" xfId="0" applyFont="1" applyFill="1" applyBorder="1" applyAlignment="1">
      <alignment horizontal="center" vertical="center"/>
    </xf>
    <xf numFmtId="2" fontId="0" fillId="40" borderId="276" xfId="0" applyNumberFormat="1" applyFill="1" applyBorder="1" applyAlignment="1">
      <alignment horizontal="right" vertical="center"/>
    </xf>
    <xf numFmtId="49" fontId="9" fillId="22" borderId="113" xfId="409" applyNumberFormat="1" applyFont="1" applyFill="1" applyBorder="1" applyAlignment="1">
      <alignment horizontal="center" vertical="center"/>
    </xf>
    <xf numFmtId="49" fontId="0" fillId="22" borderId="113" xfId="409" applyNumberFormat="1" applyFont="1" applyFill="1" applyBorder="1" applyAlignment="1">
      <alignment horizontal="center" vertical="center" wrapText="1"/>
    </xf>
    <xf numFmtId="0" fontId="2" fillId="0" borderId="0" xfId="379" applyAlignment="1" applyProtection="1">
      <alignment vertical="center"/>
    </xf>
    <xf numFmtId="0" fontId="4" fillId="0" borderId="0" xfId="379" applyFont="1" applyAlignment="1" applyProtection="1">
      <alignment vertical="center"/>
    </xf>
    <xf numFmtId="0" fontId="28" fillId="0" borderId="0" xfId="379" applyFont="1" applyAlignment="1" applyProtection="1">
      <alignment vertical="center"/>
    </xf>
    <xf numFmtId="0" fontId="51" fillId="0" borderId="0" xfId="379" applyFont="1" applyAlignment="1" applyProtection="1">
      <alignment vertical="center"/>
    </xf>
    <xf numFmtId="0" fontId="72" fillId="0" borderId="0" xfId="379" applyFont="1" applyAlignment="1" applyProtection="1">
      <alignment vertical="center"/>
    </xf>
    <xf numFmtId="0" fontId="9" fillId="0" borderId="0" xfId="379" applyFont="1" applyAlignment="1" applyProtection="1">
      <alignment vertical="center"/>
    </xf>
    <xf numFmtId="0" fontId="2" fillId="0" borderId="0" xfId="379"/>
    <xf numFmtId="0" fontId="7" fillId="0" borderId="0" xfId="379" applyFont="1" applyAlignment="1" applyProtection="1">
      <alignment horizontal="centerContinuous" vertical="center"/>
    </xf>
    <xf numFmtId="0" fontId="5" fillId="0" borderId="0" xfId="379" applyFont="1" applyAlignment="1" applyProtection="1">
      <alignment horizontal="centerContinuous" vertical="center"/>
    </xf>
    <xf numFmtId="0" fontId="7" fillId="0" borderId="0" xfId="379" applyFont="1" applyAlignment="1" applyProtection="1"/>
    <xf numFmtId="0" fontId="10" fillId="0" borderId="142" xfId="379" applyFont="1" applyBorder="1" applyAlignment="1" applyProtection="1">
      <alignment vertical="center"/>
    </xf>
    <xf numFmtId="0" fontId="10" fillId="0" borderId="145" xfId="379" applyFont="1" applyBorder="1" applyAlignment="1" applyProtection="1">
      <alignment vertical="center"/>
    </xf>
    <xf numFmtId="0" fontId="9" fillId="0" borderId="0" xfId="379" applyFont="1" applyBorder="1" applyAlignment="1" applyProtection="1">
      <alignment horizontal="center" vertical="center"/>
    </xf>
    <xf numFmtId="0" fontId="5" fillId="0" borderId="0" xfId="379" applyFont="1" applyBorder="1" applyAlignment="1" applyProtection="1">
      <alignment horizontal="center" vertical="center"/>
    </xf>
    <xf numFmtId="0" fontId="10" fillId="0" borderId="0" xfId="379" applyFont="1" applyFill="1" applyBorder="1" applyAlignment="1" applyProtection="1">
      <alignment horizontal="left" vertical="center"/>
    </xf>
    <xf numFmtId="0" fontId="10" fillId="0" borderId="0" xfId="379" applyFont="1" applyAlignment="1" applyProtection="1">
      <alignment vertical="center"/>
    </xf>
    <xf numFmtId="0" fontId="10" fillId="0" borderId="0" xfId="379" applyFont="1" applyFill="1" applyBorder="1" applyAlignment="1" applyProtection="1">
      <alignment vertical="center"/>
    </xf>
    <xf numFmtId="0" fontId="10" fillId="0" borderId="142" xfId="379" applyFont="1" applyFill="1" applyBorder="1" applyAlignment="1" applyProtection="1">
      <alignment horizontal="left" vertical="center"/>
    </xf>
    <xf numFmtId="0" fontId="3" fillId="0" borderId="0" xfId="379" applyFont="1" applyAlignment="1" applyProtection="1">
      <alignment horizontal="center" vertical="center"/>
    </xf>
    <xf numFmtId="0" fontId="5" fillId="0" borderId="0" xfId="379" applyFont="1" applyAlignment="1" applyProtection="1">
      <alignment horizontal="center" vertical="center"/>
    </xf>
    <xf numFmtId="0" fontId="2" fillId="0" borderId="0" xfId="379" applyBorder="1" applyAlignment="1" applyProtection="1">
      <alignment vertical="center"/>
    </xf>
    <xf numFmtId="0" fontId="73" fillId="0" borderId="0" xfId="379" applyFont="1" applyFill="1" applyBorder="1" applyAlignment="1" applyProtection="1">
      <alignment horizontal="left" vertical="center"/>
    </xf>
    <xf numFmtId="0" fontId="73" fillId="0" borderId="0" xfId="379" applyFont="1" applyFill="1" applyBorder="1" applyAlignment="1" applyProtection="1">
      <alignment vertical="center"/>
    </xf>
    <xf numFmtId="14" fontId="3" fillId="0" borderId="0" xfId="379" applyNumberFormat="1" applyFont="1" applyFill="1" applyBorder="1" applyAlignment="1" applyProtection="1">
      <alignment horizontal="center" vertical="center"/>
    </xf>
    <xf numFmtId="0" fontId="2" fillId="0" borderId="0" xfId="379" applyFill="1" applyBorder="1" applyAlignment="1" applyProtection="1">
      <alignment vertical="center"/>
    </xf>
    <xf numFmtId="0" fontId="10" fillId="30" borderId="288" xfId="379" applyFont="1" applyFill="1" applyBorder="1" applyAlignment="1" applyProtection="1">
      <alignment horizontal="center" vertical="center"/>
    </xf>
    <xf numFmtId="0" fontId="9" fillId="30" borderId="287" xfId="379" applyFont="1" applyFill="1" applyBorder="1" applyAlignment="1" applyProtection="1">
      <alignment horizontal="center" vertical="center"/>
    </xf>
    <xf numFmtId="0" fontId="9" fillId="30" borderId="287" xfId="379" applyFont="1" applyFill="1" applyBorder="1" applyAlignment="1" applyProtection="1">
      <alignment horizontal="right" vertical="center"/>
    </xf>
    <xf numFmtId="0" fontId="9" fillId="30" borderId="287" xfId="379" applyFont="1" applyFill="1" applyBorder="1" applyAlignment="1" applyProtection="1">
      <alignment horizontal="left" vertical="center"/>
    </xf>
    <xf numFmtId="0" fontId="9" fillId="30" borderId="286" xfId="379" applyFont="1" applyFill="1" applyBorder="1" applyAlignment="1" applyProtection="1">
      <alignment horizontal="center" vertical="center"/>
    </xf>
    <xf numFmtId="0" fontId="10" fillId="30" borderId="286" xfId="379" applyFont="1" applyFill="1" applyBorder="1" applyAlignment="1" applyProtection="1">
      <alignment horizontal="center" vertical="center"/>
    </xf>
    <xf numFmtId="0" fontId="10" fillId="30" borderId="140" xfId="379" applyFont="1" applyFill="1" applyBorder="1" applyAlignment="1" applyProtection="1">
      <alignment horizontal="center" vertical="center"/>
    </xf>
    <xf numFmtId="0" fontId="10" fillId="30" borderId="292" xfId="379" applyFont="1" applyFill="1" applyBorder="1" applyAlignment="1" applyProtection="1">
      <alignment horizontal="center" vertical="center"/>
    </xf>
    <xf numFmtId="0" fontId="10" fillId="30" borderId="293" xfId="379" applyFont="1" applyFill="1" applyBorder="1" applyAlignment="1" applyProtection="1">
      <alignment horizontal="center" vertical="center"/>
    </xf>
    <xf numFmtId="0" fontId="10" fillId="30" borderId="294" xfId="379" applyFont="1" applyFill="1" applyBorder="1" applyAlignment="1" applyProtection="1">
      <alignment horizontal="center" vertical="center"/>
    </xf>
    <xf numFmtId="0" fontId="2" fillId="0" borderId="0" xfId="379" applyFill="1" applyAlignment="1" applyProtection="1">
      <alignment vertical="center"/>
    </xf>
    <xf numFmtId="0" fontId="10" fillId="0" borderId="295" xfId="379" applyFont="1" applyFill="1" applyBorder="1" applyAlignment="1" applyProtection="1">
      <alignment horizontal="center" vertical="center"/>
    </xf>
    <xf numFmtId="165" fontId="4" fillId="0" borderId="297" xfId="578" applyFont="1" applyFill="1" applyBorder="1" applyAlignment="1" applyProtection="1">
      <alignment horizontal="right" vertical="center"/>
    </xf>
    <xf numFmtId="165" fontId="4" fillId="0" borderId="300" xfId="578" applyFont="1" applyFill="1" applyBorder="1" applyAlignment="1" applyProtection="1">
      <alignment horizontal="right" vertical="center"/>
    </xf>
    <xf numFmtId="165" fontId="4" fillId="0" borderId="296" xfId="578" applyFont="1" applyFill="1" applyBorder="1" applyAlignment="1" applyProtection="1">
      <alignment horizontal="right" vertical="center"/>
    </xf>
    <xf numFmtId="165" fontId="4" fillId="0" borderId="288" xfId="578" applyFont="1" applyFill="1" applyBorder="1" applyAlignment="1" applyProtection="1">
      <alignment horizontal="right" vertical="center"/>
    </xf>
    <xf numFmtId="0" fontId="10" fillId="0" borderId="285" xfId="379" applyFont="1" applyFill="1" applyBorder="1" applyAlignment="1" applyProtection="1">
      <alignment horizontal="left" vertical="center" wrapText="1"/>
    </xf>
    <xf numFmtId="165" fontId="10" fillId="0" borderId="298" xfId="578" applyFont="1" applyFill="1" applyBorder="1" applyAlignment="1" applyProtection="1">
      <alignment horizontal="right" vertical="center"/>
    </xf>
    <xf numFmtId="0" fontId="10" fillId="0" borderId="302" xfId="379" applyFont="1" applyFill="1" applyBorder="1" applyAlignment="1" applyProtection="1">
      <alignment horizontal="left" vertical="center" wrapText="1"/>
    </xf>
    <xf numFmtId="0" fontId="9" fillId="0" borderId="191" xfId="379" applyFont="1" applyFill="1" applyBorder="1" applyAlignment="1" applyProtection="1">
      <alignment horizontal="center" vertical="center"/>
    </xf>
    <xf numFmtId="0" fontId="9" fillId="0" borderId="0" xfId="379" applyFont="1" applyFill="1" applyBorder="1" applyAlignment="1" applyProtection="1">
      <alignment horizontal="left" vertical="center"/>
    </xf>
    <xf numFmtId="165" fontId="10" fillId="0" borderId="291" xfId="578" applyFont="1" applyFill="1" applyBorder="1" applyAlignment="1" applyProtection="1">
      <alignment horizontal="right" vertical="center"/>
    </xf>
    <xf numFmtId="2" fontId="4" fillId="0" borderId="291" xfId="448" applyNumberFormat="1" applyFont="1" applyFill="1" applyBorder="1" applyAlignment="1" applyProtection="1">
      <alignment horizontal="right" vertical="center"/>
    </xf>
    <xf numFmtId="165" fontId="4" fillId="0" borderId="291" xfId="578" applyFont="1" applyFill="1" applyBorder="1" applyAlignment="1" applyProtection="1">
      <alignment horizontal="right" vertical="center"/>
    </xf>
    <xf numFmtId="165" fontId="4" fillId="0" borderId="190" xfId="578" applyFont="1" applyFill="1" applyBorder="1" applyAlignment="1" applyProtection="1">
      <alignment horizontal="right" vertical="center"/>
    </xf>
    <xf numFmtId="165" fontId="4" fillId="0" borderId="301" xfId="578" applyFont="1" applyFill="1" applyBorder="1" applyAlignment="1" applyProtection="1">
      <alignment horizontal="right" vertical="center"/>
    </xf>
    <xf numFmtId="165" fontId="4" fillId="0" borderId="303" xfId="578" applyFont="1" applyFill="1" applyBorder="1" applyAlignment="1" applyProtection="1">
      <alignment horizontal="right" vertical="center"/>
    </xf>
    <xf numFmtId="0" fontId="10" fillId="0" borderId="291" xfId="379" applyFont="1" applyFill="1" applyBorder="1" applyAlignment="1" applyProtection="1">
      <alignment horizontal="center" vertical="center"/>
    </xf>
    <xf numFmtId="0" fontId="9" fillId="0" borderId="291" xfId="379" applyFont="1" applyFill="1" applyBorder="1" applyAlignment="1" applyProtection="1">
      <alignment horizontal="left" vertical="center"/>
    </xf>
    <xf numFmtId="165" fontId="4" fillId="0" borderId="305" xfId="578" applyFont="1" applyFill="1" applyBorder="1" applyAlignment="1" applyProtection="1">
      <alignment horizontal="right" vertical="center"/>
    </xf>
    <xf numFmtId="165" fontId="4" fillId="0" borderId="306" xfId="578" applyFont="1" applyFill="1" applyBorder="1" applyAlignment="1" applyProtection="1">
      <alignment horizontal="right" vertical="center"/>
    </xf>
    <xf numFmtId="165" fontId="4" fillId="0" borderId="307" xfId="578" applyFont="1" applyFill="1" applyBorder="1" applyAlignment="1" applyProtection="1">
      <alignment horizontal="right" vertical="center"/>
    </xf>
    <xf numFmtId="0" fontId="4" fillId="0" borderId="0" xfId="379" applyFont="1" applyFill="1" applyBorder="1" applyAlignment="1" applyProtection="1">
      <alignment vertical="center"/>
    </xf>
    <xf numFmtId="0" fontId="9" fillId="0" borderId="0" xfId="379" applyFont="1" applyAlignment="1">
      <alignment horizontal="center"/>
    </xf>
    <xf numFmtId="0" fontId="2" fillId="0" borderId="0" xfId="379" applyFill="1" applyBorder="1"/>
    <xf numFmtId="0" fontId="9" fillId="0" borderId="0" xfId="379" applyFont="1" applyFill="1" applyBorder="1" applyAlignment="1">
      <alignment horizontal="center"/>
    </xf>
    <xf numFmtId="0" fontId="74" fillId="0" borderId="0" xfId="379" applyFont="1" applyFill="1" applyBorder="1" applyAlignment="1" applyProtection="1">
      <alignment horizontal="left" vertical="center"/>
    </xf>
    <xf numFmtId="0" fontId="10" fillId="0" borderId="0" xfId="379" applyFont="1" applyFill="1" applyBorder="1"/>
    <xf numFmtId="0" fontId="2" fillId="0" borderId="0" xfId="379" applyFont="1" applyBorder="1" applyAlignment="1" applyProtection="1">
      <alignment horizontal="left" vertical="center"/>
    </xf>
    <xf numFmtId="165" fontId="10" fillId="0" borderId="0" xfId="379" applyNumberFormat="1" applyFont="1" applyFill="1" applyBorder="1" applyAlignment="1" applyProtection="1">
      <alignment horizontal="left" vertical="center"/>
    </xf>
    <xf numFmtId="0" fontId="75" fillId="0" borderId="0" xfId="379" applyFont="1" applyFill="1" applyBorder="1" applyAlignment="1" applyProtection="1">
      <alignment horizontal="left" vertical="center"/>
    </xf>
    <xf numFmtId="43" fontId="2" fillId="0" borderId="0" xfId="379" applyNumberFormat="1" applyFill="1" applyBorder="1" applyAlignment="1" applyProtection="1">
      <alignment vertical="center"/>
    </xf>
    <xf numFmtId="43" fontId="75" fillId="0" borderId="0" xfId="379" applyNumberFormat="1" applyFont="1" applyFill="1" applyBorder="1" applyAlignment="1" applyProtection="1">
      <alignment horizontal="left" vertical="center"/>
    </xf>
    <xf numFmtId="165" fontId="2" fillId="0" borderId="0" xfId="379" applyNumberFormat="1" applyFill="1" applyAlignment="1" applyProtection="1">
      <alignment vertical="center"/>
    </xf>
    <xf numFmtId="43" fontId="2" fillId="0" borderId="0" xfId="379" applyNumberFormat="1" applyFill="1" applyAlignment="1" applyProtection="1">
      <alignment vertical="center"/>
    </xf>
    <xf numFmtId="10" fontId="4" fillId="0" borderId="299" xfId="577" applyNumberFormat="1" applyFont="1" applyFill="1" applyBorder="1" applyAlignment="1" applyProtection="1">
      <alignment horizontal="right" vertical="center"/>
    </xf>
    <xf numFmtId="9" fontId="4" fillId="0" borderId="291" xfId="577" applyFont="1" applyFill="1" applyBorder="1" applyAlignment="1" applyProtection="1">
      <alignment horizontal="right" vertical="center"/>
    </xf>
    <xf numFmtId="0" fontId="10" fillId="0" borderId="292" xfId="379" applyFont="1" applyFill="1" applyBorder="1" applyAlignment="1" applyProtection="1">
      <alignment horizontal="center" vertical="center"/>
    </xf>
    <xf numFmtId="0" fontId="10" fillId="0" borderId="304" xfId="379" applyFont="1" applyFill="1" applyBorder="1" applyAlignment="1" applyProtection="1">
      <alignment horizontal="left" vertical="center" wrapText="1"/>
    </xf>
    <xf numFmtId="0" fontId="10" fillId="43" borderId="289" xfId="379" applyFont="1" applyFill="1" applyBorder="1" applyAlignment="1" applyProtection="1">
      <alignment horizontal="center" vertical="center"/>
    </xf>
    <xf numFmtId="0" fontId="10" fillId="43" borderId="288" xfId="379" applyFont="1" applyFill="1" applyBorder="1" applyAlignment="1" applyProtection="1">
      <alignment horizontal="center" vertical="center"/>
    </xf>
    <xf numFmtId="0" fontId="4" fillId="43" borderId="290" xfId="379" applyFont="1" applyFill="1" applyBorder="1" applyAlignment="1" applyProtection="1">
      <alignment horizontal="center" vertical="center"/>
    </xf>
    <xf numFmtId="0" fontId="9" fillId="43" borderId="286" xfId="379" applyFont="1" applyFill="1" applyBorder="1" applyAlignment="1" applyProtection="1">
      <alignment horizontal="center" vertical="center"/>
    </xf>
    <xf numFmtId="0" fontId="10" fillId="43" borderId="139" xfId="379" applyFont="1" applyFill="1" applyBorder="1" applyAlignment="1" applyProtection="1">
      <alignment horizontal="center" vertical="center"/>
    </xf>
    <xf numFmtId="0" fontId="10" fillId="43" borderId="140" xfId="379" applyFont="1" applyFill="1" applyBorder="1" applyAlignment="1" applyProtection="1">
      <alignment horizontal="center" vertical="center"/>
    </xf>
    <xf numFmtId="0" fontId="4" fillId="43" borderId="143" xfId="379" quotePrefix="1" applyFont="1" applyFill="1" applyBorder="1" applyAlignment="1" applyProtection="1">
      <alignment horizontal="center" vertical="center" wrapText="1"/>
    </xf>
    <xf numFmtId="0" fontId="10" fillId="43" borderId="291" xfId="379" applyFont="1" applyFill="1" applyBorder="1" applyAlignment="1" applyProtection="1">
      <alignment horizontal="center" vertical="center"/>
    </xf>
    <xf numFmtId="0" fontId="10" fillId="43" borderId="294" xfId="379" applyFont="1" applyFill="1" applyBorder="1" applyAlignment="1" applyProtection="1">
      <alignment horizontal="center" vertical="center"/>
    </xf>
    <xf numFmtId="17" fontId="2" fillId="0" borderId="0" xfId="379" applyNumberFormat="1" applyFill="1" applyBorder="1" applyAlignment="1" applyProtection="1">
      <alignment vertical="center"/>
    </xf>
    <xf numFmtId="0" fontId="4" fillId="0" borderId="0" xfId="379" applyFont="1" applyFill="1" applyAlignment="1" applyProtection="1">
      <alignment vertical="center"/>
    </xf>
    <xf numFmtId="0" fontId="8" fillId="0" borderId="0" xfId="379" applyFont="1" applyFill="1" applyBorder="1" applyAlignment="1" applyProtection="1">
      <alignment vertical="center"/>
    </xf>
    <xf numFmtId="0" fontId="7" fillId="0" borderId="0" xfId="379" applyFont="1" applyFill="1" applyAlignment="1" applyProtection="1">
      <alignment vertical="center"/>
    </xf>
    <xf numFmtId="0" fontId="7" fillId="0" borderId="0" xfId="379" applyFont="1" applyFill="1" applyBorder="1" applyAlignment="1" applyProtection="1">
      <alignment vertical="center"/>
    </xf>
    <xf numFmtId="0" fontId="9" fillId="0" borderId="0" xfId="379" applyFont="1" applyFill="1" applyBorder="1" applyAlignment="1" applyProtection="1">
      <alignment horizontal="left" vertical="center"/>
    </xf>
    <xf numFmtId="0" fontId="0" fillId="0" borderId="0" xfId="0"/>
    <xf numFmtId="0" fontId="10" fillId="22" borderId="0" xfId="409" applyFont="1" applyFill="1" applyAlignment="1">
      <alignment horizontal="left" wrapText="1"/>
    </xf>
    <xf numFmtId="0" fontId="0" fillId="0" borderId="0" xfId="0" applyAlignment="1">
      <alignment vertical="center"/>
    </xf>
    <xf numFmtId="0" fontId="10" fillId="0" borderId="0" xfId="0" applyFont="1"/>
    <xf numFmtId="4" fontId="9" fillId="42" borderId="144" xfId="0" applyNumberFormat="1" applyFont="1" applyFill="1" applyBorder="1" applyAlignment="1">
      <alignment vertical="center"/>
    </xf>
    <xf numFmtId="4" fontId="9" fillId="43" borderId="14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5" xfId="0" applyBorder="1" applyAlignment="1">
      <alignment vertical="center"/>
    </xf>
    <xf numFmtId="0" fontId="0" fillId="0" borderId="190" xfId="0" applyBorder="1" applyAlignment="1">
      <alignment vertical="center"/>
    </xf>
    <xf numFmtId="0" fontId="0" fillId="0" borderId="106" xfId="0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379" applyFont="1" applyFill="1" applyBorder="1" applyAlignment="1" applyProtection="1">
      <alignment horizontal="left" vertical="center"/>
    </xf>
    <xf numFmtId="0" fontId="9" fillId="0" borderId="139" xfId="379" applyFont="1" applyFill="1" applyBorder="1" applyAlignment="1" applyProtection="1">
      <alignment horizontal="left" vertical="center"/>
    </xf>
    <xf numFmtId="0" fontId="9" fillId="0" borderId="143" xfId="379" applyFont="1" applyFill="1" applyBorder="1" applyAlignment="1" applyProtection="1">
      <alignment horizontal="left" vertical="center"/>
    </xf>
    <xf numFmtId="0" fontId="9" fillId="0" borderId="141" xfId="379" applyFont="1" applyFill="1" applyBorder="1" applyAlignment="1" applyProtection="1">
      <alignment horizontal="left" vertical="center"/>
    </xf>
    <xf numFmtId="0" fontId="9" fillId="0" borderId="141" xfId="379" applyFont="1" applyFill="1" applyBorder="1" applyAlignment="1" applyProtection="1">
      <alignment horizontal="center" vertical="center"/>
    </xf>
    <xf numFmtId="0" fontId="9" fillId="0" borderId="142" xfId="379" applyFont="1" applyFill="1" applyBorder="1" applyAlignment="1" applyProtection="1">
      <alignment horizontal="left" vertical="center"/>
    </xf>
  </cellXfs>
  <cellStyles count="579">
    <cellStyle name="20% - Ênfase1 2" xfId="1"/>
    <cellStyle name="20% - Ênfase1 2 3" xfId="2"/>
    <cellStyle name="20% - Ênfase1 2 3 2" xfId="3"/>
    <cellStyle name="20% - Ênfase1 2 4" xfId="4"/>
    <cellStyle name="20% - Ênfase1 2 4 2" xfId="5"/>
    <cellStyle name="20% - Ênfase1 2 5" xfId="6"/>
    <cellStyle name="20% - Ênfase1 2 5 2" xfId="7"/>
    <cellStyle name="20% - Ênfase1 2 6" xfId="8"/>
    <cellStyle name="20% - Ênfase1 2 6 2" xfId="9"/>
    <cellStyle name="20% - Ênfase1 2 7" xfId="10"/>
    <cellStyle name="20% - Ênfase1 2 7 2" xfId="11"/>
    <cellStyle name="20% - Ênfase1 3" xfId="12"/>
    <cellStyle name="20% - Ênfase1 4" xfId="13"/>
    <cellStyle name="20% - Ênfase1 5" xfId="14"/>
    <cellStyle name="20% - Ênfase2 2" xfId="15"/>
    <cellStyle name="20% - Ênfase2 2 2" xfId="16"/>
    <cellStyle name="20% - Ênfase2 2 2 2" xfId="17"/>
    <cellStyle name="20% - Ênfase2 2 3" xfId="18"/>
    <cellStyle name="20% - Ênfase2 2 3 2" xfId="19"/>
    <cellStyle name="20% - Ênfase2 2 4" xfId="20"/>
    <cellStyle name="20% - Ênfase2 2 4 2" xfId="21"/>
    <cellStyle name="20% - Ênfase2 2 5" xfId="22"/>
    <cellStyle name="20% - Ênfase2 2 5 2" xfId="23"/>
    <cellStyle name="20% - Ênfase2 2 6" xfId="24"/>
    <cellStyle name="20% - Ênfase2 2 6 2" xfId="25"/>
    <cellStyle name="20% - Ênfase2 2 7" xfId="26"/>
    <cellStyle name="20% - Ênfase2 2 7 2" xfId="27"/>
    <cellStyle name="20% - Ênfase2 3" xfId="28"/>
    <cellStyle name="20% - Ênfase2 4" xfId="29"/>
    <cellStyle name="20% - Ênfase2 5" xfId="30"/>
    <cellStyle name="20% - Ênfase3 2" xfId="31"/>
    <cellStyle name="20% - Ênfase3 2 2" xfId="32"/>
    <cellStyle name="20% - Ênfase3 2 2 2" xfId="33"/>
    <cellStyle name="20% - Ênfase3 2 3" xfId="34"/>
    <cellStyle name="20% - Ênfase3 2 3 2" xfId="35"/>
    <cellStyle name="20% - Ênfase3 2 4" xfId="36"/>
    <cellStyle name="20% - Ênfase3 2 4 2" xfId="37"/>
    <cellStyle name="20% - Ênfase3 2 5" xfId="38"/>
    <cellStyle name="20% - Ênfase3 2 5 2" xfId="39"/>
    <cellStyle name="20% - Ênfase3 2 6" xfId="40"/>
    <cellStyle name="20% - Ênfase3 2 6 2" xfId="41"/>
    <cellStyle name="20% - Ênfase3 2 7" xfId="42"/>
    <cellStyle name="20% - Ênfase3 2 7 2" xfId="43"/>
    <cellStyle name="20% - Ênfase3 3" xfId="44"/>
    <cellStyle name="20% - Ênfase3 4" xfId="45"/>
    <cellStyle name="20% - Ênfase3 5" xfId="46"/>
    <cellStyle name="20% - Ênfase4 2" xfId="47"/>
    <cellStyle name="20% - Ênfase4 2 2" xfId="48"/>
    <cellStyle name="20% - Ênfase4 2 2 2" xfId="49"/>
    <cellStyle name="20% - Ênfase4 2 3" xfId="50"/>
    <cellStyle name="20% - Ênfase4 2 3 2" xfId="51"/>
    <cellStyle name="20% - Ênfase4 2 4" xfId="52"/>
    <cellStyle name="20% - Ênfase4 2 4 2" xfId="53"/>
    <cellStyle name="20% - Ênfase4 2 5" xfId="54"/>
    <cellStyle name="20% - Ênfase4 2 5 2" xfId="55"/>
    <cellStyle name="20% - Ênfase4 2 6" xfId="56"/>
    <cellStyle name="20% - Ênfase4 2 6 2" xfId="57"/>
    <cellStyle name="20% - Ênfase4 2 7" xfId="58"/>
    <cellStyle name="20% - Ênfase4 2 7 2" xfId="59"/>
    <cellStyle name="20% - Ênfase4 3" xfId="60"/>
    <cellStyle name="20% - Ênfase4 4" xfId="61"/>
    <cellStyle name="20% - Ênfase4 5" xfId="62"/>
    <cellStyle name="20% - Ênfase5 2" xfId="63"/>
    <cellStyle name="20% - Ênfase5 2 2" xfId="64"/>
    <cellStyle name="20% - Ênfase5 2 2 2" xfId="65"/>
    <cellStyle name="20% - Ênfase5 2 3" xfId="66"/>
    <cellStyle name="20% - Ênfase5 2 3 2" xfId="67"/>
    <cellStyle name="20% - Ênfase5 2 4" xfId="68"/>
    <cellStyle name="20% - Ênfase5 2 4 2" xfId="69"/>
    <cellStyle name="20% - Ênfase5 2 5" xfId="70"/>
    <cellStyle name="20% - Ênfase5 2 5 2" xfId="71"/>
    <cellStyle name="20% - Ênfase5 2 6" xfId="72"/>
    <cellStyle name="20% - Ênfase5 2 6 2" xfId="73"/>
    <cellStyle name="20% - Ênfase5 2 7" xfId="74"/>
    <cellStyle name="20% - Ênfase5 2 7 2" xfId="75"/>
    <cellStyle name="20% - Ênfase5 3" xfId="76"/>
    <cellStyle name="20% - Ênfase5 4" xfId="77"/>
    <cellStyle name="20% - Ênfase5 5" xfId="78"/>
    <cellStyle name="20% - Ênfase6 2" xfId="79"/>
    <cellStyle name="20% - Ênfase6 2 2" xfId="80"/>
    <cellStyle name="20% - Ênfase6 2 2 2" xfId="81"/>
    <cellStyle name="20% - Ênfase6 2 3" xfId="82"/>
    <cellStyle name="20% - Ênfase6 2 3 2" xfId="83"/>
    <cellStyle name="20% - Ênfase6 2 4" xfId="84"/>
    <cellStyle name="20% - Ênfase6 2 4 2" xfId="85"/>
    <cellStyle name="20% - Ênfase6 2 5" xfId="86"/>
    <cellStyle name="20% - Ênfase6 2 5 2" xfId="87"/>
    <cellStyle name="20% - Ênfase6 2 6" xfId="88"/>
    <cellStyle name="20% - Ênfase6 2 6 2" xfId="89"/>
    <cellStyle name="20% - Ênfase6 2 7" xfId="90"/>
    <cellStyle name="20% - Ênfase6 2 7 2" xfId="91"/>
    <cellStyle name="20% - Ênfase6 3" xfId="92"/>
    <cellStyle name="20% - Ênfase6 4" xfId="93"/>
    <cellStyle name="20% - Ênfase6 5" xfId="94"/>
    <cellStyle name="40% - Ênfase1 2" xfId="95"/>
    <cellStyle name="40% - Ênfase1 2 2" xfId="96"/>
    <cellStyle name="40% - Ênfase1 2 2 2" xfId="97"/>
    <cellStyle name="40% - Ênfase1 2 4" xfId="98"/>
    <cellStyle name="40% - Ênfase1 2 4 2" xfId="99"/>
    <cellStyle name="40% - Ênfase1 2 5" xfId="100"/>
    <cellStyle name="40% - Ênfase1 2 5 2" xfId="101"/>
    <cellStyle name="40% - Ênfase1 2 6" xfId="102"/>
    <cellStyle name="40% - Ênfase1 2 6 2" xfId="103"/>
    <cellStyle name="40% - Ênfase1 2 7" xfId="104"/>
    <cellStyle name="40% - Ênfase1 2 7 2" xfId="105"/>
    <cellStyle name="40% - Ênfase1 3" xfId="106"/>
    <cellStyle name="40% - Ênfase1 4" xfId="107"/>
    <cellStyle name="40% - Ênfase1 5" xfId="108"/>
    <cellStyle name="40% - Ênfase2 2" xfId="109"/>
    <cellStyle name="40% - Ênfase2 2 2" xfId="110"/>
    <cellStyle name="40% - Ênfase2 2 2 2" xfId="111"/>
    <cellStyle name="40% - Ênfase2 2 3" xfId="112"/>
    <cellStyle name="40% - Ênfase2 2 3 2" xfId="113"/>
    <cellStyle name="40% - Ênfase2 2 5" xfId="114"/>
    <cellStyle name="40% - Ênfase2 2 5 2" xfId="115"/>
    <cellStyle name="40% - Ênfase2 2 6" xfId="116"/>
    <cellStyle name="40% - Ênfase2 2 6 2" xfId="117"/>
    <cellStyle name="40% - Ênfase2 2 7" xfId="118"/>
    <cellStyle name="40% - Ênfase2 2 7 2" xfId="119"/>
    <cellStyle name="40% - Ênfase2 3" xfId="120"/>
    <cellStyle name="40% - Ênfase2 4" xfId="121"/>
    <cellStyle name="40% - Ênfase2 5" xfId="122"/>
    <cellStyle name="40% - Ênfase3 2" xfId="123"/>
    <cellStyle name="40% - Ênfase3 2 2" xfId="124"/>
    <cellStyle name="40% - Ênfase3 2 2 2" xfId="125"/>
    <cellStyle name="40% - Ênfase3 2 3" xfId="126"/>
    <cellStyle name="40% - Ênfase3 2 3 2" xfId="127"/>
    <cellStyle name="40% - Ênfase3 2 4" xfId="128"/>
    <cellStyle name="40% - Ênfase3 2 4 2" xfId="129"/>
    <cellStyle name="40% - Ênfase3 2 5" xfId="130"/>
    <cellStyle name="40% - Ênfase3 2 5 2" xfId="131"/>
    <cellStyle name="40% - Ênfase3 2 6" xfId="132"/>
    <cellStyle name="40% - Ênfase3 2 6 2" xfId="133"/>
    <cellStyle name="40% - Ênfase3 2 7" xfId="134"/>
    <cellStyle name="40% - Ênfase3 2 7 2" xfId="135"/>
    <cellStyle name="40% - Ênfase3 3" xfId="136"/>
    <cellStyle name="40% - Ênfase3 4" xfId="137"/>
    <cellStyle name="40% - Ênfase3 5" xfId="138"/>
    <cellStyle name="40% - Ênfase4 2" xfId="139"/>
    <cellStyle name="40% - Ênfase4 2 2" xfId="140"/>
    <cellStyle name="40% - Ênfase4 2 2 2" xfId="141"/>
    <cellStyle name="40% - Ênfase4 2 3" xfId="142"/>
    <cellStyle name="40% - Ênfase4 2 3 2" xfId="143"/>
    <cellStyle name="40% - Ênfase4 2 4" xfId="144"/>
    <cellStyle name="40% - Ênfase4 2 4 2" xfId="145"/>
    <cellStyle name="40% - Ênfase4 2 5" xfId="146"/>
    <cellStyle name="40% - Ênfase4 2 5 2" xfId="147"/>
    <cellStyle name="40% - Ênfase4 2 6" xfId="148"/>
    <cellStyle name="40% - Ênfase4 2 6 2" xfId="149"/>
    <cellStyle name="40% - Ênfase4 2 7" xfId="150"/>
    <cellStyle name="40% - Ênfase4 2 7 2" xfId="151"/>
    <cellStyle name="40% - Ênfase4 3" xfId="152"/>
    <cellStyle name="40% - Ênfase4 4" xfId="153"/>
    <cellStyle name="40% - Ênfase4 5" xfId="154"/>
    <cellStyle name="40% - Ênfase5 2" xfId="155"/>
    <cellStyle name="40% - Ênfase5 2 2" xfId="156"/>
    <cellStyle name="40% - Ênfase5 2 2 2" xfId="157"/>
    <cellStyle name="40% - Ênfase5 2 3" xfId="158"/>
    <cellStyle name="40% - Ênfase5 2 3 2" xfId="159"/>
    <cellStyle name="40% - Ênfase5 2 4" xfId="160"/>
    <cellStyle name="40% - Ênfase5 2 4 2" xfId="161"/>
    <cellStyle name="40% - Ênfase5 2 5" xfId="162"/>
    <cellStyle name="40% - Ênfase5 2 5 2" xfId="163"/>
    <cellStyle name="40% - Ênfase5 2 6" xfId="164"/>
    <cellStyle name="40% - Ênfase5 2 6 2" xfId="165"/>
    <cellStyle name="40% - Ênfase5 2 7" xfId="166"/>
    <cellStyle name="40% - Ênfase5 2 7 2" xfId="167"/>
    <cellStyle name="40% - Ênfase5 3" xfId="168"/>
    <cellStyle name="40% - Ênfase5 4" xfId="169"/>
    <cellStyle name="40% - Ênfase5 5" xfId="170"/>
    <cellStyle name="40% - Ênfase6 2" xfId="171"/>
    <cellStyle name="40% - Ênfase6 2 2" xfId="172"/>
    <cellStyle name="40% - Ênfase6 2 2 2" xfId="173"/>
    <cellStyle name="40% - Ênfase6 2 3" xfId="174"/>
    <cellStyle name="40% - Ênfase6 2 3 2" xfId="175"/>
    <cellStyle name="40% - Ênfase6 2 4" xfId="176"/>
    <cellStyle name="40% - Ênfase6 2 4 2" xfId="177"/>
    <cellStyle name="40% - Ênfase6 2 5" xfId="178"/>
    <cellStyle name="40% - Ênfase6 2 5 2" xfId="179"/>
    <cellStyle name="40% - Ênfase6 2 6" xfId="180"/>
    <cellStyle name="40% - Ênfase6 2 6 2" xfId="181"/>
    <cellStyle name="40% - Ênfase6 2 7" xfId="182"/>
    <cellStyle name="40% - Ênfase6 2 7 2" xfId="183"/>
    <cellStyle name="40% - Ênfase6 3" xfId="184"/>
    <cellStyle name="40% - Ênfase6 4" xfId="185"/>
    <cellStyle name="40% - Ênfase6 5" xfId="186"/>
    <cellStyle name="60% - Ênfase1 2" xfId="187"/>
    <cellStyle name="60% - Ênfase1 2 2" xfId="188"/>
    <cellStyle name="60% - Ênfase1 2 3" xfId="189"/>
    <cellStyle name="60% - Ênfase1 2 4" xfId="190"/>
    <cellStyle name="60% - Ênfase1 2 5" xfId="191"/>
    <cellStyle name="60% - Ênfase1 2 6" xfId="192"/>
    <cellStyle name="60% - Ênfase1 2 7" xfId="193"/>
    <cellStyle name="60% - Ênfase1 3" xfId="194"/>
    <cellStyle name="60% - Ênfase1 4" xfId="195"/>
    <cellStyle name="60% - Ênfase1 5" xfId="196"/>
    <cellStyle name="60% - Ênfase2 2" xfId="197"/>
    <cellStyle name="60% - Ênfase2 2 2" xfId="198"/>
    <cellStyle name="60% - Ênfase2 2 3" xfId="199"/>
    <cellStyle name="60% - Ênfase2 2 4" xfId="200"/>
    <cellStyle name="60% - Ênfase2 2 5" xfId="201"/>
    <cellStyle name="60% - Ênfase2 2 6" xfId="202"/>
    <cellStyle name="60% - Ênfase2 2 7" xfId="203"/>
    <cellStyle name="60% - Ênfase2 3" xfId="204"/>
    <cellStyle name="60% - Ênfase2 4" xfId="205"/>
    <cellStyle name="60% - Ênfase2 5" xfId="206"/>
    <cellStyle name="60% - Ênfase3 2" xfId="207"/>
    <cellStyle name="60% - Ênfase3 2 2" xfId="208"/>
    <cellStyle name="60% - Ênfase3 2 3" xfId="209"/>
    <cellStyle name="60% - Ênfase3 2 4" xfId="210"/>
    <cellStyle name="60% - Ênfase3 2 5" xfId="211"/>
    <cellStyle name="60% - Ênfase3 2 6" xfId="212"/>
    <cellStyle name="60% - Ênfase3 2 7" xfId="213"/>
    <cellStyle name="60% - Ênfase3 3" xfId="214"/>
    <cellStyle name="60% - Ênfase3 4" xfId="215"/>
    <cellStyle name="60% - Ênfase3 5" xfId="216"/>
    <cellStyle name="60% - Ênfase4 2" xfId="217"/>
    <cellStyle name="60% - Ênfase4 2 2" xfId="218"/>
    <cellStyle name="60% - Ênfase4 2 3" xfId="219"/>
    <cellStyle name="60% - Ênfase4 2 4" xfId="220"/>
    <cellStyle name="60% - Ênfase4 2 5" xfId="221"/>
    <cellStyle name="60% - Ênfase4 2 6" xfId="222"/>
    <cellStyle name="60% - Ênfase4 2 7" xfId="223"/>
    <cellStyle name="60% - Ênfase4 3" xfId="224"/>
    <cellStyle name="60% - Ênfase4 4" xfId="225"/>
    <cellStyle name="60% - Ênfase4 5" xfId="226"/>
    <cellStyle name="60% - Ênfase5 2" xfId="227"/>
    <cellStyle name="60% - Ênfase5 2 2" xfId="228"/>
    <cellStyle name="60% - Ênfase5 2 3" xfId="229"/>
    <cellStyle name="60% - Ênfase5 2 4" xfId="230"/>
    <cellStyle name="60% - Ênfase5 2 5" xfId="231"/>
    <cellStyle name="60% - Ênfase5 2 6" xfId="232"/>
    <cellStyle name="60% - Ênfase5 2 7" xfId="233"/>
    <cellStyle name="60% - Ênfase5 3" xfId="234"/>
    <cellStyle name="60% - Ênfase5 4" xfId="235"/>
    <cellStyle name="60% - Ênfase5 5" xfId="236"/>
    <cellStyle name="60% - Ênfase6 2" xfId="237"/>
    <cellStyle name="60% - Ênfase6 2 2" xfId="238"/>
    <cellStyle name="60% - Ênfase6 2 3" xfId="239"/>
    <cellStyle name="60% - Ênfase6 2 4" xfId="240"/>
    <cellStyle name="60% - Ênfase6 2 5" xfId="241"/>
    <cellStyle name="60% - Ênfase6 2 6" xfId="242"/>
    <cellStyle name="60% - Ênfase6 2 7" xfId="243"/>
    <cellStyle name="60% - Ênfase6 3" xfId="244"/>
    <cellStyle name="60% - Ênfase6 4" xfId="245"/>
    <cellStyle name="60% - Ênfase6 5" xfId="246"/>
    <cellStyle name="Alterar descrição" xfId="247"/>
    <cellStyle name="Bom" xfId="248"/>
    <cellStyle name="Bom 2" xfId="249"/>
    <cellStyle name="Bom 3" xfId="250"/>
    <cellStyle name="Bom 4" xfId="251"/>
    <cellStyle name="Cálculo 2" xfId="252"/>
    <cellStyle name="Cálculo 2 2" xfId="253"/>
    <cellStyle name="Cálculo 2 2 2" xfId="254"/>
    <cellStyle name="Cálculo 2 3" xfId="255"/>
    <cellStyle name="Cálculo 2 3 2" xfId="256"/>
    <cellStyle name="Cálculo 2 4" xfId="257"/>
    <cellStyle name="Cálculo 2 4 2" xfId="258"/>
    <cellStyle name="Cálculo 2 5" xfId="259"/>
    <cellStyle name="Cálculo 2 5 2" xfId="260"/>
    <cellStyle name="Cálculo 2 6" xfId="261"/>
    <cellStyle name="Cálculo 2 6 2" xfId="262"/>
    <cellStyle name="Cálculo 2 7" xfId="263"/>
    <cellStyle name="Cálculo 2 7 2" xfId="264"/>
    <cellStyle name="Célula de Verificação 2" xfId="265"/>
    <cellStyle name="Célula de Verificação 2 2" xfId="266"/>
    <cellStyle name="Célula de Verificação 2 3" xfId="267"/>
    <cellStyle name="Célula de Verificação 2 4" xfId="268"/>
    <cellStyle name="Célula de Verificação 2 5" xfId="269"/>
    <cellStyle name="Célula de Verificação 2 6" xfId="270"/>
    <cellStyle name="Célula de Verificação 2 7" xfId="271"/>
    <cellStyle name="Célula de Verificação 3" xfId="272"/>
    <cellStyle name="Célula de Verificação 4" xfId="273"/>
    <cellStyle name="Célula de Verificação 5" xfId="274"/>
    <cellStyle name="Célula Vinculada 2" xfId="275"/>
    <cellStyle name="Célula Vinculada 2 2" xfId="276"/>
    <cellStyle name="Célula Vinculada 2 3" xfId="277"/>
    <cellStyle name="Célula Vinculada 2 4" xfId="278"/>
    <cellStyle name="Célula Vinculada 2 5" xfId="279"/>
    <cellStyle name="Célula Vinculada 2 6" xfId="280"/>
    <cellStyle name="Célula Vinculada 2 7" xfId="281"/>
    <cellStyle name="Célula Vinculada 3" xfId="282"/>
    <cellStyle name="Célula Vinculada 4" xfId="283"/>
    <cellStyle name="Célula Vinculada 5" xfId="284"/>
    <cellStyle name="Ênfase1 2" xfId="285"/>
    <cellStyle name="Ênfase1 2 2" xfId="286"/>
    <cellStyle name="Ênfase1 2 3" xfId="287"/>
    <cellStyle name="Ênfase1 2 4" xfId="288"/>
    <cellStyle name="Ênfase1 2 5" xfId="289"/>
    <cellStyle name="Ênfase1 2 6" xfId="290"/>
    <cellStyle name="Ênfase1 2 7" xfId="291"/>
    <cellStyle name="Ênfase1 3" xfId="292"/>
    <cellStyle name="Ênfase1 4" xfId="293"/>
    <cellStyle name="Ênfase1 5" xfId="294"/>
    <cellStyle name="Ênfase2 2" xfId="295"/>
    <cellStyle name="Ênfase2 2 2" xfId="296"/>
    <cellStyle name="Ênfase2 2 3" xfId="297"/>
    <cellStyle name="Ênfase2 2 4" xfId="298"/>
    <cellStyle name="Ênfase2 2 5" xfId="299"/>
    <cellStyle name="Ênfase2 2 6" xfId="300"/>
    <cellStyle name="Ênfase2 2 7" xfId="301"/>
    <cellStyle name="Ênfase2 3" xfId="302"/>
    <cellStyle name="Ênfase2 4" xfId="303"/>
    <cellStyle name="Ênfase2 5" xfId="304"/>
    <cellStyle name="Ênfase3 2" xfId="305"/>
    <cellStyle name="Ênfase3 2 2" xfId="306"/>
    <cellStyle name="Ênfase3 2 3" xfId="307"/>
    <cellStyle name="Ênfase3 2 4" xfId="308"/>
    <cellStyle name="Ênfase3 2 5" xfId="309"/>
    <cellStyle name="Ênfase3 2 6" xfId="310"/>
    <cellStyle name="Ênfase3 2 7" xfId="311"/>
    <cellStyle name="Ênfase3 3" xfId="312"/>
    <cellStyle name="Ênfase3 4" xfId="313"/>
    <cellStyle name="Ênfase3 5" xfId="314"/>
    <cellStyle name="Ênfase4 2" xfId="315"/>
    <cellStyle name="Ênfase4 2 2" xfId="316"/>
    <cellStyle name="Ênfase4 2 3" xfId="317"/>
    <cellStyle name="Ênfase4 2 4" xfId="318"/>
    <cellStyle name="Ênfase4 2 5" xfId="319"/>
    <cellStyle name="Ênfase4 2 6" xfId="320"/>
    <cellStyle name="Ênfase4 2 7" xfId="321"/>
    <cellStyle name="Ênfase4 3" xfId="322"/>
    <cellStyle name="Ênfase4 4" xfId="323"/>
    <cellStyle name="Ênfase4 5" xfId="324"/>
    <cellStyle name="Ênfase5 2" xfId="325"/>
    <cellStyle name="Ênfase5 2 2" xfId="326"/>
    <cellStyle name="Ênfase5 2 3" xfId="327"/>
    <cellStyle name="Ênfase5 2 4" xfId="328"/>
    <cellStyle name="Ênfase5 2 5" xfId="329"/>
    <cellStyle name="Ênfase5 2 6" xfId="330"/>
    <cellStyle name="Ênfase5 2 7" xfId="331"/>
    <cellStyle name="Ênfase5 3" xfId="332"/>
    <cellStyle name="Ênfase5 4" xfId="333"/>
    <cellStyle name="Ênfase5 5" xfId="334"/>
    <cellStyle name="Ênfase6 2" xfId="335"/>
    <cellStyle name="Ênfase6 2 2" xfId="336"/>
    <cellStyle name="Ênfase6 2 3" xfId="337"/>
    <cellStyle name="Ênfase6 2 4" xfId="338"/>
    <cellStyle name="Ênfase6 2 5" xfId="339"/>
    <cellStyle name="Ênfase6 2 6" xfId="340"/>
    <cellStyle name="Ênfase6 2 7" xfId="341"/>
    <cellStyle name="Ênfase6 3" xfId="342"/>
    <cellStyle name="Ênfase6 4" xfId="343"/>
    <cellStyle name="Ênfase6 5" xfId="344"/>
    <cellStyle name="Entrada 2" xfId="345"/>
    <cellStyle name="Entrada 2 2" xfId="346"/>
    <cellStyle name="Entrada 2 2 2" xfId="347"/>
    <cellStyle name="Entrada 2 3" xfId="348"/>
    <cellStyle name="Entrada 2 3 2" xfId="349"/>
    <cellStyle name="Entrada 2 4" xfId="350"/>
    <cellStyle name="Entrada 2 4 2" xfId="351"/>
    <cellStyle name="Entrada 2 5" xfId="352"/>
    <cellStyle name="Entrada 2 5 2" xfId="353"/>
    <cellStyle name="Entrada 2 6" xfId="354"/>
    <cellStyle name="Entrada 2 6 2" xfId="355"/>
    <cellStyle name="Entrada 2 7" xfId="356"/>
    <cellStyle name="Entrada 2 7 2" xfId="357"/>
    <cellStyle name="Entrada 3" xfId="358"/>
    <cellStyle name="Entrada 4" xfId="359"/>
    <cellStyle name="Entrada 5" xfId="360"/>
    <cellStyle name="Excel Built-in Normal" xfId="361"/>
    <cellStyle name="Falta_Preço" xfId="362"/>
    <cellStyle name="Final_Completo" xfId="363"/>
    <cellStyle name="Hiperlink" xfId="364" builtinId="8"/>
    <cellStyle name="Hyperlink 2" xfId="365"/>
    <cellStyle name="Incorreto 2" xfId="366"/>
    <cellStyle name="Moeda" xfId="367" builtinId="4"/>
    <cellStyle name="Moeda 10" xfId="368"/>
    <cellStyle name="Moeda 2" xfId="369"/>
    <cellStyle name="Moeda 2 2" xfId="370"/>
    <cellStyle name="Moeda 3" xfId="371"/>
    <cellStyle name="Moeda 4" xfId="372"/>
    <cellStyle name="Moeda 5" xfId="373"/>
    <cellStyle name="Moeda 9" xfId="374"/>
    <cellStyle name="Neutra 2" xfId="375"/>
    <cellStyle name="Neutra 3" xfId="376"/>
    <cellStyle name="Neutra 4" xfId="377"/>
    <cellStyle name="Normal" xfId="0" builtinId="0" customBuiltin="1"/>
    <cellStyle name="Normal 10" xfId="378"/>
    <cellStyle name="Normal 10 2" xfId="379"/>
    <cellStyle name="Normal 11" xfId="380"/>
    <cellStyle name="Normal 12" xfId="381"/>
    <cellStyle name="Normal 13" xfId="382"/>
    <cellStyle name="Normal 14" xfId="383"/>
    <cellStyle name="Normal 15" xfId="384"/>
    <cellStyle name="Normal 16" xfId="385"/>
    <cellStyle name="Normal 2" xfId="386"/>
    <cellStyle name="Normal 2 2" xfId="387"/>
    <cellStyle name="Normal 2 2 2" xfId="388"/>
    <cellStyle name="Normal 2 3" xfId="389"/>
    <cellStyle name="Normal 2 4" xfId="390"/>
    <cellStyle name="Normal 2 5" xfId="391"/>
    <cellStyle name="Normal 3" xfId="392"/>
    <cellStyle name="Normal 3 2" xfId="393"/>
    <cellStyle name="Normal 3 2 2" xfId="394"/>
    <cellStyle name="Normal 3 2 2 2" xfId="395"/>
    <cellStyle name="Normal 3 2 3" xfId="396"/>
    <cellStyle name="Normal 33" xfId="397"/>
    <cellStyle name="Normal 34" xfId="398"/>
    <cellStyle name="Normal 35" xfId="399"/>
    <cellStyle name="Normal 36" xfId="400"/>
    <cellStyle name="Normal 36 2" xfId="401"/>
    <cellStyle name="Normal 37" xfId="402"/>
    <cellStyle name="Normal 38" xfId="403"/>
    <cellStyle name="Normal 38 2" xfId="404"/>
    <cellStyle name="Normal 4" xfId="405"/>
    <cellStyle name="Normal 4 2" xfId="406"/>
    <cellStyle name="Normal 4 2 2" xfId="407"/>
    <cellStyle name="Normal 5" xfId="408"/>
    <cellStyle name="Normal 5 2" xfId="409"/>
    <cellStyle name="Normal 6" xfId="410"/>
    <cellStyle name="Normal 6 2" xfId="411"/>
    <cellStyle name="Normal 7" xfId="412"/>
    <cellStyle name="Normal 7 2" xfId="413"/>
    <cellStyle name="Normal 8" xfId="414"/>
    <cellStyle name="Normal 9" xfId="415"/>
    <cellStyle name="Normal_Orçam. Padrão PMSP Jul07" xfId="416"/>
    <cellStyle name="Normal_Orçam. Padrão PMSP Jul07 2" xfId="417"/>
    <cellStyle name="Normal_Plan1" xfId="418"/>
    <cellStyle name="Nota 2" xfId="419"/>
    <cellStyle name="Nota 2 2" xfId="420"/>
    <cellStyle name="Nota 2 2 2" xfId="421"/>
    <cellStyle name="Nota 2 2 2 2" xfId="422"/>
    <cellStyle name="Nota 2 2 3" xfId="423"/>
    <cellStyle name="Nota 2 3" xfId="424"/>
    <cellStyle name="Nota 2 3 2" xfId="425"/>
    <cellStyle name="Nota 2 3 2 2" xfId="426"/>
    <cellStyle name="Nota 2 3 3" xfId="427"/>
    <cellStyle name="Nota 2 4" xfId="428"/>
    <cellStyle name="Nota 2 4 2" xfId="429"/>
    <cellStyle name="Nota 2 4 2 2" xfId="430"/>
    <cellStyle name="Nota 2 4 3" xfId="431"/>
    <cellStyle name="Nota 2 5" xfId="432"/>
    <cellStyle name="Nota 2 5 2" xfId="433"/>
    <cellStyle name="Nota 2 5 2 2" xfId="434"/>
    <cellStyle name="Nota 2 5 3" xfId="435"/>
    <cellStyle name="Nota 2 6" xfId="436"/>
    <cellStyle name="Nota 2 6 2" xfId="437"/>
    <cellStyle name="Nota 2 6 2 2" xfId="438"/>
    <cellStyle name="Nota 2 6 3" xfId="439"/>
    <cellStyle name="Nota 2 7" xfId="440"/>
    <cellStyle name="Nota 2 7 2" xfId="441"/>
    <cellStyle name="Nota 2 7 2 2" xfId="442"/>
    <cellStyle name="Nota 2 7 3" xfId="443"/>
    <cellStyle name="Nota 3" xfId="444"/>
    <cellStyle name="Nota 4" xfId="445"/>
    <cellStyle name="Nota 5" xfId="446"/>
    <cellStyle name="Porcentagem" xfId="577" builtinId="5"/>
    <cellStyle name="Porcentagem 10" xfId="447"/>
    <cellStyle name="Porcentagem 10 2" xfId="448"/>
    <cellStyle name="Porcentagem 2" xfId="449"/>
    <cellStyle name="Porcentagem 2 2" xfId="450"/>
    <cellStyle name="Porcentagem 2 2 2" xfId="451"/>
    <cellStyle name="Porcentagem 3" xfId="452"/>
    <cellStyle name="Porcentagem 3 2" xfId="453"/>
    <cellStyle name="Porcentagem 4" xfId="454"/>
    <cellStyle name="Porcentagem 8" xfId="455"/>
    <cellStyle name="Porcentagem 8 2" xfId="456"/>
    <cellStyle name="Saída 2" xfId="457"/>
    <cellStyle name="Saída 2 2" xfId="458"/>
    <cellStyle name="Saída 2 2 2" xfId="459"/>
    <cellStyle name="Saída 2 3" xfId="460"/>
    <cellStyle name="Saída 2 3 2" xfId="461"/>
    <cellStyle name="Saída 2 4" xfId="462"/>
    <cellStyle name="Saída 2 4 2" xfId="463"/>
    <cellStyle name="Saída 2 5" xfId="464"/>
    <cellStyle name="Saída 2 5 2" xfId="465"/>
    <cellStyle name="Saída 2 6" xfId="466"/>
    <cellStyle name="Saída 2 6 2" xfId="467"/>
    <cellStyle name="Saída 2 7" xfId="468"/>
    <cellStyle name="Saída 2 7 2" xfId="469"/>
    <cellStyle name="Saída 3" xfId="470"/>
    <cellStyle name="Saída 4" xfId="471"/>
    <cellStyle name="Saída 5" xfId="472"/>
    <cellStyle name="Separador de milhares 10" xfId="474"/>
    <cellStyle name="Separador de milhares 12" xfId="475"/>
    <cellStyle name="Separador de milhares 2" xfId="476"/>
    <cellStyle name="Separador de milhares 2 2" xfId="477"/>
    <cellStyle name="Separador de milhares 2 2 2" xfId="478"/>
    <cellStyle name="Separador de milhares 2 3" xfId="479"/>
    <cellStyle name="Separador de milhares 3" xfId="480"/>
    <cellStyle name="Separador de milhares 3 2" xfId="481"/>
    <cellStyle name="Separador de milhares 32" xfId="482"/>
    <cellStyle name="Separador de milhares 4" xfId="483"/>
    <cellStyle name="Separador de milhares 4 2" xfId="484"/>
    <cellStyle name="Separador de milhares 4 3" xfId="485"/>
    <cellStyle name="Separador de milhares 5" xfId="486"/>
    <cellStyle name="Separador de milhares 5 2" xfId="487"/>
    <cellStyle name="Separador de milhares 6" xfId="488"/>
    <cellStyle name="Separador de milhares 6 2" xfId="489"/>
    <cellStyle name="Separador de milhares 7" xfId="490"/>
    <cellStyle name="Separador de milhares 8" xfId="491"/>
    <cellStyle name="Separador de milhares 9" xfId="492"/>
    <cellStyle name="Separador de milhares_C%F3pia de OR%C7AMENTO PREF MAUA 729 -JD ORATORIO OS 26  REVIS%C3O A  25 OUT_rev97" xfId="493"/>
    <cellStyle name="Texto de Aviso 2" xfId="494"/>
    <cellStyle name="Texto de Aviso 2 2" xfId="495"/>
    <cellStyle name="Texto de Aviso 2 3" xfId="496"/>
    <cellStyle name="Texto de Aviso 2 4" xfId="497"/>
    <cellStyle name="Texto de Aviso 2 5" xfId="498"/>
    <cellStyle name="Texto de Aviso 2 6" xfId="499"/>
    <cellStyle name="Texto de Aviso 2 7" xfId="500"/>
    <cellStyle name="Texto de Aviso 3" xfId="501"/>
    <cellStyle name="Texto de Aviso 4" xfId="502"/>
    <cellStyle name="Texto de Aviso 5" xfId="503"/>
    <cellStyle name="Texto Explicativo 2" xfId="504"/>
    <cellStyle name="Texto Explicativo 2 2" xfId="505"/>
    <cellStyle name="Texto Explicativo 2 3" xfId="506"/>
    <cellStyle name="Texto Explicativo 2 4" xfId="507"/>
    <cellStyle name="Texto Explicativo 2 5" xfId="508"/>
    <cellStyle name="Texto Explicativo 2 6" xfId="509"/>
    <cellStyle name="Texto Explicativo 2 7" xfId="510"/>
    <cellStyle name="Texto Explicativo 3" xfId="511"/>
    <cellStyle name="Texto Explicativo 4" xfId="512"/>
    <cellStyle name="Texto Explicativo 5" xfId="513"/>
    <cellStyle name="Título 1 1" xfId="514"/>
    <cellStyle name="Título 1 1 1" xfId="515"/>
    <cellStyle name="Título 1 1 2" xfId="516"/>
    <cellStyle name="Título 1 1 3" xfId="517"/>
    <cellStyle name="Título 1 1 4" xfId="518"/>
    <cellStyle name="Título 1 2" xfId="519"/>
    <cellStyle name="Título 1 2 2" xfId="520"/>
    <cellStyle name="Título 1 2 3" xfId="521"/>
    <cellStyle name="Título 1 2 4" xfId="522"/>
    <cellStyle name="Título 1 2 5" xfId="523"/>
    <cellStyle name="Título 1 2 6" xfId="524"/>
    <cellStyle name="Título 1 2 7" xfId="525"/>
    <cellStyle name="Título 1 3" xfId="526"/>
    <cellStyle name="Título 1 4" xfId="527"/>
    <cellStyle name="Título 1 5" xfId="528"/>
    <cellStyle name="Título 2 2" xfId="529"/>
    <cellStyle name="Título 2 2 2" xfId="530"/>
    <cellStyle name="Título 2 2 3" xfId="531"/>
    <cellStyle name="Título 2 2 4" xfId="532"/>
    <cellStyle name="Título 2 2 5" xfId="533"/>
    <cellStyle name="Título 2 2 6" xfId="534"/>
    <cellStyle name="Título 2 2 7" xfId="535"/>
    <cellStyle name="Título 2 3" xfId="536"/>
    <cellStyle name="Título 2 4" xfId="537"/>
    <cellStyle name="Título 2 5" xfId="538"/>
    <cellStyle name="Título 3 2" xfId="539"/>
    <cellStyle name="Título 3 2 2" xfId="540"/>
    <cellStyle name="Título 3 2 3" xfId="541"/>
    <cellStyle name="Título 3 2 4" xfId="542"/>
    <cellStyle name="Título 3 2 5" xfId="543"/>
    <cellStyle name="Título 3 2 6" xfId="544"/>
    <cellStyle name="Título 3 2 7" xfId="545"/>
    <cellStyle name="Título 3 3" xfId="546"/>
    <cellStyle name="Título 3 4" xfId="547"/>
    <cellStyle name="Título 3 5" xfId="548"/>
    <cellStyle name="Título 4 2" xfId="549"/>
    <cellStyle name="Título 4 2 2" xfId="550"/>
    <cellStyle name="Título 4 2 3" xfId="551"/>
    <cellStyle name="Título 4 2 4" xfId="552"/>
    <cellStyle name="Título 4 2 5" xfId="553"/>
    <cellStyle name="Título 4 2 6" xfId="554"/>
    <cellStyle name="Título 4 2 7" xfId="555"/>
    <cellStyle name="Título 4 3" xfId="556"/>
    <cellStyle name="Título 4 4" xfId="557"/>
    <cellStyle name="Título 4 5" xfId="558"/>
    <cellStyle name="Total 2" xfId="559"/>
    <cellStyle name="Total 2 2" xfId="560"/>
    <cellStyle name="Total 2 2 2" xfId="561"/>
    <cellStyle name="Total 2 3" xfId="562"/>
    <cellStyle name="Total 2 3 2" xfId="563"/>
    <cellStyle name="Total 2 4" xfId="564"/>
    <cellStyle name="Total 2 4 2" xfId="565"/>
    <cellStyle name="Total 2 5" xfId="566"/>
    <cellStyle name="Total 2 5 2" xfId="567"/>
    <cellStyle name="Total 2 6" xfId="568"/>
    <cellStyle name="Total 2 6 2" xfId="569"/>
    <cellStyle name="Total 2 7" xfId="570"/>
    <cellStyle name="Total 2 7 2" xfId="571"/>
    <cellStyle name="Total 3" xfId="572"/>
    <cellStyle name="Total 4" xfId="573"/>
    <cellStyle name="Total 5" xfId="574"/>
    <cellStyle name="Vírgula" xfId="473" builtinId="3"/>
    <cellStyle name="Vírgula 2" xfId="575"/>
    <cellStyle name="Vírgula 3" xfId="578"/>
    <cellStyle name="Vírgula 4" xfId="576"/>
  </cellStyles>
  <dxfs count="11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lightGray"/>
      </fill>
    </dxf>
    <dxf>
      <fill>
        <patternFill patternType="gray125"/>
      </fill>
    </dxf>
    <dxf>
      <fill>
        <patternFill patternType="lightGray"/>
      </fill>
    </dxf>
    <dxf>
      <fill>
        <patternFill patternType="gray125"/>
      </fill>
    </dxf>
    <dxf>
      <fill>
        <patternFill patternType="lightGray"/>
      </fill>
    </dxf>
    <dxf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FFCC"/>
      <color rgb="FFFCFD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69</xdr:row>
      <xdr:rowOff>76200</xdr:rowOff>
    </xdr:from>
    <xdr:to>
      <xdr:col>4</xdr:col>
      <xdr:colOff>685800</xdr:colOff>
      <xdr:row>69</xdr:row>
      <xdr:rowOff>76200</xdr:rowOff>
    </xdr:to>
    <xdr:sp macro="" textlink="">
      <xdr:nvSpPr>
        <xdr:cNvPr id="64564" name="Line 1"/>
        <xdr:cNvSpPr>
          <a:spLocks noChangeShapeType="1"/>
        </xdr:cNvSpPr>
      </xdr:nvSpPr>
      <xdr:spPr bwMode="auto">
        <a:xfrm>
          <a:off x="3200400" y="11506200"/>
          <a:ext cx="609600" cy="0"/>
        </a:xfrm>
        <a:prstGeom prst="line">
          <a:avLst/>
        </a:prstGeom>
        <a:noFill/>
        <a:ln w="2844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69</xdr:row>
      <xdr:rowOff>76200</xdr:rowOff>
    </xdr:from>
    <xdr:to>
      <xdr:col>4</xdr:col>
      <xdr:colOff>685800</xdr:colOff>
      <xdr:row>69</xdr:row>
      <xdr:rowOff>76200</xdr:rowOff>
    </xdr:to>
    <xdr:sp macro="" textlink="">
      <xdr:nvSpPr>
        <xdr:cNvPr id="65588" name="Line 1"/>
        <xdr:cNvSpPr>
          <a:spLocks noChangeShapeType="1"/>
        </xdr:cNvSpPr>
      </xdr:nvSpPr>
      <xdr:spPr bwMode="auto">
        <a:xfrm>
          <a:off x="3238500" y="11506200"/>
          <a:ext cx="609600" cy="0"/>
        </a:xfrm>
        <a:prstGeom prst="line">
          <a:avLst/>
        </a:prstGeom>
        <a:noFill/>
        <a:ln w="2844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188</xdr:row>
      <xdr:rowOff>152400</xdr:rowOff>
    </xdr:from>
    <xdr:to>
      <xdr:col>8</xdr:col>
      <xdr:colOff>152400</xdr:colOff>
      <xdr:row>191</xdr:row>
      <xdr:rowOff>47625</xdr:rowOff>
    </xdr:to>
    <xdr:sp macro="" textlink="">
      <xdr:nvSpPr>
        <xdr:cNvPr id="66765" name="AutoShape 24"/>
        <xdr:cNvSpPr>
          <a:spLocks/>
        </xdr:cNvSpPr>
      </xdr:nvSpPr>
      <xdr:spPr bwMode="auto">
        <a:xfrm>
          <a:off x="2981325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188</xdr:row>
      <xdr:rowOff>152400</xdr:rowOff>
    </xdr:from>
    <xdr:to>
      <xdr:col>26</xdr:col>
      <xdr:colOff>152400</xdr:colOff>
      <xdr:row>191</xdr:row>
      <xdr:rowOff>47625</xdr:rowOff>
    </xdr:to>
    <xdr:sp macro="" textlink="">
      <xdr:nvSpPr>
        <xdr:cNvPr id="66766" name="AutoShape 24"/>
        <xdr:cNvSpPr>
          <a:spLocks/>
        </xdr:cNvSpPr>
      </xdr:nvSpPr>
      <xdr:spPr bwMode="auto">
        <a:xfrm>
          <a:off x="9925050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76200</xdr:colOff>
      <xdr:row>188</xdr:row>
      <xdr:rowOff>152400</xdr:rowOff>
    </xdr:from>
    <xdr:to>
      <xdr:col>43</xdr:col>
      <xdr:colOff>152400</xdr:colOff>
      <xdr:row>191</xdr:row>
      <xdr:rowOff>47625</xdr:rowOff>
    </xdr:to>
    <xdr:sp macro="" textlink="">
      <xdr:nvSpPr>
        <xdr:cNvPr id="66767" name="AutoShape 24"/>
        <xdr:cNvSpPr>
          <a:spLocks/>
        </xdr:cNvSpPr>
      </xdr:nvSpPr>
      <xdr:spPr bwMode="auto">
        <a:xfrm>
          <a:off x="16487775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76200</xdr:colOff>
      <xdr:row>188</xdr:row>
      <xdr:rowOff>152400</xdr:rowOff>
    </xdr:from>
    <xdr:to>
      <xdr:col>60</xdr:col>
      <xdr:colOff>152400</xdr:colOff>
      <xdr:row>191</xdr:row>
      <xdr:rowOff>47625</xdr:rowOff>
    </xdr:to>
    <xdr:sp macro="" textlink="">
      <xdr:nvSpPr>
        <xdr:cNvPr id="66768" name="AutoShape 24"/>
        <xdr:cNvSpPr>
          <a:spLocks/>
        </xdr:cNvSpPr>
      </xdr:nvSpPr>
      <xdr:spPr bwMode="auto">
        <a:xfrm>
          <a:off x="23050500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192</xdr:row>
      <xdr:rowOff>152400</xdr:rowOff>
    </xdr:from>
    <xdr:to>
      <xdr:col>8</xdr:col>
      <xdr:colOff>152400</xdr:colOff>
      <xdr:row>195</xdr:row>
      <xdr:rowOff>47625</xdr:rowOff>
    </xdr:to>
    <xdr:sp macro="" textlink="">
      <xdr:nvSpPr>
        <xdr:cNvPr id="67789" name="AutoShape 24"/>
        <xdr:cNvSpPr>
          <a:spLocks/>
        </xdr:cNvSpPr>
      </xdr:nvSpPr>
      <xdr:spPr bwMode="auto">
        <a:xfrm>
          <a:off x="2514600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192</xdr:row>
      <xdr:rowOff>152400</xdr:rowOff>
    </xdr:from>
    <xdr:to>
      <xdr:col>26</xdr:col>
      <xdr:colOff>152400</xdr:colOff>
      <xdr:row>195</xdr:row>
      <xdr:rowOff>47625</xdr:rowOff>
    </xdr:to>
    <xdr:sp macro="" textlink="">
      <xdr:nvSpPr>
        <xdr:cNvPr id="67790" name="AutoShape 24"/>
        <xdr:cNvSpPr>
          <a:spLocks/>
        </xdr:cNvSpPr>
      </xdr:nvSpPr>
      <xdr:spPr bwMode="auto">
        <a:xfrm>
          <a:off x="8172450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76200</xdr:colOff>
      <xdr:row>192</xdr:row>
      <xdr:rowOff>152400</xdr:rowOff>
    </xdr:from>
    <xdr:to>
      <xdr:col>42</xdr:col>
      <xdr:colOff>152400</xdr:colOff>
      <xdr:row>195</xdr:row>
      <xdr:rowOff>47625</xdr:rowOff>
    </xdr:to>
    <xdr:sp macro="" textlink="">
      <xdr:nvSpPr>
        <xdr:cNvPr id="67791" name="AutoShape 24"/>
        <xdr:cNvSpPr>
          <a:spLocks/>
        </xdr:cNvSpPr>
      </xdr:nvSpPr>
      <xdr:spPr bwMode="auto">
        <a:xfrm>
          <a:off x="13201650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59</xdr:col>
      <xdr:colOff>76200</xdr:colOff>
      <xdr:row>192</xdr:row>
      <xdr:rowOff>152400</xdr:rowOff>
    </xdr:from>
    <xdr:to>
      <xdr:col>59</xdr:col>
      <xdr:colOff>152400</xdr:colOff>
      <xdr:row>195</xdr:row>
      <xdr:rowOff>47625</xdr:rowOff>
    </xdr:to>
    <xdr:sp macro="" textlink="">
      <xdr:nvSpPr>
        <xdr:cNvPr id="67792" name="AutoShape 24"/>
        <xdr:cNvSpPr>
          <a:spLocks/>
        </xdr:cNvSpPr>
      </xdr:nvSpPr>
      <xdr:spPr bwMode="auto">
        <a:xfrm>
          <a:off x="18545175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104775</xdr:rowOff>
    </xdr:from>
    <xdr:to>
      <xdr:col>6</xdr:col>
      <xdr:colOff>209550</xdr:colOff>
      <xdr:row>58</xdr:row>
      <xdr:rowOff>104775</xdr:rowOff>
    </xdr:to>
    <xdr:sp macro="" textlink="">
      <xdr:nvSpPr>
        <xdr:cNvPr id="69629" name="Conector reto 18"/>
        <xdr:cNvSpPr>
          <a:spLocks noChangeShapeType="1"/>
        </xdr:cNvSpPr>
      </xdr:nvSpPr>
      <xdr:spPr bwMode="auto">
        <a:xfrm>
          <a:off x="4762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60</xdr:row>
      <xdr:rowOff>104775</xdr:rowOff>
    </xdr:from>
    <xdr:to>
      <xdr:col>6</xdr:col>
      <xdr:colOff>209550</xdr:colOff>
      <xdr:row>60</xdr:row>
      <xdr:rowOff>104775</xdr:rowOff>
    </xdr:to>
    <xdr:sp macro="" textlink="">
      <xdr:nvSpPr>
        <xdr:cNvPr id="69630" name="Conector reto 19"/>
        <xdr:cNvSpPr>
          <a:spLocks noChangeShapeType="1"/>
        </xdr:cNvSpPr>
      </xdr:nvSpPr>
      <xdr:spPr bwMode="auto">
        <a:xfrm>
          <a:off x="4762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61</xdr:row>
      <xdr:rowOff>104775</xdr:rowOff>
    </xdr:from>
    <xdr:to>
      <xdr:col>6</xdr:col>
      <xdr:colOff>209550</xdr:colOff>
      <xdr:row>61</xdr:row>
      <xdr:rowOff>104775</xdr:rowOff>
    </xdr:to>
    <xdr:sp macro="" textlink="">
      <xdr:nvSpPr>
        <xdr:cNvPr id="69631" name="Conector reto 20"/>
        <xdr:cNvSpPr>
          <a:spLocks noChangeShapeType="1"/>
        </xdr:cNvSpPr>
      </xdr:nvSpPr>
      <xdr:spPr bwMode="auto">
        <a:xfrm>
          <a:off x="4762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58</xdr:row>
      <xdr:rowOff>104775</xdr:rowOff>
    </xdr:from>
    <xdr:to>
      <xdr:col>40</xdr:col>
      <xdr:colOff>209550</xdr:colOff>
      <xdr:row>58</xdr:row>
      <xdr:rowOff>104775</xdr:rowOff>
    </xdr:to>
    <xdr:sp macro="" textlink="">
      <xdr:nvSpPr>
        <xdr:cNvPr id="75776" name="Conector reto 18"/>
        <xdr:cNvSpPr>
          <a:spLocks noChangeShapeType="1"/>
        </xdr:cNvSpPr>
      </xdr:nvSpPr>
      <xdr:spPr bwMode="auto">
        <a:xfrm>
          <a:off x="77343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60</xdr:row>
      <xdr:rowOff>104775</xdr:rowOff>
    </xdr:from>
    <xdr:to>
      <xdr:col>40</xdr:col>
      <xdr:colOff>209550</xdr:colOff>
      <xdr:row>60</xdr:row>
      <xdr:rowOff>104775</xdr:rowOff>
    </xdr:to>
    <xdr:sp macro="" textlink="">
      <xdr:nvSpPr>
        <xdr:cNvPr id="75777" name="Conector reto 19"/>
        <xdr:cNvSpPr>
          <a:spLocks noChangeShapeType="1"/>
        </xdr:cNvSpPr>
      </xdr:nvSpPr>
      <xdr:spPr bwMode="auto">
        <a:xfrm>
          <a:off x="77343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61</xdr:row>
      <xdr:rowOff>104775</xdr:rowOff>
    </xdr:from>
    <xdr:to>
      <xdr:col>40</xdr:col>
      <xdr:colOff>209550</xdr:colOff>
      <xdr:row>61</xdr:row>
      <xdr:rowOff>104775</xdr:rowOff>
    </xdr:to>
    <xdr:sp macro="" textlink="">
      <xdr:nvSpPr>
        <xdr:cNvPr id="75778" name="Conector reto 20"/>
        <xdr:cNvSpPr>
          <a:spLocks noChangeShapeType="1"/>
        </xdr:cNvSpPr>
      </xdr:nvSpPr>
      <xdr:spPr bwMode="auto">
        <a:xfrm>
          <a:off x="77343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58</xdr:row>
      <xdr:rowOff>104775</xdr:rowOff>
    </xdr:from>
    <xdr:to>
      <xdr:col>74</xdr:col>
      <xdr:colOff>209550</xdr:colOff>
      <xdr:row>58</xdr:row>
      <xdr:rowOff>104775</xdr:rowOff>
    </xdr:to>
    <xdr:sp macro="" textlink="">
      <xdr:nvSpPr>
        <xdr:cNvPr id="75779" name="Conector reto 18"/>
        <xdr:cNvSpPr>
          <a:spLocks noChangeShapeType="1"/>
        </xdr:cNvSpPr>
      </xdr:nvSpPr>
      <xdr:spPr bwMode="auto">
        <a:xfrm>
          <a:off x="149923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60</xdr:row>
      <xdr:rowOff>104775</xdr:rowOff>
    </xdr:from>
    <xdr:to>
      <xdr:col>74</xdr:col>
      <xdr:colOff>209550</xdr:colOff>
      <xdr:row>60</xdr:row>
      <xdr:rowOff>104775</xdr:rowOff>
    </xdr:to>
    <xdr:sp macro="" textlink="">
      <xdr:nvSpPr>
        <xdr:cNvPr id="75780" name="Conector reto 19"/>
        <xdr:cNvSpPr>
          <a:spLocks noChangeShapeType="1"/>
        </xdr:cNvSpPr>
      </xdr:nvSpPr>
      <xdr:spPr bwMode="auto">
        <a:xfrm>
          <a:off x="149923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61</xdr:row>
      <xdr:rowOff>104775</xdr:rowOff>
    </xdr:from>
    <xdr:to>
      <xdr:col>74</xdr:col>
      <xdr:colOff>209550</xdr:colOff>
      <xdr:row>61</xdr:row>
      <xdr:rowOff>104775</xdr:rowOff>
    </xdr:to>
    <xdr:sp macro="" textlink="">
      <xdr:nvSpPr>
        <xdr:cNvPr id="75781" name="Conector reto 20"/>
        <xdr:cNvSpPr>
          <a:spLocks noChangeShapeType="1"/>
        </xdr:cNvSpPr>
      </xdr:nvSpPr>
      <xdr:spPr bwMode="auto">
        <a:xfrm>
          <a:off x="149923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58</xdr:row>
      <xdr:rowOff>104775</xdr:rowOff>
    </xdr:from>
    <xdr:to>
      <xdr:col>108</xdr:col>
      <xdr:colOff>209550</xdr:colOff>
      <xdr:row>58</xdr:row>
      <xdr:rowOff>104775</xdr:rowOff>
    </xdr:to>
    <xdr:sp macro="" textlink="">
      <xdr:nvSpPr>
        <xdr:cNvPr id="75782" name="Conector reto 18"/>
        <xdr:cNvSpPr>
          <a:spLocks noChangeShapeType="1"/>
        </xdr:cNvSpPr>
      </xdr:nvSpPr>
      <xdr:spPr bwMode="auto">
        <a:xfrm>
          <a:off x="222504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60</xdr:row>
      <xdr:rowOff>104775</xdr:rowOff>
    </xdr:from>
    <xdr:to>
      <xdr:col>108</xdr:col>
      <xdr:colOff>209550</xdr:colOff>
      <xdr:row>60</xdr:row>
      <xdr:rowOff>104775</xdr:rowOff>
    </xdr:to>
    <xdr:sp macro="" textlink="">
      <xdr:nvSpPr>
        <xdr:cNvPr id="75783" name="Conector reto 19"/>
        <xdr:cNvSpPr>
          <a:spLocks noChangeShapeType="1"/>
        </xdr:cNvSpPr>
      </xdr:nvSpPr>
      <xdr:spPr bwMode="auto">
        <a:xfrm>
          <a:off x="222504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61</xdr:row>
      <xdr:rowOff>104775</xdr:rowOff>
    </xdr:from>
    <xdr:to>
      <xdr:col>108</xdr:col>
      <xdr:colOff>209550</xdr:colOff>
      <xdr:row>61</xdr:row>
      <xdr:rowOff>104775</xdr:rowOff>
    </xdr:to>
    <xdr:sp macro="" textlink="">
      <xdr:nvSpPr>
        <xdr:cNvPr id="75784" name="Conector reto 20"/>
        <xdr:cNvSpPr>
          <a:spLocks noChangeShapeType="1"/>
        </xdr:cNvSpPr>
      </xdr:nvSpPr>
      <xdr:spPr bwMode="auto">
        <a:xfrm>
          <a:off x="222504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37</xdr:row>
      <xdr:rowOff>114300</xdr:rowOff>
    </xdr:from>
    <xdr:to>
      <xdr:col>128</xdr:col>
      <xdr:colOff>0</xdr:colOff>
      <xdr:row>37</xdr:row>
      <xdr:rowOff>114300</xdr:rowOff>
    </xdr:to>
    <xdr:cxnSp macro="">
      <xdr:nvCxnSpPr>
        <xdr:cNvPr id="75785" name="Conector de seta reta 22"/>
        <xdr:cNvCxnSpPr>
          <a:cxnSpLocks noChangeShapeType="1"/>
        </xdr:cNvCxnSpPr>
      </xdr:nvCxnSpPr>
      <xdr:spPr bwMode="auto">
        <a:xfrm>
          <a:off x="25955625" y="6210300"/>
          <a:ext cx="1247775" cy="0"/>
        </a:xfrm>
        <a:prstGeom prst="straightConnector1">
          <a:avLst/>
        </a:prstGeom>
        <a:noFill/>
        <a:ln w="6480">
          <a:solidFill>
            <a:srgbClr val="000000"/>
          </a:solidFill>
          <a:miter lim="800000"/>
          <a:headEnd type="triangle" w="med" len="med"/>
          <a:tailEnd type="triangle" w="med" len="med"/>
        </a:ln>
      </xdr:spPr>
    </xdr:cxnSp>
    <xdr:clientData/>
  </xdr:twoCellAnchor>
  <xdr:twoCellAnchor>
    <xdr:from>
      <xdr:col>122</xdr:col>
      <xdr:colOff>0</xdr:colOff>
      <xdr:row>37</xdr:row>
      <xdr:rowOff>38100</xdr:rowOff>
    </xdr:from>
    <xdr:to>
      <xdr:col>122</xdr:col>
      <xdr:colOff>0</xdr:colOff>
      <xdr:row>37</xdr:row>
      <xdr:rowOff>180975</xdr:rowOff>
    </xdr:to>
    <xdr:sp macro="" textlink="">
      <xdr:nvSpPr>
        <xdr:cNvPr id="75786" name="Conector reto 36"/>
        <xdr:cNvSpPr>
          <a:spLocks noChangeShapeType="1"/>
        </xdr:cNvSpPr>
      </xdr:nvSpPr>
      <xdr:spPr bwMode="auto">
        <a:xfrm flipV="1">
          <a:off x="25946100" y="6134100"/>
          <a:ext cx="0" cy="142875"/>
        </a:xfrm>
        <a:prstGeom prst="line">
          <a:avLst/>
        </a:prstGeom>
        <a:noFill/>
        <a:ln w="6480">
          <a:solidFill>
            <a:srgbClr val="4A7EBB"/>
          </a:solidFill>
          <a:miter lim="800000"/>
          <a:headEnd/>
          <a:tailEnd/>
        </a:ln>
      </xdr:spPr>
    </xdr:sp>
    <xdr:clientData/>
  </xdr:twoCellAnchor>
  <xdr:twoCellAnchor>
    <xdr:from>
      <xdr:col>127</xdr:col>
      <xdr:colOff>209550</xdr:colOff>
      <xdr:row>37</xdr:row>
      <xdr:rowOff>28575</xdr:rowOff>
    </xdr:from>
    <xdr:to>
      <xdr:col>127</xdr:col>
      <xdr:colOff>209550</xdr:colOff>
      <xdr:row>37</xdr:row>
      <xdr:rowOff>171450</xdr:rowOff>
    </xdr:to>
    <xdr:sp macro="" textlink="">
      <xdr:nvSpPr>
        <xdr:cNvPr id="75787" name="Conector reto 37"/>
        <xdr:cNvSpPr>
          <a:spLocks noChangeShapeType="1"/>
        </xdr:cNvSpPr>
      </xdr:nvSpPr>
      <xdr:spPr bwMode="auto">
        <a:xfrm flipV="1">
          <a:off x="27203400" y="6124575"/>
          <a:ext cx="0" cy="142875"/>
        </a:xfrm>
        <a:prstGeom prst="line">
          <a:avLst/>
        </a:prstGeom>
        <a:noFill/>
        <a:ln w="6480">
          <a:solidFill>
            <a:srgbClr val="4A7EBB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</xdr:row>
      <xdr:rowOff>19050</xdr:rowOff>
    </xdr:from>
    <xdr:to>
      <xdr:col>21</xdr:col>
      <xdr:colOff>57150</xdr:colOff>
      <xdr:row>15</xdr:row>
      <xdr:rowOff>38100</xdr:rowOff>
    </xdr:to>
    <xdr:pic>
      <xdr:nvPicPr>
        <xdr:cNvPr id="75788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19125"/>
          <a:ext cx="43148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123825</xdr:colOff>
      <xdr:row>3</xdr:row>
      <xdr:rowOff>19050</xdr:rowOff>
    </xdr:from>
    <xdr:to>
      <xdr:col>50</xdr:col>
      <xdr:colOff>171450</xdr:colOff>
      <xdr:row>15</xdr:row>
      <xdr:rowOff>28575</xdr:rowOff>
    </xdr:to>
    <xdr:pic>
      <xdr:nvPicPr>
        <xdr:cNvPr id="75789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619125"/>
          <a:ext cx="43148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0</xdr:colOff>
      <xdr:row>21</xdr:row>
      <xdr:rowOff>0</xdr:rowOff>
    </xdr:from>
    <xdr:to>
      <xdr:col>122</xdr:col>
      <xdr:colOff>200025</xdr:colOff>
      <xdr:row>32</xdr:row>
      <xdr:rowOff>161925</xdr:rowOff>
    </xdr:to>
    <xdr:pic>
      <xdr:nvPicPr>
        <xdr:cNvPr id="75790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31300" y="3429000"/>
          <a:ext cx="431482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</xdr:col>
      <xdr:colOff>76200</xdr:colOff>
      <xdr:row>3</xdr:row>
      <xdr:rowOff>28575</xdr:rowOff>
    </xdr:from>
    <xdr:to>
      <xdr:col>108</xdr:col>
      <xdr:colOff>200025</xdr:colOff>
      <xdr:row>15</xdr:row>
      <xdr:rowOff>38100</xdr:rowOff>
    </xdr:to>
    <xdr:pic>
      <xdr:nvPicPr>
        <xdr:cNvPr id="75791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0" y="628650"/>
          <a:ext cx="43148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142875</xdr:colOff>
      <xdr:row>3</xdr:row>
      <xdr:rowOff>28575</xdr:rowOff>
    </xdr:from>
    <xdr:to>
      <xdr:col>80</xdr:col>
      <xdr:colOff>38100</xdr:colOff>
      <xdr:row>15</xdr:row>
      <xdr:rowOff>38100</xdr:rowOff>
    </xdr:to>
    <xdr:pic>
      <xdr:nvPicPr>
        <xdr:cNvPr id="75792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625" y="628650"/>
          <a:ext cx="43053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12</xdr:row>
      <xdr:rowOff>0</xdr:rowOff>
    </xdr:from>
    <xdr:to>
      <xdr:col>18</xdr:col>
      <xdr:colOff>19050</xdr:colOff>
      <xdr:row>14</xdr:row>
      <xdr:rowOff>171450</xdr:rowOff>
    </xdr:to>
    <xdr:sp macro="" textlink="">
      <xdr:nvSpPr>
        <xdr:cNvPr id="69990" name="AutoShape 1"/>
        <xdr:cNvSpPr>
          <a:spLocks/>
        </xdr:cNvSpPr>
      </xdr:nvSpPr>
      <xdr:spPr bwMode="auto">
        <a:xfrm>
          <a:off x="4162425" y="2105025"/>
          <a:ext cx="180975" cy="514350"/>
        </a:xfrm>
        <a:prstGeom prst="rightBrace">
          <a:avLst>
            <a:gd name="adj1" fmla="val 236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8</xdr:row>
      <xdr:rowOff>9525</xdr:rowOff>
    </xdr:from>
    <xdr:to>
      <xdr:col>18</xdr:col>
      <xdr:colOff>19050</xdr:colOff>
      <xdr:row>10</xdr:row>
      <xdr:rowOff>180975</xdr:rowOff>
    </xdr:to>
    <xdr:sp macro="" textlink="">
      <xdr:nvSpPr>
        <xdr:cNvPr id="69991" name="AutoShape 2"/>
        <xdr:cNvSpPr>
          <a:spLocks/>
        </xdr:cNvSpPr>
      </xdr:nvSpPr>
      <xdr:spPr bwMode="auto">
        <a:xfrm>
          <a:off x="4162425" y="1352550"/>
          <a:ext cx="180975" cy="542925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4</xdr:row>
      <xdr:rowOff>9525</xdr:rowOff>
    </xdr:from>
    <xdr:to>
      <xdr:col>18</xdr:col>
      <xdr:colOff>19050</xdr:colOff>
      <xdr:row>6</xdr:row>
      <xdr:rowOff>180975</xdr:rowOff>
    </xdr:to>
    <xdr:sp macro="" textlink="">
      <xdr:nvSpPr>
        <xdr:cNvPr id="69992" name="AutoShape 3"/>
        <xdr:cNvSpPr>
          <a:spLocks/>
        </xdr:cNvSpPr>
      </xdr:nvSpPr>
      <xdr:spPr bwMode="auto">
        <a:xfrm>
          <a:off x="4162425" y="666750"/>
          <a:ext cx="180975" cy="504825"/>
        </a:xfrm>
        <a:prstGeom prst="rightBrace">
          <a:avLst>
            <a:gd name="adj1" fmla="val 232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40</xdr:row>
      <xdr:rowOff>123825</xdr:rowOff>
    </xdr:from>
    <xdr:to>
      <xdr:col>9</xdr:col>
      <xdr:colOff>19050</xdr:colOff>
      <xdr:row>40</xdr:row>
      <xdr:rowOff>123825</xdr:rowOff>
    </xdr:to>
    <xdr:sp macro="" textlink="">
      <xdr:nvSpPr>
        <xdr:cNvPr id="69993" name="Line 4"/>
        <xdr:cNvSpPr>
          <a:spLocks noChangeShapeType="1"/>
        </xdr:cNvSpPr>
      </xdr:nvSpPr>
      <xdr:spPr bwMode="auto">
        <a:xfrm>
          <a:off x="1543050" y="70008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med" len="lg"/>
        </a:ln>
      </xdr:spPr>
    </xdr:sp>
    <xdr:clientData/>
  </xdr:twoCellAnchor>
  <xdr:twoCellAnchor>
    <xdr:from>
      <xdr:col>7</xdr:col>
      <xdr:colOff>9525</xdr:colOff>
      <xdr:row>42</xdr:row>
      <xdr:rowOff>123825</xdr:rowOff>
    </xdr:from>
    <xdr:to>
      <xdr:col>9</xdr:col>
      <xdr:colOff>19050</xdr:colOff>
      <xdr:row>42</xdr:row>
      <xdr:rowOff>123825</xdr:rowOff>
    </xdr:to>
    <xdr:sp macro="" textlink="">
      <xdr:nvSpPr>
        <xdr:cNvPr id="69994" name="Line 5"/>
        <xdr:cNvSpPr>
          <a:spLocks noChangeShapeType="1"/>
        </xdr:cNvSpPr>
      </xdr:nvSpPr>
      <xdr:spPr bwMode="auto">
        <a:xfrm>
          <a:off x="1543050" y="73818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med" len="lg"/>
        </a:ln>
      </xdr:spPr>
    </xdr:sp>
    <xdr:clientData/>
  </xdr:twoCellAnchor>
  <xdr:twoCellAnchor>
    <xdr:from>
      <xdr:col>17</xdr:col>
      <xdr:colOff>38100</xdr:colOff>
      <xdr:row>15</xdr:row>
      <xdr:rowOff>28575</xdr:rowOff>
    </xdr:from>
    <xdr:to>
      <xdr:col>18</xdr:col>
      <xdr:colOff>0</xdr:colOff>
      <xdr:row>17</xdr:row>
      <xdr:rowOff>200025</xdr:rowOff>
    </xdr:to>
    <xdr:sp macro="" textlink="">
      <xdr:nvSpPr>
        <xdr:cNvPr id="69995" name="AutoShape 1"/>
        <xdr:cNvSpPr>
          <a:spLocks/>
        </xdr:cNvSpPr>
      </xdr:nvSpPr>
      <xdr:spPr bwMode="auto">
        <a:xfrm>
          <a:off x="4143375" y="2647950"/>
          <a:ext cx="180975" cy="485775"/>
        </a:xfrm>
        <a:prstGeom prst="rightBrace">
          <a:avLst>
            <a:gd name="adj1" fmla="val 223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180975</xdr:colOff>
      <xdr:row>21</xdr:row>
      <xdr:rowOff>171450</xdr:rowOff>
    </xdr:to>
    <xdr:sp macro="" textlink="">
      <xdr:nvSpPr>
        <xdr:cNvPr id="69996" name="AutoShape 1"/>
        <xdr:cNvSpPr>
          <a:spLocks/>
        </xdr:cNvSpPr>
      </xdr:nvSpPr>
      <xdr:spPr bwMode="auto">
        <a:xfrm>
          <a:off x="4105275" y="3305175"/>
          <a:ext cx="180975" cy="504825"/>
        </a:xfrm>
        <a:prstGeom prst="rightBrace">
          <a:avLst>
            <a:gd name="adj1" fmla="val 232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47625</xdr:rowOff>
    </xdr:from>
    <xdr:to>
      <xdr:col>6</xdr:col>
      <xdr:colOff>457200</xdr:colOff>
      <xdr:row>22</xdr:row>
      <xdr:rowOff>66675</xdr:rowOff>
    </xdr:to>
    <xdr:pic>
      <xdr:nvPicPr>
        <xdr:cNvPr id="717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38200"/>
          <a:ext cx="350520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5</xdr:row>
      <xdr:rowOff>38100</xdr:rowOff>
    </xdr:from>
    <xdr:to>
      <xdr:col>16</xdr:col>
      <xdr:colOff>381000</xdr:colOff>
      <xdr:row>22</xdr:row>
      <xdr:rowOff>19050</xdr:rowOff>
    </xdr:to>
    <xdr:pic>
      <xdr:nvPicPr>
        <xdr:cNvPr id="717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0" y="828675"/>
          <a:ext cx="33909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73</xdr:row>
      <xdr:rowOff>76200</xdr:rowOff>
    </xdr:from>
    <xdr:to>
      <xdr:col>3</xdr:col>
      <xdr:colOff>685800</xdr:colOff>
      <xdr:row>73</xdr:row>
      <xdr:rowOff>76200</xdr:rowOff>
    </xdr:to>
    <xdr:sp macro="" textlink="">
      <xdr:nvSpPr>
        <xdr:cNvPr id="73780" name="Line 1"/>
        <xdr:cNvSpPr>
          <a:spLocks noChangeShapeType="1"/>
        </xdr:cNvSpPr>
      </xdr:nvSpPr>
      <xdr:spPr bwMode="auto">
        <a:xfrm>
          <a:off x="3009900" y="11896725"/>
          <a:ext cx="609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hab011\c\GCA\EMBU\OR&#199;AMENTO%20EMBU%20GIN%20EXEC\OR&#199;AM%20GIN&#193;SIO%20DON%20JOSE%20EXEC%20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DILEN~1.MIR\CONFIG~1\Temp\fa23cse\ff14ef2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essias\AppData\Local\Microsoft\Windows\Temporary%20Internet%20Files\Content.IE5\RQ6GTPGE\MA01626GE8001-E-729%20(fase%202)%20vers&#227;o%2097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P%20%20%20-13%20CRON%20FIF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essias\Downloads\MA01626GE8001-C1-729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dilene.miranda\Configura&#231;&#245;es%20locais\Temporary%20Internet%20Files\Content.Outlook\HZO5MBHH\RESUMO_TRABALHO%20SOCIAL%20E%20REGULARIZA&#199;&#195;O%20FUNDI&#193;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IMP GERAL"/>
      <sheetName val="GINÁSIO TÉRREO"/>
      <sheetName val="GINÁSIO SUB SOLO"/>
    </sheetNames>
    <sheetDataSet>
      <sheetData sheetId="0"/>
      <sheetData sheetId="1">
        <row r="151">
          <cell r="F151">
            <v>0.96599999999999997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Tubo"/>
      <sheetName val="PV - Tipo"/>
      <sheetName val="Muro de Ala 3,5X2,5"/>
      <sheetName val="MURO DE ALA - 4,5X3,0"/>
      <sheetName val="Muro de Ala 4,5X2,5"/>
      <sheetName val="MURO DE ALA"/>
      <sheetName val="Galeria 3,5X2,5"/>
      <sheetName val="Galeria 4,5X2,5"/>
      <sheetName val="Galeria 4,5X3,0"/>
      <sheetName val="CANAL ABERTO"/>
      <sheetName val="CAIXA"/>
      <sheetName val="GÁRGULA"/>
      <sheetName val="GRELHA"/>
      <sheetName val="ESC HID"/>
      <sheetName val="BL"/>
      <sheetName val="Sarjetão"/>
      <sheetName val="Demolição pav AREA 2"/>
      <sheetName val="PAV. LEVANT"/>
      <sheetName val="PAVIM ASF. LEVE"/>
      <sheetName val="PAVIM ASF PESADO"/>
      <sheetName val="PAVIM INTERTRAV"/>
      <sheetName val="PAVIM  CONCRETO"/>
      <sheetName val="Estrutura "/>
      <sheetName val="VALETA "/>
      <sheetName val="REURBANIZAÇÃO AREA VIARIA"/>
      <sheetName val="ÁREA 1 - MOVIMENTO DE TERRA"/>
      <sheetName val="ÁREA 2 - MOVIMENTO DE TERRA"/>
      <sheetName val="MEM ARQ TIPO"/>
      <sheetName val="MEM CASAS"/>
      <sheetName val="Bloco Tipologia "/>
      <sheetName val="Área 1 - Condomínio 1"/>
      <sheetName val="Área 1 - Condomínio 2"/>
      <sheetName val="Área 1 - Condomínio 3"/>
      <sheetName val=" Casa Sobreposta"/>
      <sheetName val="AREA 2 PUBLICA"/>
      <sheetName val="MEM  DEMOL"/>
      <sheetName val="BDI"/>
      <sheetName val="SERVIÇOS INICIAIS"/>
      <sheetName val="RESUMO"/>
      <sheetName val="COMP INVESTI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7">
          <cell r="G57">
            <v>53748478.259999998</v>
          </cell>
        </row>
      </sheetData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ÁREA 1"/>
      <sheetName val="VOL.CORTE ATERRO SESSÃO GALERIA"/>
      <sheetName val="Tubo. 1"/>
      <sheetName val="BL. 1"/>
      <sheetName val="VALETA "/>
      <sheetName val="PV - Tipo. 1"/>
      <sheetName val="Muro de Ala 3,5X2,5"/>
      <sheetName val="MURO DE ALA - 4,5X3,0. 1"/>
      <sheetName val="MURO DE ALA. 1"/>
      <sheetName val="Galeria 4,5X3,0. 1"/>
      <sheetName val="Canal Aberto. 1"/>
      <sheetName val="CAIXA. 1"/>
      <sheetName val="GÁRGULA. 1"/>
      <sheetName val="GRELHA. 1"/>
      <sheetName val="Sarjetão. 1"/>
      <sheetName val="ESC HID. 1"/>
      <sheetName val="VTC. 1"/>
      <sheetName val="Demolição de pavimento Área 2"/>
      <sheetName val="DADOS ÁREA 2"/>
      <sheetName val="Tubo. 2"/>
      <sheetName val="BL. 2"/>
      <sheetName val="PV. 2"/>
      <sheetName val="VTC. 2"/>
      <sheetName val="PAV. LEVANTAMENTO"/>
      <sheetName val="PAV. ASFÁLTICO LEVE"/>
      <sheetName val="PAV. ASFÁLTICO PESADO"/>
      <sheetName val="PAV. INTERTRAVADO"/>
      <sheetName val="Pavimento - Ciclovia"/>
      <sheetName val="PAV. CONCRETO"/>
      <sheetName val="Estrutura "/>
      <sheetName val="CRC.1"/>
      <sheetName val="CRC.2"/>
      <sheetName val="GALERIA (3,00X1,50).1"/>
      <sheetName val="Custos Unit INFRA Jan 2011"/>
      <sheetName val="Custos Unit EDIF Jan 2011"/>
      <sheetName val="AZ- Habitação"/>
      <sheetName val="PROJETOS"/>
      <sheetName val="SERVIÇOS PRELIMINARES"/>
      <sheetName val="TERRAPLENAGEM"/>
      <sheetName val="EDIFICAÇÃO UNIDADE HABITACIONAL"/>
      <sheetName val="ADMINISTRAÇÃO LOCAL"/>
      <sheetName val="MC. DEMOLIÇÃO"/>
      <sheetName val="MC. MOVIMENTO DE TERRA"/>
      <sheetName val="MC. HABITAÇÃO E PAISAGISMO"/>
      <sheetName val="Galeria 4,5X2,5. 1"/>
      <sheetName val="Muro de Ala 4,5X2,5. 1"/>
      <sheetName val="Galeria (4,50X2,00)"/>
      <sheetName val="Galeria (4,50X1,65)"/>
      <sheetName val="MC. DRENAGEM"/>
      <sheetName val="MURO"/>
      <sheetName val="MC. RETALUDAMENTO E REG. TERREN"/>
      <sheetName val="MC- CASA SOBREPOSTA"/>
      <sheetName val="MC ESCAV. ÁGUA FRIA"/>
      <sheetName val="MC ESCAV. ESGOTO"/>
      <sheetName val="ALUGUEL"/>
      <sheetName val="PASSEIO.ITAPARICA E VIELA"/>
      <sheetName val="ESGOTO ITAPARICA"/>
      <sheetName val="ESGOTO RUA ARACAJÚ"/>
      <sheetName val="Estacionamento"/>
      <sheetName val="PAV. CICLOVIA"/>
      <sheetName val="DADOS. ITAPARICA"/>
      <sheetName val="DEMOLIÇÃO PAV. ITAPARICA"/>
      <sheetName val="COMPOSIÇÃO"/>
      <sheetName val="BDI"/>
      <sheetName val="resumo"/>
      <sheetName val="COMP INVESTIM."/>
      <sheetName val="QCI"/>
      <sheetName val="Percentuais do Cronograma"/>
      <sheetName val="Cronograma Físico Financeiro"/>
      <sheetName val="Contr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3">
          <cell r="L33">
            <v>1468732.4300000002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31">
          <cell r="G31">
            <v>29242184.609999999</v>
          </cell>
        </row>
      </sheetData>
      <sheetData sheetId="65">
        <row r="13">
          <cell r="H13">
            <v>605750</v>
          </cell>
        </row>
      </sheetData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I"/>
      <sheetName val="Percentuais do Cronograma"/>
      <sheetName val="Cronograma Físico Financeiro"/>
      <sheetName val="Controle"/>
    </sheetNames>
    <sheetDataSet>
      <sheetData sheetId="0">
        <row r="6">
          <cell r="B6" t="str">
            <v>Nº do CT</v>
          </cell>
        </row>
        <row r="7">
          <cell r="B7" t="str">
            <v>0302.571-98/2009</v>
          </cell>
        </row>
        <row r="9">
          <cell r="O9" t="str">
            <v>Programa/Modalidade/Ação</v>
          </cell>
        </row>
        <row r="10">
          <cell r="O10" t="str">
            <v>URBANIZAÇÃO E CONSTRUÇÃO DE UNIDADES HABITACIONAIS NO JD. ORATÓRIO PAC-1 FASE II</v>
          </cell>
        </row>
        <row r="17">
          <cell r="C17" t="str">
            <v>SERVIÇOS PRELIMINARES</v>
          </cell>
          <cell r="R17">
            <v>1</v>
          </cell>
          <cell r="U17">
            <v>0</v>
          </cell>
          <cell r="Y17">
            <v>3601908.69</v>
          </cell>
        </row>
        <row r="18">
          <cell r="C18" t="str">
            <v>TERRAPLENAGEM</v>
          </cell>
          <cell r="R18">
            <v>1</v>
          </cell>
          <cell r="U18">
            <v>0</v>
          </cell>
          <cell r="Y18">
            <v>579264.59000000008</v>
          </cell>
        </row>
        <row r="19">
          <cell r="C19" t="str">
            <v>CASAS SOBREPOSTAS - RUA ITAPARICA - ÁREA 2</v>
          </cell>
          <cell r="R19">
            <v>0.76197227679527357</v>
          </cell>
          <cell r="U19">
            <v>0.2380277232047264</v>
          </cell>
          <cell r="Y19">
            <v>3351303.0300000012</v>
          </cell>
        </row>
        <row r="20">
          <cell r="C20" t="str">
            <v>PAVIMENTAÇÃO</v>
          </cell>
          <cell r="R20">
            <v>1</v>
          </cell>
          <cell r="U20">
            <v>0</v>
          </cell>
          <cell r="Y20">
            <v>4035477.19</v>
          </cell>
        </row>
        <row r="21">
          <cell r="C21" t="str">
            <v>LIGAÇÕES DOMICILIARES ENERGIA ELÉTRICA E ILUMINAÇÃO PÚBLICA</v>
          </cell>
          <cell r="R21">
            <v>1</v>
          </cell>
          <cell r="U21">
            <v>0</v>
          </cell>
          <cell r="Y21">
            <v>158708.9</v>
          </cell>
        </row>
        <row r="22">
          <cell r="C22" t="str">
            <v>LIGAÇÕES DOMICILIARES DE ESGOTO</v>
          </cell>
          <cell r="R22">
            <v>1</v>
          </cell>
          <cell r="U22">
            <v>0</v>
          </cell>
          <cell r="Y22">
            <v>104539.85</v>
          </cell>
        </row>
        <row r="23">
          <cell r="C23" t="str">
            <v>DRENAGEM</v>
          </cell>
          <cell r="R23">
            <v>1</v>
          </cell>
          <cell r="U23">
            <v>0</v>
          </cell>
          <cell r="Y23">
            <v>11152250.380000001</v>
          </cell>
        </row>
        <row r="24">
          <cell r="C24" t="str">
            <v>PROTEÇÃO, CONTENÇÃO E ESTABILIZAÇÃO DO SOLO</v>
          </cell>
          <cell r="R24">
            <v>1</v>
          </cell>
          <cell r="U24">
            <v>0</v>
          </cell>
          <cell r="Y24">
            <v>922040.90999999992</v>
          </cell>
        </row>
        <row r="25">
          <cell r="C25" t="str">
            <v>RECUPERAÇÃO AMBIENTAL, URBANIZAÇÃO E PAISAGISMO</v>
          </cell>
          <cell r="R25">
            <v>1</v>
          </cell>
          <cell r="U25">
            <v>0</v>
          </cell>
          <cell r="Y25">
            <v>849628.09000000008</v>
          </cell>
        </row>
        <row r="26">
          <cell r="C26" t="str">
            <v>SONDAGEM</v>
          </cell>
          <cell r="R26">
            <v>1</v>
          </cell>
          <cell r="U26">
            <v>0</v>
          </cell>
          <cell r="Y26">
            <v>77680.87</v>
          </cell>
        </row>
        <row r="27">
          <cell r="C27" t="str">
            <v>TOPOGRAFIA</v>
          </cell>
          <cell r="R27">
            <v>1</v>
          </cell>
          <cell r="U27">
            <v>0</v>
          </cell>
          <cell r="Y27">
            <v>27500</v>
          </cell>
        </row>
        <row r="28">
          <cell r="C28" t="str">
            <v>ADMINISTRAÇÃO LOCAL</v>
          </cell>
          <cell r="R28">
            <v>1</v>
          </cell>
          <cell r="U28">
            <v>0</v>
          </cell>
          <cell r="Y28">
            <v>1463616</v>
          </cell>
        </row>
      </sheetData>
      <sheetData sheetId="1">
        <row r="10">
          <cell r="BT10" t="str">
            <v>Aprovação  (data)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ÁREA 1"/>
      <sheetName val="Tubo. 1"/>
      <sheetName val="BL. 1"/>
      <sheetName val="VALETA "/>
      <sheetName val="PV - Tipo. 1"/>
      <sheetName val="Muro de Ala 3,5X2,5"/>
      <sheetName val="MURO DE ALA - 4,5X3,0. 1"/>
      <sheetName val="MURO DE ALA. 1"/>
      <sheetName val="Muro de Ala 4,5X2,5. 1"/>
      <sheetName val="Galeria 3,5X2,5"/>
      <sheetName val="Galeria 4,5X2,5. 1"/>
      <sheetName val="Galeria 4,5X3,0. 1"/>
      <sheetName val="Canal Aberto. 1"/>
      <sheetName val="CAIXA. 1"/>
      <sheetName val="GÁRGULA. 1"/>
      <sheetName val="GRELHA. 1"/>
      <sheetName val="Sarjetão. 1"/>
      <sheetName val="ESC HID. 1"/>
      <sheetName val="VTC. 1"/>
      <sheetName val="Demolição de pavimento Área 2"/>
      <sheetName val="DADOS ÁREA 2"/>
      <sheetName val="Tubo. 2"/>
      <sheetName val="BL. 2"/>
      <sheetName val="PV. 2"/>
      <sheetName val="VTC. 2"/>
      <sheetName val="PAV. LEVANTAMENTO"/>
      <sheetName val="PAV. ASFÁLTICO LEVE"/>
      <sheetName val="PAV. ASFÁLTICO PESADO"/>
      <sheetName val="PAV. INTERTRAVADO"/>
      <sheetName val="PAV. CONCRETO"/>
      <sheetName val="REURBANIZAÇÃO AREA VIARIA"/>
      <sheetName val="Estrutura "/>
      <sheetName val="RECOMPOSIÇÃO"/>
      <sheetName val="ÁREA 1 - MOVIMENTO DE TERRA"/>
      <sheetName val="MC."/>
      <sheetName val="Bloco Tipologia  "/>
      <sheetName val="R. Santo Expedito - 240 U. H."/>
      <sheetName val="R. Foz do Iguaçu - 80 U.H."/>
      <sheetName val="R. Foz do Iguaçú - 60 U.H."/>
      <sheetName val="R. Foz do Iguaçú - 120 U.H."/>
      <sheetName val="MC ESCAV. ÁGUA FRIA"/>
      <sheetName val="MC ESCAV. ESGOTO"/>
      <sheetName val="ALUGUEL"/>
      <sheetName val="ÁREA 2 - MOVIMENTO DE TERRA"/>
      <sheetName val="A2 - Casa Sobreposta-ITAPARICA"/>
      <sheetName val="PASSEIO.ITAPARICA E VIELA"/>
      <sheetName val="ESGOTO ITAPARICA"/>
      <sheetName val="ESGOTO RUA ARACAJÚ"/>
      <sheetName val="AREA 2 PUBLICA - ITAPARICA"/>
      <sheetName val="Estacionamento"/>
      <sheetName val="PAV. CICLOVIA"/>
      <sheetName val="MC- CASA SOBREPOSTA"/>
      <sheetName val="MC. DEMOLIÇÃO"/>
      <sheetName val="AREA PÚBLICA - AYRTON SENNA"/>
      <sheetName val="SERVIÇOS INICIAIS"/>
      <sheetName val="RECUPERAÇÃO AMBIENTAL"/>
      <sheetName val="DADOS. ITAPARICA"/>
      <sheetName val="DEMOLIÇÃO PAV. ITAPARICA"/>
      <sheetName val="BDI"/>
      <sheetName val="resumo"/>
      <sheetName val="COMP INVESTIM."/>
      <sheetName val="QCI"/>
      <sheetName val="Percentuais do Cronograma"/>
      <sheetName val="Cronograma Físico Financeiro"/>
      <sheetName val="Controle"/>
      <sheetName val="M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6">
          <cell r="B6" t="str">
            <v>Nº do CT</v>
          </cell>
          <cell r="H6" t="str">
            <v>Proponente/Tomador</v>
          </cell>
          <cell r="O6" t="str">
            <v>Município/UF</v>
          </cell>
          <cell r="U6" t="str">
            <v>Empreendimento ( nome/apelido)</v>
          </cell>
        </row>
        <row r="7">
          <cell r="B7" t="str">
            <v>0302.571-98/2009</v>
          </cell>
          <cell r="H7" t="str">
            <v>PREFEITURA DE MAUÁ</v>
          </cell>
          <cell r="O7" t="str">
            <v>MAUÁ/SP</v>
          </cell>
          <cell r="U7" t="str">
            <v>JARDIM ORATÓRIO</v>
          </cell>
        </row>
        <row r="9">
          <cell r="O9" t="str">
            <v>Programa/Modalidade/Ação</v>
          </cell>
        </row>
        <row r="10">
          <cell r="O10" t="str">
            <v>Urbanização, Regularização e Integração de Assentamentos Precários / Apoio à melhoria das condições de habitabilidade</v>
          </cell>
        </row>
        <row r="16">
          <cell r="C16" t="str">
            <v>Projetos</v>
          </cell>
          <cell r="R16">
            <v>1</v>
          </cell>
          <cell r="U16">
            <v>0</v>
          </cell>
          <cell r="Y16">
            <v>1483458</v>
          </cell>
        </row>
        <row r="21">
          <cell r="C21" t="str">
            <v>Serviços Preliminares</v>
          </cell>
          <cell r="R21">
            <v>1</v>
          </cell>
          <cell r="U21">
            <v>0</v>
          </cell>
          <cell r="Y21">
            <v>562401.39</v>
          </cell>
        </row>
        <row r="26">
          <cell r="C26" t="str">
            <v>Terraplenagem</v>
          </cell>
          <cell r="R26">
            <v>1</v>
          </cell>
          <cell r="U26">
            <v>0</v>
          </cell>
          <cell r="Y26">
            <v>1750020.26</v>
          </cell>
        </row>
        <row r="31">
          <cell r="C31" t="str">
            <v>Regularização Fundiária</v>
          </cell>
          <cell r="R31">
            <v>1</v>
          </cell>
          <cell r="U31">
            <v>0</v>
          </cell>
          <cell r="Y31">
            <v>950500</v>
          </cell>
        </row>
        <row r="36">
          <cell r="C36" t="str">
            <v>Edificação de Unidade Habitacional</v>
          </cell>
          <cell r="R36">
            <v>0.8176594626421132</v>
          </cell>
          <cell r="U36">
            <v>0.18234053735788677</v>
          </cell>
          <cell r="Y36">
            <v>25641970.719999999</v>
          </cell>
        </row>
        <row r="91">
          <cell r="R91">
            <v>0.92</v>
          </cell>
          <cell r="U91">
            <v>0.08</v>
          </cell>
          <cell r="W91">
            <v>0</v>
          </cell>
          <cell r="Y91">
            <v>54124187.199682988</v>
          </cell>
        </row>
      </sheetData>
      <sheetData sheetId="62" refreshError="1">
        <row r="7">
          <cell r="B7" t="str">
            <v>Nº do CT</v>
          </cell>
        </row>
        <row r="10">
          <cell r="BT10" t="str">
            <v>Aprovação  (data)</v>
          </cell>
          <cell r="BX10" t="str">
            <v>Mês cronog</v>
          </cell>
          <cell r="CB10" t="str">
            <v>Fim vigência (data)</v>
          </cell>
        </row>
        <row r="14">
          <cell r="H14" t="str">
            <v>Parcela</v>
          </cell>
          <cell r="K14">
            <v>1</v>
          </cell>
        </row>
        <row r="16">
          <cell r="G16">
            <v>2.7408411594746107E-2</v>
          </cell>
          <cell r="H16">
            <v>100</v>
          </cell>
          <cell r="P16">
            <v>4.1666666666600003</v>
          </cell>
          <cell r="T16">
            <v>4.1666666666600003</v>
          </cell>
          <cell r="X16">
            <v>4.1666666666600003</v>
          </cell>
          <cell r="AB16">
            <v>4.1666666666600003</v>
          </cell>
          <cell r="AF16">
            <v>4.1666666666600003</v>
          </cell>
          <cell r="AJ16">
            <v>4.1666666666600003</v>
          </cell>
          <cell r="AN16">
            <v>4.1666666666600003</v>
          </cell>
          <cell r="AR16">
            <v>4.1666666666600003</v>
          </cell>
          <cell r="AV16">
            <v>4.1666666666600003</v>
          </cell>
          <cell r="AZ16">
            <v>4.1666666666600003</v>
          </cell>
          <cell r="BD16">
            <v>4.1666666666600003</v>
          </cell>
          <cell r="BH16">
            <v>4.1666666666600003</v>
          </cell>
          <cell r="BL16">
            <v>4.1666666666600003</v>
          </cell>
          <cell r="BP16">
            <v>4.1666666666600003</v>
          </cell>
          <cell r="BT16">
            <v>4.1666666666600003</v>
          </cell>
          <cell r="BX16">
            <v>4.1666666666600003</v>
          </cell>
          <cell r="CB16">
            <v>4.1666666666600003</v>
          </cell>
          <cell r="CF16">
            <v>4.1666666666600003</v>
          </cell>
          <cell r="CJ16">
            <v>4.1666666666600003</v>
          </cell>
          <cell r="CN16">
            <v>4.1666666666600003</v>
          </cell>
          <cell r="CR16">
            <v>4.1666666666600003</v>
          </cell>
          <cell r="CV16">
            <v>4.1666666666600003</v>
          </cell>
        </row>
        <row r="17">
          <cell r="G17">
            <v>1.0390943847805147E-2</v>
          </cell>
          <cell r="P17">
            <v>4.1666666666600003</v>
          </cell>
          <cell r="T17">
            <v>4.1666666666600003</v>
          </cell>
          <cell r="X17">
            <v>4.1666666666600003</v>
          </cell>
          <cell r="AB17">
            <v>4.1666666666600003</v>
          </cell>
          <cell r="AF17">
            <v>4.1666666666600003</v>
          </cell>
          <cell r="AJ17">
            <v>4.1666666666600003</v>
          </cell>
          <cell r="AN17">
            <v>4.1666666666600003</v>
          </cell>
          <cell r="AR17">
            <v>4.1666666666600003</v>
          </cell>
          <cell r="AV17">
            <v>4.1666666666600003</v>
          </cell>
          <cell r="AZ17">
            <v>4.1666666666600003</v>
          </cell>
          <cell r="BD17">
            <v>4.1666666666600003</v>
          </cell>
          <cell r="BH17">
            <v>4.1666666666600003</v>
          </cell>
          <cell r="BL17">
            <v>4.1666666666600003</v>
          </cell>
          <cell r="BP17">
            <v>4.1666666666600003</v>
          </cell>
          <cell r="BT17">
            <v>4.1666666666600003</v>
          </cell>
          <cell r="BX17">
            <v>4.1666666666600003</v>
          </cell>
          <cell r="CB17">
            <v>4.1666666666600003</v>
          </cell>
          <cell r="CF17">
            <v>4.1666666666600003</v>
          </cell>
          <cell r="CJ17">
            <v>4.1666666666600003</v>
          </cell>
          <cell r="CN17">
            <v>4.1666666666600003</v>
          </cell>
          <cell r="CR17">
            <v>4.1666666666600003</v>
          </cell>
          <cell r="CV17">
            <v>4.1666666666600003</v>
          </cell>
        </row>
        <row r="18">
          <cell r="G18">
            <v>3.2333423383219879E-2</v>
          </cell>
          <cell r="P18">
            <v>4.1666666666600003</v>
          </cell>
          <cell r="T18">
            <v>4.1666666666600003</v>
          </cell>
          <cell r="X18">
            <v>4.1666666666600003</v>
          </cell>
          <cell r="AB18">
            <v>4.1666666666600003</v>
          </cell>
          <cell r="AF18">
            <v>4.1666666666600003</v>
          </cell>
          <cell r="AJ18">
            <v>4.1666666666600003</v>
          </cell>
          <cell r="AN18">
            <v>4.1666666666600003</v>
          </cell>
          <cell r="AR18">
            <v>4.1666666666600003</v>
          </cell>
          <cell r="AV18">
            <v>4.1666666666600003</v>
          </cell>
          <cell r="AZ18">
            <v>4.1666666666600003</v>
          </cell>
          <cell r="BD18">
            <v>4.1666666666600003</v>
          </cell>
          <cell r="BH18">
            <v>4.1666666666600003</v>
          </cell>
          <cell r="BL18">
            <v>4.1666666666600003</v>
          </cell>
          <cell r="BP18">
            <v>4.1666666666600003</v>
          </cell>
          <cell r="BT18">
            <v>4.1666666666600003</v>
          </cell>
          <cell r="BX18">
            <v>4.1666666666600003</v>
          </cell>
          <cell r="CB18">
            <v>4.1666666666600003</v>
          </cell>
          <cell r="CF18">
            <v>4.1666666666600003</v>
          </cell>
          <cell r="CJ18">
            <v>4.1666666666600003</v>
          </cell>
          <cell r="CN18">
            <v>4.1666666666600003</v>
          </cell>
          <cell r="CR18">
            <v>4.1666666666600003</v>
          </cell>
          <cell r="CV18">
            <v>4.1666666666600003</v>
          </cell>
        </row>
        <row r="19">
          <cell r="G19">
            <v>1.7561464645986725E-2</v>
          </cell>
          <cell r="H19">
            <v>3.225806451612903</v>
          </cell>
          <cell r="L19">
            <v>3.4903815535682967</v>
          </cell>
          <cell r="P19">
            <v>3.7244425740838145</v>
          </cell>
          <cell r="T19">
            <v>3.107819743994388</v>
          </cell>
          <cell r="X19">
            <v>9.0607666140627749</v>
          </cell>
          <cell r="AB19">
            <v>3.0969580922321587</v>
          </cell>
          <cell r="AF19">
            <v>3.2927497808171142</v>
          </cell>
          <cell r="AJ19">
            <v>3.0969580922321587</v>
          </cell>
          <cell r="AN19">
            <v>3.2927497808171142</v>
          </cell>
          <cell r="AR19">
            <v>5.4970117482026986</v>
          </cell>
          <cell r="AV19">
            <v>5.6928034367876537</v>
          </cell>
          <cell r="AZ19">
            <v>3.1771800806593005</v>
          </cell>
          <cell r="BD19">
            <v>4.0133382430299838</v>
          </cell>
          <cell r="BH19">
            <v>3.8175465544450291</v>
          </cell>
          <cell r="BL19">
            <v>3.4872993161493948</v>
          </cell>
          <cell r="BP19">
            <v>0.5035013150973171</v>
          </cell>
          <cell r="BT19">
            <v>4.0133382430299838</v>
          </cell>
          <cell r="BX19">
            <v>5.1110973172014722</v>
          </cell>
          <cell r="CB19">
            <v>3.8760631246712252</v>
          </cell>
          <cell r="CF19">
            <v>0.71249763282482836</v>
          </cell>
          <cell r="CJ19">
            <v>3.8760631246712252</v>
          </cell>
          <cell r="CN19">
            <v>3.6802714360862701</v>
          </cell>
          <cell r="CR19">
            <v>3.8760631246712252</v>
          </cell>
          <cell r="CV19">
            <v>2.1442377695949495</v>
          </cell>
          <cell r="CZ19">
            <v>0.49889321409784282</v>
          </cell>
          <cell r="DD19">
            <v>2.1442377695949495</v>
          </cell>
          <cell r="DH19">
            <v>2.340029458179905</v>
          </cell>
          <cell r="DL19">
            <v>2.1442377695949495</v>
          </cell>
          <cell r="DP19">
            <v>2.340029458179905</v>
          </cell>
          <cell r="DT19">
            <v>2.1442398737506574</v>
          </cell>
        </row>
        <row r="20">
          <cell r="G20">
            <v>0.47376176986081719</v>
          </cell>
          <cell r="P20">
            <v>4.1666666666600003</v>
          </cell>
          <cell r="T20">
            <v>4.1666666666600003</v>
          </cell>
          <cell r="X20">
            <v>4.1666666666600003</v>
          </cell>
          <cell r="AB20">
            <v>4.1666666666600003</v>
          </cell>
          <cell r="AF20">
            <v>4.1666666666600003</v>
          </cell>
          <cell r="AJ20">
            <v>4.1666666666600003</v>
          </cell>
          <cell r="AN20">
            <v>4.1666666666600003</v>
          </cell>
          <cell r="AR20">
            <v>4.1666666666600003</v>
          </cell>
          <cell r="AV20">
            <v>4.1666666666600003</v>
          </cell>
          <cell r="AZ20">
            <v>4.1666666666600003</v>
          </cell>
          <cell r="BD20">
            <v>4.1666666666600003</v>
          </cell>
          <cell r="BH20">
            <v>4.1666666666600003</v>
          </cell>
          <cell r="BL20">
            <v>4.1666666666600003</v>
          </cell>
          <cell r="BP20">
            <v>4.1666666666600003</v>
          </cell>
          <cell r="BT20">
            <v>4.1666666666600003</v>
          </cell>
          <cell r="BX20">
            <v>4.1666666666600003</v>
          </cell>
          <cell r="CB20">
            <v>4.1666666666600003</v>
          </cell>
          <cell r="CF20">
            <v>4.1666666666600003</v>
          </cell>
          <cell r="CJ20">
            <v>4.1666666666600003</v>
          </cell>
          <cell r="CN20">
            <v>4.1666666666600003</v>
          </cell>
          <cell r="CR20">
            <v>4.1666666666600003</v>
          </cell>
          <cell r="CV20">
            <v>4.1666666666600003</v>
          </cell>
        </row>
        <row r="21">
          <cell r="G21">
            <v>6.0028059507174082E-2</v>
          </cell>
          <cell r="P21">
            <v>4.1666666666600003</v>
          </cell>
          <cell r="T21">
            <v>4.1666666666600003</v>
          </cell>
          <cell r="X21">
            <v>4.1666666666600003</v>
          </cell>
          <cell r="AB21">
            <v>4.1666666666600003</v>
          </cell>
          <cell r="AF21">
            <v>4.1666666666600003</v>
          </cell>
          <cell r="AJ21">
            <v>4.1666666666600003</v>
          </cell>
          <cell r="AN21">
            <v>4.1666666666600003</v>
          </cell>
          <cell r="AR21">
            <v>4.1666666666600003</v>
          </cell>
          <cell r="AV21">
            <v>4.1666666666600003</v>
          </cell>
          <cell r="AZ21">
            <v>4.1666666666600003</v>
          </cell>
          <cell r="BD21">
            <v>4.1666666666600003</v>
          </cell>
          <cell r="BH21">
            <v>4.1666666666600003</v>
          </cell>
          <cell r="BL21">
            <v>4.1666666666600003</v>
          </cell>
          <cell r="BP21">
            <v>4.1666666666600003</v>
          </cell>
          <cell r="BT21">
            <v>4.1666666666600003</v>
          </cell>
          <cell r="BX21">
            <v>4.1666666666600003</v>
          </cell>
          <cell r="CB21">
            <v>4.1666666666600003</v>
          </cell>
          <cell r="CF21">
            <v>4.1666666666600003</v>
          </cell>
          <cell r="CJ21">
            <v>4.1666666666600003</v>
          </cell>
          <cell r="CN21">
            <v>4.1666666666600003</v>
          </cell>
          <cell r="CR21">
            <v>4.1666666666600003</v>
          </cell>
          <cell r="CV21">
            <v>4.1666666666600003</v>
          </cell>
        </row>
        <row r="22">
          <cell r="G22">
            <v>8.2154046648224655E-4</v>
          </cell>
          <cell r="P22">
            <v>4.1666666666600003</v>
          </cell>
          <cell r="T22">
            <v>4.1666666666600003</v>
          </cell>
          <cell r="X22">
            <v>4.1666666666600003</v>
          </cell>
          <cell r="AB22">
            <v>4.1666666666600003</v>
          </cell>
          <cell r="AF22">
            <v>4.1666666666600003</v>
          </cell>
          <cell r="AJ22">
            <v>4.1666666666600003</v>
          </cell>
          <cell r="AN22">
            <v>4.1666666666600003</v>
          </cell>
          <cell r="AR22">
            <v>4.1666666666600003</v>
          </cell>
          <cell r="AV22">
            <v>4.1666666666600003</v>
          </cell>
          <cell r="AZ22">
            <v>4.1666666666600003</v>
          </cell>
          <cell r="BD22">
            <v>4.1666666666600003</v>
          </cell>
          <cell r="BH22">
            <v>4.1666666666600003</v>
          </cell>
          <cell r="BL22">
            <v>4.1666666666600003</v>
          </cell>
          <cell r="BP22">
            <v>4.1666666666600003</v>
          </cell>
          <cell r="BT22">
            <v>4.1666666666600003</v>
          </cell>
          <cell r="BX22">
            <v>4.1666666666600003</v>
          </cell>
          <cell r="CB22">
            <v>4.1666666666600003</v>
          </cell>
          <cell r="CF22">
            <v>4.1666666666600003</v>
          </cell>
          <cell r="CJ22">
            <v>4.1666666666600003</v>
          </cell>
          <cell r="CN22">
            <v>4.1666666666600003</v>
          </cell>
          <cell r="CR22">
            <v>4.1666666666600003</v>
          </cell>
          <cell r="CV22">
            <v>4.1666666666600003</v>
          </cell>
        </row>
        <row r="23">
          <cell r="G23">
            <v>2.3336731050390687E-3</v>
          </cell>
          <cell r="P23">
            <v>4.1666666666600003</v>
          </cell>
          <cell r="T23">
            <v>4.1666666666600003</v>
          </cell>
          <cell r="X23">
            <v>4.1666666666600003</v>
          </cell>
          <cell r="AB23">
            <v>4.1666666666600003</v>
          </cell>
          <cell r="AF23">
            <v>4.1666666666600003</v>
          </cell>
          <cell r="AJ23">
            <v>4.1666666666600003</v>
          </cell>
          <cell r="AN23">
            <v>4.1666666666600003</v>
          </cell>
          <cell r="AR23">
            <v>4.1666666666600003</v>
          </cell>
          <cell r="AV23">
            <v>4.1666666666600003</v>
          </cell>
          <cell r="AZ23">
            <v>4.1666666666600003</v>
          </cell>
          <cell r="BD23">
            <v>4.1666666666600003</v>
          </cell>
          <cell r="BH23">
            <v>4.1666666666600003</v>
          </cell>
          <cell r="BL23">
            <v>4.1666666666600003</v>
          </cell>
          <cell r="BP23">
            <v>4.1666666666600003</v>
          </cell>
          <cell r="BT23">
            <v>4.1666666666600003</v>
          </cell>
          <cell r="BX23">
            <v>4.1666666666600003</v>
          </cell>
          <cell r="CB23">
            <v>4.1666666666600003</v>
          </cell>
          <cell r="CF23">
            <v>4.1666666666600003</v>
          </cell>
          <cell r="CJ23">
            <v>4.1666666666600003</v>
          </cell>
          <cell r="CN23">
            <v>4.1666666666600003</v>
          </cell>
          <cell r="CR23">
            <v>4.1666666666600003</v>
          </cell>
          <cell r="CV23">
            <v>4.1666666666600003</v>
          </cell>
        </row>
        <row r="24">
          <cell r="G24">
            <v>0.1633618268922806</v>
          </cell>
          <cell r="P24">
            <v>4.1666666666600003</v>
          </cell>
          <cell r="T24">
            <v>4.1666666666600003</v>
          </cell>
          <cell r="X24">
            <v>4.1666666666600003</v>
          </cell>
          <cell r="AB24">
            <v>4.1666666666600003</v>
          </cell>
          <cell r="AF24">
            <v>4.1666666666600003</v>
          </cell>
          <cell r="AJ24">
            <v>4.1666666666600003</v>
          </cell>
          <cell r="AN24">
            <v>4.1666666666600003</v>
          </cell>
          <cell r="AR24">
            <v>4.1666666666600003</v>
          </cell>
          <cell r="AV24">
            <v>4.1666666666600003</v>
          </cell>
          <cell r="AZ24">
            <v>4.1666666666600003</v>
          </cell>
          <cell r="BD24">
            <v>4.1666666666600003</v>
          </cell>
          <cell r="BH24">
            <v>4.1666666666600003</v>
          </cell>
          <cell r="BL24">
            <v>4.1666666666600003</v>
          </cell>
          <cell r="BP24">
            <v>4.1666666666600003</v>
          </cell>
          <cell r="BT24">
            <v>4.1666666666600003</v>
          </cell>
          <cell r="BX24">
            <v>4.1666666666600003</v>
          </cell>
          <cell r="CB24">
            <v>4.1666666666600003</v>
          </cell>
          <cell r="CF24">
            <v>4.1666666666600003</v>
          </cell>
          <cell r="CJ24">
            <v>4.1666666666600003</v>
          </cell>
          <cell r="CN24">
            <v>4.1666666666600003</v>
          </cell>
          <cell r="CR24">
            <v>4.1666666666600003</v>
          </cell>
          <cell r="CV24">
            <v>4.1666666666600003</v>
          </cell>
        </row>
        <row r="25">
          <cell r="G25">
            <v>0.10012415059475924</v>
          </cell>
          <cell r="P25">
            <v>4.1666666666600003</v>
          </cell>
          <cell r="T25">
            <v>4.1666666666600003</v>
          </cell>
          <cell r="X25">
            <v>4.1666666666600003</v>
          </cell>
          <cell r="AB25">
            <v>4.1666666666600003</v>
          </cell>
          <cell r="AF25">
            <v>4.1666666666600003</v>
          </cell>
          <cell r="AJ25">
            <v>4.1666666666600003</v>
          </cell>
          <cell r="AN25">
            <v>4.1666666666600003</v>
          </cell>
          <cell r="AR25">
            <v>4.1666666666600003</v>
          </cell>
          <cell r="AV25">
            <v>4.1666666666600003</v>
          </cell>
          <cell r="AZ25">
            <v>4.1666666666600003</v>
          </cell>
          <cell r="BD25">
            <v>4.1666666666600003</v>
          </cell>
          <cell r="BH25">
            <v>4.1666666666600003</v>
          </cell>
          <cell r="BL25">
            <v>4.1666666666600003</v>
          </cell>
          <cell r="BP25">
            <v>4.1666666666600003</v>
          </cell>
          <cell r="BT25">
            <v>4.1666666666600003</v>
          </cell>
          <cell r="BX25">
            <v>4.1666666666600003</v>
          </cell>
          <cell r="CB25">
            <v>4.1666666666600003</v>
          </cell>
          <cell r="CF25">
            <v>4.1666666666600003</v>
          </cell>
          <cell r="CJ25">
            <v>4.1666666666600003</v>
          </cell>
          <cell r="CN25">
            <v>4.1666666666600003</v>
          </cell>
          <cell r="CR25">
            <v>4.1666666666600003</v>
          </cell>
          <cell r="CV25">
            <v>4.1666666666600003</v>
          </cell>
        </row>
        <row r="26">
          <cell r="G26">
            <v>3.8226846660066205E-2</v>
          </cell>
          <cell r="P26">
            <v>4.1666666666600003</v>
          </cell>
          <cell r="T26">
            <v>4.1666666666600003</v>
          </cell>
          <cell r="X26">
            <v>4.1666666666600003</v>
          </cell>
          <cell r="AB26">
            <v>4.1666666666600003</v>
          </cell>
          <cell r="AF26">
            <v>4.1666666666600003</v>
          </cell>
          <cell r="AJ26">
            <v>4.1666666666600003</v>
          </cell>
          <cell r="AN26">
            <v>4.1666666666600003</v>
          </cell>
          <cell r="AR26">
            <v>4.1666666666600003</v>
          </cell>
          <cell r="AV26">
            <v>4.1666666666600003</v>
          </cell>
          <cell r="AZ26">
            <v>4.1666666666600003</v>
          </cell>
          <cell r="BD26">
            <v>4.1666666666600003</v>
          </cell>
          <cell r="BH26">
            <v>4.1666666666600003</v>
          </cell>
          <cell r="BL26">
            <v>4.1666666666600003</v>
          </cell>
          <cell r="BP26">
            <v>4.1666666666600003</v>
          </cell>
          <cell r="BT26">
            <v>4.1666666666600003</v>
          </cell>
          <cell r="BX26">
            <v>4.1666666666600003</v>
          </cell>
          <cell r="CB26">
            <v>4.1666666666600003</v>
          </cell>
          <cell r="CF26">
            <v>4.1666666666600003</v>
          </cell>
          <cell r="CJ26">
            <v>4.1666666666600003</v>
          </cell>
          <cell r="CN26">
            <v>4.1666666666600003</v>
          </cell>
          <cell r="CR26">
            <v>4.1666666666600003</v>
          </cell>
          <cell r="CV26">
            <v>4.1666666666600003</v>
          </cell>
        </row>
        <row r="27">
          <cell r="G27">
            <v>2.0691972442341999E-2</v>
          </cell>
          <cell r="P27">
            <v>16.6666666666666</v>
          </cell>
          <cell r="T27">
            <v>16.6666666666666</v>
          </cell>
          <cell r="X27">
            <v>16.6666666666666</v>
          </cell>
          <cell r="AB27">
            <v>16.6666666666666</v>
          </cell>
        </row>
        <row r="28">
          <cell r="G28">
            <v>2.4999999907766288E-2</v>
          </cell>
          <cell r="H28">
            <v>2.7777777777777777</v>
          </cell>
          <cell r="L28">
            <v>4.1873129146060402</v>
          </cell>
          <cell r="P28">
            <v>2.5492386844138561</v>
          </cell>
          <cell r="T28">
            <v>3.0896074539120817</v>
          </cell>
          <cell r="X28">
            <v>2.2143454930156992</v>
          </cell>
          <cell r="AB28">
            <v>2.4570314257155634</v>
          </cell>
          <cell r="AF28">
            <v>2.2143454930156992</v>
          </cell>
          <cell r="AJ28">
            <v>2.4570314257155634</v>
          </cell>
          <cell r="AN28">
            <v>2.2143454930156992</v>
          </cell>
          <cell r="AR28">
            <v>2.4570314257155634</v>
          </cell>
          <cell r="AV28">
            <v>2.2143454930156992</v>
          </cell>
          <cell r="AZ28">
            <v>4.0980080635665317</v>
          </cell>
          <cell r="BD28">
            <v>2.2180665284756786</v>
          </cell>
          <cell r="BH28">
            <v>2.4607524611755429</v>
          </cell>
          <cell r="BL28">
            <v>2.5901700744736309</v>
          </cell>
          <cell r="BP28">
            <v>4.8050048009626405</v>
          </cell>
          <cell r="BT28">
            <v>2.3576053582249106</v>
          </cell>
          <cell r="BX28">
            <v>2.6002912909247748</v>
          </cell>
          <cell r="CB28">
            <v>3.7229495606201328</v>
          </cell>
          <cell r="CF28">
            <v>6.0649462087113903</v>
          </cell>
          <cell r="CJ28">
            <v>3.7229495606201328</v>
          </cell>
          <cell r="CN28">
            <v>3.9656354933199975</v>
          </cell>
          <cell r="CR28">
            <v>3.7229495606201328</v>
          </cell>
          <cell r="CV28">
            <v>3.9656354933199975</v>
          </cell>
          <cell r="CZ28">
            <v>5.0253119716129646</v>
          </cell>
          <cell r="DD28">
            <v>3.9656354933199975</v>
          </cell>
          <cell r="DH28">
            <v>3.7229495606201328</v>
          </cell>
          <cell r="DL28">
            <v>3.9656354933199975</v>
          </cell>
          <cell r="DP28">
            <v>3.7229495606201328</v>
          </cell>
          <cell r="DT28">
            <v>3.9656354933199975</v>
          </cell>
        </row>
        <row r="29">
          <cell r="G29">
            <v>2.7955917091515462E-2</v>
          </cell>
          <cell r="P29">
            <v>4.1666666666600003</v>
          </cell>
          <cell r="T29">
            <v>4.1666666666600003</v>
          </cell>
          <cell r="X29">
            <v>4.1666666666600003</v>
          </cell>
          <cell r="AB29">
            <v>4.1666666666600003</v>
          </cell>
          <cell r="AF29">
            <v>4.1666666666600003</v>
          </cell>
          <cell r="AJ29">
            <v>4.1666666666600003</v>
          </cell>
          <cell r="AN29">
            <v>4.1666666666600003</v>
          </cell>
          <cell r="AR29">
            <v>4.1666666666600003</v>
          </cell>
          <cell r="AV29">
            <v>4.1666666666600003</v>
          </cell>
          <cell r="AZ29">
            <v>4.1666666666600003</v>
          </cell>
          <cell r="BD29">
            <v>4.1666666666600003</v>
          </cell>
          <cell r="BH29">
            <v>4.1666666666600003</v>
          </cell>
          <cell r="BL29">
            <v>4.1666666666600003</v>
          </cell>
          <cell r="BP29">
            <v>4.1666666666600003</v>
          </cell>
          <cell r="BT29">
            <v>4.1666666666600003</v>
          </cell>
          <cell r="BX29">
            <v>4.1666666666600003</v>
          </cell>
          <cell r="CB29">
            <v>4.1666666666600003</v>
          </cell>
          <cell r="CF29">
            <v>4.1666666666600003</v>
          </cell>
          <cell r="CJ29">
            <v>4.1666666666600003</v>
          </cell>
          <cell r="CN29">
            <v>4.1666666666600003</v>
          </cell>
          <cell r="CR29">
            <v>4.1666666666600003</v>
          </cell>
          <cell r="CV29">
            <v>4.1666666666600003</v>
          </cell>
        </row>
      </sheetData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_REP"/>
      <sheetName val="CRONO_CT"/>
      <sheetName val="CRONO_INV"/>
      <sheetName val="INV_REP_CT"/>
      <sheetName val="2_LICIT"/>
    </sheetNames>
    <sheetDataSet>
      <sheetData sheetId="0"/>
      <sheetData sheetId="1"/>
      <sheetData sheetId="2"/>
      <sheetData sheetId="3"/>
      <sheetData sheetId="4">
        <row r="47">
          <cell r="C47">
            <v>3.2822826700298213</v>
          </cell>
          <cell r="D47">
            <v>4.1873129146060402</v>
          </cell>
          <cell r="E47">
            <v>2.5492386844138561</v>
          </cell>
          <cell r="F47">
            <v>3.0896074539120817</v>
          </cell>
          <cell r="G47">
            <v>2.2143454930156992</v>
          </cell>
          <cell r="H47">
            <v>2.4570314257155634</v>
          </cell>
          <cell r="I47">
            <v>2.2143454930156992</v>
          </cell>
          <cell r="J47">
            <v>2.4570314257155634</v>
          </cell>
          <cell r="K47">
            <v>2.2143454930156992</v>
          </cell>
          <cell r="L47">
            <v>2.4570314257155634</v>
          </cell>
          <cell r="M47">
            <v>2.2143454930156992</v>
          </cell>
          <cell r="N47">
            <v>4.0980080635665317</v>
          </cell>
          <cell r="O47">
            <v>2.2180665284756786</v>
          </cell>
          <cell r="P47">
            <v>2.4607524611755429</v>
          </cell>
          <cell r="Q47">
            <v>2.5901700744736309</v>
          </cell>
          <cell r="R47">
            <v>4.8050048009626405</v>
          </cell>
          <cell r="S47">
            <v>2.3576053582249106</v>
          </cell>
          <cell r="T47">
            <v>2.6002912909247748</v>
          </cell>
          <cell r="U47">
            <v>3.7229495606201328</v>
          </cell>
          <cell r="V47">
            <v>6.0649462087113903</v>
          </cell>
          <cell r="W47">
            <v>3.7229495606201328</v>
          </cell>
          <cell r="X47">
            <v>3.9656354933199975</v>
          </cell>
          <cell r="Y47">
            <v>3.7229495606201328</v>
          </cell>
          <cell r="Z47">
            <v>3.9656354933199975</v>
          </cell>
          <cell r="AA47">
            <v>5.0253119716129646</v>
          </cell>
          <cell r="AB47">
            <v>3.9656354933199975</v>
          </cell>
          <cell r="AC47">
            <v>3.7229495606201328</v>
          </cell>
          <cell r="AD47">
            <v>3.9656354933199975</v>
          </cell>
          <cell r="AE47">
            <v>3.7229495606201328</v>
          </cell>
          <cell r="AF47">
            <v>3.9656354933199975</v>
          </cell>
        </row>
        <row r="50">
          <cell r="D50">
            <v>3.4903815535682967</v>
          </cell>
          <cell r="E50">
            <v>3.7244425740838145</v>
          </cell>
          <cell r="F50">
            <v>3.107819743994388</v>
          </cell>
          <cell r="G50">
            <v>9.0607666140627749</v>
          </cell>
          <cell r="H50">
            <v>3.0969580922321587</v>
          </cell>
          <cell r="I50">
            <v>3.2927497808171142</v>
          </cell>
          <cell r="J50">
            <v>3.0969580922321587</v>
          </cell>
          <cell r="K50">
            <v>3.2927497808171142</v>
          </cell>
          <cell r="L50">
            <v>5.4970117482026986</v>
          </cell>
          <cell r="M50">
            <v>5.6928034367876537</v>
          </cell>
          <cell r="N50">
            <v>3.1771800806593005</v>
          </cell>
          <cell r="O50">
            <v>4.0133382430299838</v>
          </cell>
          <cell r="P50">
            <v>3.8175465544450291</v>
          </cell>
          <cell r="Q50">
            <v>3.4872993161493948</v>
          </cell>
          <cell r="R50">
            <v>0.5035013150973171</v>
          </cell>
          <cell r="S50">
            <v>4.0133382430299838</v>
          </cell>
          <cell r="T50">
            <v>5.1110973172014722</v>
          </cell>
          <cell r="U50">
            <v>3.8760631246712252</v>
          </cell>
          <cell r="V50">
            <v>0.71249763282482836</v>
          </cell>
          <cell r="W50">
            <v>3.8760631246712252</v>
          </cell>
          <cell r="X50">
            <v>3.6802714360862701</v>
          </cell>
          <cell r="Y50">
            <v>3.8760631246712252</v>
          </cell>
          <cell r="Z50">
            <v>2.1442377695949495</v>
          </cell>
          <cell r="AA50">
            <v>0.49889321409784282</v>
          </cell>
          <cell r="AB50">
            <v>2.1442377695949495</v>
          </cell>
          <cell r="AC50">
            <v>2.340029458179905</v>
          </cell>
          <cell r="AD50">
            <v>2.1442377695949495</v>
          </cell>
          <cell r="AE50">
            <v>2.340029458179905</v>
          </cell>
          <cell r="AF50">
            <v>2.1442398737506574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02"/>
  <sheetViews>
    <sheetView view="pageBreakPreview" zoomScaleSheetLayoutView="100" workbookViewId="0">
      <selection activeCell="K8" sqref="K8"/>
    </sheetView>
  </sheetViews>
  <sheetFormatPr defaultRowHeight="12.75"/>
  <cols>
    <col min="1" max="1" width="2.85546875" style="64" customWidth="1"/>
    <col min="2" max="2" width="25.7109375" style="64" customWidth="1"/>
    <col min="3" max="4" width="9.140625" style="64"/>
    <col min="5" max="5" width="11.7109375" style="64" customWidth="1"/>
    <col min="6" max="9" width="9.140625" style="64"/>
    <col min="10" max="10" width="29.140625" style="64" customWidth="1"/>
    <col min="11" max="12" width="9.140625" style="64"/>
    <col min="13" max="13" width="5.140625" style="64" customWidth="1"/>
    <col min="14" max="14" width="9.140625" style="64"/>
    <col min="15" max="18" width="0" style="64" hidden="1" customWidth="1"/>
    <col min="19" max="16384" width="9.140625" style="64"/>
  </cols>
  <sheetData>
    <row r="1" spans="1:18" ht="13.5" thickBot="1">
      <c r="B1" s="74"/>
      <c r="C1" s="74"/>
      <c r="D1" s="74"/>
      <c r="E1" s="74"/>
      <c r="F1" s="74"/>
    </row>
    <row r="2" spans="1:18" ht="13.5" thickBot="1">
      <c r="A2" s="74"/>
      <c r="B2" s="209" t="s">
        <v>115</v>
      </c>
      <c r="C2" s="210"/>
      <c r="D2" s="210"/>
      <c r="E2" s="210"/>
      <c r="F2" s="211"/>
      <c r="G2" s="280" t="s">
        <v>458</v>
      </c>
      <c r="H2" s="1103" t="s">
        <v>459</v>
      </c>
    </row>
    <row r="3" spans="1:18">
      <c r="A3" s="66"/>
      <c r="B3" s="207" t="s">
        <v>116</v>
      </c>
      <c r="C3" s="212">
        <f t="shared" ref="C3:C8" si="0">G3</f>
        <v>556.5</v>
      </c>
      <c r="D3" s="213"/>
      <c r="E3" s="208" t="s">
        <v>117</v>
      </c>
      <c r="F3" s="103">
        <v>1</v>
      </c>
      <c r="G3" s="1099">
        <f>(14.5+52.5+88.5+39+250+5.5+104.5+14.4)-(3.5+1.9+7)</f>
        <v>556.5</v>
      </c>
      <c r="H3" s="1104">
        <f>'DADOS ÁREA 2'!H3</f>
        <v>83.5</v>
      </c>
      <c r="N3" s="1048"/>
    </row>
    <row r="4" spans="1:18" ht="13.5" thickBot="1">
      <c r="A4" s="66"/>
      <c r="B4" s="90" t="s">
        <v>118</v>
      </c>
      <c r="C4" s="214">
        <f>G4</f>
        <v>1256</v>
      </c>
      <c r="D4" s="215"/>
      <c r="E4" s="72" t="s">
        <v>117</v>
      </c>
      <c r="F4" s="102">
        <v>1.5</v>
      </c>
      <c r="G4" s="1100">
        <f>(4.5+102.5+150+503.5+54+417.5+67.5)-(9+12+18+4.5)</f>
        <v>1256</v>
      </c>
      <c r="H4" s="1105">
        <f>'DADOS ÁREA 2'!H4</f>
        <v>121</v>
      </c>
      <c r="L4" s="74"/>
      <c r="N4" s="1048"/>
    </row>
    <row r="5" spans="1:18" ht="13.5" thickBot="1">
      <c r="A5" s="66"/>
      <c r="B5" s="91" t="s">
        <v>119</v>
      </c>
      <c r="C5" s="216">
        <f t="shared" si="0"/>
        <v>541.20000000000005</v>
      </c>
      <c r="D5" s="217"/>
      <c r="E5" s="76" t="s">
        <v>117</v>
      </c>
      <c r="F5" s="166">
        <v>1.3</v>
      </c>
      <c r="G5" s="1101">
        <f>154.7+69.5+279.5+37.5</f>
        <v>541.20000000000005</v>
      </c>
      <c r="H5" s="1106">
        <f>'DADOS ÁREA 2'!H5</f>
        <v>0</v>
      </c>
      <c r="J5" s="67" t="s">
        <v>120</v>
      </c>
      <c r="K5" s="68"/>
      <c r="L5" s="78"/>
      <c r="N5" s="1048"/>
    </row>
    <row r="6" spans="1:18">
      <c r="A6" s="66"/>
      <c r="B6" s="90" t="s">
        <v>121</v>
      </c>
      <c r="C6" s="214">
        <f t="shared" si="0"/>
        <v>202.5</v>
      </c>
      <c r="D6" s="215"/>
      <c r="E6" s="72" t="s">
        <v>117</v>
      </c>
      <c r="F6" s="102">
        <v>1.5</v>
      </c>
      <c r="G6" s="1100">
        <f>142.5+60</f>
        <v>202.5</v>
      </c>
      <c r="H6" s="1105">
        <f>'DADOS ÁREA 2'!H6</f>
        <v>184.5</v>
      </c>
      <c r="J6" s="71" t="s">
        <v>122</v>
      </c>
      <c r="K6" s="73">
        <v>30</v>
      </c>
      <c r="N6" s="1048"/>
    </row>
    <row r="7" spans="1:18">
      <c r="A7" s="66"/>
      <c r="B7" s="91" t="s">
        <v>123</v>
      </c>
      <c r="C7" s="216">
        <f t="shared" si="0"/>
        <v>108</v>
      </c>
      <c r="D7" s="217"/>
      <c r="E7" s="76" t="s">
        <v>117</v>
      </c>
      <c r="F7" s="166">
        <v>1.2</v>
      </c>
      <c r="G7" s="1101">
        <f>108</f>
        <v>108</v>
      </c>
      <c r="H7" s="1106">
        <f>'DADOS ÁREA 2'!H7</f>
        <v>5</v>
      </c>
      <c r="J7" s="75" t="s">
        <v>124</v>
      </c>
      <c r="K7" s="77">
        <v>30</v>
      </c>
      <c r="N7" s="1048"/>
    </row>
    <row r="8" spans="1:18" ht="13.5" thickBot="1">
      <c r="A8" s="66"/>
      <c r="B8" s="90" t="s">
        <v>125</v>
      </c>
      <c r="C8" s="214">
        <f t="shared" si="0"/>
        <v>155</v>
      </c>
      <c r="D8" s="215"/>
      <c r="E8" s="79" t="s">
        <v>117</v>
      </c>
      <c r="F8" s="167">
        <v>1.3</v>
      </c>
      <c r="G8" s="1102">
        <f>155</f>
        <v>155</v>
      </c>
      <c r="H8" s="1107"/>
      <c r="J8" s="81" t="s">
        <v>126</v>
      </c>
      <c r="K8" s="82">
        <v>0</v>
      </c>
    </row>
    <row r="9" spans="1:18">
      <c r="A9" s="66"/>
      <c r="B9" s="170" t="s">
        <v>127</v>
      </c>
      <c r="C9" s="216">
        <f>26+20+25+16.5+18+21+15+12+3+5+3+6+3+6+7.5+1.5+5+6+3+6+1.5+6+6+10.5</f>
        <v>232.5</v>
      </c>
      <c r="D9" s="218"/>
      <c r="E9" s="83"/>
      <c r="F9" s="83"/>
      <c r="J9" s="1046" t="s">
        <v>729</v>
      </c>
      <c r="K9" s="73">
        <v>25</v>
      </c>
    </row>
    <row r="10" spans="1:18" ht="13.5" thickBot="1">
      <c r="A10" s="66"/>
      <c r="B10" s="171" t="s">
        <v>128</v>
      </c>
      <c r="C10" s="219">
        <f>12+9</f>
        <v>21</v>
      </c>
      <c r="D10" s="220"/>
      <c r="E10" s="83"/>
      <c r="F10" s="83"/>
    </row>
    <row r="11" spans="1:18" ht="13.5" thickBot="1">
      <c r="A11" s="74"/>
      <c r="B11" s="78"/>
      <c r="C11" s="84"/>
      <c r="D11" s="84"/>
      <c r="E11" s="83"/>
      <c r="F11" s="83"/>
      <c r="O11" s="1047" t="s">
        <v>736</v>
      </c>
      <c r="Q11" s="64">
        <f>37.5+46+62+20.5+54.5+15</f>
        <v>235.5</v>
      </c>
    </row>
    <row r="12" spans="1:18">
      <c r="A12" s="74"/>
      <c r="B12" s="177" t="s">
        <v>129</v>
      </c>
      <c r="C12" s="178"/>
      <c r="D12" s="178"/>
      <c r="E12" s="178"/>
      <c r="F12" s="179"/>
      <c r="O12" s="1047" t="s">
        <v>737</v>
      </c>
      <c r="Q12" s="64">
        <v>21.05</v>
      </c>
    </row>
    <row r="13" spans="1:18" ht="13.5" thickBot="1">
      <c r="A13" s="74"/>
      <c r="B13" s="281" t="s">
        <v>130</v>
      </c>
      <c r="C13" s="282"/>
      <c r="D13" s="180"/>
      <c r="E13" s="181" t="s">
        <v>117</v>
      </c>
      <c r="F13" s="182"/>
      <c r="O13" s="1047" t="s">
        <v>738</v>
      </c>
      <c r="Q13" s="64">
        <f>1+2.4</f>
        <v>3.4</v>
      </c>
    </row>
    <row r="14" spans="1:18">
      <c r="A14" s="74"/>
      <c r="B14" s="78"/>
      <c r="C14" s="84"/>
      <c r="D14" s="84"/>
      <c r="E14" s="83"/>
      <c r="F14" s="83"/>
      <c r="O14" s="1047" t="s">
        <v>739</v>
      </c>
      <c r="Q14" s="64">
        <f>50.2+48.75</f>
        <v>98.95</v>
      </c>
      <c r="R14" s="64">
        <v>229.45</v>
      </c>
    </row>
    <row r="15" spans="1:18">
      <c r="A15" s="74"/>
      <c r="B15" s="78"/>
      <c r="C15" s="84"/>
      <c r="D15" s="84"/>
      <c r="E15" s="83"/>
      <c r="F15" s="83"/>
      <c r="O15" s="1047" t="s">
        <v>740</v>
      </c>
      <c r="Q15" s="64">
        <f>13.7</f>
        <v>13.7</v>
      </c>
      <c r="R15" s="64">
        <v>31.3</v>
      </c>
    </row>
    <row r="16" spans="1:18">
      <c r="A16" s="74"/>
      <c r="B16" s="78"/>
      <c r="C16" s="84"/>
      <c r="D16" s="84"/>
      <c r="E16" s="83"/>
      <c r="F16" s="83"/>
    </row>
    <row r="17" spans="1:17">
      <c r="A17" s="74"/>
      <c r="B17" s="78"/>
      <c r="C17" s="84"/>
      <c r="D17" s="84"/>
      <c r="E17" s="83"/>
      <c r="F17" s="83"/>
      <c r="O17" s="1047" t="s">
        <v>741</v>
      </c>
      <c r="Q17" s="64">
        <v>6.8</v>
      </c>
    </row>
    <row r="18" spans="1:17">
      <c r="A18" s="74"/>
      <c r="B18" s="78"/>
      <c r="C18" s="84"/>
      <c r="D18" s="84"/>
      <c r="E18" s="83"/>
      <c r="F18" s="83"/>
      <c r="O18" s="1047" t="s">
        <v>464</v>
      </c>
      <c r="Q18" s="64">
        <f>62.2+73.8</f>
        <v>136</v>
      </c>
    </row>
    <row r="19" spans="1:17">
      <c r="A19" s="74"/>
      <c r="B19" s="78"/>
      <c r="C19" s="84"/>
      <c r="D19" s="84"/>
      <c r="E19" s="83"/>
      <c r="F19" s="83"/>
    </row>
    <row r="20" spans="1:17" ht="13.5" thickBot="1">
      <c r="B20" s="65"/>
      <c r="C20" s="65"/>
      <c r="D20" s="74"/>
    </row>
    <row r="21" spans="1:17" ht="13.5" thickBot="1">
      <c r="A21" s="66"/>
      <c r="B21" s="67" t="s">
        <v>131</v>
      </c>
      <c r="C21" s="93"/>
      <c r="D21" s="276" t="s">
        <v>458</v>
      </c>
      <c r="E21" s="276" t="s">
        <v>459</v>
      </c>
    </row>
    <row r="22" spans="1:17">
      <c r="A22" s="66"/>
      <c r="B22" s="86" t="s">
        <v>132</v>
      </c>
      <c r="C22" s="183"/>
      <c r="D22" s="273"/>
      <c r="E22" s="274"/>
    </row>
    <row r="23" spans="1:17">
      <c r="A23" s="1079" t="s">
        <v>154</v>
      </c>
      <c r="B23" s="87" t="s">
        <v>133</v>
      </c>
      <c r="C23" s="187">
        <f>D23</f>
        <v>72</v>
      </c>
      <c r="D23" s="1094">
        <f>2+8+7+4+38+13</f>
        <v>72</v>
      </c>
      <c r="E23" s="192">
        <f>'DADOS ÁREA 2'!E23</f>
        <v>1</v>
      </c>
      <c r="F23" s="74"/>
    </row>
    <row r="24" spans="1:17">
      <c r="A24" s="66"/>
      <c r="B24" s="75" t="s">
        <v>134</v>
      </c>
      <c r="C24" s="188">
        <f>D24</f>
        <v>7</v>
      </c>
      <c r="D24" s="1095">
        <f>3+2+2</f>
        <v>7</v>
      </c>
      <c r="E24" s="194">
        <f>'DADOS ÁREA 2'!E24</f>
        <v>5</v>
      </c>
    </row>
    <row r="25" spans="1:17">
      <c r="A25" s="66"/>
      <c r="B25" s="87" t="s">
        <v>135</v>
      </c>
      <c r="C25" s="187">
        <f>D25</f>
        <v>26</v>
      </c>
      <c r="D25" s="191">
        <v>26</v>
      </c>
      <c r="E25" s="192"/>
    </row>
    <row r="26" spans="1:17">
      <c r="A26" s="66"/>
      <c r="B26" s="75" t="s">
        <v>136</v>
      </c>
      <c r="C26" s="188">
        <f>D26</f>
        <v>4</v>
      </c>
      <c r="D26" s="193">
        <v>4</v>
      </c>
      <c r="E26" s="194"/>
    </row>
    <row r="27" spans="1:17">
      <c r="A27" s="66"/>
      <c r="B27" s="87" t="s">
        <v>137</v>
      </c>
      <c r="C27" s="187">
        <f>D27</f>
        <v>4</v>
      </c>
      <c r="D27" s="191">
        <v>4</v>
      </c>
      <c r="E27" s="196"/>
    </row>
    <row r="28" spans="1:17">
      <c r="A28" s="66"/>
      <c r="B28" s="75" t="s">
        <v>138</v>
      </c>
      <c r="C28" s="184"/>
      <c r="D28" s="197"/>
      <c r="E28" s="198"/>
    </row>
    <row r="29" spans="1:17">
      <c r="A29" s="66"/>
      <c r="B29" s="87" t="s">
        <v>139</v>
      </c>
      <c r="C29" s="165"/>
      <c r="D29" s="199"/>
      <c r="E29" s="196"/>
    </row>
    <row r="30" spans="1:17">
      <c r="A30" s="66"/>
      <c r="B30" s="75" t="s">
        <v>140</v>
      </c>
      <c r="C30" s="184"/>
      <c r="D30" s="197"/>
      <c r="E30" s="198"/>
    </row>
    <row r="31" spans="1:17">
      <c r="A31" s="66"/>
      <c r="B31" s="71" t="s">
        <v>141</v>
      </c>
      <c r="C31" s="185"/>
      <c r="D31" s="199"/>
      <c r="E31" s="196"/>
    </row>
    <row r="32" spans="1:17">
      <c r="A32" s="66"/>
      <c r="B32" s="75" t="s">
        <v>142</v>
      </c>
      <c r="C32" s="184"/>
      <c r="D32" s="197"/>
      <c r="E32" s="198"/>
    </row>
    <row r="33" spans="1:10">
      <c r="A33" s="66"/>
      <c r="B33" s="87" t="s">
        <v>143</v>
      </c>
      <c r="C33" s="165"/>
      <c r="D33" s="199"/>
      <c r="E33" s="196"/>
    </row>
    <row r="34" spans="1:10">
      <c r="A34" s="66"/>
      <c r="B34" s="75" t="s">
        <v>144</v>
      </c>
      <c r="C34" s="184"/>
      <c r="D34" s="197"/>
      <c r="E34" s="198"/>
    </row>
    <row r="35" spans="1:10">
      <c r="A35" s="66"/>
      <c r="B35" s="87" t="s">
        <v>145</v>
      </c>
      <c r="C35" s="165"/>
      <c r="D35" s="199"/>
      <c r="E35" s="196"/>
    </row>
    <row r="36" spans="1:10">
      <c r="A36" s="66"/>
      <c r="B36" s="75" t="s">
        <v>146</v>
      </c>
      <c r="C36" s="184"/>
      <c r="D36" s="197"/>
      <c r="E36" s="198"/>
    </row>
    <row r="37" spans="1:10" ht="13.5" thickBot="1">
      <c r="A37" s="66"/>
      <c r="B37" s="88" t="s">
        <v>147</v>
      </c>
      <c r="C37" s="186"/>
      <c r="D37" s="200"/>
      <c r="E37" s="201"/>
    </row>
    <row r="38" spans="1:10" ht="13.5" thickBot="1"/>
    <row r="39" spans="1:10" ht="13.5" thickBot="1">
      <c r="B39" s="67" t="s">
        <v>148</v>
      </c>
      <c r="C39" s="93"/>
      <c r="D39" s="276" t="s">
        <v>458</v>
      </c>
      <c r="E39" s="276" t="s">
        <v>459</v>
      </c>
    </row>
    <row r="40" spans="1:10">
      <c r="A40" s="66"/>
      <c r="B40" s="89" t="s">
        <v>149</v>
      </c>
      <c r="C40" s="202">
        <f>D40</f>
        <v>97</v>
      </c>
      <c r="D40" s="273">
        <f>(100)-3</f>
        <v>97</v>
      </c>
      <c r="E40" s="274">
        <v>12</v>
      </c>
    </row>
    <row r="41" spans="1:10">
      <c r="A41" s="66"/>
      <c r="B41" s="90" t="s">
        <v>150</v>
      </c>
      <c r="C41" s="203">
        <f>D41</f>
        <v>2</v>
      </c>
      <c r="D41" s="191">
        <v>2</v>
      </c>
      <c r="E41" s="192">
        <v>9</v>
      </c>
    </row>
    <row r="42" spans="1:10">
      <c r="A42" s="66"/>
      <c r="B42" s="91" t="s">
        <v>151</v>
      </c>
      <c r="C42" s="184"/>
      <c r="D42" s="193"/>
      <c r="E42" s="194"/>
    </row>
    <row r="43" spans="1:10" ht="13.5" thickBot="1">
      <c r="A43" s="66"/>
      <c r="B43" s="92" t="s">
        <v>152</v>
      </c>
      <c r="C43" s="204"/>
      <c r="D43" s="205"/>
      <c r="E43" s="206"/>
    </row>
    <row r="44" spans="1:10" ht="13.5" thickBot="1"/>
    <row r="45" spans="1:10" ht="13.5" thickBot="1">
      <c r="B45" s="67" t="s">
        <v>153</v>
      </c>
      <c r="C45" s="244" t="s">
        <v>460</v>
      </c>
      <c r="D45" s="245" t="s">
        <v>461</v>
      </c>
      <c r="E45" s="221"/>
      <c r="F45" s="222"/>
      <c r="I45" s="283" t="s">
        <v>462</v>
      </c>
      <c r="J45" s="284"/>
    </row>
    <row r="46" spans="1:10" ht="13.5" thickBot="1">
      <c r="A46" s="66"/>
      <c r="B46" s="226" t="s">
        <v>154</v>
      </c>
      <c r="C46" s="242">
        <f>13.5+49.5+12</f>
        <v>75</v>
      </c>
      <c r="D46" s="243">
        <f>48+43.5</f>
        <v>91.5</v>
      </c>
      <c r="E46" s="223" t="s">
        <v>117</v>
      </c>
      <c r="F46" s="224">
        <v>1</v>
      </c>
      <c r="I46" s="285" t="s">
        <v>154</v>
      </c>
      <c r="J46" s="228">
        <v>863</v>
      </c>
    </row>
    <row r="47" spans="1:10">
      <c r="A47" s="66"/>
      <c r="B47" s="91" t="s">
        <v>155</v>
      </c>
      <c r="C47" s="234">
        <v>1</v>
      </c>
      <c r="D47" s="235">
        <v>2</v>
      </c>
      <c r="E47" s="225"/>
      <c r="F47" s="225"/>
      <c r="I47" s="286" t="s">
        <v>155</v>
      </c>
      <c r="J47" s="287"/>
    </row>
    <row r="48" spans="1:10">
      <c r="A48" s="66"/>
      <c r="B48" s="90" t="s">
        <v>156</v>
      </c>
      <c r="C48" s="232">
        <v>0.25</v>
      </c>
      <c r="D48" s="233">
        <v>0.25</v>
      </c>
      <c r="E48" s="225"/>
      <c r="F48" s="225"/>
      <c r="I48" s="288" t="s">
        <v>156</v>
      </c>
      <c r="J48" s="229">
        <v>0.25</v>
      </c>
    </row>
    <row r="49" spans="1:10">
      <c r="A49" s="66"/>
      <c r="B49" s="91" t="s">
        <v>157</v>
      </c>
      <c r="C49" s="236">
        <v>0.3</v>
      </c>
      <c r="D49" s="237">
        <v>0.3</v>
      </c>
      <c r="E49" s="225"/>
      <c r="F49" s="225"/>
      <c r="I49" s="286" t="s">
        <v>157</v>
      </c>
      <c r="J49" s="230">
        <v>0.3</v>
      </c>
    </row>
    <row r="50" spans="1:10">
      <c r="A50" s="66"/>
      <c r="B50" s="90" t="s">
        <v>158</v>
      </c>
      <c r="C50" s="232">
        <v>0.05</v>
      </c>
      <c r="D50" s="233">
        <v>0.05</v>
      </c>
      <c r="E50" s="225"/>
      <c r="F50" s="225"/>
      <c r="I50" s="288" t="s">
        <v>158</v>
      </c>
      <c r="J50" s="229">
        <v>0.05</v>
      </c>
    </row>
    <row r="51" spans="1:10">
      <c r="A51" s="66"/>
      <c r="B51" s="91" t="s">
        <v>159</v>
      </c>
      <c r="C51" s="236">
        <v>1</v>
      </c>
      <c r="D51" s="237">
        <v>1</v>
      </c>
      <c r="E51" s="225"/>
      <c r="F51" s="225"/>
      <c r="I51" s="286" t="s">
        <v>159</v>
      </c>
      <c r="J51" s="230">
        <v>1</v>
      </c>
    </row>
    <row r="52" spans="1:10">
      <c r="A52" s="66"/>
      <c r="B52" s="90" t="s">
        <v>160</v>
      </c>
      <c r="C52" s="232">
        <v>1</v>
      </c>
      <c r="D52" s="233">
        <v>1</v>
      </c>
      <c r="E52" s="225"/>
      <c r="F52" s="225"/>
      <c r="I52" s="288" t="s">
        <v>160</v>
      </c>
      <c r="J52" s="229">
        <v>1</v>
      </c>
    </row>
    <row r="53" spans="1:10">
      <c r="A53" s="66"/>
      <c r="B53" s="170" t="s">
        <v>161</v>
      </c>
      <c r="C53" s="238">
        <v>4.5</v>
      </c>
      <c r="D53" s="239">
        <v>4.5</v>
      </c>
      <c r="E53" s="225"/>
      <c r="F53" s="225"/>
      <c r="I53" s="289" t="s">
        <v>161</v>
      </c>
      <c r="J53" s="290">
        <v>4.5</v>
      </c>
    </row>
    <row r="54" spans="1:10" ht="13.5" thickBot="1">
      <c r="A54" s="66"/>
      <c r="B54" s="227" t="s">
        <v>162</v>
      </c>
      <c r="C54" s="240">
        <v>3</v>
      </c>
      <c r="D54" s="241">
        <v>2.5</v>
      </c>
      <c r="E54" s="225"/>
      <c r="F54" s="225"/>
      <c r="I54" s="291" t="s">
        <v>162</v>
      </c>
      <c r="J54" s="231">
        <v>3</v>
      </c>
    </row>
    <row r="55" spans="1:10" ht="13.5" thickBot="1"/>
    <row r="56" spans="1:10" ht="13.5" thickBot="1">
      <c r="B56" s="67" t="s">
        <v>163</v>
      </c>
      <c r="C56" s="93"/>
      <c r="D56" s="85"/>
      <c r="E56" s="93"/>
      <c r="F56" s="276" t="s">
        <v>458</v>
      </c>
    </row>
    <row r="57" spans="1:10" ht="13.5" thickBot="1">
      <c r="A57" s="66"/>
      <c r="B57" s="248" t="s">
        <v>165</v>
      </c>
      <c r="C57" s="246"/>
      <c r="D57" s="97"/>
      <c r="E57" s="246">
        <f>F57</f>
        <v>268</v>
      </c>
      <c r="F57" s="1096">
        <f>54.5+46+62+29.75+54.5+21.25</f>
        <v>268</v>
      </c>
    </row>
    <row r="58" spans="1:10" ht="13.5" thickBot="1"/>
    <row r="59" spans="1:10" ht="13.5" thickBot="1">
      <c r="B59" s="67" t="s">
        <v>166</v>
      </c>
      <c r="C59" s="93"/>
      <c r="D59" s="275" t="s">
        <v>458</v>
      </c>
      <c r="E59" s="276" t="s">
        <v>459</v>
      </c>
    </row>
    <row r="60" spans="1:10">
      <c r="A60" s="66"/>
      <c r="B60" s="69" t="s">
        <v>167</v>
      </c>
      <c r="C60" s="70"/>
      <c r="D60" s="273"/>
      <c r="E60" s="274"/>
    </row>
    <row r="61" spans="1:10">
      <c r="A61" s="66"/>
      <c r="B61" s="71" t="s">
        <v>168</v>
      </c>
      <c r="C61" s="73">
        <f>D61+E61</f>
        <v>59.65</v>
      </c>
      <c r="D61" s="191">
        <v>59.65</v>
      </c>
      <c r="E61" s="192"/>
    </row>
    <row r="62" spans="1:10">
      <c r="A62" s="66"/>
      <c r="B62" s="75" t="s">
        <v>169</v>
      </c>
      <c r="C62" s="77"/>
      <c r="D62" s="193"/>
      <c r="E62" s="194"/>
    </row>
    <row r="63" spans="1:10" ht="13.5" thickBot="1">
      <c r="A63" s="66"/>
      <c r="B63" s="96" t="s">
        <v>170</v>
      </c>
      <c r="C63" s="80"/>
      <c r="D63" s="205"/>
      <c r="E63" s="206"/>
      <c r="G63" s="1080"/>
    </row>
    <row r="64" spans="1:10" ht="13.5" thickBot="1"/>
    <row r="65" spans="1:12" ht="13.5" thickBot="1">
      <c r="B65" s="67" t="s">
        <v>171</v>
      </c>
      <c r="C65" s="85"/>
      <c r="D65" s="250"/>
      <c r="E65" s="2781" t="s">
        <v>172</v>
      </c>
      <c r="F65" s="2781"/>
      <c r="G65" s="98"/>
      <c r="H65" s="74"/>
      <c r="K65" s="266" t="s">
        <v>458</v>
      </c>
      <c r="L65" s="247" t="s">
        <v>459</v>
      </c>
    </row>
    <row r="66" spans="1:12" ht="13.5" thickBot="1">
      <c r="A66" s="66"/>
      <c r="B66" s="94" t="s">
        <v>116</v>
      </c>
      <c r="C66" s="99">
        <v>209</v>
      </c>
      <c r="D66" s="249"/>
      <c r="E66" s="2781">
        <v>2.5</v>
      </c>
      <c r="F66" s="2781"/>
      <c r="J66" s="262" t="s">
        <v>116</v>
      </c>
      <c r="K66" s="267"/>
      <c r="L66" s="269"/>
    </row>
    <row r="67" spans="1:12">
      <c r="A67" s="66"/>
      <c r="B67" s="75" t="s">
        <v>118</v>
      </c>
      <c r="C67" s="77">
        <v>350.5</v>
      </c>
      <c r="D67" s="84"/>
      <c r="E67" s="100"/>
      <c r="F67" s="100"/>
      <c r="J67" s="263" t="s">
        <v>118</v>
      </c>
      <c r="K67" s="166"/>
      <c r="L67" s="270"/>
    </row>
    <row r="68" spans="1:12">
      <c r="A68" s="66"/>
      <c r="B68" s="71" t="s">
        <v>119</v>
      </c>
      <c r="C68" s="73">
        <f>290+30</f>
        <v>320</v>
      </c>
      <c r="D68" s="84"/>
      <c r="E68" s="74"/>
      <c r="J68" s="264" t="s">
        <v>119</v>
      </c>
      <c r="K68" s="102"/>
      <c r="L68" s="271"/>
    </row>
    <row r="69" spans="1:12">
      <c r="A69" s="66"/>
      <c r="B69" s="75" t="s">
        <v>121</v>
      </c>
      <c r="C69" s="77">
        <f>33+126</f>
        <v>159</v>
      </c>
      <c r="D69" s="84"/>
      <c r="E69" s="74"/>
      <c r="J69" s="263" t="s">
        <v>121</v>
      </c>
      <c r="K69" s="166"/>
      <c r="L69" s="270"/>
    </row>
    <row r="70" spans="1:12">
      <c r="A70" s="66"/>
      <c r="B70" s="71" t="s">
        <v>123</v>
      </c>
      <c r="C70" s="73">
        <v>214</v>
      </c>
      <c r="D70" s="84"/>
      <c r="E70" s="74"/>
      <c r="F70" s="64" t="s">
        <v>173</v>
      </c>
      <c r="J70" s="264" t="s">
        <v>123</v>
      </c>
      <c r="K70" s="102"/>
      <c r="L70" s="271"/>
    </row>
    <row r="71" spans="1:12" ht="13.5" thickBot="1">
      <c r="A71" s="66"/>
      <c r="B71" s="81" t="s">
        <v>125</v>
      </c>
      <c r="C71" s="82"/>
      <c r="D71" s="84"/>
      <c r="E71" s="74"/>
      <c r="F71" s="74" t="s">
        <v>174</v>
      </c>
      <c r="G71" s="74"/>
      <c r="H71" s="74"/>
      <c r="J71" s="265" t="s">
        <v>125</v>
      </c>
      <c r="K71" s="268"/>
      <c r="L71" s="272"/>
    </row>
    <row r="72" spans="1:12" ht="13.5" thickBot="1">
      <c r="C72" s="101"/>
      <c r="D72" s="65"/>
      <c r="E72" s="65"/>
      <c r="F72" s="65"/>
      <c r="G72" s="65"/>
      <c r="H72" s="74"/>
      <c r="I72" s="74"/>
    </row>
    <row r="73" spans="1:12" ht="13.5" thickBot="1">
      <c r="B73" s="176" t="s">
        <v>175</v>
      </c>
      <c r="C73" s="251"/>
      <c r="D73" s="251"/>
      <c r="E73" s="2781" t="s">
        <v>176</v>
      </c>
      <c r="F73" s="2781"/>
      <c r="G73" s="2781"/>
      <c r="H73" s="189" t="s">
        <v>458</v>
      </c>
      <c r="I73" s="190" t="s">
        <v>459</v>
      </c>
    </row>
    <row r="74" spans="1:12">
      <c r="B74" s="252" t="s">
        <v>118</v>
      </c>
      <c r="C74" s="253">
        <f>H74+I74</f>
        <v>2</v>
      </c>
      <c r="D74" s="253"/>
      <c r="E74" s="2781"/>
      <c r="F74" s="2781"/>
      <c r="G74" s="2781"/>
      <c r="H74" s="259">
        <f>(1)+1</f>
        <v>2</v>
      </c>
      <c r="I74" s="259"/>
    </row>
    <row r="75" spans="1:12">
      <c r="B75" s="254" t="s">
        <v>119</v>
      </c>
      <c r="C75" s="102">
        <f>H75+I75</f>
        <v>2</v>
      </c>
      <c r="D75" s="102"/>
      <c r="E75" s="2781"/>
      <c r="F75" s="2781"/>
      <c r="G75" s="2781"/>
      <c r="H75" s="260">
        <v>2</v>
      </c>
      <c r="I75" s="260"/>
    </row>
    <row r="76" spans="1:12">
      <c r="B76" s="255" t="s">
        <v>121</v>
      </c>
      <c r="C76" s="103"/>
      <c r="D76" s="103"/>
      <c r="E76" s="2781"/>
      <c r="F76" s="2781"/>
      <c r="G76" s="2781"/>
      <c r="H76" s="95"/>
      <c r="I76" s="95"/>
    </row>
    <row r="77" spans="1:12">
      <c r="B77" s="254" t="s">
        <v>123</v>
      </c>
      <c r="C77" s="102"/>
      <c r="D77" s="73"/>
      <c r="E77" s="2781"/>
      <c r="F77" s="2781"/>
      <c r="G77" s="2781"/>
      <c r="H77" s="260"/>
      <c r="I77" s="260"/>
    </row>
    <row r="78" spans="1:12">
      <c r="B78" s="255" t="s">
        <v>125</v>
      </c>
      <c r="C78" s="103"/>
      <c r="D78" s="103"/>
      <c r="E78" s="2781"/>
      <c r="F78" s="2781"/>
      <c r="G78" s="2781"/>
      <c r="H78" s="95"/>
      <c r="I78" s="95"/>
    </row>
    <row r="79" spans="1:12" ht="13.5" thickBot="1">
      <c r="B79" s="256" t="s">
        <v>177</v>
      </c>
      <c r="C79" s="257"/>
      <c r="D79" s="258"/>
      <c r="E79" s="2781"/>
      <c r="F79" s="2781"/>
      <c r="G79" s="2781"/>
      <c r="H79" s="261"/>
      <c r="I79" s="261"/>
    </row>
    <row r="81" spans="2:10">
      <c r="B81" s="104" t="s">
        <v>178</v>
      </c>
      <c r="C81" s="104"/>
      <c r="D81" s="104" t="s">
        <v>565</v>
      </c>
      <c r="E81" s="104" t="s">
        <v>179</v>
      </c>
      <c r="F81" s="104" t="s">
        <v>180</v>
      </c>
    </row>
    <row r="82" spans="2:10">
      <c r="B82" s="292" t="s">
        <v>181</v>
      </c>
      <c r="C82" s="293">
        <f>(6)-1</f>
        <v>5</v>
      </c>
      <c r="D82" s="293">
        <v>22</v>
      </c>
      <c r="E82" s="294">
        <v>1.4</v>
      </c>
      <c r="F82" s="295">
        <v>1.3</v>
      </c>
    </row>
    <row r="83" spans="2:10">
      <c r="B83" s="296" t="s">
        <v>121</v>
      </c>
      <c r="C83" s="297"/>
      <c r="D83" s="297"/>
      <c r="E83" s="298"/>
      <c r="F83" s="299"/>
    </row>
    <row r="84" spans="2:10">
      <c r="B84" s="300" t="s">
        <v>123</v>
      </c>
      <c r="C84" s="301"/>
      <c r="D84" s="301"/>
      <c r="E84" s="302"/>
      <c r="F84" s="303"/>
    </row>
    <row r="85" spans="2:10">
      <c r="B85" s="304" t="s">
        <v>125</v>
      </c>
      <c r="C85" s="305"/>
      <c r="D85" s="305"/>
      <c r="E85" s="306"/>
      <c r="F85" s="307"/>
    </row>
    <row r="87" spans="2:10">
      <c r="B87" s="328" t="s">
        <v>182</v>
      </c>
      <c r="C87" s="329" t="s">
        <v>165</v>
      </c>
      <c r="D87" s="329"/>
      <c r="E87" s="330" t="s">
        <v>183</v>
      </c>
    </row>
    <row r="88" spans="2:10">
      <c r="B88" s="331" t="s">
        <v>184</v>
      </c>
      <c r="C88" s="293"/>
      <c r="D88" s="293"/>
      <c r="E88" s="332"/>
    </row>
    <row r="89" spans="2:10">
      <c r="B89" s="321" t="s">
        <v>119</v>
      </c>
      <c r="C89" s="297"/>
      <c r="D89" s="297"/>
      <c r="E89" s="333"/>
    </row>
    <row r="90" spans="2:10">
      <c r="B90" s="322" t="s">
        <v>121</v>
      </c>
      <c r="C90" s="308"/>
      <c r="D90" s="308"/>
      <c r="E90" s="334"/>
    </row>
    <row r="91" spans="2:10">
      <c r="B91" s="335" t="s">
        <v>123</v>
      </c>
      <c r="C91" s="309"/>
      <c r="D91" s="309"/>
      <c r="E91" s="333"/>
    </row>
    <row r="92" spans="2:10">
      <c r="B92" s="336" t="s">
        <v>125</v>
      </c>
      <c r="C92" s="337"/>
      <c r="D92" s="337"/>
      <c r="E92" s="338"/>
    </row>
    <row r="95" spans="2:10">
      <c r="B95" s="316" t="s">
        <v>467</v>
      </c>
      <c r="C95" s="316" t="s">
        <v>165</v>
      </c>
      <c r="D95" s="317" t="s">
        <v>458</v>
      </c>
      <c r="E95" s="318" t="s">
        <v>459</v>
      </c>
      <c r="G95" s="1098"/>
      <c r="H95" s="1047"/>
      <c r="J95" s="1098"/>
    </row>
    <row r="96" spans="2:10">
      <c r="B96" s="319" t="s">
        <v>463</v>
      </c>
      <c r="C96" s="320">
        <f>D96</f>
        <v>0</v>
      </c>
      <c r="D96" s="310">
        <v>0</v>
      </c>
      <c r="E96" s="332">
        <f>'DADOS ÁREA 2'!E96</f>
        <v>105.2</v>
      </c>
      <c r="G96" s="1098"/>
      <c r="J96" s="1098"/>
    </row>
    <row r="97" spans="2:7">
      <c r="B97" s="321" t="s">
        <v>464</v>
      </c>
      <c r="C97" s="297">
        <f>D97</f>
        <v>832.3</v>
      </c>
      <c r="D97" s="1097">
        <f>45+392+22+373.3</f>
        <v>832.3</v>
      </c>
      <c r="E97" s="333">
        <f>'DADOS ÁREA 2'!E97</f>
        <v>327.7</v>
      </c>
      <c r="G97" s="1098"/>
    </row>
    <row r="98" spans="2:7">
      <c r="B98" s="322" t="s">
        <v>465</v>
      </c>
      <c r="C98" s="308">
        <f>D98</f>
        <v>0</v>
      </c>
      <c r="D98" s="314">
        <v>0</v>
      </c>
      <c r="E98" s="334">
        <f>'DADOS ÁREA 2'!E98</f>
        <v>25.4</v>
      </c>
      <c r="G98" s="1098"/>
    </row>
    <row r="99" spans="2:7">
      <c r="B99" s="323" t="s">
        <v>466</v>
      </c>
      <c r="C99" s="324">
        <f>D99</f>
        <v>0</v>
      </c>
      <c r="D99" s="325">
        <v>0</v>
      </c>
      <c r="E99" s="333">
        <f>'DADOS ÁREA 2'!E99</f>
        <v>33.200000000000003</v>
      </c>
      <c r="G99" s="1098"/>
    </row>
    <row r="100" spans="2:7">
      <c r="D100" s="327"/>
      <c r="E100" s="327"/>
      <c r="G100" s="1098"/>
    </row>
    <row r="101" spans="2:7">
      <c r="G101" s="1098"/>
    </row>
    <row r="102" spans="2:7">
      <c r="G102" s="1098"/>
    </row>
  </sheetData>
  <mergeCells count="9">
    <mergeCell ref="E77:G77"/>
    <mergeCell ref="E78:G78"/>
    <mergeCell ref="E79:G79"/>
    <mergeCell ref="E65:F65"/>
    <mergeCell ref="E66:F66"/>
    <mergeCell ref="E73:G73"/>
    <mergeCell ref="E74:G74"/>
    <mergeCell ref="E75:G75"/>
    <mergeCell ref="E76:G76"/>
  </mergeCells>
  <pageMargins left="0.78749999999999998" right="0.78749999999999998" top="0.98402777777777772" bottom="0.98402777777777772" header="0.51180555555555551" footer="0.51180555555555551"/>
  <pageSetup paperSize="9" scale="53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4"/>
  <sheetViews>
    <sheetView view="pageBreakPreview" zoomScale="85" zoomScaleSheetLayoutView="85" workbookViewId="0">
      <selection activeCell="C46" sqref="C46"/>
    </sheetView>
  </sheetViews>
  <sheetFormatPr defaultRowHeight="12.75"/>
  <cols>
    <col min="1" max="1" width="1.140625" style="968" customWidth="1"/>
    <col min="2" max="2" width="11.7109375" style="1212" customWidth="1"/>
    <col min="3" max="3" width="58.85546875" style="1213" customWidth="1"/>
    <col min="4" max="4" width="6.7109375" style="1212" customWidth="1"/>
    <col min="5" max="5" width="7.140625" style="1217" bestFit="1" customWidth="1"/>
    <col min="6" max="8" width="11.140625" style="1217" customWidth="1"/>
    <col min="9" max="9" width="11.140625" style="1208" customWidth="1"/>
    <col min="10" max="10" width="10.28515625" style="1217" customWidth="1"/>
    <col min="11" max="11" width="12.85546875" style="1218" customWidth="1"/>
    <col min="12" max="12" width="10.140625" style="1204" customWidth="1"/>
    <col min="13" max="13" width="9.5703125" style="1212" customWidth="1"/>
    <col min="14" max="14" width="2" style="968" customWidth="1"/>
    <col min="15" max="15" width="10" style="968" customWidth="1"/>
    <col min="16" max="16384" width="9.140625" style="355"/>
  </cols>
  <sheetData>
    <row r="1" spans="1:15" s="968" customFormat="1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1400"/>
    </row>
    <row r="2" spans="1:15" s="968" customFormat="1" ht="12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</row>
    <row r="3" spans="1:15" s="968" customFormat="1" ht="12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1266"/>
      <c r="M3" s="1406"/>
    </row>
    <row r="4" spans="1:15" s="968" customFormat="1">
      <c r="B4" s="1399" t="s">
        <v>1</v>
      </c>
      <c r="C4" s="1144" t="s">
        <v>655</v>
      </c>
      <c r="D4" s="1399"/>
      <c r="E4" s="1402"/>
      <c r="F4" s="1402"/>
      <c r="G4" s="1402"/>
      <c r="H4" s="1402"/>
      <c r="I4" s="1162"/>
      <c r="J4" s="1402"/>
      <c r="K4" s="1409"/>
      <c r="L4" s="1266"/>
      <c r="M4" s="1406"/>
    </row>
    <row r="5" spans="1:15" s="968" customFormat="1">
      <c r="B5" s="1399"/>
      <c r="C5" s="1144"/>
      <c r="D5" s="1399"/>
      <c r="E5" s="1402"/>
      <c r="F5" s="2781"/>
      <c r="G5" s="2781"/>
      <c r="H5" s="2781"/>
      <c r="I5" s="2781"/>
      <c r="J5" s="2781"/>
      <c r="K5" s="2781"/>
      <c r="L5" s="1266"/>
      <c r="M5" s="1406"/>
    </row>
    <row r="6" spans="1:15" s="968" customFormat="1">
      <c r="B6" s="1179" t="s">
        <v>2</v>
      </c>
      <c r="C6" s="1145" t="s">
        <v>716</v>
      </c>
      <c r="D6" s="1179"/>
      <c r="E6" s="1402"/>
      <c r="F6" s="2781"/>
      <c r="G6" s="2781"/>
      <c r="H6" s="2781"/>
      <c r="I6" s="2781"/>
      <c r="J6" s="2781"/>
      <c r="K6" s="2781"/>
      <c r="L6" s="1266"/>
      <c r="M6" s="1406"/>
    </row>
    <row r="7" spans="1:15" s="968" customFormat="1" ht="12">
      <c r="B7" s="2781" t="s">
        <v>536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</row>
    <row r="8" spans="1:15" s="968" customFormat="1" ht="12">
      <c r="B8" s="2781" t="s">
        <v>514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</row>
    <row r="9" spans="1:15" s="968" customFormat="1">
      <c r="B9" s="1399"/>
      <c r="C9" s="1144"/>
      <c r="D9" s="1399"/>
      <c r="E9" s="1402"/>
      <c r="F9" s="1402"/>
      <c r="G9" s="1402"/>
      <c r="H9" s="1402"/>
      <c r="I9" s="1162"/>
      <c r="J9" s="1402"/>
      <c r="K9" s="1402"/>
      <c r="L9" s="1399"/>
      <c r="M9" s="1399"/>
    </row>
    <row r="10" spans="1:15" s="968" customFormat="1" ht="12.75" customHeight="1">
      <c r="B10" s="1399"/>
      <c r="C10" s="1186"/>
      <c r="D10" s="1179"/>
      <c r="E10" s="1402"/>
      <c r="F10" s="1402"/>
      <c r="G10" s="1402"/>
      <c r="H10" s="1402"/>
      <c r="I10" s="1162"/>
      <c r="J10" s="1402"/>
      <c r="K10" s="1409"/>
      <c r="L10" s="1266"/>
      <c r="M10" s="967"/>
      <c r="O10" s="1453"/>
    </row>
    <row r="11" spans="1:15" s="164" customFormat="1" ht="36">
      <c r="A11" s="903"/>
      <c r="B11" s="478" t="s">
        <v>3</v>
      </c>
      <c r="C11" s="478" t="s">
        <v>36</v>
      </c>
      <c r="D11" s="478" t="s">
        <v>6</v>
      </c>
      <c r="E11" s="1205" t="s">
        <v>5</v>
      </c>
      <c r="F11" s="1205" t="s">
        <v>39</v>
      </c>
      <c r="G11" s="1205" t="s">
        <v>37</v>
      </c>
      <c r="H11" s="1205" t="s">
        <v>26</v>
      </c>
      <c r="I11" s="480" t="s">
        <v>38</v>
      </c>
      <c r="J11" s="1205" t="s">
        <v>27</v>
      </c>
      <c r="K11" s="1206" t="s">
        <v>18</v>
      </c>
      <c r="L11" s="481" t="s">
        <v>28</v>
      </c>
      <c r="M11" s="482" t="s">
        <v>29</v>
      </c>
      <c r="N11" s="901"/>
      <c r="O11" s="903"/>
    </row>
    <row r="12" spans="1:15" s="340" customFormat="1" ht="12">
      <c r="A12" s="914"/>
      <c r="B12" s="2212">
        <v>1</v>
      </c>
      <c r="C12" s="2213" t="s">
        <v>514</v>
      </c>
      <c r="D12" s="1177"/>
      <c r="E12" s="1174"/>
      <c r="F12" s="1174"/>
      <c r="G12" s="1219"/>
      <c r="H12" s="1219"/>
      <c r="I12" s="2214"/>
      <c r="J12" s="1219"/>
      <c r="K12" s="1219"/>
      <c r="L12" s="2215"/>
      <c r="M12" s="2216"/>
      <c r="N12" s="914"/>
      <c r="O12" s="914"/>
    </row>
    <row r="13" spans="1:15" s="340" customFormat="1" ht="12">
      <c r="A13" s="914"/>
      <c r="B13" s="1209"/>
      <c r="C13" s="1181"/>
      <c r="D13" s="1151"/>
      <c r="E13" s="1173"/>
      <c r="F13" s="1159"/>
      <c r="G13" s="1214"/>
      <c r="H13" s="1214"/>
      <c r="I13" s="1207"/>
      <c r="J13" s="1214"/>
      <c r="K13" s="2217"/>
      <c r="L13" s="1151"/>
      <c r="M13" s="1211"/>
      <c r="N13" s="914"/>
      <c r="O13" s="914"/>
    </row>
    <row r="14" spans="1:15" s="1243" customFormat="1" ht="12">
      <c r="A14" s="1013"/>
      <c r="B14" s="2210" t="s">
        <v>40</v>
      </c>
      <c r="C14" s="2211" t="s">
        <v>902</v>
      </c>
      <c r="D14" s="2218"/>
      <c r="E14" s="2219"/>
      <c r="F14" s="2220"/>
      <c r="G14" s="2221"/>
      <c r="H14" s="2222"/>
      <c r="I14" s="2223"/>
      <c r="J14" s="2222"/>
      <c r="K14" s="2222"/>
      <c r="L14" s="2224"/>
      <c r="M14" s="2225"/>
      <c r="N14" s="1013"/>
      <c r="O14" s="1013"/>
    </row>
    <row r="15" spans="1:15" s="340" customFormat="1" ht="24">
      <c r="A15" s="914"/>
      <c r="B15" s="1407" t="s">
        <v>79</v>
      </c>
      <c r="C15" s="1318" t="s">
        <v>887</v>
      </c>
      <c r="D15" s="1185" t="s">
        <v>9</v>
      </c>
      <c r="E15" s="1176">
        <v>9</v>
      </c>
      <c r="F15" s="1176">
        <v>452.92</v>
      </c>
      <c r="G15" s="1216">
        <v>0</v>
      </c>
      <c r="H15" s="1216">
        <f>F15-G15</f>
        <v>452.92</v>
      </c>
      <c r="I15" s="1207">
        <v>0.25</v>
      </c>
      <c r="J15" s="1216">
        <f>H15+(H15*I15)</f>
        <v>566.15</v>
      </c>
      <c r="K15" s="1216">
        <f>ROUND(E15*J15,2)</f>
        <v>5095.3500000000004</v>
      </c>
      <c r="L15" s="1242">
        <v>72873</v>
      </c>
      <c r="M15" s="1211" t="s">
        <v>30</v>
      </c>
      <c r="N15" s="914"/>
      <c r="O15" s="914"/>
    </row>
    <row r="16" spans="1:15" s="340" customFormat="1" ht="12">
      <c r="A16" s="914"/>
      <c r="B16" s="1407" t="s">
        <v>80</v>
      </c>
      <c r="C16" s="1318" t="s">
        <v>888</v>
      </c>
      <c r="D16" s="1185" t="s">
        <v>45</v>
      </c>
      <c r="E16" s="1176">
        <f>35*20</f>
        <v>700</v>
      </c>
      <c r="F16" s="1176">
        <v>62.69</v>
      </c>
      <c r="G16" s="1216">
        <v>0</v>
      </c>
      <c r="H16" s="1216">
        <f>F16-G16</f>
        <v>62.69</v>
      </c>
      <c r="I16" s="1207">
        <f>$I$15</f>
        <v>0.25</v>
      </c>
      <c r="J16" s="1216">
        <f>H16+(H16*I16)</f>
        <v>78.362499999999997</v>
      </c>
      <c r="K16" s="1216">
        <f>ROUND(E16*J16,2)</f>
        <v>54853.75</v>
      </c>
      <c r="L16" s="1242" t="s">
        <v>889</v>
      </c>
      <c r="M16" s="1211" t="s">
        <v>30</v>
      </c>
      <c r="N16" s="914"/>
      <c r="O16" s="914"/>
    </row>
    <row r="17" spans="1:15" s="340" customFormat="1" ht="24">
      <c r="A17" s="914"/>
      <c r="B17" s="1407" t="s">
        <v>81</v>
      </c>
      <c r="C17" s="2226" t="s">
        <v>854</v>
      </c>
      <c r="D17" s="1185" t="s">
        <v>9</v>
      </c>
      <c r="E17" s="1176">
        <f>34-E18-E19</f>
        <v>19</v>
      </c>
      <c r="F17" s="1176">
        <v>41.54</v>
      </c>
      <c r="G17" s="1216">
        <v>0</v>
      </c>
      <c r="H17" s="1216">
        <f t="shared" ref="H17:H29" si="0">F17-G17</f>
        <v>41.54</v>
      </c>
      <c r="I17" s="1207">
        <f>$I$15</f>
        <v>0.25</v>
      </c>
      <c r="J17" s="1216">
        <f t="shared" ref="J17:J29" si="1">H17+(H17*I17)</f>
        <v>51.924999999999997</v>
      </c>
      <c r="K17" s="1216">
        <f t="shared" ref="K17:K29" si="2">ROUND(E17*J17,2)</f>
        <v>986.58</v>
      </c>
      <c r="L17" s="1242" t="s">
        <v>892</v>
      </c>
      <c r="M17" s="1211" t="s">
        <v>31</v>
      </c>
      <c r="N17" s="914"/>
      <c r="O17" s="914"/>
    </row>
    <row r="18" spans="1:15" s="340" customFormat="1" ht="24">
      <c r="A18" s="914"/>
      <c r="B18" s="1407" t="s">
        <v>82</v>
      </c>
      <c r="C18" s="2226" t="s">
        <v>855</v>
      </c>
      <c r="D18" s="1185" t="s">
        <v>9</v>
      </c>
      <c r="E18" s="1176">
        <v>10</v>
      </c>
      <c r="F18" s="1176">
        <v>83.08</v>
      </c>
      <c r="G18" s="1216">
        <v>0</v>
      </c>
      <c r="H18" s="1216">
        <f t="shared" si="0"/>
        <v>83.08</v>
      </c>
      <c r="I18" s="1207">
        <f>$I$15</f>
        <v>0.25</v>
      </c>
      <c r="J18" s="1216">
        <f t="shared" si="1"/>
        <v>103.85</v>
      </c>
      <c r="K18" s="1216">
        <f t="shared" si="2"/>
        <v>1038.5</v>
      </c>
      <c r="L18" s="1242" t="s">
        <v>890</v>
      </c>
      <c r="M18" s="1211" t="s">
        <v>31</v>
      </c>
      <c r="N18" s="914"/>
      <c r="O18" s="914"/>
    </row>
    <row r="19" spans="1:15" s="340" customFormat="1" ht="24">
      <c r="A19" s="914"/>
      <c r="B19" s="1407" t="s">
        <v>83</v>
      </c>
      <c r="C19" s="2226" t="s">
        <v>856</v>
      </c>
      <c r="D19" s="1185" t="s">
        <v>9</v>
      </c>
      <c r="E19" s="1176">
        <v>5</v>
      </c>
      <c r="F19" s="1176">
        <v>124.62</v>
      </c>
      <c r="G19" s="1216">
        <v>0</v>
      </c>
      <c r="H19" s="1216">
        <f t="shared" si="0"/>
        <v>124.62</v>
      </c>
      <c r="I19" s="1207">
        <f>$I$15</f>
        <v>0.25</v>
      </c>
      <c r="J19" s="1216">
        <f t="shared" si="1"/>
        <v>155.77500000000001</v>
      </c>
      <c r="K19" s="1216">
        <f t="shared" si="2"/>
        <v>778.88</v>
      </c>
      <c r="L19" s="1242" t="s">
        <v>891</v>
      </c>
      <c r="M19" s="1211" t="s">
        <v>31</v>
      </c>
      <c r="N19" s="914"/>
      <c r="O19" s="914"/>
    </row>
    <row r="20" spans="1:15" s="340" customFormat="1" ht="12">
      <c r="A20" s="914"/>
      <c r="B20" s="1182"/>
      <c r="C20" s="2226"/>
      <c r="D20" s="1185"/>
      <c r="E20" s="1176"/>
      <c r="F20" s="1176"/>
      <c r="G20" s="1216"/>
      <c r="H20" s="1216"/>
      <c r="I20" s="1207"/>
      <c r="J20" s="1216"/>
      <c r="K20" s="1216"/>
      <c r="L20" s="1242"/>
      <c r="M20" s="1211"/>
      <c r="N20" s="914"/>
      <c r="O20" s="914"/>
    </row>
    <row r="21" spans="1:15" s="340" customFormat="1" ht="12">
      <c r="A21" s="914"/>
      <c r="B21" s="2210" t="s">
        <v>88</v>
      </c>
      <c r="C21" s="2211" t="s">
        <v>903</v>
      </c>
      <c r="D21" s="1185"/>
      <c r="E21" s="1176"/>
      <c r="F21" s="1176"/>
      <c r="G21" s="1216"/>
      <c r="H21" s="1216"/>
      <c r="I21" s="1207"/>
      <c r="J21" s="1216"/>
      <c r="K21" s="1216"/>
      <c r="L21" s="1242"/>
      <c r="M21" s="1211"/>
      <c r="N21" s="914"/>
      <c r="O21" s="914"/>
    </row>
    <row r="22" spans="1:15" s="340" customFormat="1" ht="12">
      <c r="A22" s="914"/>
      <c r="B22" s="1182" t="s">
        <v>89</v>
      </c>
      <c r="C22" s="2226" t="s">
        <v>1210</v>
      </c>
      <c r="D22" s="1185" t="s">
        <v>45</v>
      </c>
      <c r="E22" s="1176">
        <f>E23*2</f>
        <v>30</v>
      </c>
      <c r="F22" s="1176">
        <v>35.32</v>
      </c>
      <c r="G22" s="1216">
        <v>0</v>
      </c>
      <c r="H22" s="1216">
        <f>F22-G22</f>
        <v>35.32</v>
      </c>
      <c r="I22" s="1207">
        <f t="shared" ref="I22:I29" si="3">$I$15</f>
        <v>0.25</v>
      </c>
      <c r="J22" s="1216">
        <f>H22+(H22*I22)</f>
        <v>44.15</v>
      </c>
      <c r="K22" s="1216">
        <f>ROUND(E22*J22,2)</f>
        <v>1324.5</v>
      </c>
      <c r="L22" s="1242" t="s">
        <v>905</v>
      </c>
      <c r="M22" s="1211" t="s">
        <v>31</v>
      </c>
      <c r="N22" s="914"/>
      <c r="O22" s="914"/>
    </row>
    <row r="23" spans="1:15" s="340" customFormat="1" ht="24">
      <c r="A23" s="914"/>
      <c r="B23" s="1182" t="s">
        <v>90</v>
      </c>
      <c r="C23" s="2226" t="s">
        <v>1211</v>
      </c>
      <c r="D23" s="1185" t="s">
        <v>9</v>
      </c>
      <c r="E23" s="1176">
        <v>15</v>
      </c>
      <c r="F23" s="1176">
        <v>60.51</v>
      </c>
      <c r="G23" s="1216">
        <v>0</v>
      </c>
      <c r="H23" s="1216">
        <f>F23-G23</f>
        <v>60.51</v>
      </c>
      <c r="I23" s="1207">
        <f t="shared" si="3"/>
        <v>0.25</v>
      </c>
      <c r="J23" s="1216">
        <f>H23+(H23*I23)</f>
        <v>75.637500000000003</v>
      </c>
      <c r="K23" s="1216">
        <f>ROUND(E23*J23,2)</f>
        <v>1134.56</v>
      </c>
      <c r="L23" s="1242" t="s">
        <v>893</v>
      </c>
      <c r="M23" s="1211" t="s">
        <v>31</v>
      </c>
      <c r="N23" s="914"/>
      <c r="O23" s="914"/>
    </row>
    <row r="24" spans="1:15" s="340" customFormat="1" ht="12">
      <c r="A24" s="914"/>
      <c r="B24" s="1182" t="s">
        <v>91</v>
      </c>
      <c r="C24" s="2226" t="s">
        <v>1212</v>
      </c>
      <c r="D24" s="1393" t="s">
        <v>9</v>
      </c>
      <c r="E24" s="1176">
        <f t="shared" ref="E24:E29" si="4">E23</f>
        <v>15</v>
      </c>
      <c r="F24" s="1176">
        <v>14.63</v>
      </c>
      <c r="G24" s="1785">
        <v>0</v>
      </c>
      <c r="H24" s="1785">
        <f t="shared" si="0"/>
        <v>14.63</v>
      </c>
      <c r="I24" s="1207">
        <f t="shared" si="3"/>
        <v>0.25</v>
      </c>
      <c r="J24" s="1785">
        <f t="shared" si="1"/>
        <v>18.287500000000001</v>
      </c>
      <c r="K24" s="1785">
        <f>ROUND(E24*J24,2)</f>
        <v>274.31</v>
      </c>
      <c r="L24" s="1786" t="s">
        <v>894</v>
      </c>
      <c r="M24" s="1211" t="s">
        <v>31</v>
      </c>
      <c r="N24" s="914"/>
      <c r="O24" s="914"/>
    </row>
    <row r="25" spans="1:15" s="340" customFormat="1" ht="12">
      <c r="B25" s="1182" t="s">
        <v>92</v>
      </c>
      <c r="C25" s="2226" t="s">
        <v>1213</v>
      </c>
      <c r="D25" s="1393" t="s">
        <v>9</v>
      </c>
      <c r="E25" s="1176">
        <f t="shared" si="4"/>
        <v>15</v>
      </c>
      <c r="F25" s="1176">
        <v>47.2</v>
      </c>
      <c r="G25" s="1785">
        <v>0</v>
      </c>
      <c r="H25" s="1785">
        <f t="shared" si="0"/>
        <v>47.2</v>
      </c>
      <c r="I25" s="1207">
        <f t="shared" si="3"/>
        <v>0.25</v>
      </c>
      <c r="J25" s="1785">
        <f t="shared" si="1"/>
        <v>59</v>
      </c>
      <c r="K25" s="1785">
        <f>ROUND(E25*J25,2)</f>
        <v>885</v>
      </c>
      <c r="L25" s="1786" t="s">
        <v>895</v>
      </c>
      <c r="M25" s="1211" t="s">
        <v>31</v>
      </c>
    </row>
    <row r="26" spans="1:15" s="340" customFormat="1" ht="12">
      <c r="B26" s="1182" t="s">
        <v>93</v>
      </c>
      <c r="C26" s="2226" t="s">
        <v>1214</v>
      </c>
      <c r="D26" s="1393" t="s">
        <v>9</v>
      </c>
      <c r="E26" s="1176">
        <f t="shared" si="4"/>
        <v>15</v>
      </c>
      <c r="F26" s="1176">
        <v>38.549999999999997</v>
      </c>
      <c r="G26" s="1785">
        <v>0</v>
      </c>
      <c r="H26" s="1785">
        <f t="shared" si="0"/>
        <v>38.549999999999997</v>
      </c>
      <c r="I26" s="1207">
        <f t="shared" si="3"/>
        <v>0.25</v>
      </c>
      <c r="J26" s="1785">
        <f t="shared" si="1"/>
        <v>48.1875</v>
      </c>
      <c r="K26" s="1785">
        <f>ROUND(E26*J26,2)</f>
        <v>722.81</v>
      </c>
      <c r="L26" s="1786" t="s">
        <v>896</v>
      </c>
      <c r="M26" s="1211" t="s">
        <v>31</v>
      </c>
    </row>
    <row r="27" spans="1:15" s="340" customFormat="1" ht="12">
      <c r="A27" s="914"/>
      <c r="B27" s="1182" t="s">
        <v>94</v>
      </c>
      <c r="C27" s="2226" t="s">
        <v>1215</v>
      </c>
      <c r="D27" s="1393" t="s">
        <v>9</v>
      </c>
      <c r="E27" s="1176">
        <f t="shared" si="4"/>
        <v>15</v>
      </c>
      <c r="F27" s="1176">
        <v>139.97</v>
      </c>
      <c r="G27" s="1785">
        <v>0</v>
      </c>
      <c r="H27" s="1785">
        <f t="shared" si="0"/>
        <v>139.97</v>
      </c>
      <c r="I27" s="1207">
        <f t="shared" si="3"/>
        <v>0.25</v>
      </c>
      <c r="J27" s="1785">
        <f t="shared" si="1"/>
        <v>174.96250000000001</v>
      </c>
      <c r="K27" s="1785">
        <f t="shared" si="2"/>
        <v>2624.44</v>
      </c>
      <c r="L27" s="1786" t="s">
        <v>897</v>
      </c>
      <c r="M27" s="1211" t="s">
        <v>31</v>
      </c>
      <c r="N27" s="914"/>
      <c r="O27" s="914"/>
    </row>
    <row r="28" spans="1:15" s="340" customFormat="1" ht="12">
      <c r="B28" s="1182" t="s">
        <v>95</v>
      </c>
      <c r="C28" s="2226" t="s">
        <v>1216</v>
      </c>
      <c r="D28" s="1393" t="s">
        <v>9</v>
      </c>
      <c r="E28" s="1176">
        <f t="shared" si="4"/>
        <v>15</v>
      </c>
      <c r="F28" s="1176">
        <v>90.82</v>
      </c>
      <c r="G28" s="1785">
        <v>0</v>
      </c>
      <c r="H28" s="1785">
        <f t="shared" si="0"/>
        <v>90.82</v>
      </c>
      <c r="I28" s="1207">
        <f t="shared" si="3"/>
        <v>0.25</v>
      </c>
      <c r="J28" s="1785">
        <f t="shared" si="1"/>
        <v>113.52499999999999</v>
      </c>
      <c r="K28" s="1785">
        <f t="shared" si="2"/>
        <v>1702.88</v>
      </c>
      <c r="L28" s="1786" t="s">
        <v>898</v>
      </c>
      <c r="M28" s="1211" t="s">
        <v>31</v>
      </c>
    </row>
    <row r="29" spans="1:15" s="340" customFormat="1" ht="12">
      <c r="A29" s="914"/>
      <c r="B29" s="1182" t="s">
        <v>96</v>
      </c>
      <c r="C29" s="2226" t="s">
        <v>1217</v>
      </c>
      <c r="D29" s="1393" t="s">
        <v>9</v>
      </c>
      <c r="E29" s="1176">
        <f t="shared" si="4"/>
        <v>15</v>
      </c>
      <c r="F29" s="1176">
        <v>333.83</v>
      </c>
      <c r="G29" s="1785">
        <v>0</v>
      </c>
      <c r="H29" s="1785">
        <f t="shared" si="0"/>
        <v>333.83</v>
      </c>
      <c r="I29" s="1207">
        <f t="shared" si="3"/>
        <v>0.25</v>
      </c>
      <c r="J29" s="1785">
        <f t="shared" si="1"/>
        <v>417.28749999999997</v>
      </c>
      <c r="K29" s="1785">
        <f t="shared" si="2"/>
        <v>6259.31</v>
      </c>
      <c r="L29" s="1786" t="s">
        <v>899</v>
      </c>
      <c r="M29" s="1211" t="s">
        <v>31</v>
      </c>
      <c r="N29" s="914"/>
      <c r="O29" s="914"/>
    </row>
    <row r="30" spans="1:15" s="340" customFormat="1" ht="12">
      <c r="A30" s="914"/>
      <c r="B30" s="1182"/>
      <c r="C30" s="2226"/>
      <c r="D30" s="1185"/>
      <c r="E30" s="1176"/>
      <c r="F30" s="1157"/>
      <c r="G30" s="1216"/>
      <c r="H30" s="1216"/>
      <c r="I30" s="1207"/>
      <c r="J30" s="1216"/>
      <c r="K30" s="1216"/>
      <c r="L30" s="1242"/>
      <c r="M30" s="1211"/>
      <c r="N30" s="914"/>
      <c r="O30" s="914"/>
    </row>
    <row r="31" spans="1:15" s="340" customFormat="1" ht="12">
      <c r="A31" s="914"/>
      <c r="B31" s="2227"/>
      <c r="C31" s="2228"/>
      <c r="D31" s="1178"/>
      <c r="E31" s="1175"/>
      <c r="F31" s="1226"/>
      <c r="G31" s="1172"/>
      <c r="H31" s="1172"/>
      <c r="I31" s="2229"/>
      <c r="J31" s="1172"/>
      <c r="K31" s="1172"/>
      <c r="L31" s="2230"/>
      <c r="M31" s="2231"/>
      <c r="N31" s="914"/>
      <c r="O31" s="914"/>
    </row>
    <row r="32" spans="1:15" s="340" customFormat="1">
      <c r="A32" s="914"/>
      <c r="B32" s="2203"/>
      <c r="C32" s="2098" t="s">
        <v>712</v>
      </c>
      <c r="D32" s="2200"/>
      <c r="E32" s="2096"/>
      <c r="F32" s="2096"/>
      <c r="G32" s="2096"/>
      <c r="H32" s="2096"/>
      <c r="I32" s="2096"/>
      <c r="J32" s="2094"/>
      <c r="K32" s="2096">
        <f>SUM(K15:K31)</f>
        <v>77680.87</v>
      </c>
      <c r="L32" s="2096"/>
      <c r="M32" s="2097"/>
      <c r="N32" s="914"/>
      <c r="O32" s="914"/>
    </row>
    <row r="33" spans="1:15" s="340" customFormat="1" ht="5.0999999999999996" customHeight="1">
      <c r="A33" s="914"/>
      <c r="B33" s="2781"/>
      <c r="C33" s="2781"/>
      <c r="D33" s="2781"/>
      <c r="E33" s="2781"/>
      <c r="F33" s="2781"/>
      <c r="G33" s="2781"/>
      <c r="H33" s="2781"/>
      <c r="I33" s="2781"/>
      <c r="J33" s="2781"/>
      <c r="K33" s="2781"/>
      <c r="L33" s="2781"/>
      <c r="M33" s="2781"/>
      <c r="N33" s="914"/>
      <c r="O33" s="914"/>
    </row>
    <row r="34" spans="1:15" s="340" customFormat="1" ht="17.100000000000001" customHeight="1">
      <c r="A34" s="914"/>
      <c r="B34" s="2205"/>
      <c r="C34" s="2102" t="s">
        <v>1312</v>
      </c>
      <c r="D34" s="2206"/>
      <c r="E34" s="2206"/>
      <c r="F34" s="2105"/>
      <c r="G34" s="2105"/>
      <c r="H34" s="2105"/>
      <c r="I34" s="2105"/>
      <c r="J34" s="2105"/>
      <c r="K34" s="2105">
        <f>K32</f>
        <v>77680.87</v>
      </c>
      <c r="L34" s="2105"/>
      <c r="M34" s="2201"/>
      <c r="N34" s="914"/>
      <c r="O34" s="914"/>
    </row>
    <row r="35" spans="1:15" s="914" customFormat="1">
      <c r="B35" s="1180"/>
      <c r="C35" s="1147"/>
      <c r="D35" s="1024"/>
      <c r="E35" s="1282"/>
      <c r="F35" s="1412"/>
      <c r="G35" s="1412"/>
      <c r="H35" s="1412"/>
      <c r="I35" s="1413"/>
      <c r="J35" s="1412"/>
      <c r="K35" s="1414"/>
      <c r="L35" s="1251"/>
      <c r="M35" s="1252"/>
    </row>
    <row r="36" spans="1:15" s="914" customFormat="1">
      <c r="B36" s="1180" t="s">
        <v>1308</v>
      </c>
      <c r="C36" s="1147" t="s">
        <v>53</v>
      </c>
      <c r="D36" s="1024"/>
      <c r="E36" s="1282"/>
      <c r="F36" s="1412"/>
      <c r="G36" s="1412"/>
      <c r="H36" s="1412"/>
      <c r="I36" s="1413"/>
      <c r="J36" s="1412"/>
      <c r="K36" s="1414"/>
      <c r="L36" s="1251"/>
      <c r="M36" s="1252"/>
    </row>
    <row r="37" spans="1:15" s="914" customFormat="1">
      <c r="B37" s="1180" t="s">
        <v>30</v>
      </c>
      <c r="C37" s="1505" t="s">
        <v>1392</v>
      </c>
      <c r="D37" s="1024"/>
      <c r="E37" s="1282"/>
      <c r="F37" s="1412"/>
      <c r="G37" s="1412"/>
      <c r="H37" s="1412"/>
      <c r="I37" s="1413"/>
      <c r="J37" s="1412"/>
      <c r="K37" s="1414"/>
      <c r="L37" s="1251"/>
      <c r="M37" s="1252"/>
    </row>
    <row r="38" spans="1:15" s="914" customFormat="1">
      <c r="B38" s="1180" t="s">
        <v>54</v>
      </c>
      <c r="C38" s="1258" t="s">
        <v>1039</v>
      </c>
      <c r="D38" s="1024"/>
      <c r="E38" s="1282"/>
      <c r="F38" s="1412"/>
      <c r="G38" s="1412"/>
      <c r="H38" s="1412"/>
      <c r="I38" s="1413"/>
      <c r="J38" s="1412"/>
      <c r="K38" s="1414"/>
      <c r="L38" s="1251"/>
      <c r="M38" s="1252"/>
    </row>
    <row r="39" spans="1:15" s="914" customFormat="1">
      <c r="B39" s="1180" t="s">
        <v>55</v>
      </c>
      <c r="C39" s="1258" t="s">
        <v>1037</v>
      </c>
      <c r="D39" s="1024"/>
      <c r="E39" s="1282"/>
      <c r="F39" s="1412"/>
      <c r="G39" s="1412"/>
      <c r="H39" s="1412"/>
      <c r="I39" s="1413"/>
      <c r="J39" s="1412"/>
      <c r="K39" s="1414"/>
      <c r="L39" s="1251"/>
      <c r="M39" s="1252"/>
    </row>
    <row r="40" spans="1:15" s="914" customFormat="1">
      <c r="B40" s="1180" t="s">
        <v>56</v>
      </c>
      <c r="C40" s="1258" t="s">
        <v>1037</v>
      </c>
      <c r="D40" s="1024"/>
      <c r="E40" s="1282"/>
      <c r="F40" s="1412"/>
      <c r="G40" s="1412"/>
    </row>
    <row r="41" spans="1:15" s="914" customFormat="1">
      <c r="B41" s="1180" t="s">
        <v>456</v>
      </c>
      <c r="C41" s="1258" t="s">
        <v>1034</v>
      </c>
      <c r="D41" s="1024"/>
      <c r="E41" s="1282"/>
      <c r="F41" s="1412"/>
      <c r="G41" s="1412"/>
    </row>
    <row r="42" spans="1:15" s="914" customFormat="1">
      <c r="B42" s="1180"/>
      <c r="C42" s="1258"/>
      <c r="D42" s="1024"/>
      <c r="E42" s="1282"/>
      <c r="F42" s="1412"/>
      <c r="G42" s="1412"/>
    </row>
    <row r="43" spans="1:15" s="914" customFormat="1">
      <c r="B43" s="1210"/>
      <c r="C43" s="1259"/>
      <c r="D43" s="1024"/>
      <c r="E43" s="1282"/>
      <c r="F43" s="1412"/>
      <c r="G43" s="1412"/>
    </row>
    <row r="44" spans="1:15" s="968" customFormat="1">
      <c r="B44" s="1406"/>
      <c r="C44" s="1415"/>
      <c r="D44" s="1406"/>
      <c r="E44" s="1215"/>
      <c r="F44" s="1215"/>
      <c r="G44" s="1215"/>
      <c r="H44" s="1215"/>
      <c r="I44" s="1416"/>
      <c r="J44" s="1215"/>
      <c r="K44" s="1409"/>
      <c r="L44" s="1266"/>
      <c r="M44" s="1406"/>
    </row>
    <row r="45" spans="1:15" s="968" customFormat="1">
      <c r="B45" s="1406"/>
      <c r="C45" s="1415"/>
      <c r="D45" s="1406"/>
      <c r="E45" s="1215"/>
      <c r="F45" s="1215"/>
      <c r="G45" s="1215"/>
      <c r="H45" s="1215"/>
      <c r="I45" s="1416"/>
      <c r="J45" s="1215"/>
      <c r="K45" s="1409"/>
      <c r="L45" s="1266"/>
      <c r="M45" s="1406"/>
    </row>
    <row r="50" spans="3:9" hidden="1">
      <c r="C50" s="1232" t="s">
        <v>730</v>
      </c>
    </row>
    <row r="51" spans="3:9" hidden="1">
      <c r="C51" s="1232" t="s">
        <v>731</v>
      </c>
      <c r="F51" s="1217">
        <f>(37*2.7)</f>
        <v>99.9</v>
      </c>
      <c r="G51" s="1235"/>
    </row>
    <row r="52" spans="3:9" hidden="1">
      <c r="C52" s="1237" t="s">
        <v>732</v>
      </c>
      <c r="D52" s="1238"/>
      <c r="E52" s="1236"/>
      <c r="F52" s="1217">
        <f>400*2.7</f>
        <v>1080</v>
      </c>
      <c r="G52" s="1236"/>
      <c r="H52" s="1217">
        <f>F52*F53</f>
        <v>14040</v>
      </c>
      <c r="I52" s="1408"/>
    </row>
    <row r="53" spans="3:9" hidden="1">
      <c r="C53" s="1239" t="s">
        <v>733</v>
      </c>
      <c r="D53" s="1240"/>
      <c r="E53" s="1241"/>
      <c r="F53" s="1234">
        <v>13</v>
      </c>
      <c r="G53" s="1236"/>
    </row>
    <row r="54" spans="3:9" hidden="1">
      <c r="C54" s="1232" t="s">
        <v>734</v>
      </c>
      <c r="F54" s="1217">
        <f>40+15+15+5+5+5+10</f>
        <v>95</v>
      </c>
      <c r="G54" s="1235"/>
      <c r="H54" s="1217">
        <f>F51*F54*F55</f>
        <v>189810</v>
      </c>
    </row>
    <row r="55" spans="3:9" hidden="1">
      <c r="C55" s="1232" t="s">
        <v>735</v>
      </c>
      <c r="F55" s="1217">
        <v>20</v>
      </c>
      <c r="G55" s="1235"/>
    </row>
    <row r="56" spans="3:9" hidden="1">
      <c r="C56" s="1232" t="s">
        <v>262</v>
      </c>
      <c r="F56" s="1217">
        <f>(F54*F55*F51)+(F52*F53)</f>
        <v>203850</v>
      </c>
    </row>
    <row r="57" spans="3:9" hidden="1"/>
    <row r="58" spans="3:9" hidden="1"/>
    <row r="59" spans="3:9" hidden="1"/>
    <row r="60" spans="3:9" hidden="1"/>
    <row r="61" spans="3:9" hidden="1"/>
    <row r="62" spans="3:9" hidden="1"/>
    <row r="63" spans="3:9" hidden="1"/>
    <row r="64" spans="3:9" hidden="1"/>
    <row r="65" spans="8:16" hidden="1"/>
    <row r="66" spans="8:16" hidden="1"/>
    <row r="67" spans="8:16" ht="13.5" hidden="1" thickBot="1"/>
    <row r="68" spans="8:16" hidden="1">
      <c r="H68" s="1298"/>
      <c r="I68" s="1299"/>
      <c r="J68" s="1300"/>
      <c r="K68" s="1301"/>
      <c r="L68" s="1302"/>
      <c r="M68" s="1303"/>
      <c r="N68" s="1410"/>
      <c r="O68" s="1410"/>
      <c r="P68" s="1304"/>
    </row>
    <row r="69" spans="8:16" hidden="1">
      <c r="H69" s="1305"/>
      <c r="I69" s="1306"/>
      <c r="J69" s="1307"/>
      <c r="M69" s="1401"/>
      <c r="P69" s="1308"/>
    </row>
    <row r="70" spans="8:16" hidden="1">
      <c r="H70" s="1305"/>
      <c r="I70" s="1306"/>
      <c r="J70" s="1307"/>
      <c r="M70" s="1401"/>
      <c r="P70" s="1308"/>
    </row>
    <row r="71" spans="8:16" hidden="1">
      <c r="H71" s="1309"/>
      <c r="I71" s="355"/>
      <c r="J71" s="355"/>
      <c r="K71" s="355"/>
      <c r="M71" s="1401"/>
      <c r="P71" s="1308"/>
    </row>
    <row r="72" spans="8:16" hidden="1">
      <c r="H72" s="1305">
        <f>35/5</f>
        <v>7</v>
      </c>
      <c r="I72" s="1306"/>
      <c r="J72" s="1295"/>
      <c r="K72" s="1297"/>
      <c r="P72" s="1308"/>
    </row>
    <row r="73" spans="8:16" hidden="1">
      <c r="H73" s="1310"/>
      <c r="J73" s="1296">
        <v>13</v>
      </c>
      <c r="K73" s="1297" t="s">
        <v>901</v>
      </c>
      <c r="P73" s="1308"/>
    </row>
    <row r="74" spans="8:16" ht="13.5" hidden="1" thickBot="1">
      <c r="H74" s="1311"/>
      <c r="I74" s="1312"/>
      <c r="J74" s="1313"/>
      <c r="K74" s="1314"/>
      <c r="L74" s="1315"/>
      <c r="M74" s="1316"/>
      <c r="N74" s="1411"/>
      <c r="O74" s="1411"/>
      <c r="P74" s="1317"/>
    </row>
  </sheetData>
  <mergeCells count="8">
    <mergeCell ref="B33:M33"/>
    <mergeCell ref="B8:M8"/>
    <mergeCell ref="B1:M1"/>
    <mergeCell ref="B2:M2"/>
    <mergeCell ref="B3:K3"/>
    <mergeCell ref="F5:K5"/>
    <mergeCell ref="F6:K6"/>
    <mergeCell ref="B7:M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6"/>
  <sheetViews>
    <sheetView view="pageBreakPreview" zoomScale="60" workbookViewId="0">
      <selection activeCell="M26" sqref="A1:M26"/>
    </sheetView>
  </sheetViews>
  <sheetFormatPr defaultRowHeight="12.75"/>
  <cols>
    <col min="1" max="1" width="1.140625" style="968" customWidth="1"/>
    <col min="2" max="2" width="8.85546875" style="1473" bestFit="1" customWidth="1"/>
    <col min="3" max="3" width="66" style="1784" customWidth="1"/>
    <col min="4" max="4" width="6.7109375" style="1473" customWidth="1"/>
    <col min="5" max="5" width="12.140625" style="1508" customWidth="1"/>
    <col min="6" max="8" width="11.140625" style="1508" customWidth="1"/>
    <col min="9" max="9" width="11.140625" style="1509" customWidth="1"/>
    <col min="10" max="10" width="10.28515625" style="1508" customWidth="1"/>
    <col min="11" max="11" width="12.85546875" style="1483" customWidth="1"/>
    <col min="12" max="12" width="10.140625" style="1479" customWidth="1"/>
    <col min="13" max="13" width="9.5703125" style="1473" customWidth="1"/>
    <col min="14" max="14" width="2" style="968" customWidth="1"/>
    <col min="15" max="15" width="10" style="968" customWidth="1"/>
    <col min="16" max="16" width="9.140625" style="968"/>
    <col min="17" max="16384" width="9.140625" style="355"/>
  </cols>
  <sheetData>
    <row r="1" spans="1:16" s="968" customFormat="1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1706"/>
    </row>
    <row r="2" spans="1:16" s="968" customFormat="1" ht="12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</row>
    <row r="3" spans="1:16" s="968" customFormat="1" ht="12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966"/>
      <c r="M3" s="1748"/>
    </row>
    <row r="4" spans="1:16" s="968" customFormat="1">
      <c r="B4" s="1706" t="s">
        <v>1</v>
      </c>
      <c r="C4" s="1749" t="s">
        <v>655</v>
      </c>
      <c r="D4" s="1706"/>
      <c r="E4" s="1734"/>
      <c r="F4" s="1734"/>
      <c r="G4" s="1734"/>
      <c r="H4" s="1734"/>
      <c r="I4" s="930"/>
      <c r="J4" s="1734"/>
      <c r="K4" s="1750"/>
      <c r="L4" s="966"/>
      <c r="M4" s="1748"/>
    </row>
    <row r="5" spans="1:16" s="968" customFormat="1">
      <c r="B5" s="1706"/>
      <c r="C5" s="1749"/>
      <c r="D5" s="1706"/>
      <c r="E5" s="1734"/>
      <c r="F5" s="2781"/>
      <c r="G5" s="2781"/>
      <c r="H5" s="2781"/>
      <c r="I5" s="2781"/>
      <c r="J5" s="2781"/>
      <c r="K5" s="2781"/>
      <c r="L5" s="966"/>
      <c r="M5" s="1748"/>
      <c r="P5" s="1453"/>
    </row>
    <row r="6" spans="1:16" s="968" customFormat="1">
      <c r="B6" s="1545" t="s">
        <v>2</v>
      </c>
      <c r="C6" s="943" t="s">
        <v>716</v>
      </c>
      <c r="D6" s="1545"/>
      <c r="E6" s="1734"/>
      <c r="F6" s="2781"/>
      <c r="G6" s="2781"/>
      <c r="H6" s="2781"/>
      <c r="I6" s="2781"/>
      <c r="J6" s="2781"/>
      <c r="K6" s="2781"/>
      <c r="L6" s="966"/>
      <c r="M6" s="1748"/>
    </row>
    <row r="7" spans="1:16" s="968" customFormat="1" ht="12">
      <c r="B7" s="2781" t="s">
        <v>536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</row>
    <row r="8" spans="1:16" s="968" customFormat="1" ht="12">
      <c r="B8" s="2781" t="s">
        <v>883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</row>
    <row r="9" spans="1:16" s="968" customFormat="1">
      <c r="B9" s="1706"/>
      <c r="C9" s="1749"/>
      <c r="D9" s="1706"/>
      <c r="E9" s="1734"/>
      <c r="F9" s="1734"/>
      <c r="G9" s="1734"/>
      <c r="H9" s="1734"/>
      <c r="I9" s="930"/>
      <c r="J9" s="1734"/>
      <c r="K9" s="1734"/>
      <c r="L9" s="1706"/>
      <c r="M9" s="1706"/>
    </row>
    <row r="10" spans="1:16" s="968" customFormat="1" ht="12.75" hidden="1" customHeight="1">
      <c r="B10" s="1706"/>
      <c r="C10" s="1751"/>
      <c r="D10" s="1545"/>
      <c r="E10" s="1734"/>
      <c r="F10" s="1734"/>
      <c r="G10" s="1734"/>
      <c r="H10" s="1734"/>
      <c r="I10" s="930"/>
      <c r="J10" s="1734"/>
      <c r="K10" s="1750"/>
      <c r="L10" s="966"/>
      <c r="M10" s="1752"/>
    </row>
    <row r="11" spans="1:16" s="164" customFormat="1" ht="36">
      <c r="A11" s="1708"/>
      <c r="B11" s="478" t="s">
        <v>3</v>
      </c>
      <c r="C11" s="478" t="s">
        <v>36</v>
      </c>
      <c r="D11" s="478" t="s">
        <v>6</v>
      </c>
      <c r="E11" s="1205" t="s">
        <v>5</v>
      </c>
      <c r="F11" s="1205" t="s">
        <v>39</v>
      </c>
      <c r="G11" s="1205" t="s">
        <v>37</v>
      </c>
      <c r="H11" s="1205" t="s">
        <v>26</v>
      </c>
      <c r="I11" s="480" t="s">
        <v>38</v>
      </c>
      <c r="J11" s="1205" t="s">
        <v>27</v>
      </c>
      <c r="K11" s="1206" t="s">
        <v>18</v>
      </c>
      <c r="L11" s="481" t="s">
        <v>28</v>
      </c>
      <c r="M11" s="482" t="s">
        <v>29</v>
      </c>
      <c r="N11" s="901"/>
      <c r="O11" s="1708"/>
      <c r="P11" s="1708"/>
    </row>
    <row r="12" spans="1:16" s="340" customFormat="1" ht="12">
      <c r="A12" s="914"/>
      <c r="B12" s="1889">
        <v>1</v>
      </c>
      <c r="C12" s="2328" t="s">
        <v>883</v>
      </c>
      <c r="D12" s="1839"/>
      <c r="E12" s="2329"/>
      <c r="F12" s="2329"/>
      <c r="G12" s="2329"/>
      <c r="H12" s="2329"/>
      <c r="I12" s="1892"/>
      <c r="J12" s="2329"/>
      <c r="K12" s="2329"/>
      <c r="L12" s="1895"/>
      <c r="M12" s="1896"/>
      <c r="N12" s="914"/>
      <c r="O12" s="914"/>
      <c r="P12" s="914"/>
    </row>
    <row r="13" spans="1:16" s="340" customFormat="1" ht="12">
      <c r="A13" s="914"/>
      <c r="B13" s="2002"/>
      <c r="C13" s="2003"/>
      <c r="D13" s="1449"/>
      <c r="E13" s="1848"/>
      <c r="F13" s="1848"/>
      <c r="G13" s="1848"/>
      <c r="H13" s="1848"/>
      <c r="I13" s="1863"/>
      <c r="J13" s="1848"/>
      <c r="K13" s="2330"/>
      <c r="L13" s="1449"/>
      <c r="M13" s="1864"/>
      <c r="N13" s="914"/>
      <c r="O13" s="914"/>
      <c r="P13" s="914"/>
    </row>
    <row r="14" spans="1:16" s="340" customFormat="1" ht="12">
      <c r="A14" s="914"/>
      <c r="B14" s="1907" t="s">
        <v>40</v>
      </c>
      <c r="C14" s="2331" t="s">
        <v>853</v>
      </c>
      <c r="D14" s="1842" t="s">
        <v>469</v>
      </c>
      <c r="E14" s="2332">
        <v>50000</v>
      </c>
      <c r="F14" s="2332">
        <v>0.44</v>
      </c>
      <c r="G14" s="2332">
        <v>0</v>
      </c>
      <c r="H14" s="2332">
        <f>F14-G14</f>
        <v>0.44</v>
      </c>
      <c r="I14" s="1863">
        <v>0.25</v>
      </c>
      <c r="J14" s="2332">
        <f>H14+(H14*I14)</f>
        <v>0.55000000000000004</v>
      </c>
      <c r="K14" s="2332">
        <f>ROUND(E14*J14,2)</f>
        <v>27500</v>
      </c>
      <c r="L14" s="2333" t="s">
        <v>900</v>
      </c>
      <c r="M14" s="1864" t="s">
        <v>31</v>
      </c>
      <c r="N14" s="914"/>
      <c r="O14" s="914"/>
      <c r="P14" s="914"/>
    </row>
    <row r="15" spans="1:16" s="340" customFormat="1" ht="12">
      <c r="A15" s="914"/>
      <c r="B15" s="2334"/>
      <c r="C15" s="2335"/>
      <c r="D15" s="2336"/>
      <c r="E15" s="2337"/>
      <c r="F15" s="2337"/>
      <c r="G15" s="2337"/>
      <c r="H15" s="2337"/>
      <c r="I15" s="2338"/>
      <c r="J15" s="2337"/>
      <c r="K15" s="2337"/>
      <c r="L15" s="2339"/>
      <c r="M15" s="2340"/>
      <c r="N15" s="914"/>
      <c r="O15" s="914"/>
      <c r="P15" s="914"/>
    </row>
    <row r="16" spans="1:16" s="340" customFormat="1">
      <c r="A16" s="914"/>
      <c r="B16" s="2203"/>
      <c r="C16" s="2098" t="s">
        <v>906</v>
      </c>
      <c r="D16" s="2200"/>
      <c r="E16" s="2096"/>
      <c r="F16" s="2096"/>
      <c r="G16" s="2096"/>
      <c r="H16" s="2096"/>
      <c r="I16" s="2096"/>
      <c r="J16" s="2094"/>
      <c r="K16" s="2096">
        <f>SUM(K14:K14)</f>
        <v>27500</v>
      </c>
      <c r="L16" s="2096"/>
      <c r="M16" s="2097"/>
      <c r="N16" s="914"/>
      <c r="O16" s="914"/>
      <c r="P16" s="914"/>
    </row>
    <row r="17" spans="1:16" s="340" customFormat="1" ht="5.0999999999999996" customHeight="1">
      <c r="A17" s="914"/>
      <c r="B17" s="2781"/>
      <c r="C17" s="2781"/>
      <c r="D17" s="2781"/>
      <c r="E17" s="2781"/>
      <c r="F17" s="2781"/>
      <c r="G17" s="2781"/>
      <c r="H17" s="2781"/>
      <c r="I17" s="2781"/>
      <c r="J17" s="2781"/>
      <c r="K17" s="2781"/>
      <c r="L17" s="2781"/>
      <c r="M17" s="2781"/>
      <c r="N17" s="914"/>
      <c r="O17" s="914"/>
      <c r="P17" s="914"/>
    </row>
    <row r="18" spans="1:16" s="340" customFormat="1" ht="17.100000000000001" customHeight="1">
      <c r="A18" s="914"/>
      <c r="B18" s="2205"/>
      <c r="C18" s="2102" t="s">
        <v>1312</v>
      </c>
      <c r="D18" s="2206"/>
      <c r="E18" s="2206"/>
      <c r="F18" s="2105"/>
      <c r="G18" s="2105"/>
      <c r="H18" s="2105"/>
      <c r="I18" s="2105"/>
      <c r="J18" s="2105"/>
      <c r="K18" s="2105">
        <f>K16</f>
        <v>27500</v>
      </c>
      <c r="L18" s="2105"/>
      <c r="M18" s="2201"/>
      <c r="N18" s="914"/>
      <c r="O18" s="914"/>
      <c r="P18" s="914"/>
    </row>
    <row r="19" spans="1:16" s="914" customFormat="1">
      <c r="B19" s="947"/>
      <c r="C19" s="1753"/>
      <c r="D19" s="915"/>
      <c r="E19" s="1743"/>
      <c r="F19" s="1754"/>
      <c r="G19" s="1754"/>
      <c r="H19" s="1754"/>
      <c r="I19" s="1755"/>
      <c r="J19" s="1754"/>
      <c r="K19" s="1756"/>
      <c r="L19" s="1568"/>
      <c r="M19" s="1569"/>
    </row>
    <row r="20" spans="1:16" s="914" customFormat="1">
      <c r="B20" s="947" t="s">
        <v>1308</v>
      </c>
      <c r="C20" s="1753" t="s">
        <v>53</v>
      </c>
      <c r="D20" s="915"/>
      <c r="E20" s="1743"/>
      <c r="F20" s="1754"/>
      <c r="G20" s="1754"/>
      <c r="H20" s="1754"/>
      <c r="I20" s="1755"/>
      <c r="J20" s="1754"/>
      <c r="K20" s="1756"/>
      <c r="L20" s="1568"/>
      <c r="M20" s="1569"/>
    </row>
    <row r="21" spans="1:16" s="914" customFormat="1">
      <c r="B21" s="947" t="s">
        <v>30</v>
      </c>
      <c r="C21" s="1505" t="s">
        <v>1392</v>
      </c>
      <c r="D21" s="915"/>
      <c r="E21" s="1743"/>
      <c r="F21" s="1754"/>
      <c r="G21" s="1754"/>
      <c r="H21" s="1754"/>
      <c r="I21" s="1755"/>
      <c r="J21" s="1754"/>
      <c r="K21" s="1756"/>
      <c r="L21" s="1568"/>
      <c r="M21" s="1569"/>
    </row>
    <row r="22" spans="1:16" s="914" customFormat="1">
      <c r="B22" s="947" t="s">
        <v>54</v>
      </c>
      <c r="C22" s="1505" t="s">
        <v>1039</v>
      </c>
      <c r="D22" s="915"/>
      <c r="E22" s="1743"/>
      <c r="F22" s="1754"/>
      <c r="G22" s="1754"/>
      <c r="H22" s="1754"/>
      <c r="I22" s="1755"/>
      <c r="J22" s="1754"/>
      <c r="K22" s="1756"/>
      <c r="L22" s="1568"/>
      <c r="M22" s="1569"/>
    </row>
    <row r="23" spans="1:16" s="914" customFormat="1">
      <c r="B23" s="947" t="s">
        <v>55</v>
      </c>
      <c r="C23" s="1505" t="s">
        <v>1037</v>
      </c>
      <c r="D23" s="915"/>
      <c r="E23" s="1743"/>
      <c r="F23" s="1754"/>
      <c r="G23" s="1754"/>
      <c r="H23" s="1754"/>
      <c r="I23" s="1755"/>
      <c r="J23" s="1754"/>
      <c r="K23" s="1756"/>
      <c r="L23" s="1568"/>
      <c r="M23" s="1569"/>
    </row>
    <row r="24" spans="1:16" s="914" customFormat="1">
      <c r="B24" s="947" t="s">
        <v>56</v>
      </c>
      <c r="C24" s="1505" t="s">
        <v>1037</v>
      </c>
      <c r="D24" s="915"/>
      <c r="E24" s="1743"/>
      <c r="F24" s="1754"/>
      <c r="G24" s="1754"/>
    </row>
    <row r="25" spans="1:16" s="914" customFormat="1">
      <c r="B25" s="947" t="s">
        <v>456</v>
      </c>
      <c r="C25" s="1505" t="s">
        <v>1034</v>
      </c>
      <c r="D25" s="915"/>
      <c r="E25" s="1743"/>
      <c r="F25" s="1754"/>
      <c r="G25" s="1754"/>
    </row>
    <row r="26" spans="1:16" s="914" customFormat="1">
      <c r="B26" s="947"/>
      <c r="C26" s="1505"/>
      <c r="D26" s="915"/>
      <c r="E26" s="1743"/>
      <c r="F26" s="1754"/>
      <c r="G26" s="1754"/>
    </row>
    <row r="27" spans="1:16" s="914" customFormat="1">
      <c r="B27" s="1497"/>
      <c r="C27" s="1506"/>
      <c r="D27" s="915"/>
      <c r="E27" s="1743"/>
      <c r="F27" s="1754"/>
      <c r="G27" s="1754"/>
    </row>
    <row r="28" spans="1:16" s="968" customFormat="1">
      <c r="B28" s="1748"/>
      <c r="C28" s="1757"/>
      <c r="D28" s="1748"/>
      <c r="E28" s="1758"/>
      <c r="F28" s="1758"/>
      <c r="G28" s="1758"/>
      <c r="H28" s="1758"/>
      <c r="I28" s="1759"/>
      <c r="J28" s="1758"/>
      <c r="K28" s="1750"/>
      <c r="L28" s="966"/>
      <c r="M28" s="1748"/>
    </row>
    <row r="29" spans="1:16" s="968" customFormat="1">
      <c r="B29" s="1748"/>
      <c r="C29" s="1757"/>
      <c r="D29" s="1748"/>
      <c r="E29" s="1758"/>
      <c r="F29" s="1758"/>
      <c r="G29" s="1758"/>
      <c r="H29" s="1758"/>
      <c r="I29" s="1759"/>
      <c r="J29" s="1758"/>
      <c r="K29" s="1750"/>
      <c r="L29" s="966"/>
      <c r="M29" s="1748"/>
    </row>
    <row r="30" spans="1:16" s="968" customFormat="1">
      <c r="B30" s="1748"/>
      <c r="C30" s="1757"/>
      <c r="D30" s="1748"/>
      <c r="E30" s="1758"/>
      <c r="F30" s="1758"/>
      <c r="G30" s="1758"/>
      <c r="H30" s="1758"/>
      <c r="I30" s="1759"/>
      <c r="J30" s="1758"/>
      <c r="K30" s="1750"/>
      <c r="L30" s="966"/>
      <c r="M30" s="1748"/>
    </row>
    <row r="31" spans="1:16" s="968" customFormat="1">
      <c r="B31" s="1748"/>
      <c r="C31" s="1757"/>
      <c r="D31" s="1748"/>
      <c r="E31" s="1758"/>
      <c r="F31" s="1758"/>
      <c r="G31" s="1758"/>
      <c r="H31" s="1758"/>
      <c r="I31" s="1759"/>
      <c r="J31" s="1758"/>
      <c r="K31" s="1750"/>
      <c r="L31" s="966"/>
      <c r="M31" s="1748"/>
    </row>
    <row r="32" spans="1:16" s="968" customFormat="1">
      <c r="B32" s="1748"/>
      <c r="C32" s="1757"/>
      <c r="D32" s="1748"/>
      <c r="E32" s="1758"/>
      <c r="F32" s="1758"/>
      <c r="G32" s="1758"/>
      <c r="H32" s="1758"/>
      <c r="I32" s="1759"/>
      <c r="J32" s="1758"/>
      <c r="K32" s="1750"/>
      <c r="L32" s="966"/>
      <c r="M32" s="1748"/>
    </row>
    <row r="33" spans="2:16" s="968" customFormat="1">
      <c r="B33" s="1748"/>
      <c r="C33" s="1757"/>
      <c r="D33" s="1748"/>
      <c r="E33" s="1758"/>
      <c r="F33" s="1758"/>
      <c r="G33" s="1758"/>
      <c r="H33" s="1758"/>
      <c r="I33" s="1759"/>
      <c r="J33" s="1758"/>
      <c r="K33" s="1750"/>
      <c r="L33" s="966"/>
      <c r="M33" s="1748"/>
    </row>
    <row r="34" spans="2:16" s="968" customFormat="1">
      <c r="B34" s="1748"/>
      <c r="C34" s="1757"/>
      <c r="D34" s="1748"/>
      <c r="E34" s="1758"/>
      <c r="F34" s="1758"/>
      <c r="G34" s="1758"/>
      <c r="H34" s="1758"/>
      <c r="I34" s="1759"/>
      <c r="J34" s="1758"/>
      <c r="K34" s="1750"/>
      <c r="L34" s="966"/>
      <c r="M34" s="1748"/>
    </row>
    <row r="35" spans="2:16" s="968" customFormat="1">
      <c r="B35" s="1748"/>
      <c r="C35" s="1757"/>
      <c r="D35" s="1748"/>
      <c r="E35" s="1758"/>
      <c r="F35" s="1758"/>
      <c r="G35" s="1758"/>
      <c r="H35" s="1758"/>
      <c r="I35" s="1759"/>
      <c r="J35" s="1758"/>
      <c r="K35" s="1750"/>
      <c r="L35" s="966"/>
      <c r="M35" s="1748"/>
    </row>
    <row r="36" spans="2:16" s="968" customFormat="1">
      <c r="B36" s="1748"/>
      <c r="C36" s="1757"/>
      <c r="D36" s="1748"/>
      <c r="E36" s="1758"/>
      <c r="F36" s="1758"/>
      <c r="G36" s="1758"/>
      <c r="H36" s="1758"/>
      <c r="I36" s="1759"/>
      <c r="J36" s="1758"/>
      <c r="K36" s="1750"/>
      <c r="L36" s="966"/>
      <c r="M36" s="1748"/>
    </row>
    <row r="37" spans="2:16" s="1748" customFormat="1" hidden="1">
      <c r="C37" s="1760" t="s">
        <v>730</v>
      </c>
      <c r="E37" s="1758"/>
      <c r="F37" s="1758"/>
      <c r="G37" s="1758"/>
      <c r="H37" s="1758"/>
      <c r="I37" s="1759"/>
      <c r="J37" s="1758"/>
      <c r="K37" s="1750"/>
      <c r="L37" s="966"/>
      <c r="N37" s="968"/>
      <c r="O37" s="968"/>
      <c r="P37" s="968"/>
    </row>
    <row r="38" spans="2:16" s="1748" customFormat="1" hidden="1">
      <c r="C38" s="1760" t="s">
        <v>731</v>
      </c>
      <c r="E38" s="1758"/>
      <c r="F38" s="1758">
        <f>(37*2.7)</f>
        <v>99.9</v>
      </c>
      <c r="G38" s="1758"/>
      <c r="H38" s="1758"/>
      <c r="I38" s="1759"/>
      <c r="J38" s="1758"/>
      <c r="K38" s="1750"/>
      <c r="L38" s="966"/>
      <c r="N38" s="968"/>
      <c r="O38" s="968"/>
      <c r="P38" s="968"/>
    </row>
    <row r="39" spans="2:16" s="1748" customFormat="1" hidden="1">
      <c r="C39" s="1760" t="s">
        <v>732</v>
      </c>
      <c r="E39" s="1758"/>
      <c r="F39" s="1758">
        <f>400*2.7</f>
        <v>1080</v>
      </c>
      <c r="G39" s="1758"/>
      <c r="H39" s="1758">
        <f>F39*F40</f>
        <v>14040</v>
      </c>
      <c r="I39" s="1761"/>
      <c r="J39" s="1758"/>
      <c r="K39" s="1750"/>
      <c r="L39" s="966"/>
      <c r="N39" s="968"/>
      <c r="O39" s="968"/>
      <c r="P39" s="968"/>
    </row>
    <row r="40" spans="2:16" s="1748" customFormat="1" hidden="1">
      <c r="C40" s="1762" t="s">
        <v>733</v>
      </c>
      <c r="D40" s="1763"/>
      <c r="E40" s="1764"/>
      <c r="F40" s="1764">
        <v>13</v>
      </c>
      <c r="G40" s="1758"/>
      <c r="H40" s="1758"/>
      <c r="I40" s="1759"/>
      <c r="J40" s="1758"/>
      <c r="K40" s="1750"/>
      <c r="L40" s="966"/>
      <c r="N40" s="968"/>
      <c r="O40" s="968"/>
      <c r="P40" s="968"/>
    </row>
    <row r="41" spans="2:16" s="1748" customFormat="1" hidden="1">
      <c r="C41" s="1760" t="s">
        <v>734</v>
      </c>
      <c r="E41" s="1758"/>
      <c r="F41" s="1758">
        <f>40+15+15+5+5+5+10</f>
        <v>95</v>
      </c>
      <c r="G41" s="1758"/>
      <c r="H41" s="1758">
        <f>F38*F41*F42</f>
        <v>189810</v>
      </c>
      <c r="I41" s="1759"/>
      <c r="J41" s="1758"/>
      <c r="K41" s="1750"/>
      <c r="L41" s="966"/>
      <c r="N41" s="968"/>
      <c r="O41" s="968"/>
      <c r="P41" s="968"/>
    </row>
    <row r="42" spans="2:16" s="1748" customFormat="1" hidden="1">
      <c r="C42" s="1760" t="s">
        <v>735</v>
      </c>
      <c r="E42" s="1758"/>
      <c r="F42" s="1758">
        <v>20</v>
      </c>
      <c r="G42" s="1758"/>
      <c r="H42" s="1758"/>
      <c r="I42" s="1759"/>
      <c r="J42" s="1758"/>
      <c r="K42" s="1750"/>
      <c r="L42" s="966"/>
      <c r="N42" s="968"/>
      <c r="O42" s="968"/>
      <c r="P42" s="968"/>
    </row>
    <row r="43" spans="2:16" s="1748" customFormat="1" hidden="1">
      <c r="C43" s="1760" t="s">
        <v>262</v>
      </c>
      <c r="E43" s="1758"/>
      <c r="F43" s="1758">
        <f>(F41*F42*F38)+(F39*F40)</f>
        <v>203850</v>
      </c>
      <c r="G43" s="1758"/>
      <c r="H43" s="1758"/>
      <c r="I43" s="1759"/>
      <c r="J43" s="1758"/>
      <c r="K43" s="1750"/>
      <c r="L43" s="966"/>
      <c r="N43" s="968"/>
      <c r="O43" s="968"/>
      <c r="P43" s="968"/>
    </row>
    <row r="44" spans="2:16" s="1748" customFormat="1" hidden="1">
      <c r="C44" s="1757"/>
      <c r="E44" s="1758"/>
      <c r="F44" s="1758"/>
      <c r="G44" s="1758"/>
      <c r="H44" s="1758"/>
      <c r="I44" s="1759"/>
      <c r="J44" s="1758"/>
      <c r="K44" s="1750"/>
      <c r="L44" s="966"/>
      <c r="N44" s="968"/>
      <c r="O44" s="968"/>
      <c r="P44" s="968"/>
    </row>
    <row r="45" spans="2:16" s="1748" customFormat="1" hidden="1">
      <c r="C45" s="1757"/>
      <c r="E45" s="1758"/>
      <c r="F45" s="1758"/>
      <c r="G45" s="1758"/>
      <c r="H45" s="1758"/>
      <c r="I45" s="1759"/>
      <c r="J45" s="1758"/>
      <c r="K45" s="1750"/>
      <c r="L45" s="966"/>
      <c r="N45" s="968"/>
      <c r="O45" s="968"/>
      <c r="P45" s="968"/>
    </row>
    <row r="46" spans="2:16" s="1748" customFormat="1" hidden="1">
      <c r="C46" s="1757"/>
      <c r="E46" s="1758"/>
      <c r="F46" s="1758"/>
      <c r="G46" s="1758"/>
      <c r="H46" s="1758"/>
      <c r="I46" s="1759"/>
      <c r="J46" s="1758"/>
      <c r="K46" s="1750"/>
      <c r="L46" s="966"/>
      <c r="N46" s="968"/>
      <c r="O46" s="968"/>
      <c r="P46" s="968"/>
    </row>
    <row r="47" spans="2:16" s="1748" customFormat="1" hidden="1">
      <c r="C47" s="1757"/>
      <c r="E47" s="1758"/>
      <c r="F47" s="1758"/>
      <c r="G47" s="1758"/>
      <c r="H47" s="1758"/>
      <c r="I47" s="1759"/>
      <c r="J47" s="1758"/>
      <c r="K47" s="1750"/>
      <c r="L47" s="1573"/>
      <c r="N47" s="968"/>
      <c r="O47" s="968"/>
      <c r="P47" s="968"/>
    </row>
    <row r="48" spans="2:16" s="968" customFormat="1" hidden="1">
      <c r="B48" s="1748"/>
      <c r="C48" s="1757"/>
      <c r="D48" s="1748"/>
      <c r="E48" s="1758"/>
      <c r="F48" s="1758"/>
      <c r="G48" s="1758"/>
      <c r="H48" s="1758"/>
      <c r="I48" s="1759"/>
      <c r="J48" s="1758"/>
      <c r="K48" s="1750"/>
      <c r="L48" s="1573"/>
      <c r="M48" s="1748"/>
    </row>
    <row r="49" spans="2:16" s="968" customFormat="1" hidden="1">
      <c r="B49" s="1748"/>
      <c r="C49" s="1757"/>
      <c r="D49" s="1748"/>
      <c r="E49" s="1758"/>
      <c r="F49" s="1758"/>
      <c r="G49" s="1758"/>
      <c r="H49" s="1758"/>
      <c r="I49" s="1759"/>
      <c r="J49" s="1758"/>
      <c r="K49" s="1750"/>
      <c r="L49" s="966"/>
      <c r="M49" s="1748"/>
    </row>
    <row r="50" spans="2:16" s="968" customFormat="1" hidden="1">
      <c r="B50" s="1748"/>
      <c r="C50" s="1757"/>
      <c r="D50" s="1748"/>
      <c r="E50" s="1758"/>
      <c r="F50" s="1758"/>
      <c r="G50" s="1758"/>
      <c r="H50" s="1758"/>
      <c r="I50" s="1759"/>
      <c r="J50" s="1758"/>
      <c r="K50" s="1750"/>
      <c r="L50" s="966"/>
      <c r="M50" s="1748"/>
    </row>
    <row r="51" spans="2:16" s="968" customFormat="1" hidden="1">
      <c r="B51" s="1748"/>
      <c r="C51" s="1757"/>
      <c r="D51" s="1748"/>
      <c r="E51" s="1758"/>
      <c r="F51" s="1758"/>
      <c r="G51" s="1758"/>
      <c r="H51" s="1758"/>
      <c r="I51" s="1759"/>
      <c r="J51" s="1758"/>
      <c r="K51" s="1750"/>
      <c r="L51" s="966"/>
      <c r="M51" s="1748"/>
    </row>
    <row r="52" spans="2:16" s="968" customFormat="1" hidden="1">
      <c r="B52" s="1748"/>
      <c r="C52" s="1757"/>
      <c r="D52" s="1748"/>
      <c r="E52" s="1758"/>
      <c r="F52" s="1758"/>
      <c r="G52" s="1758"/>
      <c r="H52" s="1758"/>
      <c r="I52" s="1759"/>
      <c r="J52" s="1758"/>
      <c r="K52" s="1750"/>
      <c r="L52" s="966"/>
      <c r="M52" s="1748"/>
    </row>
    <row r="53" spans="2:16" s="968" customFormat="1" hidden="1">
      <c r="B53" s="1748"/>
      <c r="C53" s="1757"/>
      <c r="D53" s="1748"/>
      <c r="E53" s="1758"/>
      <c r="F53" s="1758"/>
      <c r="G53" s="1758"/>
      <c r="H53" s="1758"/>
      <c r="I53" s="1759"/>
      <c r="J53" s="1758"/>
      <c r="K53" s="1750"/>
      <c r="L53" s="966"/>
      <c r="M53" s="1748"/>
    </row>
    <row r="54" spans="2:16" s="968" customFormat="1" hidden="1">
      <c r="B54" s="1748"/>
      <c r="C54" s="1757"/>
      <c r="D54" s="1748"/>
      <c r="E54" s="1758"/>
      <c r="F54" s="1758"/>
      <c r="G54" s="1758"/>
      <c r="H54" s="1758"/>
      <c r="I54" s="1759"/>
      <c r="J54" s="1758"/>
      <c r="K54" s="1750"/>
      <c r="L54" s="966"/>
      <c r="M54" s="1748"/>
    </row>
    <row r="55" spans="2:16" s="968" customFormat="1" hidden="1">
      <c r="B55" s="1748"/>
      <c r="C55" s="1757"/>
      <c r="D55" s="1748"/>
      <c r="E55" s="1758"/>
      <c r="F55" s="1758"/>
      <c r="G55" s="1758"/>
      <c r="H55" s="1765"/>
      <c r="I55" s="1766"/>
      <c r="J55" s="1767"/>
      <c r="K55" s="1768"/>
      <c r="L55" s="1769"/>
      <c r="M55" s="1770"/>
      <c r="N55" s="1410"/>
      <c r="O55" s="1410"/>
      <c r="P55" s="1417"/>
    </row>
    <row r="56" spans="2:16" s="968" customFormat="1" hidden="1">
      <c r="B56" s="1748"/>
      <c r="C56" s="1757"/>
      <c r="D56" s="1748"/>
      <c r="E56" s="1758"/>
      <c r="F56" s="1758"/>
      <c r="G56" s="1758"/>
      <c r="H56" s="1771"/>
      <c r="I56" s="1772"/>
      <c r="J56" s="1773"/>
      <c r="K56" s="1750"/>
      <c r="L56" s="966"/>
      <c r="M56" s="1706"/>
      <c r="P56" s="1418"/>
    </row>
    <row r="57" spans="2:16" s="968" customFormat="1" hidden="1">
      <c r="B57" s="1748"/>
      <c r="C57" s="1757"/>
      <c r="D57" s="1748"/>
      <c r="E57" s="1758"/>
      <c r="F57" s="1758"/>
      <c r="G57" s="1758"/>
      <c r="H57" s="1771"/>
      <c r="I57" s="1772"/>
      <c r="J57" s="1773"/>
      <c r="K57" s="1750"/>
      <c r="L57" s="966"/>
      <c r="M57" s="1706"/>
      <c r="P57" s="1418"/>
    </row>
    <row r="58" spans="2:16" s="968" customFormat="1" hidden="1">
      <c r="B58" s="1748"/>
      <c r="C58" s="1757"/>
      <c r="D58" s="1748"/>
      <c r="E58" s="1758"/>
      <c r="F58" s="1758"/>
      <c r="G58" s="1758"/>
      <c r="H58" s="1419"/>
      <c r="L58" s="966"/>
      <c r="M58" s="1706"/>
      <c r="P58" s="1418"/>
    </row>
    <row r="59" spans="2:16" s="968" customFormat="1" hidden="1">
      <c r="B59" s="1748"/>
      <c r="C59" s="1757"/>
      <c r="D59" s="1748"/>
      <c r="E59" s="1758"/>
      <c r="F59" s="1758"/>
      <c r="G59" s="1758"/>
      <c r="H59" s="1771">
        <f>35/5</f>
        <v>7</v>
      </c>
      <c r="I59" s="1772"/>
      <c r="J59" s="1774"/>
      <c r="K59" s="1775"/>
      <c r="L59" s="966"/>
      <c r="M59" s="1748"/>
      <c r="P59" s="1418"/>
    </row>
    <row r="60" spans="2:16" s="968" customFormat="1" hidden="1">
      <c r="B60" s="1748"/>
      <c r="C60" s="1757"/>
      <c r="D60" s="1748"/>
      <c r="E60" s="1758"/>
      <c r="F60" s="1758"/>
      <c r="G60" s="1758"/>
      <c r="H60" s="1776"/>
      <c r="I60" s="1759"/>
      <c r="J60" s="1777">
        <v>13</v>
      </c>
      <c r="K60" s="1775" t="s">
        <v>901</v>
      </c>
      <c r="L60" s="1573"/>
      <c r="M60" s="1748"/>
      <c r="P60" s="1418"/>
    </row>
    <row r="61" spans="2:16" s="968" customFormat="1" ht="13.5" hidden="1" thickBot="1">
      <c r="B61" s="1748"/>
      <c r="C61" s="1757"/>
      <c r="D61" s="1748"/>
      <c r="E61" s="1758"/>
      <c r="F61" s="1758"/>
      <c r="G61" s="1758"/>
      <c r="H61" s="1778"/>
      <c r="I61" s="1779"/>
      <c r="J61" s="1780"/>
      <c r="K61" s="1781"/>
      <c r="L61" s="1782"/>
      <c r="M61" s="1783"/>
      <c r="N61" s="1411"/>
      <c r="O61" s="1411"/>
      <c r="P61" s="1420"/>
    </row>
    <row r="62" spans="2:16" s="968" customFormat="1">
      <c r="B62" s="1748"/>
      <c r="C62" s="1757"/>
      <c r="D62" s="1748"/>
      <c r="E62" s="1758"/>
      <c r="F62" s="1758"/>
      <c r="G62" s="1758"/>
      <c r="H62" s="1758"/>
      <c r="I62" s="1759"/>
      <c r="J62" s="1758"/>
      <c r="K62" s="1750"/>
      <c r="L62" s="966"/>
      <c r="M62" s="1748"/>
    </row>
    <row r="63" spans="2:16" s="968" customFormat="1">
      <c r="B63" s="1748"/>
      <c r="C63" s="1757"/>
      <c r="D63" s="1748"/>
      <c r="E63" s="1758"/>
      <c r="F63" s="1758"/>
      <c r="G63" s="1758"/>
      <c r="H63" s="1758"/>
      <c r="I63" s="1759"/>
      <c r="J63" s="1758"/>
      <c r="K63" s="1750"/>
      <c r="L63" s="966"/>
      <c r="M63" s="1748"/>
    </row>
    <row r="64" spans="2:16" s="968" customFormat="1">
      <c r="B64" s="1748"/>
      <c r="C64" s="1757"/>
      <c r="D64" s="1748"/>
      <c r="E64" s="1758"/>
      <c r="F64" s="1758"/>
      <c r="G64" s="1758"/>
      <c r="H64" s="1758"/>
      <c r="I64" s="1759"/>
      <c r="J64" s="1758"/>
      <c r="K64" s="1750"/>
      <c r="L64" s="966"/>
      <c r="M64" s="1748"/>
    </row>
    <row r="65" spans="2:13" s="968" customFormat="1">
      <c r="B65" s="1748"/>
      <c r="C65" s="1757"/>
      <c r="D65" s="1748"/>
      <c r="E65" s="1758"/>
      <c r="F65" s="1758"/>
      <c r="G65" s="1758"/>
      <c r="H65" s="1758"/>
      <c r="I65" s="1759"/>
      <c r="J65" s="1758"/>
      <c r="K65" s="1750"/>
      <c r="L65" s="966"/>
      <c r="M65" s="1748"/>
    </row>
    <row r="66" spans="2:13" s="968" customFormat="1">
      <c r="B66" s="1748"/>
      <c r="C66" s="1757"/>
      <c r="D66" s="1748"/>
      <c r="E66" s="1758"/>
      <c r="F66" s="1758"/>
      <c r="G66" s="1758"/>
      <c r="H66" s="1758"/>
      <c r="I66" s="1759"/>
      <c r="J66" s="1758"/>
      <c r="K66" s="1750"/>
      <c r="L66" s="966"/>
      <c r="M66" s="1748"/>
    </row>
  </sheetData>
  <mergeCells count="8">
    <mergeCell ref="B8:M8"/>
    <mergeCell ref="B17:M17"/>
    <mergeCell ref="B1:M1"/>
    <mergeCell ref="B2:M2"/>
    <mergeCell ref="B3:K3"/>
    <mergeCell ref="F5:K5"/>
    <mergeCell ref="F6:K6"/>
    <mergeCell ref="B7:M7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4"/>
  <sheetViews>
    <sheetView view="pageBreakPreview" zoomScaleSheetLayoutView="100" workbookViewId="0">
      <selection activeCell="E26" sqref="E26"/>
    </sheetView>
  </sheetViews>
  <sheetFormatPr defaultRowHeight="12"/>
  <cols>
    <col min="1" max="1" width="3" style="158" customWidth="1"/>
    <col min="2" max="2" width="12.28515625" style="159" customWidth="1"/>
    <col min="3" max="3" width="73.7109375" style="1223" customWidth="1"/>
    <col min="4" max="4" width="6.7109375" style="159" customWidth="1"/>
    <col min="5" max="9" width="12.28515625" style="1156" customWidth="1"/>
    <col min="10" max="10" width="13.7109375" style="1156" customWidth="1"/>
    <col min="11" max="11" width="14.140625" style="1156" hidden="1" customWidth="1"/>
    <col min="12" max="12" width="10.140625" style="159" customWidth="1"/>
    <col min="13" max="13" width="9.5703125" style="159" customWidth="1"/>
    <col min="14" max="14" width="2" style="158" customWidth="1"/>
    <col min="15" max="16384" width="9.140625" style="158"/>
  </cols>
  <sheetData>
    <row r="1" spans="2:23" s="911" customFormat="1" ht="12.75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909"/>
      <c r="O1" s="910"/>
      <c r="P1" s="910"/>
      <c r="Q1" s="910"/>
      <c r="R1" s="910"/>
      <c r="S1" s="910"/>
      <c r="T1" s="910"/>
      <c r="U1" s="910"/>
      <c r="V1" s="910"/>
      <c r="W1" s="910"/>
    </row>
    <row r="2" spans="2:23" s="911" customFormat="1" ht="12.75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  <c r="N2" s="910"/>
      <c r="O2" s="910"/>
      <c r="P2" s="910"/>
      <c r="Q2" s="910"/>
      <c r="R2" s="910"/>
      <c r="S2" s="910"/>
      <c r="T2" s="910"/>
      <c r="U2" s="910"/>
      <c r="V2" s="910"/>
      <c r="W2" s="910"/>
    </row>
    <row r="3" spans="2:23" s="911" customFormat="1" ht="12.75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1024"/>
      <c r="M3" s="1024"/>
      <c r="N3" s="910"/>
      <c r="O3" s="910"/>
      <c r="P3" s="910"/>
      <c r="Q3" s="910"/>
      <c r="R3" s="910"/>
      <c r="S3" s="910"/>
      <c r="T3" s="910"/>
      <c r="U3" s="910"/>
      <c r="V3" s="910"/>
      <c r="W3" s="910"/>
    </row>
    <row r="4" spans="2:23" s="911" customFormat="1" ht="12.75">
      <c r="B4" s="1143" t="s">
        <v>1</v>
      </c>
      <c r="C4" s="1144" t="s">
        <v>655</v>
      </c>
      <c r="D4" s="1149"/>
      <c r="E4" s="1154"/>
      <c r="F4" s="1154"/>
      <c r="G4" s="1154"/>
      <c r="H4" s="1154"/>
      <c r="I4" s="1154"/>
      <c r="J4" s="1154"/>
      <c r="K4" s="1155"/>
      <c r="L4" s="1024"/>
      <c r="M4" s="1024"/>
      <c r="N4" s="910"/>
      <c r="O4" s="910"/>
      <c r="P4" s="910"/>
      <c r="Q4" s="910"/>
      <c r="R4" s="910"/>
      <c r="S4" s="910"/>
      <c r="T4" s="910"/>
      <c r="U4" s="910"/>
      <c r="V4" s="910"/>
      <c r="W4" s="910"/>
    </row>
    <row r="5" spans="2:23" s="911" customFormat="1" ht="12.75">
      <c r="B5" s="1143"/>
      <c r="C5" s="1144"/>
      <c r="D5" s="1149"/>
      <c r="E5" s="1154"/>
      <c r="F5" s="2781"/>
      <c r="G5" s="2781"/>
      <c r="H5" s="2781"/>
      <c r="I5" s="2781"/>
      <c r="J5" s="2781"/>
      <c r="K5" s="2781"/>
      <c r="L5" s="1024"/>
      <c r="M5" s="1024"/>
      <c r="N5" s="910"/>
      <c r="O5" s="910"/>
      <c r="P5" s="910"/>
      <c r="Q5" s="910"/>
      <c r="R5" s="910"/>
      <c r="S5" s="910"/>
      <c r="T5" s="910"/>
      <c r="U5" s="910"/>
      <c r="V5" s="910"/>
      <c r="W5" s="910"/>
    </row>
    <row r="6" spans="2:23" s="911" customFormat="1" ht="12.75">
      <c r="B6" s="1179" t="s">
        <v>2</v>
      </c>
      <c r="C6" s="1145" t="s">
        <v>716</v>
      </c>
      <c r="D6" s="1150"/>
      <c r="E6" s="1154"/>
      <c r="F6" s="2781"/>
      <c r="G6" s="2781"/>
      <c r="H6" s="2781"/>
      <c r="I6" s="2781"/>
      <c r="J6" s="2781"/>
      <c r="K6" s="2781"/>
      <c r="L6" s="1024"/>
      <c r="M6" s="1024"/>
      <c r="N6" s="910"/>
      <c r="O6" s="912"/>
      <c r="P6" s="910"/>
      <c r="Q6" s="910"/>
      <c r="R6" s="910"/>
      <c r="S6" s="910"/>
      <c r="T6" s="910"/>
      <c r="U6" s="910"/>
      <c r="V6" s="910"/>
      <c r="W6" s="910"/>
    </row>
    <row r="7" spans="2:23" s="911" customFormat="1" ht="12.75">
      <c r="B7" s="2781" t="s">
        <v>504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  <c r="N7" s="910"/>
      <c r="O7" s="910"/>
      <c r="P7" s="910"/>
      <c r="Q7" s="910"/>
      <c r="R7" s="910"/>
      <c r="S7" s="910"/>
      <c r="T7" s="910"/>
      <c r="U7" s="910"/>
      <c r="V7" s="910"/>
      <c r="W7" s="910"/>
    </row>
    <row r="8" spans="2:23" s="911" customFormat="1" ht="12.75">
      <c r="B8" s="2781" t="s">
        <v>521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  <c r="N8" s="910"/>
      <c r="O8" s="910"/>
      <c r="P8" s="910"/>
      <c r="Q8" s="910"/>
      <c r="R8" s="910"/>
      <c r="S8" s="910"/>
      <c r="T8" s="910"/>
      <c r="U8" s="910"/>
      <c r="V8" s="910"/>
      <c r="W8" s="910"/>
    </row>
    <row r="9" spans="2:23" s="911" customFormat="1" ht="12.75">
      <c r="B9" s="1143"/>
      <c r="C9" s="1224"/>
      <c r="D9" s="1149"/>
      <c r="E9" s="1154"/>
      <c r="F9" s="1154"/>
      <c r="G9" s="1154"/>
      <c r="H9" s="1154"/>
      <c r="I9" s="1154"/>
      <c r="J9" s="1154"/>
      <c r="K9" s="1155"/>
      <c r="L9" s="1024"/>
      <c r="M9" s="1167"/>
      <c r="N9" s="910"/>
      <c r="O9" s="910"/>
      <c r="P9" s="910"/>
      <c r="Q9" s="910"/>
      <c r="R9" s="910"/>
      <c r="S9" s="910"/>
      <c r="T9" s="910"/>
      <c r="U9" s="910"/>
      <c r="V9" s="910"/>
      <c r="W9" s="910"/>
    </row>
    <row r="10" spans="2:23" ht="12" hidden="1" customHeight="1"/>
    <row r="11" spans="2:23" ht="12" hidden="1" customHeight="1"/>
    <row r="12" spans="2:23" s="470" customFormat="1" ht="24">
      <c r="B12" s="478" t="s">
        <v>3</v>
      </c>
      <c r="C12" s="478" t="s">
        <v>36</v>
      </c>
      <c r="D12" s="478" t="s">
        <v>6</v>
      </c>
      <c r="E12" s="1205" t="s">
        <v>5</v>
      </c>
      <c r="F12" s="1205" t="s">
        <v>39</v>
      </c>
      <c r="G12" s="1205" t="s">
        <v>37</v>
      </c>
      <c r="H12" s="1205" t="s">
        <v>26</v>
      </c>
      <c r="I12" s="1205" t="s">
        <v>38</v>
      </c>
      <c r="J12" s="1205" t="s">
        <v>27</v>
      </c>
      <c r="K12" s="1231" t="s">
        <v>18</v>
      </c>
      <c r="L12" s="981" t="s">
        <v>28</v>
      </c>
      <c r="M12" s="482" t="s">
        <v>29</v>
      </c>
    </row>
    <row r="13" spans="2:23">
      <c r="B13" s="2233"/>
      <c r="C13" s="2234"/>
      <c r="D13" s="1221"/>
      <c r="E13" s="1225"/>
      <c r="F13" s="1225"/>
      <c r="G13" s="2235"/>
      <c r="H13" s="2235"/>
      <c r="I13" s="2235"/>
      <c r="J13" s="2236"/>
      <c r="K13" s="2237"/>
      <c r="L13" s="1319"/>
      <c r="M13" s="1320"/>
    </row>
    <row r="14" spans="2:23">
      <c r="B14" s="2238">
        <v>1</v>
      </c>
      <c r="C14" s="2239" t="s">
        <v>521</v>
      </c>
      <c r="D14" s="2240" t="s">
        <v>9</v>
      </c>
      <c r="E14" s="1226">
        <v>1</v>
      </c>
      <c r="F14" s="2241">
        <v>950500</v>
      </c>
      <c r="G14" s="2241">
        <v>0</v>
      </c>
      <c r="H14" s="1216">
        <f>F14-G14</f>
        <v>950500</v>
      </c>
      <c r="I14" s="1207"/>
      <c r="J14" s="1216"/>
      <c r="K14" s="1216">
        <f>ROUND(E14*J14,2)</f>
        <v>0</v>
      </c>
      <c r="L14" s="1321" t="s">
        <v>189</v>
      </c>
      <c r="M14" s="1322" t="s">
        <v>189</v>
      </c>
    </row>
    <row r="15" spans="2:23">
      <c r="B15" s="2242"/>
      <c r="C15" s="2243"/>
      <c r="D15" s="2240"/>
      <c r="E15" s="1227"/>
      <c r="F15" s="1228"/>
      <c r="G15" s="1229"/>
      <c r="H15" s="1229"/>
      <c r="I15" s="1229"/>
      <c r="J15" s="1229"/>
      <c r="K15" s="1394"/>
      <c r="L15" s="2244"/>
      <c r="M15" s="2245"/>
    </row>
    <row r="16" spans="2:23" ht="12.75">
      <c r="B16" s="2203"/>
      <c r="C16" s="2098" t="s">
        <v>724</v>
      </c>
      <c r="D16" s="2200"/>
      <c r="E16" s="2096"/>
      <c r="F16" s="2096"/>
      <c r="G16" s="2096"/>
      <c r="H16" s="2096"/>
      <c r="I16" s="2096"/>
      <c r="J16" s="2094"/>
      <c r="K16" s="2096">
        <f>K14</f>
        <v>0</v>
      </c>
      <c r="L16" s="2096"/>
      <c r="M16" s="2097"/>
      <c r="N16" s="1035"/>
    </row>
    <row r="17" spans="1:26" s="340" customFormat="1" ht="5.0999999999999996" customHeight="1">
      <c r="A17" s="914"/>
      <c r="B17" s="2781"/>
      <c r="C17" s="2781"/>
      <c r="D17" s="2781"/>
      <c r="E17" s="2781"/>
      <c r="F17" s="2781"/>
      <c r="G17" s="2781"/>
      <c r="H17" s="2781"/>
      <c r="I17" s="2781"/>
      <c r="J17" s="2781"/>
      <c r="K17" s="2781"/>
      <c r="L17" s="2781"/>
      <c r="M17" s="2781"/>
      <c r="N17" s="1037"/>
      <c r="O17" s="914"/>
      <c r="P17" s="914"/>
      <c r="Q17" s="914"/>
      <c r="R17" s="914"/>
      <c r="S17" s="914"/>
      <c r="T17" s="915"/>
      <c r="U17" s="915"/>
      <c r="V17" s="916"/>
      <c r="W17" s="914"/>
      <c r="X17" s="914"/>
      <c r="Y17" s="914"/>
      <c r="Z17" s="914"/>
    </row>
    <row r="18" spans="1:26" s="340" customFormat="1" ht="17.100000000000001" customHeight="1">
      <c r="A18" s="914"/>
      <c r="B18" s="2205"/>
      <c r="C18" s="2102" t="s">
        <v>1312</v>
      </c>
      <c r="D18" s="2206"/>
      <c r="E18" s="2206"/>
      <c r="F18" s="2105"/>
      <c r="G18" s="2105"/>
      <c r="H18" s="2105"/>
      <c r="I18" s="2105"/>
      <c r="J18" s="2105"/>
      <c r="K18" s="2105">
        <f>K16</f>
        <v>0</v>
      </c>
      <c r="L18" s="2105"/>
      <c r="M18" s="2201"/>
      <c r="N18" s="1037"/>
      <c r="O18" s="914"/>
      <c r="P18" s="914"/>
      <c r="Q18" s="914"/>
      <c r="R18" s="914"/>
      <c r="S18" s="914"/>
      <c r="T18" s="915"/>
      <c r="U18" s="915"/>
      <c r="V18" s="916"/>
      <c r="W18" s="914"/>
      <c r="X18" s="914"/>
      <c r="Y18" s="914"/>
      <c r="Z18" s="914"/>
    </row>
    <row r="19" spans="1:26" s="473" customFormat="1">
      <c r="A19" s="927"/>
      <c r="B19" s="1183"/>
      <c r="C19" s="1146"/>
      <c r="D19" s="1152"/>
      <c r="E19" s="1160"/>
      <c r="F19" s="1160"/>
      <c r="G19" s="1160"/>
      <c r="H19" s="1160"/>
      <c r="I19" s="1160"/>
      <c r="J19" s="1160"/>
      <c r="K19" s="1156"/>
      <c r="L19" s="1168"/>
      <c r="M19" s="1152"/>
      <c r="N19" s="927"/>
      <c r="O19" s="928"/>
      <c r="P19" s="929"/>
      <c r="Q19" s="902"/>
      <c r="R19" s="927"/>
      <c r="S19" s="927"/>
      <c r="T19" s="927"/>
      <c r="U19" s="927"/>
      <c r="V19" s="927"/>
      <c r="W19" s="927"/>
      <c r="X19" s="927"/>
      <c r="Y19" s="927"/>
      <c r="Z19" s="927"/>
    </row>
    <row r="20" spans="1:26" s="927" customFormat="1">
      <c r="B20" s="1180"/>
      <c r="C20" s="1147"/>
      <c r="D20" s="1153"/>
      <c r="E20" s="1161"/>
      <c r="F20" s="1161"/>
      <c r="G20" s="1161"/>
      <c r="H20" s="1161"/>
      <c r="I20" s="1161"/>
      <c r="J20" s="1161"/>
      <c r="K20" s="1156"/>
      <c r="L20" s="1169"/>
      <c r="M20" s="1153"/>
      <c r="O20" s="928"/>
      <c r="P20" s="929"/>
      <c r="Q20" s="902"/>
    </row>
    <row r="21" spans="1:26" s="927" customFormat="1">
      <c r="B21" s="1180"/>
      <c r="C21" s="1505"/>
      <c r="D21" s="1153"/>
      <c r="E21" s="1161"/>
      <c r="F21" s="1161"/>
      <c r="G21" s="1161"/>
      <c r="H21" s="1161"/>
      <c r="I21" s="1161"/>
      <c r="J21" s="1161"/>
      <c r="K21" s="1156"/>
      <c r="L21" s="1169"/>
      <c r="M21" s="1153"/>
      <c r="O21" s="928"/>
      <c r="P21" s="929"/>
      <c r="Q21" s="902"/>
    </row>
    <row r="22" spans="1:26" s="927" customFormat="1">
      <c r="B22" s="1180"/>
      <c r="C22" s="1258"/>
      <c r="D22" s="1153"/>
      <c r="E22" s="1161"/>
      <c r="F22" s="1161"/>
      <c r="G22" s="1161"/>
      <c r="H22" s="1161"/>
      <c r="I22" s="1161"/>
      <c r="J22" s="1161"/>
      <c r="K22" s="1156"/>
      <c r="L22" s="1169"/>
      <c r="M22" s="1153"/>
      <c r="O22" s="928"/>
      <c r="P22" s="929"/>
      <c r="Q22" s="902"/>
    </row>
    <row r="23" spans="1:26" s="927" customFormat="1">
      <c r="B23" s="1180"/>
      <c r="C23" s="1258"/>
      <c r="D23" s="1153"/>
      <c r="E23" s="1161" t="s">
        <v>603</v>
      </c>
      <c r="F23" s="1161"/>
      <c r="G23" s="1161"/>
      <c r="H23" s="1161"/>
      <c r="I23" s="1161"/>
      <c r="J23" s="1161"/>
      <c r="K23" s="1156"/>
      <c r="L23" s="1169"/>
      <c r="M23" s="1153"/>
      <c r="O23" s="928"/>
      <c r="P23" s="929"/>
      <c r="Q23" s="902"/>
    </row>
    <row r="24" spans="1:26" s="927" customFormat="1">
      <c r="B24" s="1180"/>
      <c r="C24" s="1258"/>
      <c r="D24" s="1153"/>
      <c r="E24" s="1161"/>
      <c r="F24" s="1161"/>
      <c r="G24" s="1161"/>
      <c r="H24" s="1161"/>
      <c r="I24" s="1161"/>
      <c r="J24" s="1161"/>
      <c r="K24" s="1156"/>
      <c r="L24" s="1169"/>
      <c r="M24" s="1153"/>
      <c r="O24" s="928"/>
      <c r="P24" s="929"/>
      <c r="Q24" s="902"/>
    </row>
    <row r="25" spans="1:26" s="927" customFormat="1">
      <c r="B25" s="1180"/>
      <c r="C25" s="1258"/>
      <c r="D25" s="1153"/>
      <c r="E25" s="1161"/>
      <c r="F25" s="1161"/>
      <c r="G25" s="1161"/>
      <c r="H25" s="1161"/>
      <c r="I25" s="1161"/>
      <c r="J25" s="1161"/>
      <c r="K25" s="1156"/>
      <c r="L25" s="1169"/>
      <c r="M25" s="1153"/>
      <c r="O25" s="928"/>
      <c r="P25" s="929"/>
      <c r="Q25" s="902"/>
    </row>
    <row r="26" spans="1:26" s="927" customFormat="1">
      <c r="B26" s="1180"/>
      <c r="C26" s="1258"/>
      <c r="D26" s="1153"/>
      <c r="E26" s="1161"/>
      <c r="F26" s="1161"/>
      <c r="G26" s="1161"/>
      <c r="H26" s="1161"/>
      <c r="I26" s="1161"/>
      <c r="J26" s="1161"/>
      <c r="K26" s="1156"/>
      <c r="L26" s="1169"/>
      <c r="M26" s="1153"/>
      <c r="O26" s="928"/>
      <c r="P26" s="929"/>
      <c r="Q26" s="902"/>
    </row>
    <row r="27" spans="1:26" s="927" customFormat="1">
      <c r="B27" s="1210"/>
      <c r="C27" s="1259"/>
      <c r="D27" s="1153"/>
      <c r="E27" s="1161"/>
      <c r="F27" s="1161"/>
      <c r="G27" s="1161"/>
      <c r="H27" s="1161"/>
      <c r="I27" s="1161"/>
      <c r="J27" s="1161"/>
      <c r="K27" s="1156"/>
      <c r="L27" s="1169"/>
      <c r="M27" s="1153"/>
      <c r="O27" s="928"/>
      <c r="P27" s="929"/>
      <c r="Q27" s="902"/>
    </row>
    <row r="28" spans="1:26" s="473" customFormat="1">
      <c r="A28" s="927"/>
      <c r="B28" s="1183"/>
      <c r="C28" s="1146"/>
      <c r="D28" s="1152"/>
      <c r="E28" s="1160"/>
      <c r="F28" s="1160"/>
      <c r="G28" s="1160"/>
      <c r="H28" s="1160"/>
      <c r="I28" s="1160"/>
      <c r="J28" s="1160"/>
      <c r="K28" s="1156"/>
      <c r="L28" s="1168"/>
      <c r="M28" s="1152"/>
      <c r="N28" s="927"/>
      <c r="O28" s="928"/>
      <c r="P28" s="929"/>
      <c r="Q28" s="902"/>
      <c r="R28" s="927"/>
      <c r="S28" s="927"/>
      <c r="T28" s="927"/>
      <c r="U28" s="927"/>
      <c r="V28" s="927"/>
      <c r="W28" s="927"/>
      <c r="X28" s="927"/>
      <c r="Y28" s="927"/>
      <c r="Z28" s="927"/>
    </row>
    <row r="29" spans="1:26" s="473" customFormat="1">
      <c r="A29" s="927"/>
      <c r="B29" s="1183"/>
      <c r="C29" s="1146"/>
      <c r="D29" s="1152"/>
      <c r="E29" s="1160"/>
      <c r="F29" s="1160"/>
      <c r="G29" s="1160"/>
      <c r="H29" s="1160"/>
      <c r="I29" s="1160"/>
      <c r="J29" s="1160"/>
      <c r="K29" s="1156"/>
      <c r="L29" s="1168"/>
      <c r="M29" s="1152"/>
      <c r="N29" s="927"/>
      <c r="O29" s="928"/>
      <c r="P29" s="929"/>
      <c r="Q29" s="902"/>
      <c r="R29" s="927"/>
      <c r="S29" s="927"/>
      <c r="T29" s="927"/>
      <c r="U29" s="927"/>
      <c r="V29" s="927"/>
      <c r="W29" s="927"/>
      <c r="X29" s="927"/>
      <c r="Y29" s="927"/>
      <c r="Z29" s="927"/>
    </row>
    <row r="30" spans="1:26" s="473" customFormat="1">
      <c r="A30" s="927"/>
      <c r="B30" s="1183"/>
      <c r="C30" s="1146"/>
      <c r="D30" s="1152"/>
      <c r="E30" s="1160"/>
      <c r="F30" s="1160"/>
      <c r="G30" s="1160"/>
      <c r="H30" s="1160"/>
      <c r="I30" s="1160"/>
      <c r="J30" s="1160"/>
      <c r="K30" s="1156"/>
      <c r="L30" s="1168"/>
      <c r="M30" s="1152"/>
      <c r="N30" s="927"/>
      <c r="O30" s="928"/>
      <c r="P30" s="929"/>
      <c r="Q30" s="902"/>
      <c r="R30" s="927"/>
      <c r="S30" s="927"/>
      <c r="T30" s="927"/>
      <c r="U30" s="927"/>
      <c r="V30" s="927"/>
      <c r="W30" s="927"/>
      <c r="X30" s="927"/>
      <c r="Y30" s="927"/>
      <c r="Z30" s="927"/>
    </row>
    <row r="31" spans="1:26" s="473" customFormat="1">
      <c r="A31" s="927"/>
      <c r="B31" s="1183"/>
      <c r="C31" s="1146"/>
      <c r="D31" s="1152"/>
      <c r="E31" s="1160"/>
      <c r="F31" s="1160"/>
      <c r="G31" s="1160"/>
      <c r="H31" s="1160"/>
      <c r="I31" s="1160"/>
      <c r="J31" s="1160"/>
      <c r="K31" s="1156"/>
      <c r="L31" s="1168"/>
      <c r="M31" s="1152"/>
      <c r="N31" s="927"/>
      <c r="O31" s="928"/>
      <c r="P31" s="929"/>
      <c r="Q31" s="902"/>
      <c r="R31" s="927"/>
      <c r="S31" s="927"/>
      <c r="T31" s="927"/>
      <c r="U31" s="927"/>
      <c r="V31" s="927"/>
      <c r="W31" s="927"/>
      <c r="X31" s="927"/>
      <c r="Y31" s="927"/>
      <c r="Z31" s="927"/>
    </row>
    <row r="32" spans="1:26" s="473" customFormat="1">
      <c r="A32" s="927"/>
      <c r="B32" s="1183"/>
      <c r="C32" s="1146"/>
      <c r="D32" s="1152"/>
      <c r="E32" s="1160"/>
      <c r="F32" s="1160"/>
      <c r="G32" s="1160"/>
      <c r="H32" s="1160"/>
      <c r="I32" s="1160"/>
      <c r="J32" s="1160"/>
      <c r="K32" s="1156"/>
      <c r="L32" s="1168"/>
      <c r="M32" s="1152"/>
      <c r="N32" s="927"/>
      <c r="O32" s="928"/>
      <c r="P32" s="929"/>
      <c r="Q32" s="902"/>
      <c r="R32" s="927"/>
      <c r="S32" s="927"/>
      <c r="T32" s="927"/>
      <c r="U32" s="927"/>
      <c r="V32" s="927"/>
      <c r="W32" s="927"/>
      <c r="X32" s="927"/>
      <c r="Y32" s="927"/>
      <c r="Z32" s="927"/>
    </row>
    <row r="33" spans="1:15">
      <c r="A33" s="562"/>
      <c r="B33" s="1220"/>
      <c r="C33" s="1222"/>
      <c r="D33" s="1220"/>
      <c r="E33" s="1230"/>
      <c r="F33" s="1230"/>
      <c r="G33" s="1230"/>
      <c r="H33" s="1230"/>
      <c r="I33" s="1230"/>
      <c r="J33" s="1230"/>
      <c r="K33" s="1230"/>
      <c r="L33" s="1220"/>
      <c r="M33" s="1220"/>
      <c r="N33" s="562"/>
      <c r="O33" s="562"/>
    </row>
    <row r="34" spans="1:15">
      <c r="A34" s="562"/>
      <c r="B34" s="1220"/>
      <c r="C34" s="1222"/>
      <c r="D34" s="1220"/>
      <c r="E34" s="1230"/>
      <c r="F34" s="1230"/>
      <c r="G34" s="1230"/>
      <c r="H34" s="1230"/>
      <c r="I34" s="1230"/>
      <c r="J34" s="1230"/>
      <c r="K34" s="1230"/>
      <c r="L34" s="1220"/>
      <c r="M34" s="1220"/>
      <c r="N34" s="562"/>
      <c r="O34" s="562"/>
    </row>
    <row r="35" spans="1:15">
      <c r="A35" s="562"/>
      <c r="B35" s="1220"/>
      <c r="C35" s="1222"/>
      <c r="D35" s="1220"/>
      <c r="E35" s="1230"/>
      <c r="F35" s="1230"/>
      <c r="G35" s="1230"/>
      <c r="H35" s="1230"/>
      <c r="I35" s="1230"/>
      <c r="J35" s="1230"/>
      <c r="K35" s="1230"/>
      <c r="L35" s="1220"/>
      <c r="M35" s="1220"/>
      <c r="N35" s="562"/>
      <c r="O35" s="562"/>
    </row>
    <row r="36" spans="1:15">
      <c r="A36" s="562"/>
      <c r="B36" s="1220"/>
      <c r="C36" s="1222"/>
      <c r="D36" s="1220"/>
      <c r="E36" s="1230"/>
      <c r="F36" s="1230"/>
      <c r="G36" s="1230"/>
      <c r="H36" s="1230"/>
      <c r="I36" s="1230"/>
      <c r="J36" s="1230"/>
      <c r="K36" s="1230"/>
      <c r="L36" s="1220"/>
      <c r="M36" s="1220"/>
      <c r="N36" s="562"/>
      <c r="O36" s="562"/>
    </row>
    <row r="37" spans="1:15">
      <c r="A37" s="562"/>
      <c r="B37" s="1220"/>
      <c r="C37" s="1222"/>
      <c r="D37" s="1220"/>
      <c r="E37" s="1230"/>
      <c r="F37" s="1230"/>
      <c r="G37" s="1230"/>
      <c r="H37" s="1230"/>
      <c r="I37" s="1230"/>
      <c r="J37" s="1230"/>
      <c r="K37" s="1230"/>
      <c r="L37" s="1220"/>
      <c r="M37" s="1220"/>
      <c r="N37" s="562"/>
      <c r="O37" s="562"/>
    </row>
    <row r="38" spans="1:15">
      <c r="A38" s="562"/>
      <c r="B38" s="1220"/>
      <c r="C38" s="1222"/>
      <c r="D38" s="1220"/>
      <c r="E38" s="1230"/>
      <c r="F38" s="1230"/>
      <c r="G38" s="1230"/>
      <c r="H38" s="1230"/>
      <c r="I38" s="1230"/>
      <c r="J38" s="1230"/>
      <c r="K38" s="1230"/>
      <c r="L38" s="1220"/>
      <c r="M38" s="1220"/>
      <c r="N38" s="562"/>
      <c r="O38" s="562"/>
    </row>
    <row r="39" spans="1:15">
      <c r="A39" s="562"/>
      <c r="B39" s="1220"/>
      <c r="C39" s="1222"/>
      <c r="D39" s="1220"/>
      <c r="E39" s="1230"/>
      <c r="F39" s="1230"/>
      <c r="G39" s="1230"/>
      <c r="H39" s="1230"/>
      <c r="I39" s="1230"/>
      <c r="J39" s="1230"/>
      <c r="K39" s="1230"/>
      <c r="L39" s="1220"/>
      <c r="M39" s="1220"/>
      <c r="N39" s="562"/>
      <c r="O39" s="562"/>
    </row>
    <row r="40" spans="1:15">
      <c r="A40" s="562"/>
      <c r="B40" s="1220"/>
      <c r="C40" s="1222"/>
      <c r="D40" s="1220"/>
      <c r="E40" s="1230"/>
      <c r="F40" s="1230"/>
      <c r="G40" s="1230"/>
      <c r="H40" s="1230"/>
      <c r="I40" s="1230"/>
      <c r="J40" s="1230"/>
      <c r="K40" s="1230"/>
      <c r="L40" s="1220"/>
      <c r="M40" s="1220"/>
      <c r="N40" s="562"/>
      <c r="O40" s="562"/>
    </row>
    <row r="41" spans="1:15">
      <c r="A41" s="562"/>
      <c r="B41" s="1220"/>
      <c r="C41" s="1222"/>
      <c r="D41" s="1220"/>
      <c r="E41" s="1230"/>
      <c r="F41" s="1230"/>
      <c r="G41" s="1230"/>
      <c r="H41" s="1230"/>
      <c r="I41" s="1230"/>
      <c r="J41" s="1230"/>
      <c r="K41" s="1230"/>
      <c r="L41" s="1220"/>
      <c r="M41" s="1220"/>
      <c r="N41" s="562"/>
      <c r="O41" s="562"/>
    </row>
    <row r="42" spans="1:15">
      <c r="A42" s="562"/>
      <c r="B42" s="1220"/>
      <c r="C42" s="1222"/>
      <c r="D42" s="1220"/>
      <c r="E42" s="1230"/>
      <c r="F42" s="1230"/>
      <c r="G42" s="1230"/>
      <c r="H42" s="1230"/>
      <c r="I42" s="1230"/>
      <c r="J42" s="1230"/>
      <c r="K42" s="1230"/>
      <c r="L42" s="1220"/>
      <c r="M42" s="1220"/>
      <c r="N42" s="562"/>
      <c r="O42" s="562"/>
    </row>
    <row r="43" spans="1:15">
      <c r="A43" s="562"/>
      <c r="B43" s="1220"/>
      <c r="C43" s="1222"/>
      <c r="D43" s="1220"/>
      <c r="E43" s="1230"/>
      <c r="F43" s="1230"/>
      <c r="G43" s="1230"/>
      <c r="H43" s="1230"/>
      <c r="I43" s="1230"/>
      <c r="J43" s="1230"/>
      <c r="K43" s="1230"/>
      <c r="L43" s="1220"/>
      <c r="M43" s="1220"/>
      <c r="N43" s="562"/>
      <c r="O43" s="562"/>
    </row>
    <row r="44" spans="1:15">
      <c r="A44" s="562"/>
      <c r="B44" s="1220"/>
      <c r="C44" s="1222"/>
      <c r="D44" s="1220"/>
      <c r="E44" s="1230"/>
      <c r="F44" s="1230"/>
      <c r="G44" s="1230"/>
      <c r="H44" s="1230"/>
      <c r="I44" s="1230"/>
      <c r="J44" s="1230"/>
      <c r="K44" s="1230"/>
      <c r="L44" s="1220"/>
      <c r="M44" s="1220"/>
      <c r="N44" s="562"/>
      <c r="O44" s="562"/>
    </row>
    <row r="45" spans="1:15">
      <c r="A45" s="562"/>
      <c r="B45" s="1220"/>
      <c r="C45" s="1222"/>
      <c r="D45" s="1220"/>
      <c r="E45" s="1230"/>
      <c r="F45" s="1230"/>
      <c r="G45" s="1230"/>
      <c r="H45" s="1230"/>
      <c r="I45" s="1230"/>
      <c r="J45" s="1230"/>
      <c r="K45" s="1230"/>
      <c r="L45" s="1220"/>
      <c r="M45" s="1220"/>
      <c r="N45" s="562"/>
      <c r="O45" s="562"/>
    </row>
    <row r="46" spans="1:15">
      <c r="A46" s="562"/>
      <c r="B46" s="1220"/>
      <c r="C46" s="1222"/>
      <c r="D46" s="1220"/>
      <c r="E46" s="1230"/>
      <c r="F46" s="1230"/>
      <c r="G46" s="1230"/>
      <c r="H46" s="1230"/>
      <c r="I46" s="1230"/>
      <c r="J46" s="1230"/>
      <c r="K46" s="1230"/>
      <c r="L46" s="1220"/>
      <c r="M46" s="1220"/>
      <c r="N46" s="562"/>
      <c r="O46" s="562"/>
    </row>
    <row r="47" spans="1:15">
      <c r="A47" s="562"/>
      <c r="B47" s="1220"/>
      <c r="C47" s="1222"/>
      <c r="D47" s="1220"/>
      <c r="E47" s="1230"/>
      <c r="F47" s="1230"/>
      <c r="G47" s="1230"/>
      <c r="H47" s="1230"/>
      <c r="I47" s="1230"/>
      <c r="J47" s="1230"/>
      <c r="K47" s="1230"/>
      <c r="L47" s="1220"/>
      <c r="M47" s="1220"/>
      <c r="N47" s="562"/>
      <c r="O47" s="562"/>
    </row>
    <row r="48" spans="1:15">
      <c r="A48" s="562"/>
      <c r="B48" s="1220"/>
      <c r="C48" s="1222"/>
      <c r="D48" s="1220"/>
      <c r="E48" s="1230"/>
      <c r="F48" s="1230"/>
      <c r="G48" s="1230"/>
      <c r="H48" s="1230"/>
      <c r="I48" s="1230"/>
      <c r="J48" s="1230"/>
      <c r="K48" s="1230"/>
      <c r="L48" s="1220"/>
      <c r="M48" s="1220"/>
      <c r="N48" s="562"/>
      <c r="O48" s="562"/>
    </row>
    <row r="49" spans="1:15">
      <c r="A49" s="562"/>
      <c r="B49" s="1220"/>
      <c r="C49" s="1222"/>
      <c r="D49" s="1220"/>
      <c r="E49" s="1230"/>
      <c r="F49" s="1230"/>
      <c r="G49" s="1230"/>
      <c r="H49" s="1230"/>
      <c r="I49" s="1230"/>
      <c r="J49" s="1230"/>
      <c r="K49" s="1230"/>
      <c r="L49" s="1220"/>
      <c r="M49" s="1220"/>
      <c r="N49" s="562"/>
      <c r="O49" s="562"/>
    </row>
    <row r="50" spans="1:15">
      <c r="A50" s="562"/>
      <c r="B50" s="1220"/>
      <c r="C50" s="1222"/>
      <c r="D50" s="1220"/>
      <c r="E50" s="1230"/>
      <c r="F50" s="1230"/>
      <c r="G50" s="1230"/>
      <c r="H50" s="1230"/>
      <c r="I50" s="1230"/>
      <c r="J50" s="1230"/>
      <c r="K50" s="1230"/>
      <c r="L50" s="1220"/>
      <c r="M50" s="1220"/>
      <c r="N50" s="562"/>
      <c r="O50" s="562"/>
    </row>
    <row r="51" spans="1:15">
      <c r="A51" s="562"/>
      <c r="B51" s="1220"/>
      <c r="C51" s="1222"/>
      <c r="D51" s="1220"/>
      <c r="E51" s="1230"/>
      <c r="F51" s="1230"/>
      <c r="G51" s="1230"/>
      <c r="H51" s="1230"/>
      <c r="I51" s="1230"/>
      <c r="J51" s="1230"/>
      <c r="K51" s="1230"/>
      <c r="L51" s="1220"/>
      <c r="M51" s="1220"/>
      <c r="N51" s="562"/>
      <c r="O51" s="562"/>
    </row>
    <row r="52" spans="1:15">
      <c r="A52" s="562"/>
      <c r="B52" s="1220"/>
      <c r="C52" s="1222"/>
      <c r="D52" s="1220"/>
      <c r="E52" s="1230"/>
      <c r="F52" s="1230"/>
      <c r="G52" s="1230"/>
      <c r="H52" s="1230"/>
      <c r="I52" s="1230"/>
      <c r="J52" s="1230"/>
      <c r="K52" s="1230"/>
      <c r="L52" s="1220"/>
      <c r="M52" s="1220"/>
      <c r="N52" s="562"/>
      <c r="O52" s="562"/>
    </row>
    <row r="53" spans="1:15">
      <c r="A53" s="562"/>
      <c r="B53" s="1220"/>
      <c r="C53" s="1222"/>
      <c r="D53" s="1220"/>
      <c r="E53" s="1230"/>
      <c r="F53" s="1230"/>
      <c r="G53" s="1230"/>
      <c r="H53" s="1230"/>
      <c r="I53" s="1230"/>
      <c r="J53" s="1230"/>
      <c r="K53" s="1230"/>
      <c r="L53" s="1220"/>
      <c r="M53" s="1220"/>
      <c r="N53" s="562"/>
      <c r="O53" s="562"/>
    </row>
    <row r="54" spans="1:15">
      <c r="A54" s="562"/>
      <c r="B54" s="1220"/>
      <c r="C54" s="1222"/>
      <c r="D54" s="1220"/>
      <c r="E54" s="1230"/>
      <c r="F54" s="1230"/>
      <c r="G54" s="1230"/>
      <c r="H54" s="1230"/>
      <c r="I54" s="1230"/>
      <c r="J54" s="1230"/>
      <c r="K54" s="1230"/>
      <c r="L54" s="1220"/>
      <c r="M54" s="1220"/>
      <c r="N54" s="562"/>
      <c r="O54" s="562"/>
    </row>
  </sheetData>
  <mergeCells count="8">
    <mergeCell ref="B8:M8"/>
    <mergeCell ref="B17:M17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view="pageBreakPreview" zoomScale="85" zoomScaleSheetLayoutView="85" workbookViewId="0">
      <selection activeCell="I14" sqref="I14"/>
    </sheetView>
  </sheetViews>
  <sheetFormatPr defaultRowHeight="12"/>
  <cols>
    <col min="1" max="1" width="3" style="1336" customWidth="1"/>
    <col min="2" max="2" width="12.28515625" style="1336" customWidth="1"/>
    <col min="3" max="3" width="73.7109375" style="1336" customWidth="1"/>
    <col min="4" max="4" width="6.7109375" style="1336" customWidth="1"/>
    <col min="5" max="9" width="12.28515625" style="1336" customWidth="1"/>
    <col min="10" max="10" width="13.7109375" style="1336" customWidth="1"/>
    <col min="11" max="11" width="14.140625" style="1336" customWidth="1"/>
    <col min="12" max="12" width="10.140625" style="1336" customWidth="1"/>
    <col min="13" max="13" width="9.5703125" style="1336" customWidth="1"/>
    <col min="14" max="16384" width="9.140625" style="1336"/>
  </cols>
  <sheetData>
    <row r="1" spans="2:23" s="1463" customFormat="1" ht="12.75">
      <c r="B1" s="2783" t="s">
        <v>48</v>
      </c>
      <c r="C1" s="2783"/>
      <c r="D1" s="2783"/>
      <c r="E1" s="2783"/>
      <c r="F1" s="2783"/>
      <c r="G1" s="2783"/>
      <c r="H1" s="2783"/>
      <c r="I1" s="2783"/>
      <c r="J1" s="2783"/>
      <c r="K1" s="2783"/>
      <c r="L1" s="2783"/>
      <c r="M1" s="2783"/>
      <c r="N1" s="1706"/>
      <c r="O1" s="914"/>
      <c r="P1" s="914"/>
      <c r="Q1" s="914"/>
      <c r="R1" s="914"/>
      <c r="S1" s="914"/>
      <c r="T1" s="914"/>
      <c r="U1" s="914"/>
      <c r="V1" s="914"/>
      <c r="W1" s="914"/>
    </row>
    <row r="2" spans="2:23" s="1463" customFormat="1" ht="12.75">
      <c r="B2" s="2783" t="s">
        <v>447</v>
      </c>
      <c r="C2" s="2783"/>
      <c r="D2" s="2783"/>
      <c r="E2" s="2783"/>
      <c r="F2" s="2783"/>
      <c r="G2" s="2783"/>
      <c r="H2" s="2783"/>
      <c r="I2" s="2783"/>
      <c r="J2" s="2783"/>
      <c r="K2" s="2783"/>
      <c r="L2" s="2783"/>
      <c r="M2" s="2783"/>
      <c r="N2" s="914"/>
      <c r="O2" s="914"/>
      <c r="P2" s="914"/>
      <c r="Q2" s="914"/>
      <c r="R2" s="914"/>
      <c r="S2" s="914"/>
      <c r="T2" s="914"/>
      <c r="U2" s="914"/>
      <c r="V2" s="914"/>
      <c r="W2" s="914"/>
    </row>
    <row r="3" spans="2:23" s="1463" customFormat="1" ht="12.75">
      <c r="B3" s="2783"/>
      <c r="C3" s="2783"/>
      <c r="D3" s="2783"/>
      <c r="E3" s="2783"/>
      <c r="F3" s="2783"/>
      <c r="G3" s="2783"/>
      <c r="H3" s="2783"/>
      <c r="I3" s="2783"/>
      <c r="J3" s="2783"/>
      <c r="K3" s="2783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</row>
    <row r="4" spans="2:23" s="1463" customFormat="1" ht="12.75">
      <c r="B4" s="930" t="s">
        <v>1</v>
      </c>
      <c r="C4" s="931" t="s">
        <v>655</v>
      </c>
      <c r="D4" s="932"/>
      <c r="E4" s="933"/>
      <c r="F4" s="933"/>
      <c r="G4" s="1788"/>
      <c r="H4" s="1706"/>
      <c r="I4" s="1706"/>
      <c r="J4" s="936"/>
      <c r="K4" s="937"/>
      <c r="L4" s="914"/>
      <c r="M4" s="914"/>
      <c r="N4" s="914"/>
      <c r="O4" s="914"/>
      <c r="P4" s="914"/>
      <c r="Q4" s="914"/>
      <c r="R4" s="914"/>
      <c r="S4" s="914"/>
      <c r="T4" s="914"/>
      <c r="U4" s="914"/>
      <c r="V4" s="914"/>
      <c r="W4" s="914"/>
    </row>
    <row r="5" spans="2:23" s="1463" customFormat="1" ht="12.75">
      <c r="B5" s="1709"/>
      <c r="C5" s="939"/>
      <c r="D5" s="940"/>
      <c r="E5" s="941"/>
      <c r="F5" s="2783"/>
      <c r="G5" s="2783"/>
      <c r="H5" s="2783"/>
      <c r="I5" s="2783"/>
      <c r="J5" s="2783"/>
      <c r="K5" s="2783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</row>
    <row r="6" spans="2:23" s="1463" customFormat="1" ht="12.75">
      <c r="B6" s="942" t="s">
        <v>2</v>
      </c>
      <c r="C6" s="943" t="s">
        <v>716</v>
      </c>
      <c r="D6" s="944"/>
      <c r="E6" s="945"/>
      <c r="F6" s="2783"/>
      <c r="G6" s="2783"/>
      <c r="H6" s="2783"/>
      <c r="I6" s="2783"/>
      <c r="J6" s="2783"/>
      <c r="K6" s="2783"/>
      <c r="L6" s="914"/>
      <c r="M6" s="914"/>
      <c r="N6" s="914"/>
      <c r="O6" s="969"/>
      <c r="P6" s="914"/>
      <c r="Q6" s="914"/>
      <c r="R6" s="914"/>
      <c r="S6" s="914"/>
      <c r="T6" s="914"/>
      <c r="U6" s="914"/>
      <c r="V6" s="914"/>
      <c r="W6" s="914"/>
    </row>
    <row r="7" spans="2:23" s="1463" customFormat="1" ht="12.75">
      <c r="B7" s="2783" t="s">
        <v>504</v>
      </c>
      <c r="C7" s="2783"/>
      <c r="D7" s="2783"/>
      <c r="E7" s="2783"/>
      <c r="F7" s="2783"/>
      <c r="G7" s="2783"/>
      <c r="H7" s="2783"/>
      <c r="I7" s="2783"/>
      <c r="J7" s="2783"/>
      <c r="K7" s="2783"/>
      <c r="L7" s="2783"/>
      <c r="M7" s="2783"/>
      <c r="N7" s="914"/>
      <c r="O7" s="914"/>
      <c r="P7" s="914"/>
      <c r="Q7" s="914"/>
      <c r="R7" s="914"/>
      <c r="S7" s="914"/>
      <c r="T7" s="914"/>
      <c r="U7" s="914"/>
      <c r="V7" s="914"/>
      <c r="W7" s="914"/>
    </row>
    <row r="8" spans="2:23" s="1463" customFormat="1" ht="12.75">
      <c r="B8" s="2783" t="s">
        <v>725</v>
      </c>
      <c r="C8" s="2783"/>
      <c r="D8" s="2783"/>
      <c r="E8" s="2783"/>
      <c r="F8" s="2783"/>
      <c r="G8" s="2783"/>
      <c r="H8" s="2783"/>
      <c r="I8" s="2783"/>
      <c r="J8" s="2783"/>
      <c r="K8" s="2783"/>
      <c r="L8" s="2783"/>
      <c r="M8" s="2783"/>
      <c r="N8" s="914"/>
      <c r="O8" s="914"/>
      <c r="P8" s="914"/>
      <c r="Q8" s="914"/>
      <c r="R8" s="914"/>
      <c r="S8" s="914"/>
      <c r="T8" s="914"/>
      <c r="U8" s="914"/>
      <c r="V8" s="914"/>
      <c r="W8" s="914"/>
    </row>
    <row r="9" spans="2:23" s="1463" customFormat="1" ht="12.75">
      <c r="B9" s="1706"/>
      <c r="C9" s="1706"/>
      <c r="D9" s="1708"/>
      <c r="E9" s="1706"/>
      <c r="F9" s="1706"/>
      <c r="G9" s="1706"/>
      <c r="H9" s="1706"/>
      <c r="I9" s="1706"/>
      <c r="J9" s="1706"/>
      <c r="K9" s="937"/>
      <c r="L9" s="914"/>
      <c r="M9" s="2202"/>
      <c r="N9" s="914"/>
      <c r="O9" s="914"/>
      <c r="P9" s="914"/>
      <c r="Q9" s="914"/>
      <c r="R9" s="914"/>
      <c r="S9" s="914"/>
      <c r="T9" s="914"/>
      <c r="U9" s="914"/>
      <c r="V9" s="914"/>
      <c r="W9" s="914"/>
    </row>
    <row r="12" spans="2:23" ht="24">
      <c r="B12" s="1703" t="s">
        <v>3</v>
      </c>
      <c r="C12" s="1703" t="s">
        <v>36</v>
      </c>
      <c r="D12" s="1703" t="s">
        <v>6</v>
      </c>
      <c r="E12" s="904" t="s">
        <v>5</v>
      </c>
      <c r="F12" s="904" t="s">
        <v>39</v>
      </c>
      <c r="G12" s="904" t="s">
        <v>37</v>
      </c>
      <c r="H12" s="904" t="s">
        <v>26</v>
      </c>
      <c r="I12" s="1702" t="s">
        <v>38</v>
      </c>
      <c r="J12" s="489" t="s">
        <v>27</v>
      </c>
      <c r="K12" s="490" t="s">
        <v>18</v>
      </c>
      <c r="L12" s="981" t="s">
        <v>28</v>
      </c>
      <c r="M12" s="1698" t="s">
        <v>29</v>
      </c>
    </row>
    <row r="13" spans="2:23">
      <c r="B13" s="2246"/>
      <c r="C13" s="2247"/>
      <c r="D13" s="486"/>
      <c r="E13" s="487"/>
      <c r="F13" s="487"/>
      <c r="G13" s="2248"/>
      <c r="H13" s="2248"/>
      <c r="I13" s="2249"/>
      <c r="J13" s="2250"/>
      <c r="K13" s="2251"/>
      <c r="L13" s="1319"/>
      <c r="M13" s="1320"/>
    </row>
    <row r="14" spans="2:23">
      <c r="B14" s="2252">
        <v>1</v>
      </c>
      <c r="C14" s="2253" t="s">
        <v>523</v>
      </c>
      <c r="D14" s="2254" t="s">
        <v>9</v>
      </c>
      <c r="E14" s="488">
        <v>1</v>
      </c>
      <c r="F14" s="488">
        <v>1061395.1100000001</v>
      </c>
      <c r="G14" s="1741">
        <v>0</v>
      </c>
      <c r="H14" s="1741">
        <f>F14-G14</f>
        <v>1061395.1100000001</v>
      </c>
      <c r="I14" s="1742"/>
      <c r="J14" s="1741">
        <f>H14+(H14*I14)</f>
        <v>1061395.1100000001</v>
      </c>
      <c r="K14" s="1741"/>
      <c r="L14" s="1321" t="s">
        <v>189</v>
      </c>
      <c r="M14" s="1322" t="s">
        <v>189</v>
      </c>
    </row>
    <row r="15" spans="2:23">
      <c r="B15" s="2255"/>
      <c r="C15" s="2256"/>
      <c r="D15" s="2254"/>
      <c r="E15" s="491"/>
      <c r="F15" s="492"/>
      <c r="G15" s="493"/>
      <c r="H15" s="493"/>
      <c r="I15" s="493"/>
      <c r="J15" s="493"/>
      <c r="K15" s="492"/>
      <c r="L15" s="2257"/>
      <c r="M15" s="2258"/>
    </row>
    <row r="16" spans="2:23" ht="12.75">
      <c r="B16" s="2203"/>
      <c r="C16" s="2098" t="s">
        <v>726</v>
      </c>
      <c r="D16" s="2200"/>
      <c r="E16" s="2096"/>
      <c r="F16" s="2096"/>
      <c r="G16" s="2096"/>
      <c r="H16" s="2096"/>
      <c r="I16" s="2096"/>
      <c r="J16" s="2096"/>
      <c r="K16" s="2096"/>
      <c r="L16" s="2096"/>
      <c r="M16" s="2097"/>
      <c r="N16" s="2204"/>
    </row>
    <row r="17" spans="1:26" s="340" customFormat="1" ht="5.0999999999999996" customHeight="1">
      <c r="A17" s="914"/>
      <c r="B17" s="2783"/>
      <c r="C17" s="2783"/>
      <c r="D17" s="2783"/>
      <c r="E17" s="2783"/>
      <c r="F17" s="2783"/>
      <c r="G17" s="2783"/>
      <c r="H17" s="2783"/>
      <c r="I17" s="2783"/>
      <c r="J17" s="2783"/>
      <c r="K17" s="2783"/>
      <c r="L17" s="2783"/>
      <c r="M17" s="2783"/>
      <c r="N17" s="1037"/>
      <c r="O17" s="914"/>
      <c r="P17" s="914"/>
      <c r="Q17" s="914"/>
      <c r="R17" s="914"/>
      <c r="S17" s="914"/>
      <c r="T17" s="915"/>
      <c r="U17" s="915"/>
      <c r="V17" s="916"/>
      <c r="W17" s="914"/>
      <c r="X17" s="914"/>
      <c r="Y17" s="914"/>
      <c r="Z17" s="914"/>
    </row>
    <row r="18" spans="1:26" s="340" customFormat="1" ht="17.100000000000001" customHeight="1">
      <c r="A18" s="914"/>
      <c r="B18" s="2205"/>
      <c r="C18" s="2102" t="s">
        <v>1312</v>
      </c>
      <c r="D18" s="2206"/>
      <c r="E18" s="2206"/>
      <c r="F18" s="2105"/>
      <c r="G18" s="2105"/>
      <c r="H18" s="2105"/>
      <c r="I18" s="2105"/>
      <c r="J18" s="2105"/>
      <c r="K18" s="2105"/>
      <c r="L18" s="2105"/>
      <c r="M18" s="2201"/>
      <c r="N18" s="968"/>
      <c r="O18" s="914"/>
      <c r="P18" s="914"/>
      <c r="Q18" s="914"/>
      <c r="R18" s="914"/>
      <c r="S18" s="914"/>
      <c r="T18" s="915"/>
      <c r="U18" s="915"/>
      <c r="V18" s="916"/>
      <c r="W18" s="914"/>
      <c r="X18" s="914"/>
      <c r="Y18" s="914"/>
      <c r="Z18" s="914"/>
    </row>
    <row r="19" spans="1:26" s="1574" customFormat="1">
      <c r="C19" s="2207"/>
      <c r="D19" s="1453"/>
      <c r="E19" s="1571"/>
      <c r="F19" s="1571"/>
      <c r="G19" s="1571"/>
      <c r="H19" s="1571"/>
      <c r="I19" s="1572"/>
      <c r="J19" s="1571"/>
      <c r="K19" s="1336"/>
      <c r="L19" s="2208"/>
      <c r="M19" s="1453"/>
      <c r="O19" s="1575"/>
      <c r="P19" s="1576"/>
      <c r="Q19" s="1336"/>
    </row>
    <row r="20" spans="1:26" s="1574" customFormat="1">
      <c r="B20" s="947"/>
      <c r="C20" s="1753"/>
      <c r="D20" s="1453"/>
      <c r="E20" s="1571"/>
      <c r="F20" s="1571"/>
      <c r="G20" s="1571"/>
      <c r="H20" s="1571"/>
      <c r="I20" s="1572"/>
      <c r="J20" s="1571"/>
      <c r="K20" s="1336"/>
      <c r="L20" s="2208"/>
      <c r="M20" s="1453"/>
      <c r="O20" s="1575"/>
      <c r="P20" s="1576"/>
      <c r="Q20" s="1336"/>
    </row>
    <row r="21" spans="1:26" s="1574" customFormat="1">
      <c r="B21" s="947"/>
      <c r="C21" s="1505"/>
      <c r="D21" s="1453"/>
      <c r="E21" s="1571"/>
      <c r="F21" s="1571"/>
      <c r="G21" s="1571"/>
      <c r="H21" s="1571"/>
      <c r="I21" s="1572"/>
      <c r="J21" s="1571"/>
      <c r="K21" s="1336"/>
      <c r="L21" s="2208"/>
      <c r="M21" s="1453"/>
      <c r="O21" s="1575"/>
      <c r="P21" s="1576"/>
      <c r="Q21" s="1336"/>
    </row>
    <row r="22" spans="1:26" s="1574" customFormat="1">
      <c r="B22" s="947"/>
      <c r="C22" s="1505"/>
      <c r="D22" s="1453"/>
      <c r="E22" s="1571"/>
      <c r="F22" s="1571"/>
      <c r="G22" s="1571"/>
      <c r="H22" s="1571"/>
      <c r="I22" s="1572"/>
      <c r="J22" s="1571"/>
      <c r="K22" s="1336"/>
      <c r="L22" s="2208"/>
      <c r="M22" s="1453"/>
      <c r="O22" s="1575"/>
      <c r="P22" s="1576"/>
      <c r="Q22" s="1336"/>
    </row>
    <row r="23" spans="1:26" s="1574" customFormat="1">
      <c r="B23" s="947"/>
      <c r="C23" s="1505"/>
      <c r="D23" s="1453"/>
      <c r="E23" s="1571"/>
      <c r="F23" s="1571"/>
      <c r="G23" s="1571"/>
      <c r="H23" s="1571"/>
      <c r="I23" s="1572"/>
      <c r="J23" s="1571"/>
      <c r="K23" s="1336"/>
      <c r="L23" s="2208"/>
      <c r="M23" s="1453"/>
      <c r="O23" s="1575"/>
      <c r="P23" s="1576"/>
      <c r="Q23" s="1336"/>
    </row>
    <row r="24" spans="1:26" s="1574" customFormat="1">
      <c r="B24" s="947"/>
      <c r="C24" s="1505"/>
      <c r="D24" s="1453"/>
      <c r="E24" s="1571"/>
      <c r="F24" s="1571"/>
      <c r="G24" s="1571"/>
      <c r="H24" s="1571"/>
      <c r="I24" s="1572"/>
      <c r="J24" s="1571"/>
      <c r="K24" s="1336"/>
      <c r="L24" s="2208"/>
      <c r="M24" s="1453"/>
      <c r="O24" s="1575"/>
      <c r="P24" s="1576"/>
      <c r="Q24" s="1336"/>
    </row>
    <row r="25" spans="1:26" s="1574" customFormat="1">
      <c r="B25" s="947"/>
      <c r="C25" s="1505"/>
      <c r="D25" s="1453"/>
      <c r="E25" s="1571"/>
      <c r="F25" s="1571"/>
      <c r="G25" s="1571"/>
      <c r="H25" s="1571"/>
      <c r="I25" s="1572"/>
      <c r="J25" s="1571"/>
      <c r="K25" s="1336"/>
      <c r="L25" s="2208"/>
      <c r="M25" s="1453"/>
      <c r="O25" s="1575"/>
      <c r="P25" s="1576"/>
      <c r="Q25" s="1336"/>
    </row>
    <row r="26" spans="1:26" s="1574" customFormat="1">
      <c r="B26" s="947"/>
      <c r="C26" s="1505"/>
      <c r="D26" s="1453"/>
      <c r="E26" s="1571"/>
      <c r="F26" s="1571"/>
      <c r="G26" s="1571"/>
      <c r="H26" s="1571"/>
      <c r="I26" s="1572"/>
      <c r="J26" s="1571"/>
      <c r="K26" s="1336"/>
      <c r="L26" s="2208"/>
      <c r="M26" s="1453"/>
      <c r="O26" s="1575"/>
      <c r="P26" s="1576"/>
      <c r="Q26" s="1336"/>
    </row>
    <row r="27" spans="1:26" s="1574" customFormat="1">
      <c r="B27" s="1497"/>
      <c r="C27" s="1506"/>
      <c r="D27" s="1453"/>
      <c r="E27" s="1571"/>
      <c r="F27" s="1571"/>
      <c r="G27" s="1571"/>
      <c r="H27" s="1571"/>
      <c r="I27" s="1572"/>
      <c r="J27" s="1571"/>
      <c r="K27" s="1336"/>
      <c r="L27" s="2208"/>
      <c r="M27" s="1453"/>
      <c r="O27" s="1575"/>
      <c r="P27" s="1576"/>
      <c r="Q27" s="1336"/>
    </row>
    <row r="28" spans="1:26" s="1574" customFormat="1">
      <c r="C28" s="2207"/>
      <c r="D28" s="1453"/>
      <c r="E28" s="1571"/>
      <c r="F28" s="1571"/>
      <c r="G28" s="1571"/>
      <c r="H28" s="1571"/>
      <c r="I28" s="1572"/>
      <c r="J28" s="1571"/>
      <c r="K28" s="1336"/>
      <c r="L28" s="2208"/>
      <c r="M28" s="1453"/>
      <c r="O28" s="1575"/>
      <c r="P28" s="1576"/>
      <c r="Q28" s="1336"/>
    </row>
    <row r="29" spans="1:26" s="1574" customFormat="1">
      <c r="C29" s="2207"/>
      <c r="D29" s="1453"/>
      <c r="E29" s="1571"/>
      <c r="F29" s="1571"/>
      <c r="G29" s="1571"/>
      <c r="H29" s="1571"/>
      <c r="I29" s="1572"/>
      <c r="J29" s="1571"/>
      <c r="K29" s="1336"/>
      <c r="L29" s="2208"/>
      <c r="M29" s="1453"/>
      <c r="O29" s="1575"/>
      <c r="P29" s="1576"/>
      <c r="Q29" s="1336"/>
    </row>
    <row r="30" spans="1:26" s="1574" customFormat="1">
      <c r="C30" s="2207"/>
      <c r="D30" s="1453"/>
      <c r="E30" s="1571"/>
      <c r="F30" s="1571"/>
      <c r="G30" s="1571"/>
      <c r="H30" s="1571"/>
      <c r="I30" s="1572"/>
      <c r="J30" s="1571"/>
      <c r="K30" s="1336"/>
      <c r="L30" s="2208"/>
      <c r="M30" s="1453"/>
      <c r="O30" s="1575"/>
      <c r="P30" s="1576"/>
      <c r="Q30" s="1336"/>
    </row>
    <row r="31" spans="1:26" s="1574" customFormat="1">
      <c r="C31" s="2207"/>
      <c r="D31" s="1453"/>
      <c r="E31" s="1571"/>
      <c r="F31" s="1571"/>
      <c r="G31" s="1571"/>
      <c r="H31" s="1571"/>
      <c r="I31" s="1572"/>
      <c r="J31" s="1571"/>
      <c r="K31" s="1336"/>
      <c r="L31" s="2208"/>
      <c r="M31" s="1453"/>
      <c r="O31" s="1575"/>
      <c r="P31" s="1576"/>
      <c r="Q31" s="1336"/>
    </row>
    <row r="32" spans="1:26" s="1574" customFormat="1">
      <c r="C32" s="2207"/>
      <c r="D32" s="1453"/>
      <c r="E32" s="1571"/>
      <c r="F32" s="1571"/>
      <c r="G32" s="1571"/>
      <c r="H32" s="1571"/>
      <c r="I32" s="1572"/>
      <c r="J32" s="1571"/>
      <c r="K32" s="1336"/>
      <c r="L32" s="2208"/>
      <c r="M32" s="1453"/>
      <c r="O32" s="1575"/>
      <c r="P32" s="1576"/>
      <c r="Q32" s="1336"/>
    </row>
    <row r="33" spans="1:15">
      <c r="A33" s="2209"/>
      <c r="B33" s="2209"/>
      <c r="C33" s="2209"/>
      <c r="D33" s="2209"/>
      <c r="E33" s="2209"/>
      <c r="F33" s="2209"/>
      <c r="G33" s="2209"/>
      <c r="H33" s="2209"/>
      <c r="I33" s="2209"/>
      <c r="J33" s="2209"/>
      <c r="K33" s="2209"/>
      <c r="L33" s="2209"/>
      <c r="M33" s="2209"/>
      <c r="N33" s="2209"/>
      <c r="O33" s="2209"/>
    </row>
    <row r="34" spans="1:15">
      <c r="A34" s="2209"/>
      <c r="B34" s="2209"/>
      <c r="C34" s="2209"/>
      <c r="D34" s="2209"/>
      <c r="E34" s="2209"/>
      <c r="F34" s="2209"/>
      <c r="G34" s="2209"/>
      <c r="H34" s="2209"/>
      <c r="I34" s="2209"/>
      <c r="J34" s="2209"/>
      <c r="K34" s="2209"/>
      <c r="L34" s="2209"/>
      <c r="M34" s="2209"/>
      <c r="N34" s="2209"/>
      <c r="O34" s="2209"/>
    </row>
    <row r="35" spans="1:15">
      <c r="A35" s="2209"/>
      <c r="B35" s="2209"/>
      <c r="C35" s="2209"/>
      <c r="D35" s="2209"/>
      <c r="E35" s="2209"/>
      <c r="F35" s="2209"/>
      <c r="G35" s="2209"/>
      <c r="H35" s="2209"/>
      <c r="I35" s="2209"/>
      <c r="J35" s="2209"/>
      <c r="K35" s="2209"/>
      <c r="L35" s="2209"/>
      <c r="M35" s="2209"/>
      <c r="N35" s="2209"/>
      <c r="O35" s="2209"/>
    </row>
    <row r="36" spans="1:15">
      <c r="A36" s="2209"/>
      <c r="B36" s="2209"/>
      <c r="C36" s="2209"/>
      <c r="D36" s="2209"/>
      <c r="E36" s="2209"/>
      <c r="F36" s="2209"/>
      <c r="G36" s="2209"/>
      <c r="H36" s="2209"/>
      <c r="I36" s="2209"/>
      <c r="J36" s="2209"/>
      <c r="K36" s="2209"/>
      <c r="L36" s="2209"/>
      <c r="M36" s="2209"/>
      <c r="N36" s="2209"/>
      <c r="O36" s="2209"/>
    </row>
    <row r="37" spans="1:15">
      <c r="A37" s="2209"/>
      <c r="B37" s="2209"/>
      <c r="C37" s="2209"/>
      <c r="D37" s="2209"/>
      <c r="E37" s="2209"/>
      <c r="F37" s="2209"/>
      <c r="G37" s="2209"/>
      <c r="H37" s="2209"/>
      <c r="I37" s="2209"/>
      <c r="J37" s="2209"/>
      <c r="K37" s="2209"/>
      <c r="L37" s="2209"/>
      <c r="M37" s="2209"/>
      <c r="N37" s="2209"/>
      <c r="O37" s="2209"/>
    </row>
    <row r="38" spans="1:15">
      <c r="A38" s="2209"/>
      <c r="B38" s="2209"/>
      <c r="C38" s="2209"/>
      <c r="D38" s="2209"/>
      <c r="E38" s="2209"/>
      <c r="F38" s="2209"/>
      <c r="G38" s="2209"/>
      <c r="H38" s="2209"/>
      <c r="I38" s="2209"/>
      <c r="J38" s="2209"/>
      <c r="K38" s="2209"/>
      <c r="L38" s="2209"/>
      <c r="M38" s="2209"/>
      <c r="N38" s="2209"/>
      <c r="O38" s="2209"/>
    </row>
    <row r="39" spans="1:15">
      <c r="A39" s="2209"/>
      <c r="B39" s="2209"/>
      <c r="C39" s="2209"/>
      <c r="D39" s="2209"/>
      <c r="E39" s="2209"/>
      <c r="F39" s="2209"/>
      <c r="G39" s="2209"/>
      <c r="H39" s="2209"/>
      <c r="I39" s="2209"/>
      <c r="J39" s="2209"/>
      <c r="K39" s="2209"/>
      <c r="L39" s="2209"/>
      <c r="M39" s="2209"/>
      <c r="N39" s="2209"/>
      <c r="O39" s="2209"/>
    </row>
    <row r="40" spans="1:15">
      <c r="A40" s="2209"/>
      <c r="B40" s="2209"/>
      <c r="C40" s="2209"/>
      <c r="D40" s="2209"/>
      <c r="E40" s="2209"/>
      <c r="F40" s="2209"/>
      <c r="G40" s="2209"/>
      <c r="H40" s="2209"/>
      <c r="I40" s="2209"/>
      <c r="J40" s="2209"/>
      <c r="K40" s="2209"/>
      <c r="L40" s="2209"/>
      <c r="M40" s="2209"/>
      <c r="N40" s="2209"/>
      <c r="O40" s="2209"/>
    </row>
    <row r="41" spans="1:15">
      <c r="A41" s="2209"/>
      <c r="B41" s="2209"/>
      <c r="C41" s="2209"/>
      <c r="D41" s="2209"/>
      <c r="E41" s="2209"/>
      <c r="F41" s="2209"/>
      <c r="G41" s="2209"/>
      <c r="H41" s="2209"/>
      <c r="I41" s="2209"/>
      <c r="J41" s="2209"/>
      <c r="K41" s="2209"/>
      <c r="L41" s="2209"/>
      <c r="M41" s="2209"/>
      <c r="N41" s="2209"/>
      <c r="O41" s="2209"/>
    </row>
    <row r="42" spans="1:15">
      <c r="A42" s="2209"/>
      <c r="B42" s="2209"/>
      <c r="C42" s="2209"/>
      <c r="D42" s="2209"/>
      <c r="E42" s="2209"/>
      <c r="F42" s="2209"/>
      <c r="G42" s="2209"/>
      <c r="H42" s="2209"/>
      <c r="I42" s="2209"/>
      <c r="J42" s="2209"/>
      <c r="K42" s="2209"/>
      <c r="L42" s="2209"/>
      <c r="M42" s="2209"/>
      <c r="N42" s="2209"/>
      <c r="O42" s="2209"/>
    </row>
    <row r="43" spans="1:15">
      <c r="A43" s="2209"/>
      <c r="B43" s="2209"/>
      <c r="C43" s="2209"/>
      <c r="D43" s="2209"/>
      <c r="E43" s="2209"/>
      <c r="F43" s="2209"/>
      <c r="G43" s="2209"/>
      <c r="H43" s="2209"/>
      <c r="I43" s="2209"/>
      <c r="J43" s="2209"/>
      <c r="K43" s="2209"/>
      <c r="L43" s="2209"/>
      <c r="M43" s="2209"/>
      <c r="N43" s="2209"/>
      <c r="O43" s="2209"/>
    </row>
    <row r="44" spans="1:15">
      <c r="A44" s="2209"/>
      <c r="B44" s="2209"/>
      <c r="C44" s="2209"/>
      <c r="D44" s="2209"/>
      <c r="E44" s="2209"/>
      <c r="F44" s="2209"/>
      <c r="G44" s="2209"/>
      <c r="H44" s="2209"/>
      <c r="I44" s="2209"/>
      <c r="J44" s="2209"/>
      <c r="K44" s="2209"/>
      <c r="L44" s="2209"/>
      <c r="M44" s="2209"/>
      <c r="N44" s="2209"/>
      <c r="O44" s="2209"/>
    </row>
    <row r="45" spans="1:15">
      <c r="A45" s="2209"/>
      <c r="B45" s="2209"/>
      <c r="C45" s="2209"/>
      <c r="D45" s="2209"/>
      <c r="E45" s="2209"/>
      <c r="F45" s="2209"/>
      <c r="G45" s="2209"/>
      <c r="H45" s="2209"/>
      <c r="I45" s="2209"/>
      <c r="J45" s="2209"/>
      <c r="K45" s="2209"/>
      <c r="L45" s="2209"/>
      <c r="M45" s="2209"/>
      <c r="N45" s="2209"/>
      <c r="O45" s="2209"/>
    </row>
    <row r="46" spans="1:15">
      <c r="A46" s="2209"/>
      <c r="B46" s="2209"/>
      <c r="C46" s="2209"/>
      <c r="D46" s="2209"/>
      <c r="E46" s="2209"/>
      <c r="F46" s="2209"/>
      <c r="G46" s="2209"/>
      <c r="H46" s="2209"/>
      <c r="I46" s="2209"/>
      <c r="J46" s="2209"/>
      <c r="K46" s="2209"/>
      <c r="L46" s="2209"/>
      <c r="M46" s="2209"/>
      <c r="N46" s="2209"/>
      <c r="O46" s="2209"/>
    </row>
    <row r="47" spans="1:15">
      <c r="A47" s="2209"/>
      <c r="B47" s="2209"/>
      <c r="C47" s="2209"/>
      <c r="D47" s="2209"/>
      <c r="E47" s="2209"/>
      <c r="F47" s="2209"/>
      <c r="G47" s="2209"/>
      <c r="H47" s="2209"/>
      <c r="I47" s="2209"/>
      <c r="J47" s="2209"/>
      <c r="K47" s="2209"/>
      <c r="L47" s="2209"/>
      <c r="M47" s="2209"/>
      <c r="N47" s="2209"/>
      <c r="O47" s="2209"/>
    </row>
    <row r="48" spans="1:15">
      <c r="A48" s="2209"/>
      <c r="B48" s="2209"/>
      <c r="C48" s="2209"/>
      <c r="D48" s="2209"/>
      <c r="E48" s="2209"/>
      <c r="F48" s="2209"/>
      <c r="G48" s="2209"/>
      <c r="H48" s="2209"/>
      <c r="I48" s="2209"/>
      <c r="J48" s="2209"/>
      <c r="K48" s="2209"/>
      <c r="L48" s="2209"/>
      <c r="M48" s="2209"/>
      <c r="N48" s="2209"/>
      <c r="O48" s="2209"/>
    </row>
    <row r="49" spans="1:15">
      <c r="A49" s="2209"/>
      <c r="B49" s="2209"/>
      <c r="C49" s="2209"/>
      <c r="D49" s="2209"/>
      <c r="E49" s="2209"/>
      <c r="F49" s="2209"/>
      <c r="G49" s="2209"/>
      <c r="H49" s="2209"/>
      <c r="I49" s="2209"/>
      <c r="J49" s="2209"/>
      <c r="K49" s="2209"/>
      <c r="L49" s="2209"/>
      <c r="M49" s="2209"/>
      <c r="N49" s="2209"/>
      <c r="O49" s="2209"/>
    </row>
    <row r="50" spans="1:15">
      <c r="A50" s="2209"/>
      <c r="B50" s="2209"/>
      <c r="C50" s="2209"/>
      <c r="D50" s="2209"/>
      <c r="E50" s="2209"/>
      <c r="F50" s="2209"/>
      <c r="G50" s="2209"/>
      <c r="H50" s="2209"/>
      <c r="I50" s="2209"/>
      <c r="J50" s="2209"/>
      <c r="K50" s="2209"/>
      <c r="L50" s="2209"/>
      <c r="M50" s="2209"/>
      <c r="N50" s="2209"/>
      <c r="O50" s="2209"/>
    </row>
    <row r="51" spans="1:15">
      <c r="A51" s="2209"/>
      <c r="B51" s="2209"/>
      <c r="C51" s="2209"/>
      <c r="D51" s="2209"/>
      <c r="E51" s="2209"/>
      <c r="F51" s="2209"/>
      <c r="G51" s="2209"/>
      <c r="H51" s="2209"/>
      <c r="I51" s="2209"/>
      <c r="J51" s="2209"/>
      <c r="K51" s="2209"/>
      <c r="L51" s="2209"/>
      <c r="M51" s="2209"/>
      <c r="N51" s="2209"/>
      <c r="O51" s="2209"/>
    </row>
    <row r="52" spans="1:15">
      <c r="A52" s="2209"/>
      <c r="B52" s="2209"/>
      <c r="C52" s="2209"/>
      <c r="D52" s="2209"/>
      <c r="E52" s="2209"/>
      <c r="F52" s="2209"/>
      <c r="G52" s="2209"/>
      <c r="H52" s="2209"/>
      <c r="I52" s="2209"/>
      <c r="J52" s="2209"/>
      <c r="K52" s="2209"/>
      <c r="L52" s="2209"/>
      <c r="M52" s="2209"/>
      <c r="N52" s="2209"/>
      <c r="O52" s="2209"/>
    </row>
    <row r="53" spans="1:15">
      <c r="A53" s="2209"/>
      <c r="B53" s="2209"/>
      <c r="C53" s="2209"/>
      <c r="D53" s="2209"/>
      <c r="E53" s="2209"/>
      <c r="F53" s="2209"/>
      <c r="G53" s="2209"/>
      <c r="H53" s="2209"/>
      <c r="I53" s="2209"/>
      <c r="J53" s="2209"/>
      <c r="K53" s="2209"/>
      <c r="L53" s="2209"/>
      <c r="M53" s="2209"/>
      <c r="N53" s="2209"/>
      <c r="O53" s="2209"/>
    </row>
    <row r="54" spans="1:15">
      <c r="A54" s="2209"/>
      <c r="B54" s="2209"/>
      <c r="C54" s="2209"/>
      <c r="D54" s="2209"/>
      <c r="E54" s="2209"/>
      <c r="F54" s="2209"/>
      <c r="G54" s="2209"/>
      <c r="H54" s="2209"/>
      <c r="I54" s="2209"/>
      <c r="J54" s="2209"/>
      <c r="K54" s="2209"/>
      <c r="L54" s="2209"/>
      <c r="M54" s="2209"/>
      <c r="N54" s="2209"/>
      <c r="O54" s="2209"/>
    </row>
  </sheetData>
  <mergeCells count="8">
    <mergeCell ref="B8:M8"/>
    <mergeCell ref="B17:M17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view="pageBreakPreview" zoomScale="85" zoomScaleNormal="88" zoomScaleSheetLayoutView="85" workbookViewId="0">
      <selection activeCell="C20" sqref="C20"/>
    </sheetView>
  </sheetViews>
  <sheetFormatPr defaultRowHeight="12"/>
  <cols>
    <col min="1" max="1" width="3" style="158" customWidth="1"/>
    <col min="2" max="2" width="12.28515625" style="158" customWidth="1"/>
    <col min="3" max="3" width="73.7109375" style="158" customWidth="1"/>
    <col min="4" max="4" width="6.7109375" style="158" customWidth="1"/>
    <col min="5" max="9" width="12.28515625" style="158" customWidth="1"/>
    <col min="10" max="10" width="13.7109375" style="158" customWidth="1"/>
    <col min="11" max="11" width="14.140625" style="158" customWidth="1"/>
    <col min="12" max="12" width="10.140625" style="158" customWidth="1"/>
    <col min="13" max="13" width="9.5703125" style="158" customWidth="1"/>
    <col min="14" max="16384" width="9.140625" style="158"/>
  </cols>
  <sheetData>
    <row r="1" spans="2:23" s="911" customFormat="1" ht="12.75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909"/>
      <c r="O1" s="910"/>
      <c r="P1" s="910"/>
      <c r="Q1" s="910"/>
      <c r="R1" s="910"/>
      <c r="S1" s="910"/>
      <c r="T1" s="910"/>
      <c r="U1" s="910"/>
      <c r="V1" s="910"/>
      <c r="W1" s="910"/>
    </row>
    <row r="2" spans="2:23" s="911" customFormat="1" ht="12.75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  <c r="N2" s="910"/>
      <c r="O2" s="910"/>
      <c r="P2" s="910"/>
      <c r="Q2" s="910"/>
      <c r="R2" s="910"/>
      <c r="S2" s="910"/>
      <c r="T2" s="910"/>
      <c r="U2" s="910"/>
      <c r="V2" s="910"/>
      <c r="W2" s="910"/>
    </row>
    <row r="3" spans="2:23" s="911" customFormat="1" ht="12.75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</row>
    <row r="4" spans="2:23" s="911" customFormat="1" ht="12.75">
      <c r="B4" s="930" t="s">
        <v>1</v>
      </c>
      <c r="C4" s="931" t="s">
        <v>655</v>
      </c>
      <c r="D4" s="932"/>
      <c r="E4" s="933"/>
      <c r="F4" s="933"/>
      <c r="G4" s="934"/>
      <c r="H4" s="935"/>
      <c r="I4" s="935"/>
      <c r="J4" s="936"/>
      <c r="K4" s="937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</row>
    <row r="5" spans="2:23" s="911" customFormat="1" ht="12.75">
      <c r="B5" s="938"/>
      <c r="C5" s="939"/>
      <c r="D5" s="940"/>
      <c r="E5" s="941"/>
      <c r="F5" s="2781"/>
      <c r="G5" s="2781"/>
      <c r="H5" s="2781"/>
      <c r="I5" s="2781"/>
      <c r="J5" s="2781"/>
      <c r="K5" s="2781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</row>
    <row r="6" spans="2:23" s="911" customFormat="1" ht="12.75">
      <c r="B6" s="942" t="s">
        <v>2</v>
      </c>
      <c r="C6" s="943" t="s">
        <v>716</v>
      </c>
      <c r="D6" s="944"/>
      <c r="E6" s="945"/>
      <c r="F6" s="2781"/>
      <c r="G6" s="2781"/>
      <c r="H6" s="2781"/>
      <c r="I6" s="2781"/>
      <c r="J6" s="2781"/>
      <c r="K6" s="2781"/>
      <c r="L6" s="910"/>
      <c r="M6" s="910"/>
      <c r="N6" s="910"/>
      <c r="O6" s="912"/>
      <c r="P6" s="910"/>
      <c r="Q6" s="910"/>
      <c r="R6" s="910"/>
      <c r="S6" s="910"/>
      <c r="T6" s="910"/>
      <c r="U6" s="910"/>
      <c r="V6" s="910"/>
      <c r="W6" s="910"/>
    </row>
    <row r="7" spans="2:23" s="911" customFormat="1" ht="12.75">
      <c r="B7" s="2781" t="s">
        <v>504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  <c r="N7" s="910"/>
      <c r="O7" s="910"/>
      <c r="P7" s="910"/>
      <c r="Q7" s="910"/>
      <c r="R7" s="910"/>
      <c r="S7" s="910"/>
      <c r="T7" s="910"/>
      <c r="U7" s="910"/>
      <c r="V7" s="910"/>
      <c r="W7" s="910"/>
    </row>
    <row r="8" spans="2:23" s="911" customFormat="1" ht="12.75">
      <c r="B8" s="2781" t="s">
        <v>522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  <c r="N8" s="910"/>
      <c r="O8" s="910"/>
      <c r="P8" s="910"/>
      <c r="Q8" s="910"/>
      <c r="R8" s="910"/>
      <c r="S8" s="910"/>
      <c r="T8" s="910"/>
      <c r="U8" s="910"/>
      <c r="V8" s="910"/>
      <c r="W8" s="910"/>
    </row>
    <row r="9" spans="2:23" s="911" customFormat="1" ht="12.75">
      <c r="B9" s="935"/>
      <c r="C9" s="935"/>
      <c r="D9" s="903"/>
      <c r="E9" s="935"/>
      <c r="F9" s="935"/>
      <c r="G9" s="935"/>
      <c r="H9" s="935"/>
      <c r="I9" s="935"/>
      <c r="J9" s="935"/>
      <c r="K9" s="937"/>
      <c r="L9" s="910"/>
      <c r="M9" s="946"/>
      <c r="N9" s="910"/>
      <c r="O9" s="910"/>
      <c r="P9" s="910"/>
      <c r="Q9" s="910"/>
      <c r="R9" s="910"/>
      <c r="S9" s="910"/>
      <c r="T9" s="910"/>
      <c r="U9" s="910"/>
      <c r="V9" s="910"/>
      <c r="W9" s="910"/>
    </row>
    <row r="12" spans="2:23" ht="24">
      <c r="B12" s="478" t="s">
        <v>3</v>
      </c>
      <c r="C12" s="478" t="s">
        <v>36</v>
      </c>
      <c r="D12" s="478" t="s">
        <v>6</v>
      </c>
      <c r="E12" s="479" t="s">
        <v>5</v>
      </c>
      <c r="F12" s="479" t="s">
        <v>39</v>
      </c>
      <c r="G12" s="479" t="s">
        <v>37</v>
      </c>
      <c r="H12" s="479" t="s">
        <v>26</v>
      </c>
      <c r="I12" s="480" t="s">
        <v>38</v>
      </c>
      <c r="J12" s="489" t="s">
        <v>27</v>
      </c>
      <c r="K12" s="490" t="s">
        <v>18</v>
      </c>
      <c r="L12" s="981" t="s">
        <v>28</v>
      </c>
      <c r="M12" s="482" t="s">
        <v>29</v>
      </c>
    </row>
    <row r="13" spans="2:23">
      <c r="B13" s="2246"/>
      <c r="C13" s="2259"/>
      <c r="D13" s="1324"/>
      <c r="E13" s="1325"/>
      <c r="F13" s="1325"/>
      <c r="G13" s="2260"/>
      <c r="H13" s="2260"/>
      <c r="I13" s="2261"/>
      <c r="J13" s="2262"/>
      <c r="K13" s="2263"/>
      <c r="L13" s="1326"/>
      <c r="M13" s="1327"/>
    </row>
    <row r="14" spans="2:23">
      <c r="B14" s="2252">
        <v>1</v>
      </c>
      <c r="C14" s="1323" t="s">
        <v>522</v>
      </c>
      <c r="D14" s="2254" t="s">
        <v>9</v>
      </c>
      <c r="E14" s="1328">
        <v>1</v>
      </c>
      <c r="F14" s="1425">
        <v>1343712</v>
      </c>
      <c r="G14" s="1328">
        <v>0</v>
      </c>
      <c r="H14" s="1425">
        <f>F14-G14</f>
        <v>1343712</v>
      </c>
      <c r="I14" s="1426"/>
      <c r="J14" s="1425">
        <f>H14+(H14*I14)</f>
        <v>1343712</v>
      </c>
      <c r="K14" s="1425"/>
      <c r="L14" s="1329" t="s">
        <v>189</v>
      </c>
      <c r="M14" s="1330" t="s">
        <v>189</v>
      </c>
    </row>
    <row r="15" spans="2:23">
      <c r="B15" s="2264"/>
      <c r="C15" s="2265"/>
      <c r="D15" s="2266"/>
      <c r="E15" s="1331"/>
      <c r="F15" s="1332"/>
      <c r="G15" s="1332"/>
      <c r="H15" s="1332"/>
      <c r="I15" s="1332"/>
      <c r="J15" s="1332"/>
      <c r="K15" s="1332"/>
      <c r="L15" s="2267"/>
      <c r="M15" s="2268"/>
    </row>
    <row r="16" spans="2:23" ht="12.75">
      <c r="B16" s="2203"/>
      <c r="C16" s="2098" t="s">
        <v>723</v>
      </c>
      <c r="D16" s="2200"/>
      <c r="E16" s="2096"/>
      <c r="F16" s="2096"/>
      <c r="G16" s="2096"/>
      <c r="H16" s="2096"/>
      <c r="I16" s="2096"/>
      <c r="J16" s="2096"/>
      <c r="K16" s="2096"/>
      <c r="L16" s="2096"/>
      <c r="M16" s="2097"/>
      <c r="N16" s="1035"/>
    </row>
    <row r="17" spans="1:26" s="340" customFormat="1" ht="5.0999999999999996" customHeight="1">
      <c r="A17" s="914"/>
      <c r="B17" s="2781"/>
      <c r="C17" s="2781"/>
      <c r="D17" s="2781"/>
      <c r="E17" s="2781"/>
      <c r="F17" s="2781"/>
      <c r="G17" s="2781"/>
      <c r="H17" s="2781"/>
      <c r="I17" s="2781"/>
      <c r="J17" s="2781"/>
      <c r="K17" s="2781"/>
      <c r="L17" s="2781"/>
      <c r="M17" s="2781"/>
      <c r="N17" s="1037"/>
      <c r="O17" s="914"/>
      <c r="P17" s="914"/>
      <c r="Q17" s="914"/>
      <c r="R17" s="914"/>
      <c r="S17" s="914"/>
      <c r="T17" s="915"/>
      <c r="U17" s="915"/>
      <c r="V17" s="916"/>
      <c r="W17" s="914"/>
      <c r="X17" s="914"/>
      <c r="Y17" s="914"/>
      <c r="Z17" s="914"/>
    </row>
    <row r="18" spans="1:26" s="340" customFormat="1" ht="17.100000000000001" customHeight="1">
      <c r="A18" s="914"/>
      <c r="B18" s="2205"/>
      <c r="C18" s="2102"/>
      <c r="D18" s="2206"/>
      <c r="E18" s="2206"/>
      <c r="F18" s="2105"/>
      <c r="G18" s="2105"/>
      <c r="H18" s="2105"/>
      <c r="I18" s="2105"/>
      <c r="J18" s="2105"/>
      <c r="K18" s="2105"/>
      <c r="L18" s="2105"/>
      <c r="M18" s="2201"/>
      <c r="N18" s="1036"/>
      <c r="O18" s="914"/>
      <c r="P18" s="914"/>
      <c r="Q18" s="914"/>
      <c r="R18" s="914"/>
      <c r="S18" s="914"/>
      <c r="T18" s="915"/>
      <c r="U18" s="915"/>
      <c r="V18" s="916"/>
      <c r="W18" s="914"/>
      <c r="X18" s="914"/>
      <c r="Y18" s="914"/>
      <c r="Z18" s="914"/>
    </row>
    <row r="19" spans="1:26" s="473" customFormat="1">
      <c r="A19" s="927"/>
      <c r="C19" s="477"/>
      <c r="D19" s="474"/>
      <c r="E19" s="472"/>
      <c r="F19" s="472"/>
      <c r="G19" s="472"/>
      <c r="H19" s="472"/>
      <c r="I19" s="475"/>
      <c r="J19" s="472"/>
      <c r="K19" s="158"/>
      <c r="L19" s="476"/>
      <c r="M19" s="474"/>
      <c r="N19" s="927"/>
      <c r="O19" s="928"/>
      <c r="P19" s="929"/>
      <c r="Q19" s="902"/>
      <c r="R19" s="927"/>
      <c r="S19" s="927"/>
      <c r="T19" s="927"/>
      <c r="U19" s="927"/>
      <c r="V19" s="927"/>
      <c r="W19" s="927"/>
      <c r="X19" s="927"/>
      <c r="Y19" s="927"/>
      <c r="Z19" s="927"/>
    </row>
    <row r="20" spans="1:26" s="927" customFormat="1">
      <c r="B20" s="1180"/>
      <c r="C20" s="1147"/>
      <c r="D20" s="948"/>
      <c r="E20" s="949"/>
      <c r="F20" s="949"/>
      <c r="G20" s="949"/>
      <c r="H20" s="949"/>
      <c r="I20" s="950"/>
      <c r="J20" s="949"/>
      <c r="K20" s="1089"/>
      <c r="L20" s="951"/>
      <c r="M20" s="948"/>
      <c r="O20" s="928"/>
      <c r="P20" s="929"/>
      <c r="Q20" s="1089"/>
    </row>
    <row r="21" spans="1:26" s="927" customFormat="1">
      <c r="B21" s="1180"/>
      <c r="C21" s="1505"/>
      <c r="D21" s="948"/>
      <c r="E21" s="949"/>
      <c r="F21" s="949"/>
      <c r="G21" s="949"/>
      <c r="H21" s="949"/>
      <c r="I21" s="950"/>
      <c r="J21" s="949"/>
      <c r="K21" s="1089"/>
      <c r="L21" s="951"/>
      <c r="M21" s="948"/>
      <c r="O21" s="928"/>
      <c r="P21" s="929"/>
      <c r="Q21" s="1089"/>
    </row>
    <row r="22" spans="1:26" s="927" customFormat="1">
      <c r="B22" s="1180"/>
      <c r="C22" s="1258"/>
      <c r="D22" s="948"/>
      <c r="E22" s="949"/>
      <c r="F22" s="949"/>
      <c r="G22" s="949"/>
      <c r="H22" s="949"/>
      <c r="I22" s="950"/>
      <c r="J22" s="949"/>
      <c r="K22" s="1089"/>
      <c r="L22" s="951"/>
      <c r="M22" s="948"/>
      <c r="O22" s="928"/>
      <c r="P22" s="929"/>
      <c r="Q22" s="1089"/>
    </row>
    <row r="23" spans="1:26" s="927" customFormat="1">
      <c r="B23" s="1180"/>
      <c r="C23" s="1258"/>
      <c r="D23" s="948"/>
      <c r="E23" s="949"/>
      <c r="F23" s="949"/>
      <c r="G23" s="949"/>
      <c r="H23" s="949"/>
      <c r="I23" s="950"/>
      <c r="J23" s="949"/>
      <c r="K23" s="1089"/>
      <c r="L23" s="951"/>
      <c r="M23" s="948"/>
      <c r="O23" s="928"/>
      <c r="P23" s="929"/>
      <c r="Q23" s="1089"/>
    </row>
    <row r="24" spans="1:26" s="927" customFormat="1">
      <c r="B24" s="1180"/>
      <c r="C24" s="1258"/>
      <c r="D24" s="948"/>
      <c r="E24" s="949"/>
      <c r="F24" s="949"/>
      <c r="G24" s="949"/>
      <c r="H24" s="949"/>
      <c r="I24" s="950"/>
      <c r="J24" s="949"/>
      <c r="K24" s="1089"/>
      <c r="L24" s="951"/>
      <c r="M24" s="948"/>
      <c r="O24" s="928"/>
      <c r="P24" s="929"/>
      <c r="Q24" s="1089"/>
    </row>
    <row r="25" spans="1:26" s="927" customFormat="1">
      <c r="B25" s="1180"/>
      <c r="C25" s="1258"/>
      <c r="D25" s="948"/>
      <c r="E25" s="949"/>
      <c r="F25" s="949"/>
      <c r="G25" s="949"/>
      <c r="H25" s="949"/>
      <c r="I25" s="950"/>
      <c r="J25" s="949"/>
      <c r="K25" s="1089"/>
      <c r="L25" s="951"/>
      <c r="M25" s="948"/>
      <c r="O25" s="928"/>
      <c r="P25" s="929"/>
      <c r="Q25" s="1089"/>
    </row>
    <row r="26" spans="1:26" s="927" customFormat="1">
      <c r="B26" s="1180"/>
      <c r="C26" s="1258"/>
      <c r="D26" s="948"/>
      <c r="E26" s="949"/>
      <c r="F26" s="949"/>
      <c r="G26" s="949"/>
      <c r="H26" s="949"/>
      <c r="I26" s="950"/>
      <c r="J26" s="949"/>
      <c r="K26" s="1089"/>
      <c r="L26" s="951"/>
      <c r="M26" s="948"/>
      <c r="O26" s="928"/>
      <c r="P26" s="929"/>
      <c r="Q26" s="1089"/>
    </row>
    <row r="27" spans="1:26" s="927" customFormat="1">
      <c r="B27" s="1210"/>
      <c r="C27" s="1259"/>
      <c r="D27" s="948"/>
      <c r="E27" s="949"/>
      <c r="F27" s="949"/>
      <c r="G27" s="949"/>
      <c r="H27" s="949"/>
      <c r="I27" s="950"/>
      <c r="J27" s="949"/>
      <c r="K27" s="902"/>
      <c r="L27" s="951"/>
      <c r="M27" s="948"/>
      <c r="O27" s="928"/>
      <c r="P27" s="929"/>
      <c r="Q27" s="902"/>
    </row>
    <row r="28" spans="1:26" s="473" customFormat="1">
      <c r="A28" s="927"/>
      <c r="C28" s="477"/>
      <c r="D28" s="474"/>
      <c r="E28" s="472"/>
      <c r="F28" s="472"/>
      <c r="G28" s="472"/>
      <c r="H28" s="472"/>
      <c r="I28" s="475"/>
      <c r="J28" s="472"/>
      <c r="K28" s="158"/>
      <c r="L28" s="476"/>
      <c r="M28" s="474"/>
      <c r="N28" s="927"/>
      <c r="O28" s="928"/>
      <c r="P28" s="929"/>
      <c r="Q28" s="902"/>
      <c r="R28" s="927"/>
      <c r="S28" s="927"/>
      <c r="T28" s="927"/>
      <c r="U28" s="927"/>
      <c r="V28" s="927"/>
      <c r="W28" s="927"/>
      <c r="X28" s="927"/>
      <c r="Y28" s="927"/>
      <c r="Z28" s="927"/>
    </row>
    <row r="29" spans="1:26" s="473" customFormat="1">
      <c r="A29" s="927"/>
      <c r="C29" s="477"/>
      <c r="D29" s="474"/>
      <c r="E29" s="472"/>
      <c r="F29" s="472"/>
      <c r="G29" s="472"/>
      <c r="H29" s="472"/>
      <c r="I29" s="475"/>
      <c r="J29" s="472"/>
      <c r="K29" s="158"/>
      <c r="L29" s="476"/>
      <c r="M29" s="474"/>
      <c r="N29" s="927"/>
      <c r="O29" s="928"/>
      <c r="P29" s="929"/>
      <c r="Q29" s="902"/>
      <c r="R29" s="927"/>
      <c r="S29" s="927"/>
      <c r="T29" s="927"/>
      <c r="U29" s="927"/>
      <c r="V29" s="927"/>
      <c r="W29" s="927"/>
      <c r="X29" s="927"/>
      <c r="Y29" s="927"/>
      <c r="Z29" s="927"/>
    </row>
    <row r="30" spans="1:26" s="473" customFormat="1">
      <c r="A30" s="927"/>
      <c r="C30" s="477"/>
      <c r="D30" s="474"/>
      <c r="E30" s="472"/>
      <c r="F30" s="472"/>
      <c r="G30" s="472"/>
      <c r="H30" s="472"/>
      <c r="I30" s="475"/>
      <c r="J30" s="472"/>
      <c r="K30" s="158"/>
      <c r="L30" s="476"/>
      <c r="M30" s="474"/>
      <c r="N30" s="927"/>
      <c r="O30" s="928"/>
      <c r="P30" s="929"/>
      <c r="Q30" s="902"/>
      <c r="R30" s="927"/>
      <c r="S30" s="927"/>
      <c r="T30" s="927"/>
      <c r="U30" s="927"/>
      <c r="V30" s="927"/>
      <c r="W30" s="927"/>
      <c r="X30" s="927"/>
      <c r="Y30" s="927"/>
      <c r="Z30" s="927"/>
    </row>
    <row r="31" spans="1:26" s="473" customFormat="1">
      <c r="A31" s="927"/>
      <c r="C31" s="477"/>
      <c r="D31" s="474"/>
      <c r="E31" s="472"/>
      <c r="F31" s="472"/>
      <c r="G31" s="472"/>
      <c r="H31" s="472"/>
      <c r="I31" s="475"/>
      <c r="J31" s="472"/>
      <c r="K31" s="158"/>
      <c r="L31" s="476"/>
      <c r="M31" s="474"/>
      <c r="N31" s="927"/>
      <c r="O31" s="928"/>
      <c r="P31" s="929"/>
      <c r="Q31" s="902"/>
      <c r="R31" s="927"/>
      <c r="S31" s="927"/>
      <c r="T31" s="927"/>
      <c r="U31" s="927"/>
      <c r="V31" s="927"/>
      <c r="W31" s="927"/>
      <c r="X31" s="927"/>
      <c r="Y31" s="927"/>
      <c r="Z31" s="927"/>
    </row>
    <row r="32" spans="1:26" s="473" customFormat="1">
      <c r="A32" s="927"/>
      <c r="C32" s="477"/>
      <c r="D32" s="474"/>
      <c r="E32" s="472"/>
      <c r="F32" s="472"/>
      <c r="G32" s="472"/>
      <c r="H32" s="472"/>
      <c r="I32" s="475"/>
      <c r="J32" s="472"/>
      <c r="K32" s="158"/>
      <c r="L32" s="476"/>
      <c r="M32" s="474"/>
      <c r="N32" s="927"/>
      <c r="O32" s="928"/>
      <c r="P32" s="929"/>
      <c r="Q32" s="902"/>
      <c r="R32" s="927"/>
      <c r="S32" s="927"/>
      <c r="T32" s="927"/>
      <c r="U32" s="927"/>
      <c r="V32" s="927"/>
      <c r="W32" s="927"/>
      <c r="X32" s="927"/>
      <c r="Y32" s="927"/>
      <c r="Z32" s="927"/>
    </row>
    <row r="33" spans="1:15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</row>
    <row r="34" spans="1:15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</row>
    <row r="35" spans="1:15">
      <c r="A35" s="562"/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</row>
    <row r="36" spans="1:15">
      <c r="A36" s="562"/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</row>
    <row r="37" spans="1:15">
      <c r="A37" s="562"/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</row>
    <row r="38" spans="1:15">
      <c r="A38" s="562"/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</row>
    <row r="39" spans="1:15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</row>
    <row r="40" spans="1:15">
      <c r="A40" s="562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</row>
    <row r="41" spans="1:1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</row>
    <row r="42" spans="1:15">
      <c r="A42" s="562"/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</row>
    <row r="43" spans="1:15">
      <c r="A43" s="562"/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</row>
    <row r="44" spans="1:15">
      <c r="A44" s="562"/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</row>
    <row r="45" spans="1:15">
      <c r="A45" s="562"/>
      <c r="B45" s="562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</row>
    <row r="46" spans="1:15">
      <c r="A46" s="562"/>
      <c r="B46" s="562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</row>
    <row r="47" spans="1:15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</row>
    <row r="48" spans="1:15">
      <c r="A48" s="562"/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</row>
    <row r="49" spans="1:15">
      <c r="A49" s="562"/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</row>
    <row r="50" spans="1:15">
      <c r="A50" s="562"/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</row>
    <row r="51" spans="1:15">
      <c r="A51" s="562"/>
      <c r="B51" s="562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</row>
    <row r="52" spans="1:15">
      <c r="A52" s="562"/>
      <c r="B52" s="562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</row>
    <row r="53" spans="1:15">
      <c r="A53" s="562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</row>
    <row r="54" spans="1:15">
      <c r="A54" s="562"/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</row>
  </sheetData>
  <mergeCells count="8">
    <mergeCell ref="B17:M17"/>
    <mergeCell ref="B8:M8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85"/>
  <sheetViews>
    <sheetView view="pageBreakPreview" zoomScale="85" zoomScaleSheetLayoutView="85" workbookViewId="0">
      <selection activeCell="I49" sqref="I49"/>
    </sheetView>
  </sheetViews>
  <sheetFormatPr defaultRowHeight="12.75"/>
  <cols>
    <col min="1" max="1" width="1.140625" style="927" customWidth="1"/>
    <col min="2" max="2" width="11.7109375" style="160" customWidth="1"/>
    <col min="3" max="3" width="66" style="163" customWidth="1"/>
    <col min="4" max="4" width="6.7109375" style="160" customWidth="1"/>
    <col min="5" max="5" width="9" style="356" customWidth="1"/>
    <col min="6" max="6" width="12.28515625" style="356" customWidth="1"/>
    <col min="7" max="7" width="9.5703125" style="356" customWidth="1"/>
    <col min="8" max="8" width="12.85546875" style="348" customWidth="1"/>
    <col min="9" max="9" width="11.140625" style="160" customWidth="1"/>
    <col min="10" max="10" width="11.28515625" style="357" bestFit="1" customWidth="1"/>
    <col min="11" max="11" width="13" style="162" customWidth="1"/>
    <col min="12" max="12" width="10.140625" style="161" customWidth="1"/>
    <col min="13" max="13" width="9.5703125" style="160" customWidth="1"/>
    <col min="14" max="14" width="1.85546875" style="160" customWidth="1"/>
    <col min="15" max="15" width="9.5703125" style="927" customWidth="1"/>
    <col min="16" max="45" width="9.140625" style="927"/>
    <col min="46" max="16384" width="9.140625" style="160"/>
  </cols>
  <sheetData>
    <row r="1" spans="1:45" s="927" customFormat="1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909"/>
    </row>
    <row r="2" spans="1:45" s="927" customFormat="1" ht="12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</row>
    <row r="3" spans="1:45" s="927" customFormat="1" ht="12.75" customHeight="1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929"/>
    </row>
    <row r="4" spans="1:45" s="927" customFormat="1">
      <c r="B4" s="930" t="s">
        <v>1</v>
      </c>
      <c r="C4" s="931" t="s">
        <v>655</v>
      </c>
      <c r="D4" s="938"/>
      <c r="E4" s="934"/>
      <c r="F4" s="933"/>
      <c r="G4" s="933"/>
      <c r="H4" s="938"/>
      <c r="I4" s="1034"/>
      <c r="J4" s="961"/>
      <c r="K4" s="929"/>
    </row>
    <row r="5" spans="1:45" s="927" customFormat="1">
      <c r="B5" s="938"/>
      <c r="C5" s="939"/>
      <c r="D5" s="962"/>
      <c r="E5" s="2781"/>
      <c r="F5" s="2781"/>
      <c r="G5" s="2781"/>
      <c r="H5" s="2781"/>
      <c r="I5" s="2781"/>
      <c r="J5" s="2781"/>
      <c r="K5" s="929"/>
    </row>
    <row r="6" spans="1:45" s="927" customFormat="1">
      <c r="B6" s="942" t="s">
        <v>2</v>
      </c>
      <c r="C6" s="943" t="s">
        <v>716</v>
      </c>
      <c r="D6" s="1017"/>
      <c r="E6" s="2781"/>
      <c r="F6" s="2781"/>
      <c r="G6" s="2781"/>
      <c r="H6" s="2781"/>
      <c r="I6" s="2781"/>
      <c r="J6" s="2781"/>
      <c r="K6" s="929"/>
    </row>
    <row r="7" spans="1:45" s="927" customFormat="1" ht="12.75" customHeight="1">
      <c r="B7" s="2781" t="s">
        <v>1033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</row>
    <row r="8" spans="1:45" s="927" customFormat="1" ht="15" customHeight="1">
      <c r="B8" s="2781" t="s">
        <v>534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</row>
    <row r="9" spans="1:45" s="968" customFormat="1" ht="11.25" customHeight="1">
      <c r="B9" s="963"/>
      <c r="C9" s="964"/>
      <c r="D9" s="965"/>
      <c r="E9" s="934"/>
      <c r="F9" s="934"/>
      <c r="G9" s="934"/>
      <c r="H9" s="937"/>
      <c r="I9" s="938"/>
      <c r="J9" s="960"/>
      <c r="K9" s="961"/>
      <c r="L9" s="966"/>
      <c r="M9" s="967"/>
    </row>
    <row r="10" spans="1:45" s="164" customFormat="1" ht="24" customHeight="1">
      <c r="A10" s="903"/>
      <c r="B10" s="478" t="s">
        <v>3</v>
      </c>
      <c r="C10" s="478" t="s">
        <v>36</v>
      </c>
      <c r="D10" s="478" t="s">
        <v>6</v>
      </c>
      <c r="E10" s="479" t="s">
        <v>495</v>
      </c>
      <c r="F10" s="479" t="s">
        <v>39</v>
      </c>
      <c r="G10" s="479" t="s">
        <v>37</v>
      </c>
      <c r="H10" s="339" t="s">
        <v>26</v>
      </c>
      <c r="I10" s="480" t="s">
        <v>38</v>
      </c>
      <c r="J10" s="489" t="s">
        <v>27</v>
      </c>
      <c r="K10" s="339" t="s">
        <v>18</v>
      </c>
      <c r="L10" s="481" t="s">
        <v>28</v>
      </c>
      <c r="M10" s="482" t="s">
        <v>29</v>
      </c>
      <c r="N10" s="901"/>
      <c r="O10" s="903"/>
      <c r="P10" s="903"/>
      <c r="Q10" s="903"/>
      <c r="R10" s="903"/>
      <c r="S10" s="903"/>
      <c r="T10" s="903"/>
      <c r="U10" s="903"/>
      <c r="V10" s="903"/>
      <c r="W10" s="903"/>
      <c r="X10" s="903"/>
      <c r="Y10" s="903"/>
      <c r="Z10" s="903"/>
      <c r="AA10" s="903"/>
      <c r="AB10" s="903"/>
      <c r="AC10" s="903"/>
      <c r="AD10" s="903"/>
      <c r="AE10" s="903"/>
      <c r="AF10" s="903"/>
      <c r="AG10" s="903"/>
      <c r="AH10" s="903"/>
      <c r="AI10" s="903"/>
      <c r="AJ10" s="903"/>
      <c r="AK10" s="903"/>
      <c r="AL10" s="903"/>
      <c r="AM10" s="903"/>
      <c r="AN10" s="903"/>
      <c r="AO10" s="903"/>
      <c r="AP10" s="903"/>
      <c r="AQ10" s="903"/>
      <c r="AR10" s="903"/>
      <c r="AS10" s="903"/>
    </row>
    <row r="11" spans="1:45" s="340" customFormat="1" ht="12.75" customHeight="1">
      <c r="A11" s="914"/>
      <c r="B11" s="900">
        <v>1</v>
      </c>
      <c r="C11" s="361" t="s">
        <v>714</v>
      </c>
      <c r="D11" s="378"/>
      <c r="E11" s="379"/>
      <c r="F11" s="387"/>
      <c r="G11" s="380"/>
      <c r="H11" s="381"/>
      <c r="I11" s="382"/>
      <c r="J11" s="358"/>
      <c r="K11" s="381"/>
      <c r="L11" s="384"/>
      <c r="M11" s="383"/>
      <c r="N11" s="1078"/>
      <c r="O11" s="914"/>
      <c r="P11" s="914"/>
      <c r="Q11" s="914"/>
      <c r="R11" s="914"/>
      <c r="S11" s="914"/>
      <c r="T11" s="914"/>
      <c r="U11" s="914"/>
      <c r="V11" s="914"/>
      <c r="W11" s="915"/>
      <c r="X11" s="914"/>
      <c r="Y11" s="914"/>
      <c r="Z11" s="914"/>
      <c r="AA11" s="914"/>
      <c r="AB11" s="914"/>
      <c r="AC11" s="914"/>
      <c r="AD11" s="914"/>
      <c r="AE11" s="914"/>
      <c r="AF11" s="914"/>
      <c r="AG11" s="914"/>
      <c r="AH11" s="914"/>
      <c r="AI11" s="914"/>
      <c r="AJ11" s="914"/>
      <c r="AK11" s="914"/>
      <c r="AL11" s="914"/>
      <c r="AM11" s="914"/>
      <c r="AN11" s="914"/>
      <c r="AO11" s="914"/>
      <c r="AP11" s="914"/>
      <c r="AQ11" s="914"/>
      <c r="AR11" s="914"/>
      <c r="AS11" s="914"/>
    </row>
    <row r="12" spans="1:45" s="340" customFormat="1" ht="12.75" customHeight="1">
      <c r="A12" s="914"/>
      <c r="B12" s="1966"/>
      <c r="C12" s="2269"/>
      <c r="D12" s="341"/>
      <c r="E12" s="342"/>
      <c r="F12" s="342"/>
      <c r="G12" s="385"/>
      <c r="H12" s="386"/>
      <c r="I12" s="343"/>
      <c r="J12" s="344"/>
      <c r="K12" s="345"/>
      <c r="L12" s="346"/>
      <c r="M12" s="347"/>
      <c r="N12" s="914"/>
      <c r="O12" s="914"/>
      <c r="P12" s="914"/>
      <c r="Q12" s="914"/>
      <c r="R12" s="914"/>
      <c r="S12" s="914"/>
      <c r="T12" s="914"/>
      <c r="U12" s="914"/>
      <c r="V12" s="914"/>
      <c r="W12" s="915"/>
      <c r="X12" s="914"/>
      <c r="Y12" s="914"/>
      <c r="Z12" s="914"/>
      <c r="AA12" s="914"/>
      <c r="AB12" s="914"/>
      <c r="AC12" s="914"/>
      <c r="AD12" s="914"/>
      <c r="AE12" s="914"/>
      <c r="AF12" s="914"/>
      <c r="AG12" s="914"/>
      <c r="AH12" s="914"/>
      <c r="AI12" s="914"/>
      <c r="AJ12" s="914"/>
      <c r="AK12" s="914"/>
      <c r="AL12" s="914"/>
      <c r="AM12" s="914"/>
      <c r="AN12" s="914"/>
      <c r="AO12" s="914"/>
      <c r="AP12" s="914"/>
      <c r="AQ12" s="914"/>
      <c r="AR12" s="914"/>
      <c r="AS12" s="914"/>
    </row>
    <row r="13" spans="1:45" s="340" customFormat="1" ht="12.75" customHeight="1">
      <c r="A13" s="914"/>
      <c r="B13" s="900" t="s">
        <v>40</v>
      </c>
      <c r="C13" s="361" t="s">
        <v>515</v>
      </c>
      <c r="D13" s="378"/>
      <c r="E13" s="379"/>
      <c r="F13" s="380"/>
      <c r="G13" s="380"/>
      <c r="H13" s="381"/>
      <c r="I13" s="382"/>
      <c r="J13" s="358"/>
      <c r="K13" s="381"/>
      <c r="L13" s="384"/>
      <c r="M13" s="383"/>
      <c r="N13" s="1083">
        <f>H13/[2]RESUMO!G57</f>
        <v>0</v>
      </c>
      <c r="O13" s="1078"/>
      <c r="P13" s="914"/>
      <c r="Q13" s="914"/>
      <c r="R13" s="914"/>
      <c r="S13" s="914"/>
      <c r="T13" s="914"/>
      <c r="U13" s="914"/>
      <c r="V13" s="914"/>
      <c r="W13" s="915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914"/>
      <c r="AM13" s="914"/>
      <c r="AN13" s="914"/>
      <c r="AO13" s="914"/>
      <c r="AP13" s="914"/>
      <c r="AQ13" s="914"/>
      <c r="AR13" s="914"/>
      <c r="AS13" s="914"/>
    </row>
    <row r="14" spans="1:45" s="340" customFormat="1" ht="24.95" customHeight="1">
      <c r="A14" s="914"/>
      <c r="B14" s="2270" t="s">
        <v>79</v>
      </c>
      <c r="C14" s="2271" t="s">
        <v>517</v>
      </c>
      <c r="D14" s="2272" t="s">
        <v>162</v>
      </c>
      <c r="E14" s="1398">
        <f>24*8*22*2</f>
        <v>8448</v>
      </c>
      <c r="F14" s="1011">
        <v>57.2</v>
      </c>
      <c r="G14" s="1011">
        <v>0</v>
      </c>
      <c r="H14" s="1109">
        <f>F14-G14</f>
        <v>57.2</v>
      </c>
      <c r="I14" s="1111">
        <v>0.25</v>
      </c>
      <c r="J14" s="1011">
        <f>H14+(H14*I14)</f>
        <v>71.5</v>
      </c>
      <c r="K14" s="1110">
        <f>ROUND(E14*J14,2)</f>
        <v>604032</v>
      </c>
      <c r="L14" s="2272" t="s">
        <v>744</v>
      </c>
      <c r="M14" s="2273" t="s">
        <v>525</v>
      </c>
      <c r="N14" s="1083"/>
      <c r="O14" s="1078"/>
      <c r="P14" s="914"/>
      <c r="Q14" s="914"/>
      <c r="R14" s="914"/>
      <c r="S14" s="914"/>
      <c r="T14" s="914"/>
      <c r="U14" s="914"/>
      <c r="V14" s="914"/>
      <c r="W14" s="915"/>
      <c r="X14" s="914"/>
      <c r="Y14" s="914"/>
      <c r="Z14" s="914"/>
      <c r="AA14" s="914"/>
      <c r="AB14" s="914"/>
      <c r="AC14" s="914"/>
      <c r="AD14" s="914"/>
      <c r="AE14" s="914"/>
      <c r="AF14" s="914"/>
      <c r="AG14" s="914"/>
      <c r="AH14" s="914"/>
      <c r="AI14" s="914"/>
      <c r="AJ14" s="914"/>
      <c r="AK14" s="914"/>
      <c r="AL14" s="914"/>
      <c r="AM14" s="914"/>
      <c r="AN14" s="914"/>
      <c r="AO14" s="914"/>
      <c r="AP14" s="914"/>
      <c r="AQ14" s="914"/>
      <c r="AR14" s="914"/>
      <c r="AS14" s="914"/>
    </row>
    <row r="15" spans="1:45" s="340" customFormat="1" ht="24.95" customHeight="1">
      <c r="A15" s="914"/>
      <c r="B15" s="2270" t="s">
        <v>80</v>
      </c>
      <c r="C15" s="2271" t="s">
        <v>518</v>
      </c>
      <c r="D15" s="2272" t="s">
        <v>162</v>
      </c>
      <c r="E15" s="1398">
        <f>24*8*22*2</f>
        <v>8448</v>
      </c>
      <c r="F15" s="1011">
        <v>51.92</v>
      </c>
      <c r="G15" s="1011">
        <v>0</v>
      </c>
      <c r="H15" s="1109">
        <v>53.09</v>
      </c>
      <c r="I15" s="1111">
        <f>$I$14</f>
        <v>0.25</v>
      </c>
      <c r="J15" s="1011">
        <f>H15+(H15*I15)</f>
        <v>66.362500000000011</v>
      </c>
      <c r="K15" s="1110">
        <f>ROUND(E15*J15,2)</f>
        <v>560630.4</v>
      </c>
      <c r="L15" s="2272" t="s">
        <v>745</v>
      </c>
      <c r="M15" s="2273" t="s">
        <v>525</v>
      </c>
      <c r="N15" s="1083"/>
      <c r="O15" s="1078"/>
      <c r="P15" s="914"/>
      <c r="Q15" s="914"/>
      <c r="R15" s="914"/>
      <c r="S15" s="914"/>
      <c r="T15" s="914"/>
      <c r="U15" s="914"/>
      <c r="V15" s="914"/>
      <c r="W15" s="915"/>
      <c r="X15" s="914"/>
      <c r="Y15" s="914"/>
      <c r="Z15" s="914"/>
      <c r="AA15" s="914"/>
      <c r="AB15" s="914"/>
      <c r="AC15" s="914"/>
      <c r="AD15" s="914"/>
      <c r="AE15" s="914"/>
      <c r="AF15" s="914"/>
      <c r="AG15" s="914"/>
      <c r="AH15" s="914"/>
      <c r="AI15" s="914"/>
      <c r="AJ15" s="914"/>
      <c r="AK15" s="914"/>
      <c r="AL15" s="914"/>
      <c r="AM15" s="914"/>
      <c r="AN15" s="914"/>
      <c r="AO15" s="914"/>
      <c r="AP15" s="914"/>
      <c r="AQ15" s="914"/>
      <c r="AR15" s="914"/>
      <c r="AS15" s="914"/>
    </row>
    <row r="16" spans="1:45" s="340" customFormat="1" ht="24.95" customHeight="1">
      <c r="A16" s="914"/>
      <c r="B16" s="2270" t="s">
        <v>81</v>
      </c>
      <c r="C16" s="2271" t="s">
        <v>519</v>
      </c>
      <c r="D16" s="2272" t="s">
        <v>162</v>
      </c>
      <c r="E16" s="1398">
        <f>24*8*22*1</f>
        <v>4224</v>
      </c>
      <c r="F16" s="1011">
        <v>15.02</v>
      </c>
      <c r="G16" s="1011">
        <v>0</v>
      </c>
      <c r="H16" s="1109">
        <f>F16-G16</f>
        <v>15.02</v>
      </c>
      <c r="I16" s="1111">
        <f>$I$14</f>
        <v>0.25</v>
      </c>
      <c r="J16" s="1011">
        <f>H16+(H16*I16)</f>
        <v>18.774999999999999</v>
      </c>
      <c r="K16" s="1110">
        <f>ROUND(E16*J16,2)</f>
        <v>79305.600000000006</v>
      </c>
      <c r="L16" s="2272" t="s">
        <v>746</v>
      </c>
      <c r="M16" s="2273" t="s">
        <v>525</v>
      </c>
      <c r="N16" s="1083"/>
      <c r="O16" s="1078"/>
      <c r="P16" s="914"/>
      <c r="Q16" s="914"/>
      <c r="R16" s="914"/>
      <c r="S16" s="914"/>
      <c r="T16" s="914"/>
      <c r="U16" s="914"/>
      <c r="V16" s="914"/>
      <c r="W16" s="915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14"/>
      <c r="AK16" s="914"/>
      <c r="AL16" s="914"/>
      <c r="AM16" s="914"/>
      <c r="AN16" s="914"/>
      <c r="AO16" s="914"/>
      <c r="AP16" s="914"/>
      <c r="AQ16" s="914"/>
      <c r="AR16" s="914"/>
      <c r="AS16" s="914"/>
    </row>
    <row r="17" spans="1:45" s="340" customFormat="1" ht="24.95" customHeight="1">
      <c r="A17" s="914"/>
      <c r="B17" s="2270" t="s">
        <v>82</v>
      </c>
      <c r="C17" s="2271" t="s">
        <v>520</v>
      </c>
      <c r="D17" s="2272" t="s">
        <v>162</v>
      </c>
      <c r="E17" s="1398">
        <f>24*8*22*2</f>
        <v>8448</v>
      </c>
      <c r="F17" s="1011">
        <v>21.97</v>
      </c>
      <c r="G17" s="1011">
        <v>0</v>
      </c>
      <c r="H17" s="1109">
        <f>F17-G17</f>
        <v>21.97</v>
      </c>
      <c r="I17" s="1111">
        <f>$I$14</f>
        <v>0.25</v>
      </c>
      <c r="J17" s="1011">
        <f>H17+(H17*I17)</f>
        <v>27.462499999999999</v>
      </c>
      <c r="K17" s="1110">
        <f>ROUND(E17*J17,2)</f>
        <v>232003.20000000001</v>
      </c>
      <c r="L17" s="2272" t="s">
        <v>747</v>
      </c>
      <c r="M17" s="2273" t="s">
        <v>525</v>
      </c>
      <c r="N17" s="1083"/>
      <c r="O17" s="1078"/>
      <c r="P17" s="914"/>
      <c r="Q17" s="914"/>
      <c r="R17" s="914"/>
      <c r="S17" s="914"/>
      <c r="T17" s="914"/>
      <c r="U17" s="914"/>
      <c r="V17" s="914"/>
      <c r="W17" s="915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4"/>
      <c r="AK17" s="914"/>
      <c r="AL17" s="914"/>
      <c r="AM17" s="914"/>
      <c r="AN17" s="914"/>
      <c r="AO17" s="914"/>
      <c r="AP17" s="914"/>
      <c r="AQ17" s="914"/>
      <c r="AR17" s="914"/>
      <c r="AS17" s="914"/>
    </row>
    <row r="18" spans="1:45" s="340" customFormat="1" ht="12.75" customHeight="1">
      <c r="A18" s="914"/>
      <c r="B18" s="2155"/>
      <c r="C18" s="2274"/>
      <c r="D18" s="1604"/>
      <c r="E18" s="2275"/>
      <c r="F18" s="2276"/>
      <c r="G18" s="2276"/>
      <c r="H18" s="2277"/>
      <c r="I18" s="1609"/>
      <c r="J18" s="1610"/>
      <c r="K18" s="2278"/>
      <c r="L18" s="1612"/>
      <c r="M18" s="2279"/>
      <c r="N18" s="914"/>
      <c r="O18" s="914"/>
      <c r="P18" s="914"/>
      <c r="Q18" s="914"/>
      <c r="R18" s="914"/>
      <c r="S18" s="914"/>
      <c r="T18" s="914"/>
      <c r="U18" s="914"/>
      <c r="V18" s="914"/>
      <c r="W18" s="915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14"/>
      <c r="AK18" s="914"/>
      <c r="AL18" s="914"/>
      <c r="AM18" s="914"/>
      <c r="AN18" s="914"/>
      <c r="AO18" s="914"/>
      <c r="AP18" s="914"/>
      <c r="AQ18" s="914"/>
      <c r="AR18" s="914"/>
      <c r="AS18" s="914"/>
    </row>
    <row r="19" spans="1:45" s="340" customFormat="1" ht="12.75" customHeight="1">
      <c r="A19" s="914"/>
      <c r="B19" s="2203"/>
      <c r="C19" s="2098" t="s">
        <v>727</v>
      </c>
      <c r="D19" s="2200"/>
      <c r="E19" s="2096"/>
      <c r="F19" s="2096"/>
      <c r="G19" s="2096"/>
      <c r="H19" s="2096"/>
      <c r="I19" s="2096"/>
      <c r="J19" s="2096"/>
      <c r="K19" s="2094">
        <f>SUM(K14:K17)</f>
        <v>1475971.2</v>
      </c>
      <c r="L19" s="2096"/>
      <c r="M19" s="2097"/>
      <c r="N19" s="914"/>
      <c r="O19" s="914"/>
      <c r="P19" s="914"/>
      <c r="Q19" s="914"/>
      <c r="R19" s="914"/>
      <c r="S19" s="914"/>
      <c r="T19" s="914"/>
      <c r="U19" s="914"/>
      <c r="V19" s="914"/>
      <c r="W19" s="915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14"/>
      <c r="AK19" s="914"/>
      <c r="AL19" s="914"/>
      <c r="AM19" s="914"/>
      <c r="AN19" s="914"/>
      <c r="AO19" s="914"/>
      <c r="AP19" s="914"/>
      <c r="AQ19" s="914"/>
      <c r="AR19" s="914"/>
      <c r="AS19" s="914"/>
    </row>
    <row r="20" spans="1:45" s="340" customFormat="1" ht="5.0999999999999996" customHeight="1">
      <c r="A20" s="914"/>
      <c r="B20" s="2781"/>
      <c r="C20" s="2781"/>
      <c r="D20" s="2781"/>
      <c r="E20" s="2781"/>
      <c r="F20" s="2781"/>
      <c r="G20" s="2781"/>
      <c r="H20" s="2781"/>
      <c r="I20" s="2781"/>
      <c r="J20" s="2781"/>
      <c r="K20" s="2781"/>
      <c r="L20" s="2781"/>
      <c r="M20" s="2781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914"/>
      <c r="AL20" s="914"/>
      <c r="AM20" s="914"/>
      <c r="AN20" s="914"/>
      <c r="AO20" s="914"/>
      <c r="AP20" s="914"/>
      <c r="AQ20" s="914"/>
      <c r="AR20" s="914"/>
      <c r="AS20" s="914"/>
    </row>
    <row r="21" spans="1:45" s="340" customFormat="1" ht="17.100000000000001" customHeight="1">
      <c r="A21" s="914"/>
      <c r="B21" s="2205"/>
      <c r="C21" s="2102" t="s">
        <v>1312</v>
      </c>
      <c r="D21" s="2206"/>
      <c r="E21" s="2206"/>
      <c r="F21" s="2105"/>
      <c r="G21" s="2105"/>
      <c r="H21" s="2105"/>
      <c r="I21" s="2105"/>
      <c r="J21" s="2105"/>
      <c r="K21" s="2105">
        <f>K19</f>
        <v>1475971.2</v>
      </c>
      <c r="L21" s="2105"/>
      <c r="M21" s="2201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14"/>
      <c r="AK21" s="914"/>
      <c r="AL21" s="914"/>
      <c r="AM21" s="914"/>
      <c r="AN21" s="914"/>
      <c r="AO21" s="914"/>
      <c r="AP21" s="914"/>
      <c r="AQ21" s="914"/>
      <c r="AR21" s="914"/>
      <c r="AS21" s="914"/>
    </row>
    <row r="22" spans="1:45" s="914" customFormat="1">
      <c r="B22" s="947"/>
      <c r="C22" s="970"/>
      <c r="E22" s="971"/>
      <c r="F22" s="972"/>
      <c r="G22" s="972"/>
      <c r="H22" s="973"/>
      <c r="I22" s="956"/>
      <c r="J22" s="974"/>
      <c r="K22" s="975"/>
      <c r="L22" s="957"/>
      <c r="M22" s="958"/>
    </row>
    <row r="23" spans="1:45" s="927" customFormat="1" ht="12">
      <c r="B23" s="1180" t="s">
        <v>1308</v>
      </c>
      <c r="C23" s="1147" t="s">
        <v>53</v>
      </c>
      <c r="D23" s="948"/>
      <c r="E23" s="949"/>
      <c r="F23" s="949"/>
      <c r="G23" s="949"/>
      <c r="H23" s="950"/>
      <c r="I23" s="949"/>
      <c r="J23" s="1089"/>
      <c r="K23" s="951"/>
      <c r="L23" s="948"/>
      <c r="N23" s="928"/>
      <c r="O23" s="929"/>
      <c r="P23" s="1089"/>
    </row>
    <row r="24" spans="1:45" s="927" customFormat="1" ht="12">
      <c r="B24" s="1180" t="s">
        <v>30</v>
      </c>
      <c r="C24" s="1505" t="s">
        <v>1392</v>
      </c>
      <c r="D24" s="948"/>
      <c r="E24" s="949"/>
      <c r="F24" s="949"/>
      <c r="G24" s="949"/>
      <c r="H24" s="950"/>
      <c r="I24" s="949"/>
      <c r="J24" s="1089"/>
      <c r="K24" s="951"/>
      <c r="L24" s="948"/>
      <c r="N24" s="928"/>
      <c r="O24" s="929"/>
      <c r="P24" s="1089"/>
    </row>
    <row r="25" spans="1:45" s="927" customFormat="1" ht="12">
      <c r="B25" s="1180" t="s">
        <v>54</v>
      </c>
      <c r="C25" s="1258" t="s">
        <v>1039</v>
      </c>
      <c r="D25" s="948"/>
      <c r="E25" s="949"/>
      <c r="F25" s="949"/>
      <c r="G25" s="949"/>
      <c r="H25" s="950"/>
      <c r="I25" s="949"/>
      <c r="J25" s="1089"/>
      <c r="K25" s="951"/>
      <c r="L25" s="948"/>
      <c r="N25" s="928"/>
      <c r="O25" s="929"/>
      <c r="P25" s="1089"/>
    </row>
    <row r="26" spans="1:45" s="927" customFormat="1" ht="12">
      <c r="B26" s="1180" t="s">
        <v>55</v>
      </c>
      <c r="C26" s="1258" t="s">
        <v>1037</v>
      </c>
      <c r="D26" s="948"/>
      <c r="E26" s="949"/>
      <c r="F26" s="949"/>
      <c r="G26" s="949"/>
      <c r="H26" s="950"/>
      <c r="I26" s="949"/>
      <c r="J26" s="1089"/>
      <c r="K26" s="951"/>
      <c r="L26" s="948"/>
      <c r="N26" s="928"/>
      <c r="O26" s="929"/>
      <c r="P26" s="1089"/>
    </row>
    <row r="27" spans="1:45" s="927" customFormat="1" ht="12">
      <c r="B27" s="1180" t="s">
        <v>56</v>
      </c>
      <c r="C27" s="1258" t="s">
        <v>1037</v>
      </c>
      <c r="D27" s="948"/>
      <c r="E27" s="949"/>
      <c r="F27" s="949"/>
      <c r="G27" s="949"/>
      <c r="H27" s="950"/>
      <c r="I27" s="949"/>
      <c r="J27" s="1089"/>
      <c r="K27" s="951"/>
      <c r="L27" s="948"/>
      <c r="N27" s="928"/>
      <c r="O27" s="929"/>
      <c r="P27" s="1089"/>
    </row>
    <row r="28" spans="1:45" s="927" customFormat="1" ht="12">
      <c r="B28" s="1180" t="s">
        <v>456</v>
      </c>
      <c r="C28" s="1258" t="s">
        <v>1034</v>
      </c>
      <c r="D28" s="948"/>
      <c r="E28" s="949"/>
      <c r="F28" s="949"/>
      <c r="G28" s="949"/>
      <c r="H28" s="950"/>
      <c r="I28" s="949"/>
      <c r="J28" s="1089"/>
      <c r="K28" s="951"/>
      <c r="L28" s="948"/>
      <c r="N28" s="928"/>
      <c r="O28" s="929"/>
      <c r="P28" s="1089"/>
    </row>
    <row r="29" spans="1:45" s="927" customFormat="1" ht="12">
      <c r="B29" s="1180"/>
      <c r="C29" s="1258"/>
      <c r="D29" s="948"/>
      <c r="E29" s="949"/>
      <c r="F29" s="949"/>
      <c r="G29" s="949"/>
      <c r="H29" s="950"/>
      <c r="I29" s="949"/>
      <c r="J29" s="1089"/>
      <c r="K29" s="951"/>
      <c r="L29" s="948"/>
      <c r="N29" s="928"/>
      <c r="O29" s="929"/>
      <c r="P29" s="1089"/>
    </row>
    <row r="30" spans="1:45" s="914" customFormat="1">
      <c r="B30" s="1210"/>
      <c r="C30" s="1259"/>
      <c r="D30" s="927"/>
      <c r="E30" s="976"/>
      <c r="F30" s="976"/>
      <c r="G30" s="976"/>
      <c r="H30" s="977"/>
      <c r="I30" s="927"/>
      <c r="J30" s="978"/>
      <c r="K30" s="979"/>
      <c r="L30" s="929"/>
      <c r="M30" s="927"/>
    </row>
    <row r="31" spans="1:45" s="914" customFormat="1">
      <c r="B31" s="947"/>
      <c r="C31" s="952"/>
      <c r="D31" s="927"/>
      <c r="E31" s="976"/>
      <c r="F31" s="976"/>
      <c r="G31" s="976"/>
      <c r="H31" s="977"/>
      <c r="I31" s="927"/>
      <c r="J31" s="978"/>
      <c r="K31" s="979"/>
      <c r="L31" s="929"/>
      <c r="M31" s="927"/>
    </row>
    <row r="32" spans="1:45" s="914" customFormat="1">
      <c r="B32" s="947"/>
      <c r="C32" s="952"/>
      <c r="D32" s="927"/>
      <c r="E32" s="976"/>
      <c r="F32" s="976"/>
      <c r="G32" s="976"/>
      <c r="H32" s="977"/>
      <c r="I32" s="927"/>
      <c r="J32" s="978"/>
      <c r="K32" s="979"/>
      <c r="L32" s="929"/>
      <c r="M32" s="927"/>
    </row>
    <row r="33" spans="2:13" s="914" customFormat="1">
      <c r="B33" s="927"/>
      <c r="C33" s="980"/>
      <c r="D33" s="927"/>
      <c r="E33" s="976"/>
      <c r="F33" s="976"/>
      <c r="G33" s="976"/>
      <c r="H33" s="977"/>
      <c r="I33" s="927"/>
      <c r="J33" s="978"/>
      <c r="K33" s="979"/>
      <c r="L33" s="929"/>
      <c r="M33" s="927"/>
    </row>
    <row r="34" spans="2:13" s="914" customFormat="1">
      <c r="B34" s="927"/>
      <c r="C34" s="980"/>
      <c r="D34" s="927"/>
      <c r="E34" s="976"/>
      <c r="F34" s="976"/>
      <c r="G34" s="976"/>
      <c r="H34" s="977"/>
      <c r="I34" s="927"/>
      <c r="J34" s="978"/>
      <c r="K34" s="979"/>
      <c r="L34" s="929"/>
      <c r="M34" s="927"/>
    </row>
    <row r="35" spans="2:13" s="914" customFormat="1">
      <c r="B35" s="927"/>
      <c r="C35" s="985" t="s">
        <v>515</v>
      </c>
      <c r="D35" s="927"/>
      <c r="E35" s="976"/>
      <c r="F35" s="976"/>
      <c r="G35" s="976"/>
      <c r="H35" s="977"/>
      <c r="I35" s="927"/>
      <c r="J35" s="978"/>
      <c r="K35" s="979"/>
      <c r="L35" s="929"/>
      <c r="M35" s="927"/>
    </row>
    <row r="36" spans="2:13" s="914" customFormat="1" ht="4.5" customHeight="1">
      <c r="B36" s="927"/>
      <c r="C36" s="980"/>
      <c r="D36" s="927"/>
      <c r="E36" s="976"/>
      <c r="F36" s="976"/>
      <c r="G36" s="976"/>
      <c r="H36" s="977"/>
      <c r="I36" s="927"/>
      <c r="J36" s="978"/>
      <c r="K36" s="979"/>
      <c r="L36" s="929"/>
      <c r="M36" s="927"/>
    </row>
    <row r="37" spans="2:13" s="927" customFormat="1">
      <c r="C37" s="998" t="s">
        <v>101</v>
      </c>
      <c r="D37" s="999" t="s">
        <v>264</v>
      </c>
      <c r="E37" s="1000"/>
      <c r="F37" s="1000" t="s">
        <v>516</v>
      </c>
      <c r="G37" s="1052"/>
      <c r="H37" s="1053"/>
      <c r="I37" s="1054"/>
      <c r="J37" s="1055"/>
      <c r="K37" s="1001" t="s">
        <v>713</v>
      </c>
      <c r="L37" s="2781" t="s">
        <v>28</v>
      </c>
    </row>
    <row r="38" spans="2:13" s="927" customFormat="1">
      <c r="C38" s="1002"/>
      <c r="D38" s="1003"/>
      <c r="E38" s="1004"/>
      <c r="F38" s="1004" t="s">
        <v>42</v>
      </c>
      <c r="G38" s="1056"/>
      <c r="H38" s="1057"/>
      <c r="I38" s="1058"/>
      <c r="J38" s="1059"/>
      <c r="K38" s="1005" t="s">
        <v>42</v>
      </c>
      <c r="L38" s="2781"/>
    </row>
    <row r="39" spans="2:13" s="927" customFormat="1">
      <c r="C39" s="986" t="s">
        <v>517</v>
      </c>
      <c r="D39" s="995" t="s">
        <v>162</v>
      </c>
      <c r="E39" s="1060">
        <f>24*8*22*3</f>
        <v>12672</v>
      </c>
      <c r="F39" s="1060">
        <v>45.71</v>
      </c>
      <c r="G39" s="1061">
        <v>0</v>
      </c>
      <c r="H39" s="1062">
        <f>F39-G39</f>
        <v>45.71</v>
      </c>
      <c r="I39" s="1063">
        <v>0</v>
      </c>
      <c r="J39" s="1049">
        <f>H39+(H39*I39)</f>
        <v>45.71</v>
      </c>
      <c r="K39" s="987">
        <f>ROUND(E39*J39,2)</f>
        <v>579237.12</v>
      </c>
      <c r="L39" s="1077" t="s">
        <v>744</v>
      </c>
    </row>
    <row r="40" spans="2:13" s="927" customFormat="1">
      <c r="C40" s="988" t="s">
        <v>518</v>
      </c>
      <c r="D40" s="996" t="s">
        <v>162</v>
      </c>
      <c r="E40" s="1064">
        <f>24*8*22*2</f>
        <v>8448</v>
      </c>
      <c r="F40" s="1064">
        <v>39.82</v>
      </c>
      <c r="G40" s="1065">
        <v>0</v>
      </c>
      <c r="H40" s="1066">
        <f>F40-G40</f>
        <v>39.82</v>
      </c>
      <c r="I40" s="1067">
        <v>0</v>
      </c>
      <c r="J40" s="1050">
        <f>H40+(H40*I40)</f>
        <v>39.82</v>
      </c>
      <c r="K40" s="989">
        <f>ROUND(E40*J40,2)</f>
        <v>336399.35999999999</v>
      </c>
      <c r="L40" s="1077" t="s">
        <v>745</v>
      </c>
    </row>
    <row r="41" spans="2:13" s="927" customFormat="1">
      <c r="C41" s="988" t="s">
        <v>519</v>
      </c>
      <c r="D41" s="996" t="s">
        <v>162</v>
      </c>
      <c r="E41" s="1064">
        <f>24*8*22*1</f>
        <v>4224</v>
      </c>
      <c r="F41" s="1064">
        <v>10.18</v>
      </c>
      <c r="G41" s="1065">
        <v>0</v>
      </c>
      <c r="H41" s="1066">
        <f>F41-G41</f>
        <v>10.18</v>
      </c>
      <c r="I41" s="1067">
        <v>0</v>
      </c>
      <c r="J41" s="1050">
        <f>H41+(H41*I41)</f>
        <v>10.18</v>
      </c>
      <c r="K41" s="989">
        <f>ROUND(E41*J41,2)</f>
        <v>43000.32</v>
      </c>
      <c r="L41" s="1077" t="s">
        <v>746</v>
      </c>
    </row>
    <row r="42" spans="2:13" s="927" customFormat="1">
      <c r="C42" s="988" t="s">
        <v>520</v>
      </c>
      <c r="D42" s="996" t="s">
        <v>162</v>
      </c>
      <c r="E42" s="1064">
        <f>24*8*22*4</f>
        <v>16896</v>
      </c>
      <c r="F42" s="1064">
        <v>10.79</v>
      </c>
      <c r="G42" s="1065">
        <v>0</v>
      </c>
      <c r="H42" s="1066">
        <f>F42-G42</f>
        <v>10.79</v>
      </c>
      <c r="I42" s="1067">
        <v>0</v>
      </c>
      <c r="J42" s="1050">
        <f>H42+(H42*I42)</f>
        <v>10.79</v>
      </c>
      <c r="K42" s="989">
        <f>ROUND(E42*J42,2)</f>
        <v>182307.84</v>
      </c>
      <c r="L42" s="1077" t="s">
        <v>747</v>
      </c>
    </row>
    <row r="43" spans="2:13" s="927" customFormat="1">
      <c r="C43" s="990"/>
      <c r="D43" s="997"/>
      <c r="E43" s="1068"/>
      <c r="F43" s="1068"/>
      <c r="G43" s="1069"/>
      <c r="H43" s="1070"/>
      <c r="I43" s="1071"/>
      <c r="J43" s="1051"/>
      <c r="K43" s="991"/>
      <c r="L43" s="929"/>
    </row>
    <row r="44" spans="2:13" s="927" customFormat="1" ht="13.5" thickBot="1">
      <c r="C44" s="992" t="s">
        <v>18</v>
      </c>
      <c r="D44" s="993"/>
      <c r="E44" s="1072"/>
      <c r="F44" s="1072"/>
      <c r="G44" s="1073"/>
      <c r="H44" s="1074"/>
      <c r="I44" s="1075"/>
      <c r="J44" s="1076"/>
      <c r="K44" s="994">
        <f>SUM(K39:K43)</f>
        <v>1140944.6399999999</v>
      </c>
      <c r="L44" s="929"/>
    </row>
    <row r="45" spans="2:13" s="927" customFormat="1">
      <c r="C45" s="980"/>
      <c r="E45" s="976"/>
      <c r="F45" s="976"/>
      <c r="G45" s="976"/>
      <c r="H45" s="977"/>
      <c r="J45" s="978"/>
      <c r="K45" s="979"/>
      <c r="L45" s="929"/>
    </row>
    <row r="46" spans="2:13" s="927" customFormat="1">
      <c r="C46" s="980"/>
      <c r="E46" s="976"/>
      <c r="F46" s="976"/>
      <c r="G46" s="976"/>
      <c r="H46" s="977"/>
      <c r="J46" s="978"/>
      <c r="K46" s="979"/>
      <c r="L46" s="929"/>
    </row>
    <row r="47" spans="2:13" s="927" customFormat="1">
      <c r="C47" s="980"/>
      <c r="E47" s="976"/>
      <c r="F47" s="976"/>
      <c r="G47" s="976"/>
      <c r="H47" s="977"/>
      <c r="J47" s="978"/>
      <c r="K47" s="979"/>
      <c r="L47" s="929"/>
    </row>
    <row r="48" spans="2:13" s="927" customFormat="1">
      <c r="C48" s="980"/>
      <c r="E48" s="976"/>
      <c r="F48" s="976"/>
      <c r="G48" s="976"/>
      <c r="H48" s="977"/>
      <c r="J48" s="978"/>
      <c r="K48" s="979"/>
      <c r="L48" s="929"/>
    </row>
    <row r="49" spans="3:12" s="927" customFormat="1">
      <c r="C49" s="980"/>
      <c r="E49" s="976"/>
      <c r="F49" s="976"/>
      <c r="G49" s="976"/>
      <c r="H49" s="977"/>
      <c r="J49" s="978"/>
      <c r="K49" s="979"/>
      <c r="L49" s="929"/>
    </row>
    <row r="50" spans="3:12" s="927" customFormat="1">
      <c r="C50" s="980"/>
      <c r="E50" s="976"/>
      <c r="F50" s="976"/>
      <c r="G50" s="976"/>
      <c r="H50" s="977"/>
      <c r="J50" s="978"/>
      <c r="K50" s="979"/>
      <c r="L50" s="929"/>
    </row>
    <row r="51" spans="3:12" s="927" customFormat="1">
      <c r="C51" s="980"/>
      <c r="E51" s="976"/>
      <c r="F51" s="976"/>
      <c r="G51" s="976"/>
      <c r="H51" s="977"/>
      <c r="J51" s="978"/>
      <c r="K51" s="979"/>
      <c r="L51" s="929"/>
    </row>
    <row r="52" spans="3:12" s="927" customFormat="1">
      <c r="C52" s="980"/>
      <c r="E52" s="976"/>
      <c r="F52" s="976"/>
      <c r="G52" s="976"/>
      <c r="H52" s="977"/>
      <c r="J52" s="978"/>
      <c r="K52" s="979"/>
      <c r="L52" s="929"/>
    </row>
    <row r="53" spans="3:12" s="927" customFormat="1">
      <c r="C53" s="980"/>
      <c r="E53" s="976"/>
      <c r="F53" s="976"/>
      <c r="G53" s="976"/>
      <c r="H53" s="977"/>
      <c r="J53" s="978"/>
      <c r="K53" s="979"/>
      <c r="L53" s="929"/>
    </row>
    <row r="54" spans="3:12" s="927" customFormat="1">
      <c r="C54" s="980"/>
      <c r="E54" s="976"/>
      <c r="F54" s="976"/>
      <c r="G54" s="976"/>
      <c r="H54" s="977"/>
      <c r="J54" s="978"/>
      <c r="K54" s="979"/>
      <c r="L54" s="929"/>
    </row>
    <row r="55" spans="3:12" s="927" customFormat="1">
      <c r="C55" s="980"/>
      <c r="E55" s="976"/>
      <c r="F55" s="976"/>
      <c r="G55" s="976"/>
      <c r="H55" s="977"/>
      <c r="J55" s="978"/>
      <c r="K55" s="979"/>
      <c r="L55" s="929"/>
    </row>
    <row r="56" spans="3:12" s="927" customFormat="1">
      <c r="C56" s="980"/>
      <c r="E56" s="976"/>
      <c r="F56" s="976"/>
      <c r="G56" s="976"/>
      <c r="H56" s="977"/>
      <c r="J56" s="978"/>
      <c r="K56" s="979"/>
      <c r="L56" s="929"/>
    </row>
    <row r="57" spans="3:12" s="927" customFormat="1">
      <c r="C57" s="980"/>
      <c r="E57" s="976"/>
      <c r="F57" s="976"/>
      <c r="G57" s="976"/>
      <c r="H57" s="977"/>
      <c r="J57" s="978"/>
      <c r="K57" s="979"/>
      <c r="L57" s="929"/>
    </row>
    <row r="58" spans="3:12" s="927" customFormat="1">
      <c r="C58" s="980"/>
      <c r="E58" s="976"/>
      <c r="F58" s="976"/>
      <c r="G58" s="976"/>
      <c r="H58" s="977"/>
      <c r="J58" s="978"/>
      <c r="K58" s="979"/>
      <c r="L58" s="929"/>
    </row>
    <row r="59" spans="3:12" s="927" customFormat="1">
      <c r="C59" s="980"/>
      <c r="E59" s="976"/>
      <c r="F59" s="976"/>
      <c r="G59" s="976"/>
      <c r="H59" s="977"/>
      <c r="J59" s="978"/>
      <c r="K59" s="979"/>
      <c r="L59" s="929"/>
    </row>
    <row r="60" spans="3:12" s="927" customFormat="1">
      <c r="C60" s="980"/>
      <c r="E60" s="976"/>
      <c r="F60" s="976"/>
      <c r="G60" s="976"/>
      <c r="H60" s="977"/>
      <c r="J60" s="978"/>
      <c r="K60" s="979"/>
      <c r="L60" s="929"/>
    </row>
    <row r="61" spans="3:12" s="927" customFormat="1">
      <c r="C61" s="980"/>
      <c r="E61" s="976"/>
      <c r="F61" s="976"/>
      <c r="G61" s="976"/>
      <c r="H61" s="977"/>
      <c r="J61" s="978"/>
      <c r="K61" s="979"/>
      <c r="L61" s="929"/>
    </row>
    <row r="62" spans="3:12" s="927" customFormat="1">
      <c r="C62" s="980"/>
      <c r="E62" s="976"/>
      <c r="F62" s="976"/>
      <c r="G62" s="976"/>
      <c r="H62" s="977"/>
      <c r="J62" s="978"/>
      <c r="K62" s="979"/>
      <c r="L62" s="929"/>
    </row>
    <row r="63" spans="3:12" s="927" customFormat="1">
      <c r="C63" s="980"/>
      <c r="E63" s="976"/>
      <c r="F63" s="976"/>
      <c r="G63" s="976"/>
      <c r="H63" s="977"/>
      <c r="J63" s="978"/>
      <c r="K63" s="979"/>
      <c r="L63" s="929"/>
    </row>
    <row r="64" spans="3:12" s="927" customFormat="1">
      <c r="C64" s="980"/>
      <c r="E64" s="976"/>
      <c r="F64" s="976"/>
      <c r="G64" s="976"/>
      <c r="H64" s="977"/>
      <c r="J64" s="978"/>
      <c r="K64" s="979"/>
      <c r="L64" s="929"/>
    </row>
    <row r="65" spans="3:12" s="927" customFormat="1">
      <c r="C65" s="980"/>
      <c r="E65" s="976"/>
      <c r="F65" s="976"/>
      <c r="G65" s="976"/>
      <c r="H65" s="977"/>
      <c r="J65" s="978"/>
      <c r="K65" s="979"/>
      <c r="L65" s="929"/>
    </row>
    <row r="66" spans="3:12" s="927" customFormat="1">
      <c r="C66" s="980"/>
      <c r="E66" s="976"/>
      <c r="F66" s="976"/>
      <c r="G66" s="976"/>
      <c r="H66" s="977"/>
      <c r="J66" s="978"/>
      <c r="K66" s="979"/>
      <c r="L66" s="929"/>
    </row>
    <row r="67" spans="3:12" s="927" customFormat="1">
      <c r="C67" s="980"/>
      <c r="E67" s="976"/>
      <c r="F67" s="976"/>
      <c r="G67" s="976"/>
      <c r="H67" s="977"/>
      <c r="J67" s="978"/>
      <c r="K67" s="979"/>
      <c r="L67" s="929"/>
    </row>
    <row r="68" spans="3:12" s="927" customFormat="1">
      <c r="C68" s="980"/>
      <c r="E68" s="976"/>
      <c r="F68" s="976"/>
      <c r="G68" s="976"/>
      <c r="H68" s="977"/>
      <c r="J68" s="978"/>
      <c r="K68" s="979"/>
      <c r="L68" s="929"/>
    </row>
    <row r="69" spans="3:12" s="927" customFormat="1">
      <c r="C69" s="980"/>
      <c r="E69" s="976"/>
      <c r="F69" s="976"/>
      <c r="G69" s="976"/>
      <c r="H69" s="977"/>
      <c r="J69" s="978"/>
      <c r="K69" s="979"/>
      <c r="L69" s="929"/>
    </row>
    <row r="70" spans="3:12" s="927" customFormat="1">
      <c r="C70" s="980"/>
      <c r="E70" s="976"/>
      <c r="F70" s="976"/>
      <c r="G70" s="976"/>
      <c r="H70" s="977"/>
      <c r="J70" s="978"/>
      <c r="K70" s="979"/>
      <c r="L70" s="929"/>
    </row>
    <row r="71" spans="3:12" s="927" customFormat="1">
      <c r="C71" s="980"/>
      <c r="E71" s="976"/>
      <c r="F71" s="976"/>
      <c r="G71" s="976"/>
      <c r="H71" s="977"/>
      <c r="J71" s="978"/>
      <c r="K71" s="979"/>
      <c r="L71" s="929"/>
    </row>
    <row r="72" spans="3:12" s="927" customFormat="1">
      <c r="C72" s="980"/>
      <c r="E72" s="976"/>
      <c r="F72" s="976"/>
      <c r="G72" s="976"/>
      <c r="H72" s="977"/>
      <c r="J72" s="978"/>
      <c r="K72" s="979"/>
      <c r="L72" s="929"/>
    </row>
    <row r="73" spans="3:12" s="927" customFormat="1">
      <c r="C73" s="980"/>
      <c r="E73" s="976"/>
      <c r="F73" s="976"/>
      <c r="G73" s="976"/>
      <c r="H73" s="977"/>
      <c r="J73" s="978"/>
      <c r="K73" s="979"/>
      <c r="L73" s="929"/>
    </row>
    <row r="74" spans="3:12" s="927" customFormat="1">
      <c r="C74" s="980"/>
      <c r="E74" s="976"/>
      <c r="F74" s="976"/>
      <c r="G74" s="976"/>
      <c r="H74" s="977"/>
      <c r="J74" s="978"/>
      <c r="K74" s="979"/>
      <c r="L74" s="929"/>
    </row>
    <row r="75" spans="3:12" s="927" customFormat="1">
      <c r="C75" s="980"/>
      <c r="E75" s="976"/>
      <c r="F75" s="976"/>
      <c r="G75" s="976"/>
      <c r="H75" s="977"/>
      <c r="J75" s="978"/>
      <c r="K75" s="979"/>
      <c r="L75" s="929"/>
    </row>
    <row r="76" spans="3:12" s="927" customFormat="1">
      <c r="C76" s="980"/>
      <c r="E76" s="976"/>
      <c r="F76" s="976"/>
      <c r="G76" s="976"/>
      <c r="H76" s="977"/>
      <c r="J76" s="978"/>
      <c r="K76" s="979"/>
      <c r="L76" s="929"/>
    </row>
    <row r="77" spans="3:12" s="927" customFormat="1">
      <c r="C77" s="980"/>
      <c r="E77" s="976"/>
      <c r="F77" s="976"/>
      <c r="G77" s="976"/>
      <c r="H77" s="977"/>
      <c r="J77" s="978"/>
      <c r="K77" s="979"/>
      <c r="L77" s="929"/>
    </row>
    <row r="78" spans="3:12" s="927" customFormat="1">
      <c r="C78" s="980"/>
      <c r="E78" s="976"/>
      <c r="F78" s="976"/>
      <c r="G78" s="976"/>
      <c r="H78" s="977"/>
      <c r="J78" s="978"/>
      <c r="K78" s="979"/>
      <c r="L78" s="929"/>
    </row>
    <row r="79" spans="3:12" s="927" customFormat="1">
      <c r="C79" s="980"/>
      <c r="E79" s="976"/>
      <c r="F79" s="976"/>
      <c r="G79" s="976"/>
      <c r="H79" s="977"/>
      <c r="J79" s="978"/>
      <c r="K79" s="979"/>
      <c r="L79" s="929"/>
    </row>
    <row r="80" spans="3:12" s="927" customFormat="1">
      <c r="C80" s="980"/>
      <c r="E80" s="976"/>
      <c r="F80" s="976"/>
      <c r="G80" s="976"/>
      <c r="H80" s="977"/>
      <c r="J80" s="978"/>
      <c r="K80" s="979"/>
      <c r="L80" s="929"/>
    </row>
    <row r="81" spans="3:12" s="927" customFormat="1">
      <c r="C81" s="980"/>
      <c r="E81" s="976"/>
      <c r="F81" s="976"/>
      <c r="G81" s="976"/>
      <c r="H81" s="977"/>
      <c r="J81" s="978"/>
      <c r="K81" s="979"/>
      <c r="L81" s="929"/>
    </row>
    <row r="82" spans="3:12" s="927" customFormat="1">
      <c r="C82" s="980"/>
      <c r="E82" s="976"/>
      <c r="F82" s="976"/>
      <c r="G82" s="976"/>
      <c r="H82" s="977"/>
      <c r="J82" s="978"/>
      <c r="K82" s="979"/>
      <c r="L82" s="929"/>
    </row>
    <row r="83" spans="3:12" s="927" customFormat="1">
      <c r="C83" s="980"/>
      <c r="E83" s="976"/>
      <c r="F83" s="976"/>
      <c r="G83" s="976"/>
      <c r="H83" s="977"/>
      <c r="J83" s="978"/>
      <c r="K83" s="979"/>
      <c r="L83" s="929"/>
    </row>
    <row r="84" spans="3:12" s="927" customFormat="1">
      <c r="C84" s="980"/>
      <c r="E84" s="976"/>
      <c r="F84" s="976"/>
      <c r="G84" s="976"/>
      <c r="H84" s="977"/>
      <c r="J84" s="978"/>
      <c r="K84" s="979"/>
      <c r="L84" s="929"/>
    </row>
    <row r="85" spans="3:12" s="927" customFormat="1">
      <c r="C85" s="980"/>
      <c r="E85" s="976"/>
      <c r="F85" s="976"/>
      <c r="G85" s="976"/>
      <c r="H85" s="977"/>
      <c r="J85" s="978"/>
      <c r="K85" s="979"/>
      <c r="L85" s="929"/>
    </row>
  </sheetData>
  <mergeCells count="9">
    <mergeCell ref="L37:L38"/>
    <mergeCell ref="B7:M7"/>
    <mergeCell ref="B8:M8"/>
    <mergeCell ref="B1:M1"/>
    <mergeCell ref="B2:M2"/>
    <mergeCell ref="B3:K3"/>
    <mergeCell ref="E5:J5"/>
    <mergeCell ref="E6:J6"/>
    <mergeCell ref="B20:M20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75"/>
  <sheetViews>
    <sheetView view="pageBreakPreview" zoomScale="85" zoomScaleSheetLayoutView="85" workbookViewId="0">
      <selection activeCell="C184" sqref="C184"/>
    </sheetView>
  </sheetViews>
  <sheetFormatPr defaultRowHeight="12.75"/>
  <cols>
    <col min="1" max="1" width="1.140625" style="927" customWidth="1"/>
    <col min="2" max="2" width="11.7109375" style="1183" customWidth="1"/>
    <col min="3" max="3" width="66" style="1278" customWidth="1"/>
    <col min="4" max="4" width="6.7109375" style="1183" customWidth="1"/>
    <col min="5" max="5" width="12.140625" style="1284" customWidth="1"/>
    <col min="6" max="6" width="11.140625" style="1215" customWidth="1"/>
    <col min="7" max="8" width="11.140625" style="1284" customWidth="1"/>
    <col min="9" max="9" width="11.140625" style="927" customWidth="1"/>
    <col min="10" max="10" width="10.28515625" style="1284" customWidth="1"/>
    <col min="11" max="11" width="12.85546875" style="1287" customWidth="1"/>
    <col min="12" max="12" width="10.140625" style="1031" customWidth="1"/>
    <col min="13" max="13" width="9.5703125" style="1183" customWidth="1"/>
    <col min="14" max="14" width="2.42578125" style="927" customWidth="1"/>
    <col min="15" max="15" width="10" style="927" customWidth="1"/>
    <col min="16" max="16384" width="9.140625" style="927"/>
  </cols>
  <sheetData>
    <row r="1" spans="1:47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909"/>
    </row>
    <row r="2" spans="1:47" ht="12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</row>
    <row r="3" spans="1:47" ht="12.75" customHeight="1">
      <c r="B3" s="2781"/>
      <c r="C3" s="2781"/>
      <c r="D3" s="2781"/>
      <c r="E3" s="2781"/>
      <c r="F3" s="2781"/>
      <c r="G3" s="2781"/>
      <c r="H3" s="2781"/>
      <c r="I3" s="2781"/>
      <c r="J3" s="2781"/>
      <c r="K3" s="2781"/>
    </row>
    <row r="4" spans="1:47">
      <c r="B4" s="1244" t="s">
        <v>1</v>
      </c>
      <c r="C4" s="1255" t="s">
        <v>655</v>
      </c>
      <c r="D4" s="1244"/>
      <c r="E4" s="1246"/>
      <c r="F4" s="1246"/>
      <c r="G4" s="1246"/>
      <c r="H4" s="1246"/>
      <c r="I4" s="938"/>
      <c r="J4" s="1246"/>
    </row>
    <row r="5" spans="1:47" ht="8.25" customHeight="1">
      <c r="B5" s="1244"/>
      <c r="C5" s="1255"/>
      <c r="D5" s="1244"/>
      <c r="E5" s="1246"/>
      <c r="F5" s="2781"/>
      <c r="G5" s="2781"/>
      <c r="H5" s="2781"/>
      <c r="I5" s="2781"/>
      <c r="J5" s="2781"/>
      <c r="K5" s="2781"/>
      <c r="O5" s="948"/>
    </row>
    <row r="6" spans="1:47">
      <c r="B6" s="1179" t="s">
        <v>2</v>
      </c>
      <c r="C6" s="1256" t="s">
        <v>716</v>
      </c>
      <c r="D6" s="1179"/>
      <c r="E6" s="1246"/>
      <c r="F6" s="2781"/>
      <c r="G6" s="2781"/>
      <c r="H6" s="2781"/>
      <c r="I6" s="2781"/>
      <c r="J6" s="2781"/>
      <c r="K6" s="2781"/>
      <c r="O6" s="948"/>
    </row>
    <row r="7" spans="1:47" ht="12.75" customHeight="1">
      <c r="B7" s="2781" t="s">
        <v>504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  <c r="O7" s="948"/>
    </row>
    <row r="8" spans="1:47" ht="15" customHeight="1">
      <c r="B8" s="2781" t="s">
        <v>530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  <c r="O8" s="948"/>
    </row>
    <row r="9" spans="1:47" s="968" customFormat="1" ht="11.25" customHeight="1">
      <c r="B9" s="1244"/>
      <c r="C9" s="1275"/>
      <c r="D9" s="1179"/>
      <c r="E9" s="1246"/>
      <c r="F9" s="1246"/>
      <c r="G9" s="1246"/>
      <c r="H9" s="1246"/>
      <c r="I9" s="938"/>
      <c r="J9" s="1246"/>
      <c r="K9" s="1287"/>
      <c r="L9" s="1266"/>
      <c r="M9" s="967"/>
    </row>
    <row r="10" spans="1:47" s="903" customFormat="1" ht="24" customHeight="1">
      <c r="B10" s="478" t="s">
        <v>3</v>
      </c>
      <c r="C10" s="478" t="s">
        <v>36</v>
      </c>
      <c r="D10" s="478" t="s">
        <v>6</v>
      </c>
      <c r="E10" s="1205" t="s">
        <v>5</v>
      </c>
      <c r="F10" s="1205" t="s">
        <v>39</v>
      </c>
      <c r="G10" s="1205" t="s">
        <v>37</v>
      </c>
      <c r="H10" s="1205" t="s">
        <v>26</v>
      </c>
      <c r="I10" s="480" t="s">
        <v>38</v>
      </c>
      <c r="J10" s="1205" t="s">
        <v>27</v>
      </c>
      <c r="K10" s="1294" t="s">
        <v>18</v>
      </c>
      <c r="L10" s="481" t="s">
        <v>28</v>
      </c>
      <c r="M10" s="482" t="s">
        <v>29</v>
      </c>
      <c r="N10" s="901"/>
    </row>
    <row r="11" spans="1:47" s="1020" customFormat="1" ht="12" customHeight="1">
      <c r="B11" s="1261">
        <v>1</v>
      </c>
      <c r="C11" s="1276" t="s">
        <v>910</v>
      </c>
      <c r="D11" s="1021"/>
      <c r="E11" s="1280"/>
      <c r="F11" s="1280"/>
      <c r="G11" s="1158"/>
      <c r="H11" s="1158"/>
      <c r="I11" s="1022"/>
      <c r="J11" s="1158"/>
      <c r="K11" s="1247"/>
      <c r="L11" s="1023"/>
      <c r="M11" s="1267"/>
      <c r="W11" s="1024"/>
    </row>
    <row r="12" spans="1:47" s="1020" customFormat="1" ht="12" customHeight="1">
      <c r="B12" s="1262"/>
      <c r="C12" s="1260"/>
      <c r="D12" s="1021"/>
      <c r="E12" s="1280"/>
      <c r="F12" s="1280"/>
      <c r="G12" s="1158"/>
      <c r="H12" s="1158"/>
      <c r="I12" s="1022"/>
      <c r="J12" s="1158"/>
      <c r="K12" s="1247"/>
      <c r="L12" s="1023"/>
      <c r="M12" s="1267"/>
      <c r="W12" s="1024"/>
    </row>
    <row r="13" spans="1:47" s="1025" customFormat="1" ht="12.75" customHeight="1">
      <c r="B13" s="1263" t="s">
        <v>40</v>
      </c>
      <c r="C13" s="1276" t="s">
        <v>100</v>
      </c>
      <c r="D13" s="1265"/>
      <c r="E13" s="1281"/>
      <c r="F13" s="1281"/>
      <c r="G13" s="1281"/>
      <c r="H13" s="1281"/>
      <c r="I13" s="1026"/>
      <c r="J13" s="1281"/>
      <c r="K13" s="1288"/>
      <c r="L13" s="1268"/>
      <c r="M13" s="1267"/>
      <c r="W13" s="1027"/>
    </row>
    <row r="14" spans="1:47" s="1018" customFormat="1" ht="12.75" customHeight="1">
      <c r="B14" s="1016" t="s">
        <v>720</v>
      </c>
      <c r="C14" s="1454" t="s">
        <v>410</v>
      </c>
      <c r="D14" s="1455" t="s">
        <v>9</v>
      </c>
      <c r="E14" s="1456">
        <v>76</v>
      </c>
      <c r="F14" s="2341">
        <v>1670.62</v>
      </c>
      <c r="G14" s="1458">
        <v>0</v>
      </c>
      <c r="H14" s="1458">
        <f>F14-G14</f>
        <v>1670.62</v>
      </c>
      <c r="I14" s="1012">
        <v>0.25</v>
      </c>
      <c r="J14" s="1458">
        <f>H14+(H14*I14)</f>
        <v>2088.2749999999996</v>
      </c>
      <c r="K14" s="1458">
        <f>ROUND(E14*J14,2)</f>
        <v>158708.9</v>
      </c>
      <c r="L14" s="1455" t="s">
        <v>407</v>
      </c>
      <c r="M14" s="1457" t="s">
        <v>25</v>
      </c>
      <c r="W14" s="1019"/>
    </row>
    <row r="15" spans="1:47" s="914" customFormat="1" ht="12.75" customHeight="1">
      <c r="B15" s="1264"/>
      <c r="C15" s="1260"/>
      <c r="D15" s="1250"/>
      <c r="E15" s="1157"/>
      <c r="F15" s="1157"/>
      <c r="G15" s="1157"/>
      <c r="H15" s="1157"/>
      <c r="I15" s="1022"/>
      <c r="J15" s="1158"/>
      <c r="K15" s="1289"/>
      <c r="L15" s="1249"/>
      <c r="M15" s="1269"/>
      <c r="W15" s="915"/>
    </row>
    <row r="16" spans="1:47" s="340" customFormat="1" ht="12.75" customHeight="1">
      <c r="A16" s="914"/>
      <c r="B16" s="2203"/>
      <c r="C16" s="2098" t="s">
        <v>913</v>
      </c>
      <c r="D16" s="2200"/>
      <c r="E16" s="2096"/>
      <c r="F16" s="2096"/>
      <c r="G16" s="2096"/>
      <c r="H16" s="2096"/>
      <c r="I16" s="2096"/>
      <c r="J16" s="2096"/>
      <c r="K16" s="2094">
        <f>SUM(K14:K14)</f>
        <v>158708.9</v>
      </c>
      <c r="L16" s="2096"/>
      <c r="M16" s="2097"/>
      <c r="N16" s="914"/>
      <c r="O16" s="914"/>
      <c r="P16" s="914"/>
      <c r="Q16" s="914"/>
      <c r="R16" s="914"/>
      <c r="S16" s="914"/>
      <c r="T16" s="915"/>
      <c r="U16" s="915"/>
      <c r="V16" s="916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14"/>
      <c r="AK16" s="914"/>
      <c r="AL16" s="914"/>
      <c r="AM16" s="914"/>
      <c r="AN16" s="914"/>
      <c r="AO16" s="914"/>
      <c r="AP16" s="914"/>
      <c r="AQ16" s="914"/>
      <c r="AR16" s="914"/>
      <c r="AS16" s="914"/>
      <c r="AT16" s="914"/>
      <c r="AU16" s="914"/>
    </row>
    <row r="17" spans="1:47" s="340" customFormat="1" ht="5.25" customHeight="1">
      <c r="A17" s="914"/>
      <c r="B17" s="2781"/>
      <c r="C17" s="2781"/>
      <c r="D17" s="2781"/>
      <c r="E17" s="2781"/>
      <c r="F17" s="2781"/>
      <c r="G17" s="2781"/>
      <c r="H17" s="2781"/>
      <c r="I17" s="2781"/>
      <c r="J17" s="2781"/>
      <c r="K17" s="2781"/>
      <c r="L17" s="2781"/>
      <c r="M17" s="2781"/>
      <c r="N17" s="914"/>
      <c r="O17" s="914"/>
      <c r="P17" s="914"/>
      <c r="Q17" s="914"/>
      <c r="R17" s="914"/>
      <c r="S17" s="914"/>
      <c r="T17" s="915"/>
      <c r="U17" s="915"/>
      <c r="V17" s="916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4"/>
      <c r="AK17" s="914"/>
      <c r="AL17" s="914"/>
      <c r="AM17" s="914"/>
      <c r="AN17" s="914"/>
      <c r="AO17" s="914"/>
      <c r="AP17" s="914"/>
      <c r="AQ17" s="914"/>
      <c r="AR17" s="914"/>
      <c r="AS17" s="914"/>
      <c r="AT17" s="914"/>
      <c r="AU17" s="914"/>
    </row>
    <row r="18" spans="1:47" s="1696" customFormat="1" ht="17.100000000000001" customHeight="1">
      <c r="A18" s="1025"/>
      <c r="B18" s="2205"/>
      <c r="C18" s="2102" t="s">
        <v>1312</v>
      </c>
      <c r="D18" s="2206"/>
      <c r="E18" s="2206"/>
      <c r="F18" s="2105"/>
      <c r="G18" s="2105"/>
      <c r="H18" s="2105"/>
      <c r="I18" s="2105"/>
      <c r="J18" s="2105"/>
      <c r="K18" s="2105">
        <f>K16</f>
        <v>158708.9</v>
      </c>
      <c r="L18" s="2105"/>
      <c r="M18" s="2201"/>
      <c r="N18" s="1025"/>
      <c r="O18" s="1025"/>
      <c r="P18" s="1025"/>
      <c r="Q18" s="1025"/>
      <c r="R18" s="1025"/>
      <c r="S18" s="1025"/>
      <c r="T18" s="1027"/>
      <c r="U18" s="1027"/>
      <c r="V18" s="2280"/>
      <c r="W18" s="1025"/>
      <c r="X18" s="1025"/>
      <c r="Y18" s="1025"/>
      <c r="Z18" s="1025"/>
      <c r="AA18" s="1025"/>
      <c r="AB18" s="1025"/>
      <c r="AC18" s="1025"/>
      <c r="AD18" s="1025"/>
      <c r="AE18" s="1025"/>
      <c r="AF18" s="1025"/>
      <c r="AG18" s="1025"/>
      <c r="AH18" s="1025"/>
      <c r="AI18" s="1025"/>
      <c r="AJ18" s="1025"/>
      <c r="AK18" s="1025"/>
      <c r="AL18" s="1025"/>
      <c r="AM18" s="1025"/>
      <c r="AN18" s="1025"/>
      <c r="AO18" s="1025"/>
      <c r="AP18" s="1025"/>
      <c r="AQ18" s="1025"/>
      <c r="AR18" s="1025"/>
      <c r="AS18" s="1025"/>
      <c r="AT18" s="1025"/>
      <c r="AU18" s="1025"/>
    </row>
    <row r="19" spans="1:47" s="914" customFormat="1">
      <c r="B19" s="1180"/>
      <c r="C19" s="1277"/>
      <c r="D19" s="1024"/>
      <c r="E19" s="1282"/>
      <c r="F19" s="1283"/>
      <c r="G19" s="1283"/>
      <c r="H19" s="1283"/>
      <c r="I19" s="956"/>
      <c r="J19" s="1283"/>
      <c r="K19" s="1290"/>
      <c r="L19" s="1251"/>
      <c r="M19" s="1252"/>
      <c r="T19" s="915"/>
      <c r="U19" s="915"/>
      <c r="V19" s="916"/>
    </row>
    <row r="20" spans="1:47" ht="12">
      <c r="B20" s="1180" t="s">
        <v>1308</v>
      </c>
      <c r="C20" s="1257" t="s">
        <v>53</v>
      </c>
      <c r="D20" s="1153"/>
      <c r="E20" s="1161"/>
      <c r="F20" s="1161"/>
      <c r="G20" s="1161"/>
      <c r="H20" s="1161"/>
      <c r="I20" s="950"/>
      <c r="J20" s="1161"/>
      <c r="K20" s="1156"/>
      <c r="L20" s="1169"/>
      <c r="M20" s="1153"/>
      <c r="O20" s="928"/>
      <c r="P20" s="929"/>
      <c r="Q20" s="1089"/>
    </row>
    <row r="21" spans="1:47" ht="12">
      <c r="B21" s="1180" t="s">
        <v>30</v>
      </c>
      <c r="C21" s="1505" t="s">
        <v>1392</v>
      </c>
      <c r="D21" s="1153"/>
      <c r="E21" s="1161"/>
      <c r="F21" s="1161"/>
      <c r="G21" s="1161"/>
      <c r="H21" s="1161"/>
      <c r="I21" s="950"/>
      <c r="J21" s="1161"/>
      <c r="K21" s="1156"/>
      <c r="L21" s="1169"/>
      <c r="M21" s="1153"/>
      <c r="O21" s="928"/>
      <c r="P21" s="929"/>
      <c r="Q21" s="1089"/>
    </row>
    <row r="22" spans="1:47" ht="12">
      <c r="B22" s="1180" t="s">
        <v>54</v>
      </c>
      <c r="C22" s="1258" t="s">
        <v>1039</v>
      </c>
      <c r="D22" s="1153"/>
      <c r="E22" s="1161"/>
      <c r="F22" s="1161"/>
      <c r="G22" s="1161"/>
      <c r="H22" s="1161"/>
      <c r="I22" s="950"/>
      <c r="J22" s="1161"/>
      <c r="K22" s="1156"/>
      <c r="L22" s="1169"/>
      <c r="M22" s="1153"/>
      <c r="O22" s="928"/>
      <c r="P22" s="929"/>
      <c r="Q22" s="1089"/>
    </row>
    <row r="23" spans="1:47" ht="12">
      <c r="B23" s="1180" t="s">
        <v>55</v>
      </c>
      <c r="C23" s="1258" t="s">
        <v>1037</v>
      </c>
      <c r="D23" s="1153"/>
      <c r="E23" s="1161"/>
      <c r="F23" s="1161"/>
      <c r="G23" s="1161"/>
      <c r="H23" s="1161"/>
      <c r="I23" s="950"/>
      <c r="J23" s="1161"/>
      <c r="K23" s="1156"/>
      <c r="L23" s="1169"/>
      <c r="M23" s="1153"/>
      <c r="O23" s="928"/>
      <c r="P23" s="929"/>
      <c r="Q23" s="1089"/>
    </row>
    <row r="24" spans="1:47" ht="12">
      <c r="B24" s="1180" t="s">
        <v>56</v>
      </c>
      <c r="C24" s="1258" t="s">
        <v>1037</v>
      </c>
      <c r="D24" s="1153"/>
      <c r="E24" s="1161"/>
      <c r="F24" s="1161"/>
      <c r="G24" s="1161"/>
      <c r="H24" s="1161"/>
      <c r="I24" s="950"/>
      <c r="J24" s="1161"/>
      <c r="K24" s="1156"/>
      <c r="L24" s="1169"/>
      <c r="M24" s="1153"/>
      <c r="O24" s="928"/>
      <c r="P24" s="929"/>
      <c r="Q24" s="1089"/>
    </row>
    <row r="25" spans="1:47" ht="12">
      <c r="B25" s="1180" t="s">
        <v>456</v>
      </c>
      <c r="C25" s="1258" t="s">
        <v>1034</v>
      </c>
      <c r="D25" s="1153"/>
      <c r="E25" s="1161"/>
      <c r="F25" s="1161"/>
      <c r="G25" s="1161"/>
      <c r="H25" s="1161"/>
      <c r="I25" s="950"/>
      <c r="J25" s="1161"/>
      <c r="K25" s="1156"/>
      <c r="L25" s="1169"/>
      <c r="M25" s="1153"/>
      <c r="O25" s="928"/>
      <c r="P25" s="929"/>
      <c r="Q25" s="1089"/>
    </row>
    <row r="26" spans="1:47" ht="12">
      <c r="B26" s="1180"/>
      <c r="C26" s="1258"/>
      <c r="D26" s="1153"/>
      <c r="E26" s="1161"/>
      <c r="F26" s="1161"/>
      <c r="G26" s="1161"/>
      <c r="H26" s="1161"/>
      <c r="I26" s="950"/>
      <c r="J26" s="1161"/>
      <c r="K26" s="1156"/>
      <c r="L26" s="1169"/>
      <c r="M26" s="1153"/>
      <c r="O26" s="928"/>
      <c r="P26" s="929"/>
      <c r="Q26" s="1089"/>
    </row>
    <row r="27" spans="1:47" s="914" customFormat="1" hidden="1">
      <c r="B27" s="1210"/>
      <c r="C27" s="1259"/>
      <c r="D27" s="1024"/>
      <c r="E27" s="1282"/>
      <c r="F27" s="1283"/>
      <c r="G27" s="1283"/>
      <c r="H27" s="1283"/>
      <c r="I27" s="956"/>
      <c r="J27" s="1283"/>
      <c r="K27" s="1290"/>
      <c r="L27" s="1251"/>
      <c r="M27" s="1252"/>
    </row>
    <row r="28" spans="1:47" hidden="1">
      <c r="F28" s="1284"/>
      <c r="L28" s="1028"/>
      <c r="M28" s="1149" t="s">
        <v>101</v>
      </c>
    </row>
    <row r="29" spans="1:47" hidden="1">
      <c r="F29" s="1284"/>
      <c r="J29" s="1291" t="s">
        <v>42</v>
      </c>
      <c r="L29" s="1028" t="s">
        <v>42</v>
      </c>
      <c r="M29" s="1149"/>
    </row>
    <row r="30" spans="1:47" ht="33.75" hidden="1" customHeight="1">
      <c r="B30" s="1029"/>
      <c r="C30" s="2781"/>
      <c r="D30" s="2781"/>
      <c r="E30" s="2781"/>
      <c r="F30" s="2781"/>
      <c r="G30" s="2781"/>
      <c r="H30" s="2781"/>
      <c r="I30" s="1030" t="s">
        <v>468</v>
      </c>
      <c r="J30" s="1292"/>
      <c r="K30" s="1293">
        <v>9.2799999999999994</v>
      </c>
      <c r="M30" s="1271">
        <f>SUM(M31:M33)</f>
        <v>0</v>
      </c>
    </row>
    <row r="31" spans="1:47" hidden="1">
      <c r="B31" s="1270"/>
      <c r="C31" s="1279"/>
      <c r="D31" s="1033"/>
      <c r="E31" s="1285"/>
      <c r="F31" s="1286"/>
      <c r="G31" s="1286"/>
      <c r="H31" s="1286"/>
      <c r="I31" s="1032"/>
      <c r="J31" s="1286">
        <v>4.4541991000000003</v>
      </c>
      <c r="K31" s="1290"/>
      <c r="M31" s="1272">
        <f>G31*H31</f>
        <v>0</v>
      </c>
    </row>
    <row r="32" spans="1:47" ht="29.25" hidden="1" customHeight="1">
      <c r="B32" s="1270"/>
      <c r="C32" s="1279"/>
      <c r="D32" s="1033"/>
      <c r="E32" s="1285"/>
      <c r="F32" s="1286"/>
      <c r="G32" s="1286"/>
      <c r="H32" s="1286"/>
      <c r="I32" s="1032"/>
      <c r="J32" s="1286">
        <v>2.7428963</v>
      </c>
      <c r="K32" s="1290"/>
      <c r="L32" s="1031">
        <v>81.09</v>
      </c>
      <c r="M32" s="1272">
        <f>L32*H32</f>
        <v>0</v>
      </c>
    </row>
    <row r="33" spans="2:13" ht="30" hidden="1" customHeight="1">
      <c r="B33" s="1270"/>
      <c r="C33" s="1279"/>
      <c r="D33" s="1033"/>
      <c r="E33" s="1285"/>
      <c r="F33" s="1286"/>
      <c r="G33" s="1286"/>
      <c r="H33" s="1286"/>
      <c r="I33" s="1032"/>
      <c r="J33" s="1286">
        <v>2.0877588999999999</v>
      </c>
      <c r="K33" s="1290"/>
      <c r="L33" s="1272">
        <v>81</v>
      </c>
      <c r="M33" s="1272">
        <f>L33*H33</f>
        <v>0</v>
      </c>
    </row>
    <row r="34" spans="2:13" hidden="1">
      <c r="B34" s="1270"/>
      <c r="C34" s="1279"/>
      <c r="D34" s="1033"/>
      <c r="E34" s="1285"/>
      <c r="F34" s="1286"/>
      <c r="G34" s="1286"/>
      <c r="H34" s="1286"/>
      <c r="I34" s="1032"/>
      <c r="J34" s="1286"/>
      <c r="K34" s="1290"/>
      <c r="L34" s="1272"/>
    </row>
    <row r="35" spans="2:13" hidden="1">
      <c r="F35" s="1284"/>
    </row>
    <row r="36" spans="2:13" hidden="1">
      <c r="F36" s="1284"/>
      <c r="M36" s="1149" t="s">
        <v>101</v>
      </c>
    </row>
    <row r="37" spans="2:13" hidden="1">
      <c r="F37" s="1284"/>
      <c r="J37" s="1291" t="s">
        <v>42</v>
      </c>
      <c r="L37" s="1028" t="s">
        <v>42</v>
      </c>
    </row>
    <row r="38" spans="2:13" hidden="1">
      <c r="B38" s="1029"/>
      <c r="C38" s="2781"/>
      <c r="D38" s="2781"/>
      <c r="E38" s="2781"/>
      <c r="F38" s="2781"/>
      <c r="G38" s="2781"/>
      <c r="H38" s="2781"/>
      <c r="I38" s="1030" t="s">
        <v>469</v>
      </c>
      <c r="J38" s="1292"/>
      <c r="K38" s="1293">
        <v>9.4499999999999993</v>
      </c>
      <c r="M38" s="1271">
        <f>SUM(M39:M44)</f>
        <v>0</v>
      </c>
    </row>
    <row r="39" spans="2:13" hidden="1">
      <c r="B39" s="1270"/>
      <c r="C39" s="1279"/>
      <c r="D39" s="1033"/>
      <c r="E39" s="1285"/>
      <c r="F39" s="1286"/>
      <c r="G39" s="1286"/>
      <c r="H39" s="1286"/>
      <c r="I39" s="1032"/>
      <c r="J39" s="1286">
        <v>0.1233667</v>
      </c>
      <c r="K39" s="1290"/>
      <c r="L39" s="1031">
        <v>7.98</v>
      </c>
      <c r="M39" s="1272">
        <f t="shared" ref="M39:M44" si="0">L39*H39</f>
        <v>0</v>
      </c>
    </row>
    <row r="40" spans="2:13" ht="24" hidden="1" customHeight="1">
      <c r="B40" s="1270"/>
      <c r="C40" s="1279"/>
      <c r="D40" s="1033"/>
      <c r="E40" s="1285"/>
      <c r="F40" s="1286"/>
      <c r="G40" s="1286"/>
      <c r="H40" s="1286"/>
      <c r="I40" s="1032"/>
      <c r="J40" s="1286">
        <v>1.4745813999999999</v>
      </c>
      <c r="K40" s="1290"/>
      <c r="L40" s="1273">
        <f>G40</f>
        <v>0</v>
      </c>
      <c r="M40" s="1272">
        <f t="shared" si="0"/>
        <v>0</v>
      </c>
    </row>
    <row r="41" spans="2:13" ht="27" hidden="1" customHeight="1">
      <c r="B41" s="1270"/>
      <c r="C41" s="1279"/>
      <c r="D41" s="1033"/>
      <c r="E41" s="1285"/>
      <c r="F41" s="1286"/>
      <c r="G41" s="1286"/>
      <c r="H41" s="1286"/>
      <c r="I41" s="1032"/>
      <c r="J41" s="1286">
        <v>1.861251</v>
      </c>
      <c r="K41" s="1290"/>
      <c r="L41" s="1031">
        <v>81.09</v>
      </c>
      <c r="M41" s="1272">
        <f t="shared" si="0"/>
        <v>0</v>
      </c>
    </row>
    <row r="42" spans="2:13" hidden="1">
      <c r="B42" s="1270"/>
      <c r="C42" s="1279"/>
      <c r="D42" s="1033"/>
      <c r="E42" s="1285"/>
      <c r="F42" s="1286"/>
      <c r="G42" s="1286"/>
      <c r="H42" s="1286"/>
      <c r="I42" s="1032"/>
      <c r="J42" s="1286">
        <v>2.6867315000000001</v>
      </c>
      <c r="K42" s="1290"/>
      <c r="L42" s="1031">
        <v>85.59</v>
      </c>
      <c r="M42" s="1272">
        <f t="shared" si="0"/>
        <v>0</v>
      </c>
    </row>
    <row r="43" spans="2:13" ht="39.75" hidden="1" customHeight="1">
      <c r="B43" s="1270"/>
      <c r="C43" s="1279"/>
      <c r="D43" s="1033"/>
      <c r="E43" s="1285"/>
      <c r="F43" s="1286"/>
      <c r="G43" s="1286"/>
      <c r="H43" s="1286"/>
      <c r="I43" s="1032"/>
      <c r="J43" s="1286">
        <v>0.88053309999999996</v>
      </c>
      <c r="K43" s="1290"/>
      <c r="L43" s="1273">
        <f>G43</f>
        <v>0</v>
      </c>
      <c r="M43" s="1272">
        <f t="shared" si="0"/>
        <v>0</v>
      </c>
    </row>
    <row r="44" spans="2:13" ht="18.75" hidden="1" customHeight="1">
      <c r="B44" s="1270"/>
      <c r="C44" s="1279"/>
      <c r="D44" s="1033"/>
      <c r="E44" s="1285"/>
      <c r="F44" s="1286"/>
      <c r="G44" s="1286"/>
      <c r="H44" s="1286"/>
      <c r="I44" s="1032"/>
      <c r="J44" s="1286">
        <v>2.4206728000000002</v>
      </c>
      <c r="K44" s="1290"/>
      <c r="L44" s="1274">
        <f>G44</f>
        <v>0</v>
      </c>
      <c r="M44" s="1272">
        <f t="shared" si="0"/>
        <v>0</v>
      </c>
    </row>
    <row r="45" spans="2:13" ht="18.75" hidden="1" customHeight="1">
      <c r="B45" s="1270"/>
      <c r="C45" s="1279"/>
      <c r="D45" s="1033"/>
      <c r="E45" s="1285"/>
      <c r="F45" s="1286"/>
      <c r="G45" s="1286"/>
      <c r="H45" s="1286"/>
      <c r="I45" s="1032"/>
      <c r="J45" s="1286"/>
      <c r="K45" s="1290"/>
      <c r="M45" s="1272"/>
    </row>
    <row r="46" spans="2:13" ht="18.75" hidden="1" customHeight="1">
      <c r="B46" s="1270"/>
      <c r="C46" s="1279"/>
      <c r="D46" s="1033"/>
      <c r="E46" s="1285"/>
      <c r="F46" s="1286"/>
      <c r="G46" s="1286"/>
      <c r="H46" s="1286"/>
      <c r="I46" s="1032"/>
      <c r="J46" s="1286"/>
      <c r="K46" s="1290"/>
      <c r="M46" s="1149" t="s">
        <v>101</v>
      </c>
    </row>
    <row r="47" spans="2:13" hidden="1">
      <c r="F47" s="1284"/>
      <c r="L47" s="1028" t="s">
        <v>42</v>
      </c>
    </row>
    <row r="48" spans="2:13" hidden="1">
      <c r="B48" s="1029"/>
      <c r="C48" s="2781"/>
      <c r="D48" s="2781"/>
      <c r="E48" s="2781"/>
      <c r="F48" s="2781"/>
      <c r="G48" s="2781"/>
      <c r="H48" s="2781"/>
      <c r="I48" s="1030" t="s">
        <v>468</v>
      </c>
      <c r="J48" s="1292"/>
      <c r="K48" s="1293">
        <v>101.52</v>
      </c>
      <c r="M48" s="1271">
        <f>SUM(M49:M55)</f>
        <v>0</v>
      </c>
    </row>
    <row r="49" spans="2:13" hidden="1">
      <c r="B49" s="1270"/>
      <c r="C49" s="1279"/>
      <c r="D49" s="1033"/>
      <c r="E49" s="1285"/>
      <c r="F49" s="1286"/>
      <c r="G49" s="1286"/>
      <c r="H49" s="1286"/>
      <c r="I49" s="1032"/>
      <c r="J49" s="1286">
        <v>7.7104188000000002</v>
      </c>
      <c r="K49" s="1290"/>
      <c r="L49" s="1031">
        <v>7.98</v>
      </c>
      <c r="M49" s="1272">
        <f>L49*H49</f>
        <v>0</v>
      </c>
    </row>
    <row r="50" spans="2:13" hidden="1">
      <c r="B50" s="1270"/>
      <c r="C50" s="1279"/>
      <c r="D50" s="1033"/>
      <c r="E50" s="1285"/>
      <c r="F50" s="1286"/>
      <c r="G50" s="1286"/>
      <c r="H50" s="1286"/>
      <c r="I50" s="1032"/>
      <c r="J50" s="1286">
        <v>22.479683000000001</v>
      </c>
      <c r="K50" s="1290"/>
      <c r="L50" s="1031">
        <v>51.93</v>
      </c>
      <c r="M50" s="1272">
        <f>L50*H50</f>
        <v>0</v>
      </c>
    </row>
    <row r="51" spans="2:13" hidden="1">
      <c r="B51" s="1270"/>
      <c r="C51" s="1279"/>
      <c r="D51" s="1033"/>
      <c r="E51" s="1285"/>
      <c r="F51" s="1286"/>
      <c r="G51" s="1286"/>
      <c r="H51" s="1286"/>
      <c r="I51" s="1032"/>
      <c r="J51" s="1286">
        <v>70.60284</v>
      </c>
      <c r="K51" s="1290"/>
      <c r="L51" s="1031">
        <v>55.81</v>
      </c>
      <c r="M51" s="1272">
        <f>L51*H51</f>
        <v>0</v>
      </c>
    </row>
    <row r="52" spans="2:13" hidden="1">
      <c r="B52" s="1270"/>
      <c r="C52" s="1279"/>
      <c r="D52" s="1033"/>
      <c r="E52" s="1285"/>
      <c r="F52" s="1286"/>
      <c r="G52" s="1286"/>
      <c r="H52" s="1286"/>
      <c r="I52" s="1032"/>
      <c r="J52" s="1286">
        <v>0.72936829999999997</v>
      </c>
      <c r="K52" s="1290"/>
      <c r="L52" s="1274">
        <v>75.599999999999994</v>
      </c>
      <c r="M52" s="1272">
        <f>L52*H52</f>
        <v>0</v>
      </c>
    </row>
    <row r="53" spans="2:13" hidden="1">
      <c r="F53" s="1284"/>
      <c r="M53" s="1272"/>
    </row>
    <row r="54" spans="2:13" hidden="1">
      <c r="F54" s="1284"/>
      <c r="M54" s="1149" t="s">
        <v>101</v>
      </c>
    </row>
    <row r="55" spans="2:13" hidden="1">
      <c r="F55" s="1284"/>
      <c r="L55" s="1028" t="s">
        <v>42</v>
      </c>
    </row>
    <row r="56" spans="2:13" hidden="1">
      <c r="B56" s="1029"/>
      <c r="C56" s="2781"/>
      <c r="D56" s="2781"/>
      <c r="E56" s="2781"/>
      <c r="F56" s="2781"/>
      <c r="G56" s="2781"/>
      <c r="H56" s="2781"/>
      <c r="I56" s="1030" t="s">
        <v>9</v>
      </c>
      <c r="J56" s="1292"/>
      <c r="K56" s="1293">
        <v>1490.68</v>
      </c>
    </row>
    <row r="57" spans="2:13" hidden="1">
      <c r="B57" s="1270"/>
      <c r="C57" s="1279"/>
      <c r="D57" s="1033"/>
      <c r="E57" s="1285"/>
      <c r="F57" s="1286"/>
      <c r="G57" s="1286"/>
      <c r="H57" s="1286"/>
      <c r="I57" s="1032"/>
      <c r="J57" s="1286">
        <v>66.821853200000007</v>
      </c>
      <c r="K57" s="1290"/>
    </row>
    <row r="58" spans="2:13" hidden="1">
      <c r="B58" s="1270"/>
      <c r="C58" s="1279"/>
      <c r="D58" s="1033"/>
      <c r="E58" s="1285"/>
      <c r="F58" s="1286"/>
      <c r="G58" s="1286"/>
      <c r="H58" s="1286"/>
      <c r="I58" s="1032"/>
      <c r="J58" s="1286">
        <v>34.414701700000002</v>
      </c>
      <c r="K58" s="1290"/>
    </row>
    <row r="59" spans="2:13" hidden="1">
      <c r="B59" s="1270"/>
      <c r="C59" s="1279"/>
      <c r="D59" s="1033"/>
      <c r="E59" s="1285"/>
      <c r="F59" s="1286"/>
      <c r="G59" s="1286"/>
      <c r="H59" s="1286"/>
      <c r="I59" s="1032"/>
      <c r="J59" s="1286">
        <v>29.101409100000001</v>
      </c>
      <c r="K59" s="1290"/>
    </row>
    <row r="60" spans="2:13" hidden="1">
      <c r="B60" s="1270"/>
      <c r="C60" s="1279"/>
      <c r="D60" s="1033"/>
      <c r="E60" s="1285"/>
      <c r="F60" s="1286"/>
      <c r="G60" s="1286"/>
      <c r="H60" s="1286"/>
      <c r="I60" s="1032"/>
      <c r="J60" s="1286">
        <v>193.48110399999999</v>
      </c>
      <c r="K60" s="1290"/>
    </row>
    <row r="61" spans="2:13" hidden="1">
      <c r="B61" s="1270"/>
      <c r="C61" s="1279"/>
      <c r="D61" s="1033"/>
      <c r="E61" s="1285"/>
      <c r="F61" s="1286"/>
      <c r="G61" s="1286"/>
      <c r="H61" s="1286"/>
      <c r="I61" s="1032"/>
      <c r="J61" s="1286">
        <v>144.57035250000001</v>
      </c>
      <c r="K61" s="1290"/>
    </row>
    <row r="62" spans="2:13" hidden="1">
      <c r="B62" s="1270"/>
      <c r="C62" s="1279"/>
      <c r="D62" s="1033"/>
      <c r="E62" s="1285"/>
      <c r="F62" s="1286"/>
      <c r="G62" s="1286"/>
      <c r="H62" s="1286"/>
      <c r="I62" s="1032"/>
      <c r="J62" s="1286">
        <v>59.2675713</v>
      </c>
      <c r="K62" s="1290"/>
    </row>
    <row r="63" spans="2:13" hidden="1">
      <c r="B63" s="1270"/>
      <c r="C63" s="1279"/>
      <c r="D63" s="1033"/>
      <c r="E63" s="1285"/>
      <c r="F63" s="1286"/>
      <c r="G63" s="1286"/>
      <c r="H63" s="1286"/>
      <c r="I63" s="1032"/>
      <c r="J63" s="1286">
        <v>168.80677080000001</v>
      </c>
      <c r="K63" s="1290"/>
    </row>
    <row r="64" spans="2:13" hidden="1">
      <c r="B64" s="1270"/>
      <c r="C64" s="1279"/>
      <c r="D64" s="1033"/>
      <c r="E64" s="1285"/>
      <c r="F64" s="1286"/>
      <c r="G64" s="1286"/>
      <c r="H64" s="1286"/>
      <c r="I64" s="1032"/>
      <c r="J64" s="1286">
        <v>64.393838700000003</v>
      </c>
      <c r="K64" s="1290"/>
    </row>
    <row r="65" spans="2:11" hidden="1">
      <c r="B65" s="1270"/>
      <c r="C65" s="1279"/>
      <c r="D65" s="1033"/>
      <c r="E65" s="1285"/>
      <c r="F65" s="1286"/>
      <c r="G65" s="1286"/>
      <c r="H65" s="1286"/>
      <c r="I65" s="1032"/>
      <c r="J65" s="1286">
        <v>123.46429139999999</v>
      </c>
      <c r="K65" s="1290"/>
    </row>
    <row r="66" spans="2:11" hidden="1">
      <c r="B66" s="1270"/>
      <c r="C66" s="1279"/>
      <c r="D66" s="1033"/>
      <c r="E66" s="1285"/>
      <c r="F66" s="1286"/>
      <c r="G66" s="1286"/>
      <c r="H66" s="1286"/>
      <c r="I66" s="1032"/>
      <c r="J66" s="1286">
        <v>1.6847038999999999</v>
      </c>
      <c r="K66" s="1290"/>
    </row>
    <row r="67" spans="2:11" hidden="1">
      <c r="B67" s="1270"/>
      <c r="C67" s="1279"/>
      <c r="D67" s="1033"/>
      <c r="E67" s="1285"/>
      <c r="F67" s="1286"/>
      <c r="G67" s="1286"/>
      <c r="H67" s="1286"/>
      <c r="I67" s="1032"/>
      <c r="J67" s="1286">
        <v>10.085900000000001</v>
      </c>
      <c r="K67" s="1290"/>
    </row>
    <row r="68" spans="2:11" hidden="1">
      <c r="B68" s="1270"/>
      <c r="C68" s="1279"/>
      <c r="D68" s="1033"/>
      <c r="E68" s="1285"/>
      <c r="F68" s="1286"/>
      <c r="G68" s="1286"/>
      <c r="H68" s="1286"/>
      <c r="I68" s="1032"/>
      <c r="J68" s="1286">
        <v>224.3469312</v>
      </c>
      <c r="K68" s="1290"/>
    </row>
    <row r="69" spans="2:11" hidden="1">
      <c r="B69" s="1270"/>
      <c r="C69" s="1279"/>
      <c r="D69" s="1033"/>
      <c r="E69" s="1285"/>
      <c r="F69" s="1286"/>
      <c r="G69" s="1286"/>
      <c r="H69" s="1286"/>
      <c r="I69" s="1032"/>
      <c r="J69" s="1286">
        <v>213.08917500000001</v>
      </c>
      <c r="K69" s="1290"/>
    </row>
    <row r="70" spans="2:11" hidden="1">
      <c r="B70" s="1270"/>
      <c r="C70" s="1279"/>
      <c r="D70" s="1033"/>
      <c r="E70" s="1285"/>
      <c r="F70" s="1286"/>
      <c r="G70" s="1286"/>
      <c r="H70" s="1286"/>
      <c r="I70" s="1032"/>
      <c r="J70" s="1286">
        <v>2.1676470000000001</v>
      </c>
      <c r="K70" s="1290"/>
    </row>
    <row r="71" spans="2:11" hidden="1">
      <c r="B71" s="1270"/>
      <c r="C71" s="1279"/>
      <c r="D71" s="1033"/>
      <c r="E71" s="1285"/>
      <c r="F71" s="1286"/>
      <c r="G71" s="1286"/>
      <c r="H71" s="1286"/>
      <c r="I71" s="1032"/>
      <c r="J71" s="1286">
        <v>5.9865642000000001</v>
      </c>
      <c r="K71" s="1290"/>
    </row>
    <row r="72" spans="2:11" hidden="1">
      <c r="B72" s="1270"/>
      <c r="C72" s="1279"/>
      <c r="D72" s="1033"/>
      <c r="E72" s="1285"/>
      <c r="F72" s="1286"/>
      <c r="G72" s="1286"/>
      <c r="H72" s="1286"/>
      <c r="I72" s="1032"/>
      <c r="J72" s="1286">
        <v>47.758200000000002</v>
      </c>
      <c r="K72" s="1290"/>
    </row>
    <row r="73" spans="2:11" hidden="1">
      <c r="B73" s="1270"/>
      <c r="C73" s="1279"/>
      <c r="D73" s="1033"/>
      <c r="E73" s="1285"/>
      <c r="F73" s="1286"/>
      <c r="G73" s="1286"/>
      <c r="H73" s="1286"/>
      <c r="I73" s="1032"/>
      <c r="J73" s="1286">
        <v>101.2362</v>
      </c>
      <c r="K73" s="1290"/>
    </row>
    <row r="74" spans="2:11" hidden="1">
      <c r="F74" s="1284"/>
    </row>
    <row r="75" spans="2:11" hidden="1">
      <c r="F75" s="1284"/>
    </row>
    <row r="76" spans="2:11" hidden="1">
      <c r="F76" s="1284"/>
    </row>
    <row r="77" spans="2:11" hidden="1">
      <c r="F77" s="1284"/>
    </row>
    <row r="78" spans="2:11" hidden="1">
      <c r="F78" s="1284"/>
    </row>
    <row r="79" spans="2:11" hidden="1">
      <c r="F79" s="1284"/>
    </row>
    <row r="80" spans="2:11" hidden="1">
      <c r="F80" s="1284"/>
    </row>
    <row r="81" spans="6:6" hidden="1">
      <c r="F81" s="1284"/>
    </row>
    <row r="82" spans="6:6" hidden="1">
      <c r="F82" s="1284"/>
    </row>
    <row r="83" spans="6:6" hidden="1">
      <c r="F83" s="1284"/>
    </row>
    <row r="84" spans="6:6" hidden="1">
      <c r="F84" s="1284"/>
    </row>
    <row r="85" spans="6:6" hidden="1">
      <c r="F85" s="1284"/>
    </row>
    <row r="86" spans="6:6" hidden="1">
      <c r="F86" s="1284"/>
    </row>
    <row r="87" spans="6:6" hidden="1">
      <c r="F87" s="1284"/>
    </row>
    <row r="88" spans="6:6" hidden="1">
      <c r="F88" s="1284"/>
    </row>
    <row r="89" spans="6:6" hidden="1">
      <c r="F89" s="1284"/>
    </row>
    <row r="90" spans="6:6" hidden="1">
      <c r="F90" s="1284"/>
    </row>
    <row r="91" spans="6:6" hidden="1">
      <c r="F91" s="1284"/>
    </row>
    <row r="92" spans="6:6" hidden="1">
      <c r="F92" s="1284"/>
    </row>
    <row r="93" spans="6:6" hidden="1">
      <c r="F93" s="1284"/>
    </row>
    <row r="94" spans="6:6" hidden="1">
      <c r="F94" s="1284"/>
    </row>
    <row r="95" spans="6:6" hidden="1">
      <c r="F95" s="1284"/>
    </row>
    <row r="96" spans="6:6" hidden="1">
      <c r="F96" s="1284"/>
    </row>
    <row r="97" spans="6:6" hidden="1">
      <c r="F97" s="1284"/>
    </row>
    <row r="98" spans="6:6" hidden="1">
      <c r="F98" s="1284"/>
    </row>
    <row r="99" spans="6:6" hidden="1">
      <c r="F99" s="1284"/>
    </row>
    <row r="100" spans="6:6" hidden="1">
      <c r="F100" s="1284"/>
    </row>
    <row r="101" spans="6:6" hidden="1">
      <c r="F101" s="1284"/>
    </row>
    <row r="102" spans="6:6" hidden="1">
      <c r="F102" s="1284"/>
    </row>
    <row r="103" spans="6:6" hidden="1">
      <c r="F103" s="1284"/>
    </row>
    <row r="104" spans="6:6" hidden="1">
      <c r="F104" s="1284"/>
    </row>
    <row r="105" spans="6:6" hidden="1">
      <c r="F105" s="1284"/>
    </row>
    <row r="106" spans="6:6" hidden="1">
      <c r="F106" s="1284"/>
    </row>
    <row r="107" spans="6:6" hidden="1">
      <c r="F107" s="1284"/>
    </row>
    <row r="108" spans="6:6" hidden="1">
      <c r="F108" s="1284"/>
    </row>
    <row r="109" spans="6:6" hidden="1">
      <c r="F109" s="1284"/>
    </row>
    <row r="110" spans="6:6" hidden="1">
      <c r="F110" s="1284"/>
    </row>
    <row r="111" spans="6:6" hidden="1">
      <c r="F111" s="1284"/>
    </row>
    <row r="112" spans="6:6" hidden="1">
      <c r="F112" s="1284"/>
    </row>
    <row r="113" spans="6:6" hidden="1">
      <c r="F113" s="1284"/>
    </row>
    <row r="114" spans="6:6" hidden="1">
      <c r="F114" s="1284"/>
    </row>
    <row r="115" spans="6:6" hidden="1">
      <c r="F115" s="1284"/>
    </row>
    <row r="116" spans="6:6" hidden="1">
      <c r="F116" s="1284"/>
    </row>
    <row r="117" spans="6:6" hidden="1">
      <c r="F117" s="1284"/>
    </row>
    <row r="118" spans="6:6" hidden="1">
      <c r="F118" s="1284"/>
    </row>
    <row r="119" spans="6:6" hidden="1">
      <c r="F119" s="1284"/>
    </row>
    <row r="120" spans="6:6" hidden="1">
      <c r="F120" s="1284"/>
    </row>
    <row r="121" spans="6:6" hidden="1">
      <c r="F121" s="1284"/>
    </row>
    <row r="122" spans="6:6" hidden="1">
      <c r="F122" s="1284"/>
    </row>
    <row r="123" spans="6:6" hidden="1">
      <c r="F123" s="1284"/>
    </row>
    <row r="124" spans="6:6" hidden="1">
      <c r="F124" s="1284"/>
    </row>
    <row r="125" spans="6:6" hidden="1">
      <c r="F125" s="1284"/>
    </row>
    <row r="126" spans="6:6" hidden="1">
      <c r="F126" s="1284"/>
    </row>
    <row r="127" spans="6:6" hidden="1">
      <c r="F127" s="1284"/>
    </row>
    <row r="128" spans="6:6" hidden="1">
      <c r="F128" s="1284"/>
    </row>
    <row r="129" spans="6:6" hidden="1">
      <c r="F129" s="1284"/>
    </row>
    <row r="130" spans="6:6" hidden="1">
      <c r="F130" s="1284"/>
    </row>
    <row r="131" spans="6:6" hidden="1">
      <c r="F131" s="1284"/>
    </row>
    <row r="132" spans="6:6" hidden="1">
      <c r="F132" s="1284"/>
    </row>
    <row r="133" spans="6:6" hidden="1">
      <c r="F133" s="1284"/>
    </row>
    <row r="134" spans="6:6" hidden="1">
      <c r="F134" s="1284"/>
    </row>
    <row r="135" spans="6:6" hidden="1">
      <c r="F135" s="1284"/>
    </row>
    <row r="136" spans="6:6" hidden="1">
      <c r="F136" s="1284"/>
    </row>
    <row r="137" spans="6:6" hidden="1">
      <c r="F137" s="1284"/>
    </row>
    <row r="138" spans="6:6" hidden="1">
      <c r="F138" s="1284"/>
    </row>
    <row r="139" spans="6:6" hidden="1">
      <c r="F139" s="1284"/>
    </row>
    <row r="140" spans="6:6" hidden="1">
      <c r="F140" s="1284"/>
    </row>
    <row r="141" spans="6:6" hidden="1">
      <c r="F141" s="1284"/>
    </row>
    <row r="142" spans="6:6" hidden="1">
      <c r="F142" s="1284"/>
    </row>
    <row r="143" spans="6:6" hidden="1">
      <c r="F143" s="1284"/>
    </row>
    <row r="144" spans="6:6" hidden="1">
      <c r="F144" s="1284"/>
    </row>
    <row r="145" spans="6:6" hidden="1">
      <c r="F145" s="1284"/>
    </row>
    <row r="146" spans="6:6" hidden="1">
      <c r="F146" s="1284"/>
    </row>
    <row r="147" spans="6:6" hidden="1">
      <c r="F147" s="1284"/>
    </row>
    <row r="148" spans="6:6" hidden="1">
      <c r="F148" s="1284"/>
    </row>
    <row r="149" spans="6:6" hidden="1">
      <c r="F149" s="1284"/>
    </row>
    <row r="150" spans="6:6" hidden="1">
      <c r="F150" s="1284"/>
    </row>
    <row r="151" spans="6:6" hidden="1">
      <c r="F151" s="1284"/>
    </row>
    <row r="152" spans="6:6" hidden="1">
      <c r="F152" s="1284"/>
    </row>
    <row r="153" spans="6:6" hidden="1">
      <c r="F153" s="1284"/>
    </row>
    <row r="154" spans="6:6" hidden="1">
      <c r="F154" s="1284"/>
    </row>
    <row r="155" spans="6:6" hidden="1">
      <c r="F155" s="1284"/>
    </row>
    <row r="156" spans="6:6" hidden="1">
      <c r="F156" s="1284"/>
    </row>
    <row r="157" spans="6:6" hidden="1">
      <c r="F157" s="1284"/>
    </row>
    <row r="158" spans="6:6" hidden="1">
      <c r="F158" s="1284"/>
    </row>
    <row r="159" spans="6:6" hidden="1">
      <c r="F159" s="1284"/>
    </row>
    <row r="160" spans="6:6" hidden="1">
      <c r="F160" s="1284"/>
    </row>
    <row r="161" spans="6:6" hidden="1">
      <c r="F161" s="1284"/>
    </row>
    <row r="162" spans="6:6" hidden="1">
      <c r="F162" s="1284"/>
    </row>
    <row r="163" spans="6:6" hidden="1">
      <c r="F163" s="1284"/>
    </row>
    <row r="164" spans="6:6" hidden="1">
      <c r="F164" s="1284"/>
    </row>
    <row r="165" spans="6:6" hidden="1">
      <c r="F165" s="1284"/>
    </row>
    <row r="166" spans="6:6" hidden="1">
      <c r="F166" s="1284"/>
    </row>
    <row r="167" spans="6:6" hidden="1">
      <c r="F167" s="1284"/>
    </row>
    <row r="168" spans="6:6" hidden="1">
      <c r="F168" s="1284"/>
    </row>
    <row r="169" spans="6:6" hidden="1">
      <c r="F169" s="1284"/>
    </row>
    <row r="170" spans="6:6" hidden="1">
      <c r="F170" s="1284"/>
    </row>
    <row r="171" spans="6:6" hidden="1">
      <c r="F171" s="1284"/>
    </row>
    <row r="172" spans="6:6" hidden="1">
      <c r="F172" s="1284"/>
    </row>
    <row r="173" spans="6:6">
      <c r="F173" s="1284"/>
    </row>
    <row r="174" spans="6:6">
      <c r="F174" s="1284"/>
    </row>
    <row r="175" spans="6:6">
      <c r="F175" s="1284"/>
    </row>
  </sheetData>
  <mergeCells count="12">
    <mergeCell ref="B7:M7"/>
    <mergeCell ref="B1:M1"/>
    <mergeCell ref="B2:M2"/>
    <mergeCell ref="B3:K3"/>
    <mergeCell ref="F5:K5"/>
    <mergeCell ref="F6:K6"/>
    <mergeCell ref="C56:H56"/>
    <mergeCell ref="B17:M17"/>
    <mergeCell ref="B8:M8"/>
    <mergeCell ref="C30:H30"/>
    <mergeCell ref="C38:H38"/>
    <mergeCell ref="C48:H4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145"/>
  <sheetViews>
    <sheetView showGridLines="0" view="pageBreakPreview" zoomScale="85" zoomScaleSheetLayoutView="85" workbookViewId="0">
      <selection activeCell="B11" sqref="B11:M23"/>
    </sheetView>
  </sheetViews>
  <sheetFormatPr defaultRowHeight="12.75"/>
  <cols>
    <col min="1" max="1" width="1.140625" style="1463" customWidth="1"/>
    <col min="2" max="2" width="11.7109375" style="1463" customWidth="1"/>
    <col min="3" max="3" width="66" style="1578" customWidth="1"/>
    <col min="4" max="4" width="6.7109375" style="959" customWidth="1"/>
    <col min="5" max="5" width="12.140625" style="1745" customWidth="1"/>
    <col min="6" max="6" width="11.140625" style="1745" customWidth="1"/>
    <col min="7" max="7" width="8.7109375" style="1745" customWidth="1"/>
    <col min="8" max="8" width="11.140625" style="1745" customWidth="1"/>
    <col min="9" max="9" width="11.140625" style="1693" customWidth="1"/>
    <col min="10" max="10" width="10.28515625" style="1693" customWidth="1"/>
    <col min="11" max="11" width="13.85546875" style="1694" customWidth="1"/>
    <col min="12" max="12" width="10.140625" style="953" customWidth="1"/>
    <col min="13" max="13" width="9.5703125" style="953" customWidth="1"/>
    <col min="14" max="14" width="1.140625" style="1463" customWidth="1"/>
    <col min="15" max="15" width="12.28515625" style="1463" customWidth="1"/>
    <col min="16" max="16384" width="9.140625" style="1463"/>
  </cols>
  <sheetData>
    <row r="1" spans="2:23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1706"/>
      <c r="O1" s="914"/>
      <c r="P1" s="914"/>
      <c r="Q1" s="914"/>
      <c r="R1" s="914"/>
      <c r="S1" s="914"/>
      <c r="T1" s="914"/>
      <c r="U1" s="914"/>
      <c r="V1" s="914"/>
      <c r="W1" s="914"/>
    </row>
    <row r="2" spans="2:23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  <c r="N2" s="914"/>
      <c r="O2" s="914"/>
      <c r="P2" s="914"/>
      <c r="Q2" s="914"/>
      <c r="R2" s="914"/>
      <c r="S2" s="914"/>
      <c r="T2" s="914"/>
      <c r="U2" s="914"/>
      <c r="V2" s="914"/>
      <c r="W2" s="914"/>
    </row>
    <row r="3" spans="2:23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915"/>
      <c r="M3" s="915"/>
      <c r="N3" s="914"/>
      <c r="O3" s="914"/>
      <c r="P3" s="914"/>
      <c r="Q3" s="914"/>
      <c r="R3" s="914"/>
      <c r="S3" s="914"/>
      <c r="T3" s="914"/>
      <c r="U3" s="914"/>
      <c r="V3" s="914"/>
      <c r="W3" s="914"/>
    </row>
    <row r="4" spans="2:23">
      <c r="B4" s="930" t="s">
        <v>1</v>
      </c>
      <c r="C4" s="1544" t="s">
        <v>17</v>
      </c>
      <c r="D4" s="932"/>
      <c r="E4" s="1734"/>
      <c r="F4" s="1734"/>
      <c r="G4" s="1734"/>
      <c r="H4" s="1734"/>
      <c r="I4" s="930"/>
      <c r="J4" s="960"/>
      <c r="K4" s="1669"/>
      <c r="L4" s="915"/>
      <c r="M4" s="915"/>
      <c r="N4" s="914"/>
      <c r="O4" s="914"/>
      <c r="P4" s="914"/>
      <c r="Q4" s="914"/>
      <c r="R4" s="914"/>
      <c r="S4" s="914"/>
      <c r="T4" s="914"/>
      <c r="U4" s="914"/>
      <c r="V4" s="914"/>
      <c r="W4" s="914"/>
    </row>
    <row r="5" spans="2:23">
      <c r="B5" s="1709"/>
      <c r="C5" s="1544"/>
      <c r="D5" s="940"/>
      <c r="E5" s="1734"/>
      <c r="F5" s="2781"/>
      <c r="G5" s="2781"/>
      <c r="H5" s="2781"/>
      <c r="I5" s="2781"/>
      <c r="J5" s="2781"/>
      <c r="K5" s="2781"/>
      <c r="L5" s="915"/>
      <c r="M5" s="915"/>
      <c r="N5" s="914"/>
      <c r="O5" s="914"/>
      <c r="P5" s="914"/>
      <c r="Q5" s="914"/>
      <c r="R5" s="914"/>
      <c r="S5" s="914"/>
      <c r="T5" s="914"/>
      <c r="U5" s="914"/>
      <c r="V5" s="914"/>
      <c r="W5" s="914"/>
    </row>
    <row r="6" spans="2:23">
      <c r="B6" s="942" t="s">
        <v>2</v>
      </c>
      <c r="C6" s="1546" t="s">
        <v>78</v>
      </c>
      <c r="D6" s="944"/>
      <c r="E6" s="1734"/>
      <c r="F6" s="2781"/>
      <c r="G6" s="2781"/>
      <c r="H6" s="2781"/>
      <c r="I6" s="2781"/>
      <c r="J6" s="2781"/>
      <c r="K6" s="2781"/>
      <c r="L6" s="915"/>
      <c r="M6" s="915"/>
      <c r="N6" s="914"/>
      <c r="O6" s="1735"/>
      <c r="P6" s="914"/>
      <c r="Q6" s="914"/>
      <c r="R6" s="914"/>
      <c r="S6" s="914"/>
      <c r="T6" s="914"/>
      <c r="U6" s="914"/>
      <c r="V6" s="914"/>
      <c r="W6" s="914"/>
    </row>
    <row r="7" spans="2:23">
      <c r="B7" s="2781" t="s">
        <v>499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  <c r="N7" s="914"/>
      <c r="O7" s="914"/>
      <c r="P7" s="914"/>
      <c r="Q7" s="914"/>
      <c r="R7" s="914"/>
      <c r="S7" s="914"/>
      <c r="T7" s="914"/>
      <c r="U7" s="914"/>
      <c r="V7" s="914"/>
      <c r="W7" s="914"/>
    </row>
    <row r="8" spans="2:23">
      <c r="B8" s="2781" t="s">
        <v>711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  <c r="N8" s="914"/>
      <c r="O8" s="914"/>
      <c r="P8" s="914"/>
      <c r="Q8" s="914"/>
      <c r="R8" s="914"/>
      <c r="S8" s="914"/>
      <c r="T8" s="914"/>
      <c r="U8" s="914"/>
      <c r="V8" s="914"/>
      <c r="W8" s="914"/>
    </row>
    <row r="9" spans="2:23">
      <c r="B9" s="1706"/>
      <c r="C9" s="1544"/>
      <c r="D9" s="1708"/>
      <c r="E9" s="1734"/>
      <c r="F9" s="1734"/>
      <c r="G9" s="1734"/>
      <c r="H9" s="1734"/>
      <c r="I9" s="930"/>
      <c r="J9" s="930"/>
      <c r="K9" s="1669"/>
      <c r="L9" s="915"/>
      <c r="M9" s="1548"/>
      <c r="N9" s="914"/>
      <c r="O9" s="914"/>
      <c r="P9" s="914"/>
      <c r="Q9" s="914"/>
      <c r="R9" s="914"/>
      <c r="S9" s="914"/>
      <c r="T9" s="914"/>
      <c r="U9" s="914"/>
      <c r="V9" s="914"/>
      <c r="W9" s="914"/>
    </row>
    <row r="10" spans="2:23" s="953" customFormat="1" ht="24" customHeight="1">
      <c r="B10" s="478" t="s">
        <v>3</v>
      </c>
      <c r="C10" s="478" t="s">
        <v>36</v>
      </c>
      <c r="D10" s="478" t="s">
        <v>6</v>
      </c>
      <c r="E10" s="1205" t="s">
        <v>5</v>
      </c>
      <c r="F10" s="1205" t="s">
        <v>39</v>
      </c>
      <c r="G10" s="1205" t="s">
        <v>37</v>
      </c>
      <c r="H10" s="1205" t="s">
        <v>26</v>
      </c>
      <c r="I10" s="480" t="s">
        <v>38</v>
      </c>
      <c r="J10" s="489" t="s">
        <v>27</v>
      </c>
      <c r="K10" s="339" t="s">
        <v>18</v>
      </c>
      <c r="L10" s="481" t="s">
        <v>28</v>
      </c>
      <c r="M10" s="482" t="s">
        <v>29</v>
      </c>
      <c r="N10" s="901"/>
      <c r="O10" s="1708"/>
      <c r="P10" s="1708"/>
      <c r="Q10" s="1708"/>
      <c r="R10" s="1708"/>
      <c r="S10" s="1708"/>
      <c r="T10" s="1708"/>
      <c r="U10" s="1708"/>
      <c r="V10" s="1708"/>
      <c r="W10" s="1708"/>
    </row>
    <row r="11" spans="2:23" s="1736" customFormat="1" ht="12.75" customHeight="1">
      <c r="B11" s="2246">
        <v>1</v>
      </c>
      <c r="C11" s="2281" t="s">
        <v>916</v>
      </c>
      <c r="D11" s="2282"/>
      <c r="E11" s="2283"/>
      <c r="F11" s="2283"/>
      <c r="G11" s="2283"/>
      <c r="H11" s="2283"/>
      <c r="I11" s="2310"/>
      <c r="J11" s="2311"/>
      <c r="K11" s="2312"/>
      <c r="L11" s="2284"/>
      <c r="M11" s="2285"/>
      <c r="N11" s="1013"/>
      <c r="O11" s="1013"/>
      <c r="P11" s="1013"/>
      <c r="Q11" s="1013"/>
      <c r="R11" s="1013"/>
      <c r="S11" s="1013"/>
      <c r="T11" s="1013"/>
      <c r="U11" s="1013"/>
      <c r="V11" s="1013"/>
      <c r="W11" s="1013"/>
    </row>
    <row r="12" spans="2:23" s="1736" customFormat="1" ht="12.75" customHeight="1">
      <c r="B12" s="2295"/>
      <c r="C12" s="2296"/>
      <c r="D12" s="2313"/>
      <c r="E12" s="2314"/>
      <c r="F12" s="2314"/>
      <c r="G12" s="2314"/>
      <c r="H12" s="2314"/>
      <c r="I12" s="2315"/>
      <c r="J12" s="2316"/>
      <c r="K12" s="2317"/>
      <c r="L12" s="2318"/>
      <c r="M12" s="2319"/>
      <c r="N12" s="1013"/>
      <c r="O12" s="1013"/>
      <c r="P12" s="1013"/>
      <c r="Q12" s="1013"/>
      <c r="R12" s="1013"/>
      <c r="S12" s="1013"/>
      <c r="T12" s="1013"/>
      <c r="U12" s="1013"/>
      <c r="V12" s="1013"/>
      <c r="W12" s="1014"/>
    </row>
    <row r="13" spans="2:23" s="1558" customFormat="1">
      <c r="B13" s="1015" t="s">
        <v>40</v>
      </c>
      <c r="C13" s="1561" t="s">
        <v>531</v>
      </c>
      <c r="D13" s="1009"/>
      <c r="E13" s="1737"/>
      <c r="F13" s="1738"/>
      <c r="G13" s="1738"/>
      <c r="H13" s="1738"/>
      <c r="I13" s="2298"/>
      <c r="J13" s="2299"/>
      <c r="K13" s="2300"/>
      <c r="L13" s="1562"/>
      <c r="M13" s="1563"/>
      <c r="N13" s="914"/>
      <c r="O13" s="914"/>
      <c r="P13" s="914"/>
      <c r="Q13" s="914"/>
      <c r="R13" s="914"/>
      <c r="S13" s="914"/>
      <c r="T13" s="914"/>
      <c r="U13" s="914"/>
      <c r="V13" s="914"/>
      <c r="W13" s="914"/>
    </row>
    <row r="14" spans="2:23" s="1558" customFormat="1" ht="36">
      <c r="B14" s="2286" t="s">
        <v>79</v>
      </c>
      <c r="C14" s="1549" t="s">
        <v>623</v>
      </c>
      <c r="D14" s="1631" t="s">
        <v>9</v>
      </c>
      <c r="E14" s="1492">
        <f>35+60</f>
        <v>95</v>
      </c>
      <c r="F14" s="1653">
        <v>394.49</v>
      </c>
      <c r="G14" s="1740">
        <v>0</v>
      </c>
      <c r="H14" s="1740">
        <f>F14-G14</f>
        <v>394.49</v>
      </c>
      <c r="I14" s="2297">
        <v>0.25</v>
      </c>
      <c r="J14" s="1826">
        <f>H14+(H14*I14)</f>
        <v>493.11250000000001</v>
      </c>
      <c r="K14" s="1826">
        <f>ROUND(E14*J14,2)</f>
        <v>46845.69</v>
      </c>
      <c r="L14" s="1678">
        <v>73658</v>
      </c>
      <c r="M14" s="1603" t="s">
        <v>30</v>
      </c>
      <c r="N14" s="914"/>
      <c r="O14" s="1707"/>
      <c r="P14" s="914"/>
      <c r="Q14" s="914"/>
      <c r="R14" s="914"/>
      <c r="S14" s="914"/>
      <c r="T14" s="914"/>
      <c r="U14" s="914"/>
      <c r="V14" s="914"/>
      <c r="W14" s="914"/>
    </row>
    <row r="15" spans="2:23" s="1558" customFormat="1">
      <c r="B15" s="2320"/>
      <c r="C15" s="2321"/>
      <c r="D15" s="2322"/>
      <c r="E15" s="2304"/>
      <c r="F15" s="2323"/>
      <c r="G15" s="2305"/>
      <c r="H15" s="2305"/>
      <c r="I15" s="2306"/>
      <c r="J15" s="2324"/>
      <c r="K15" s="2325"/>
      <c r="L15" s="2326"/>
      <c r="M15" s="2327"/>
      <c r="N15" s="914"/>
      <c r="O15" s="340"/>
      <c r="P15" s="914"/>
      <c r="Q15" s="914"/>
      <c r="R15" s="914"/>
      <c r="S15" s="914"/>
      <c r="T15" s="914"/>
      <c r="U15" s="914"/>
      <c r="V15" s="914"/>
      <c r="W15" s="914"/>
    </row>
    <row r="16" spans="2:23" s="1558" customFormat="1">
      <c r="B16" s="2203"/>
      <c r="C16" s="2098" t="s">
        <v>915</v>
      </c>
      <c r="D16" s="2200"/>
      <c r="E16" s="2096"/>
      <c r="F16" s="2096"/>
      <c r="G16" s="2096"/>
      <c r="H16" s="2096"/>
      <c r="I16" s="2096"/>
      <c r="J16" s="2096"/>
      <c r="K16" s="2094">
        <f>SUM(K14:K15)</f>
        <v>46845.69</v>
      </c>
      <c r="L16" s="2096"/>
      <c r="M16" s="2097"/>
      <c r="N16" s="914"/>
      <c r="O16" s="340"/>
      <c r="P16" s="914"/>
      <c r="Q16" s="914"/>
      <c r="R16" s="914"/>
      <c r="S16" s="914"/>
      <c r="T16" s="914"/>
      <c r="U16" s="914"/>
      <c r="V16" s="914"/>
      <c r="W16" s="914"/>
    </row>
    <row r="17" spans="2:23" s="1558" customFormat="1" ht="5.25" customHeight="1">
      <c r="B17" s="2784"/>
      <c r="C17" s="2784"/>
      <c r="D17" s="2784"/>
      <c r="E17" s="2784"/>
      <c r="F17" s="2784"/>
      <c r="G17" s="2784"/>
      <c r="H17" s="2784"/>
      <c r="I17" s="2784"/>
      <c r="J17" s="2784"/>
      <c r="K17" s="2784"/>
      <c r="L17" s="2784"/>
      <c r="M17" s="2784"/>
      <c r="N17" s="914"/>
      <c r="O17" s="340"/>
      <c r="P17" s="914"/>
      <c r="Q17" s="914"/>
      <c r="R17" s="914"/>
      <c r="S17" s="914"/>
      <c r="T17" s="914"/>
      <c r="U17" s="914"/>
      <c r="V17" s="914"/>
      <c r="W17" s="915"/>
    </row>
    <row r="18" spans="2:23" s="1558" customFormat="1">
      <c r="B18" s="2246">
        <v>2</v>
      </c>
      <c r="C18" s="2287" t="s">
        <v>910</v>
      </c>
      <c r="D18" s="2288"/>
      <c r="E18" s="2289"/>
      <c r="F18" s="2290"/>
      <c r="G18" s="2290"/>
      <c r="H18" s="2290"/>
      <c r="I18" s="2291"/>
      <c r="J18" s="2292"/>
      <c r="K18" s="2292"/>
      <c r="L18" s="2293"/>
      <c r="M18" s="2294"/>
      <c r="N18" s="914"/>
      <c r="O18" s="2781"/>
      <c r="P18" s="914"/>
      <c r="Q18" s="914"/>
      <c r="R18" s="914"/>
      <c r="S18" s="914"/>
      <c r="T18" s="914"/>
      <c r="U18" s="914"/>
      <c r="V18" s="914"/>
      <c r="W18" s="914"/>
    </row>
    <row r="19" spans="2:23" s="1558" customFormat="1">
      <c r="B19" s="2295"/>
      <c r="C19" s="2296"/>
      <c r="D19" s="1833"/>
      <c r="E19" s="1458"/>
      <c r="F19" s="1740"/>
      <c r="G19" s="1740"/>
      <c r="H19" s="1740"/>
      <c r="I19" s="2297"/>
      <c r="J19" s="1826"/>
      <c r="K19" s="1826"/>
      <c r="L19" s="1678"/>
      <c r="M19" s="1603"/>
      <c r="N19" s="914"/>
      <c r="O19" s="2781"/>
      <c r="P19" s="914"/>
      <c r="Q19" s="914"/>
      <c r="R19" s="914"/>
      <c r="S19" s="914"/>
      <c r="T19" s="914"/>
      <c r="U19" s="914"/>
      <c r="V19" s="914"/>
      <c r="W19" s="914"/>
    </row>
    <row r="20" spans="2:23" s="1558" customFormat="1">
      <c r="B20" s="1015" t="s">
        <v>43</v>
      </c>
      <c r="C20" s="1561" t="s">
        <v>531</v>
      </c>
      <c r="D20" s="1009"/>
      <c r="E20" s="1737"/>
      <c r="F20" s="1738"/>
      <c r="G20" s="1738"/>
      <c r="H20" s="1738"/>
      <c r="I20" s="2298"/>
      <c r="J20" s="2299"/>
      <c r="K20" s="2300"/>
      <c r="L20" s="1562"/>
      <c r="M20" s="1563"/>
      <c r="N20" s="914"/>
      <c r="O20" s="2781"/>
      <c r="P20" s="914"/>
      <c r="Q20" s="914"/>
      <c r="R20" s="914"/>
      <c r="S20" s="914"/>
      <c r="T20" s="914"/>
      <c r="U20" s="914"/>
      <c r="V20" s="914"/>
      <c r="W20" s="914"/>
    </row>
    <row r="21" spans="2:23" s="1558" customFormat="1" ht="36">
      <c r="B21" s="2286" t="s">
        <v>109</v>
      </c>
      <c r="C21" s="1549" t="s">
        <v>623</v>
      </c>
      <c r="D21" s="1631" t="s">
        <v>9</v>
      </c>
      <c r="E21" s="1492">
        <f>41+76</f>
        <v>117</v>
      </c>
      <c r="F21" s="1653">
        <v>394.49</v>
      </c>
      <c r="G21" s="1740">
        <v>0</v>
      </c>
      <c r="H21" s="1740">
        <f>F21-G21</f>
        <v>394.49</v>
      </c>
      <c r="I21" s="2297">
        <f>$I$14</f>
        <v>0.25</v>
      </c>
      <c r="J21" s="1826">
        <f>H21+(H21*I21)</f>
        <v>493.11250000000001</v>
      </c>
      <c r="K21" s="1826">
        <f>ROUND(E21*J21,2)</f>
        <v>57694.16</v>
      </c>
      <c r="L21" s="1678">
        <v>73658</v>
      </c>
      <c r="M21" s="1603" t="s">
        <v>30</v>
      </c>
      <c r="N21" s="914"/>
      <c r="O21" s="2781"/>
      <c r="P21" s="914"/>
      <c r="Q21" s="914"/>
      <c r="R21" s="914"/>
      <c r="S21" s="914"/>
      <c r="T21" s="914"/>
      <c r="U21" s="914"/>
      <c r="V21" s="914"/>
      <c r="W21" s="914"/>
    </row>
    <row r="22" spans="2:23" s="1558" customFormat="1">
      <c r="B22" s="2301"/>
      <c r="C22" s="2302"/>
      <c r="D22" s="2303"/>
      <c r="E22" s="2304"/>
      <c r="F22" s="2305"/>
      <c r="G22" s="2305"/>
      <c r="H22" s="2305"/>
      <c r="I22" s="2306"/>
      <c r="J22" s="2307"/>
      <c r="K22" s="2307"/>
      <c r="L22" s="2308"/>
      <c r="M22" s="2309"/>
      <c r="N22" s="914"/>
      <c r="O22" s="914"/>
      <c r="P22" s="914"/>
      <c r="Q22" s="914"/>
      <c r="R22" s="914"/>
      <c r="S22" s="914"/>
      <c r="T22" s="914"/>
      <c r="U22" s="914"/>
      <c r="V22" s="914"/>
      <c r="W22" s="914"/>
    </row>
    <row r="23" spans="2:23" s="1558" customFormat="1">
      <c r="B23" s="2203"/>
      <c r="C23" s="2098" t="s">
        <v>912</v>
      </c>
      <c r="D23" s="2200"/>
      <c r="E23" s="2096"/>
      <c r="F23" s="2096"/>
      <c r="G23" s="2096"/>
      <c r="H23" s="2096"/>
      <c r="I23" s="2096"/>
      <c r="J23" s="2096"/>
      <c r="K23" s="2094">
        <f>SUM(K21:K21)</f>
        <v>57694.16</v>
      </c>
      <c r="L23" s="2096"/>
      <c r="M23" s="2097"/>
      <c r="N23" s="914"/>
      <c r="O23" s="914"/>
      <c r="P23" s="914"/>
      <c r="Q23" s="914"/>
      <c r="R23" s="914"/>
      <c r="S23" s="914"/>
      <c r="T23" s="914"/>
      <c r="U23" s="914"/>
      <c r="V23" s="914"/>
      <c r="W23" s="914"/>
    </row>
    <row r="24" spans="2:23" s="914" customFormat="1" ht="5.25" customHeight="1">
      <c r="B24" s="2781"/>
      <c r="C24" s="2781"/>
      <c r="D24" s="2781"/>
      <c r="E24" s="2781"/>
      <c r="F24" s="2781"/>
      <c r="G24" s="2781"/>
      <c r="H24" s="2781"/>
      <c r="I24" s="2781"/>
      <c r="J24" s="2781"/>
      <c r="K24" s="2781"/>
      <c r="L24" s="2781"/>
      <c r="M24" s="2781"/>
    </row>
    <row r="25" spans="2:23" s="914" customFormat="1" ht="17.100000000000001" customHeight="1">
      <c r="B25" s="2205"/>
      <c r="C25" s="2102" t="s">
        <v>1312</v>
      </c>
      <c r="D25" s="2206"/>
      <c r="E25" s="2206"/>
      <c r="F25" s="2105"/>
      <c r="G25" s="2105"/>
      <c r="H25" s="2105"/>
      <c r="I25" s="2105"/>
      <c r="J25" s="2105"/>
      <c r="K25" s="2105">
        <f>K16+K23</f>
        <v>104539.85</v>
      </c>
      <c r="L25" s="2105"/>
      <c r="M25" s="2201"/>
    </row>
    <row r="26" spans="2:23" s="914" customFormat="1">
      <c r="B26" s="947"/>
      <c r="C26" s="1504"/>
      <c r="E26" s="1743"/>
      <c r="F26" s="1744"/>
      <c r="G26" s="1744"/>
      <c r="H26" s="1744"/>
      <c r="I26" s="1685"/>
      <c r="J26" s="974"/>
      <c r="K26" s="1686"/>
      <c r="L26" s="1568"/>
      <c r="M26" s="1569"/>
    </row>
    <row r="27" spans="2:23" s="1574" customFormat="1" ht="12">
      <c r="B27" s="947" t="s">
        <v>1308</v>
      </c>
      <c r="C27" s="1504" t="s">
        <v>53</v>
      </c>
      <c r="D27" s="1453"/>
      <c r="E27" s="1645"/>
      <c r="F27" s="1645"/>
      <c r="G27" s="1645"/>
      <c r="H27" s="1645"/>
      <c r="I27" s="1689"/>
      <c r="J27" s="1687"/>
      <c r="K27" s="1690"/>
      <c r="L27" s="1573"/>
      <c r="M27" s="1570"/>
      <c r="O27" s="1575"/>
      <c r="P27" s="1576"/>
      <c r="Q27" s="1336"/>
    </row>
    <row r="28" spans="2:23" s="1574" customFormat="1" ht="12">
      <c r="B28" s="947" t="s">
        <v>30</v>
      </c>
      <c r="C28" s="1505" t="s">
        <v>1392</v>
      </c>
      <c r="D28" s="1453"/>
      <c r="E28" s="1645"/>
      <c r="F28" s="1645"/>
      <c r="G28" s="1645"/>
      <c r="H28" s="1645"/>
      <c r="I28" s="1689"/>
      <c r="J28" s="1687"/>
      <c r="K28" s="1690"/>
      <c r="L28" s="1573"/>
      <c r="M28" s="1570"/>
      <c r="O28" s="1575"/>
      <c r="P28" s="1576"/>
      <c r="Q28" s="1336"/>
    </row>
    <row r="29" spans="2:23" s="1574" customFormat="1" ht="12">
      <c r="B29" s="947" t="s">
        <v>54</v>
      </c>
      <c r="C29" s="1505" t="s">
        <v>1039</v>
      </c>
      <c r="D29" s="1453"/>
      <c r="E29" s="1645"/>
      <c r="F29" s="1645"/>
      <c r="G29" s="1645"/>
      <c r="H29" s="1645"/>
      <c r="I29" s="1689"/>
      <c r="J29" s="1687"/>
      <c r="K29" s="1690"/>
      <c r="L29" s="1573"/>
      <c r="M29" s="1570"/>
      <c r="O29" s="1575"/>
      <c r="P29" s="1576"/>
      <c r="Q29" s="1336"/>
    </row>
    <row r="30" spans="2:23" s="1574" customFormat="1" ht="12">
      <c r="B30" s="947" t="s">
        <v>55</v>
      </c>
      <c r="C30" s="1505" t="s">
        <v>1037</v>
      </c>
      <c r="D30" s="1453"/>
      <c r="E30" s="1645"/>
      <c r="F30" s="1645"/>
      <c r="G30" s="1645"/>
      <c r="H30" s="1645"/>
      <c r="I30" s="1689"/>
      <c r="J30" s="1687"/>
      <c r="K30" s="1690"/>
      <c r="L30" s="1573"/>
      <c r="M30" s="1570"/>
      <c r="O30" s="1575"/>
      <c r="P30" s="1576"/>
      <c r="Q30" s="1336"/>
    </row>
    <row r="31" spans="2:23" s="1574" customFormat="1" ht="12">
      <c r="B31" s="947" t="s">
        <v>56</v>
      </c>
      <c r="C31" s="1505" t="s">
        <v>1037</v>
      </c>
      <c r="D31" s="1453"/>
      <c r="E31" s="1645"/>
      <c r="F31" s="1645"/>
      <c r="G31" s="1645"/>
      <c r="H31" s="1645"/>
      <c r="I31" s="1689"/>
      <c r="J31" s="1687"/>
      <c r="K31" s="1690"/>
      <c r="L31" s="1573"/>
      <c r="M31" s="1570"/>
      <c r="O31" s="1575"/>
      <c r="P31" s="1576"/>
      <c r="Q31" s="1336"/>
    </row>
    <row r="32" spans="2:23" s="1574" customFormat="1" ht="12">
      <c r="B32" s="947" t="s">
        <v>456</v>
      </c>
      <c r="C32" s="1505" t="s">
        <v>1034</v>
      </c>
      <c r="D32" s="1453"/>
      <c r="E32" s="1645"/>
      <c r="F32" s="1645"/>
      <c r="G32" s="1645"/>
      <c r="H32" s="1645"/>
      <c r="I32" s="1689"/>
      <c r="J32" s="1687"/>
      <c r="K32" s="1690"/>
      <c r="L32" s="1573"/>
      <c r="M32" s="1570"/>
      <c r="O32" s="1575"/>
      <c r="P32" s="1576"/>
      <c r="Q32" s="1336"/>
    </row>
    <row r="33" spans="2:17" s="1574" customFormat="1" ht="12">
      <c r="B33" s="947"/>
      <c r="C33" s="1505"/>
      <c r="D33" s="1453"/>
      <c r="E33" s="1645"/>
      <c r="F33" s="1645"/>
      <c r="G33" s="1645"/>
      <c r="H33" s="1645"/>
      <c r="I33" s="1689"/>
      <c r="J33" s="1687"/>
      <c r="K33" s="1690"/>
      <c r="L33" s="1573"/>
      <c r="M33" s="1570"/>
      <c r="O33" s="1575"/>
      <c r="P33" s="1576"/>
      <c r="Q33" s="1336"/>
    </row>
    <row r="34" spans="2:17">
      <c r="B34" s="1497"/>
      <c r="C34" s="1506"/>
    </row>
    <row r="36" spans="2:17">
      <c r="D36" s="1463"/>
      <c r="K36" s="1693"/>
    </row>
    <row r="37" spans="2:17" s="953" customFormat="1">
      <c r="B37" s="1463"/>
      <c r="C37" s="1746" t="s">
        <v>1202</v>
      </c>
      <c r="D37" s="959">
        <v>35</v>
      </c>
      <c r="E37" s="1747" t="s">
        <v>1068</v>
      </c>
      <c r="F37" s="1745"/>
      <c r="G37" s="1745"/>
      <c r="H37" s="1745"/>
      <c r="I37" s="1693"/>
      <c r="J37" s="1693"/>
      <c r="K37" s="1694"/>
    </row>
    <row r="38" spans="2:17" s="953" customFormat="1">
      <c r="B38" s="1463"/>
      <c r="C38" s="1746" t="s">
        <v>1203</v>
      </c>
      <c r="D38" s="959">
        <v>60</v>
      </c>
      <c r="E38" s="1747" t="s">
        <v>1068</v>
      </c>
      <c r="F38" s="1745"/>
      <c r="G38" s="1745"/>
      <c r="H38" s="1745"/>
      <c r="I38" s="1693"/>
      <c r="J38" s="1693"/>
      <c r="K38" s="1694"/>
    </row>
    <row r="39" spans="2:17" s="953" customFormat="1">
      <c r="B39" s="1463"/>
      <c r="C39" s="1746" t="s">
        <v>1204</v>
      </c>
      <c r="D39" s="959">
        <v>41</v>
      </c>
      <c r="E39" s="1747" t="s">
        <v>1068</v>
      </c>
      <c r="F39" s="1745"/>
      <c r="G39" s="1745"/>
      <c r="H39" s="1745"/>
      <c r="I39" s="1693"/>
      <c r="J39" s="1693"/>
      <c r="K39" s="1694"/>
    </row>
    <row r="40" spans="2:17" s="953" customFormat="1">
      <c r="B40" s="1463"/>
      <c r="C40" s="1578"/>
      <c r="D40" s="959"/>
      <c r="E40" s="1745"/>
      <c r="F40" s="1745"/>
      <c r="G40" s="1745"/>
      <c r="H40" s="1745"/>
      <c r="I40" s="1693"/>
      <c r="J40" s="1693"/>
      <c r="K40" s="1694"/>
    </row>
    <row r="41" spans="2:17" s="953" customFormat="1">
      <c r="B41" s="1463"/>
      <c r="C41" s="1578"/>
      <c r="D41" s="959"/>
      <c r="E41" s="1745"/>
      <c r="F41" s="1745"/>
      <c r="G41" s="1745"/>
      <c r="H41" s="1745"/>
      <c r="I41" s="1693"/>
      <c r="J41" s="1693"/>
      <c r="K41" s="1694"/>
    </row>
    <row r="42" spans="2:17" s="953" customFormat="1">
      <c r="B42" s="1463"/>
      <c r="C42" s="1578"/>
      <c r="D42" s="959"/>
      <c r="E42" s="1745"/>
      <c r="F42" s="1745"/>
      <c r="G42" s="1745"/>
      <c r="H42" s="1745"/>
      <c r="I42" s="1693"/>
      <c r="J42" s="1693"/>
      <c r="K42" s="1694"/>
    </row>
    <row r="43" spans="2:17" s="953" customFormat="1">
      <c r="B43" s="1463"/>
      <c r="C43" s="1578"/>
      <c r="D43" s="959"/>
      <c r="E43" s="1745"/>
      <c r="F43" s="1745"/>
      <c r="G43" s="1745"/>
      <c r="H43" s="1745"/>
      <c r="I43" s="1693"/>
      <c r="J43" s="1693"/>
      <c r="K43" s="1694"/>
    </row>
    <row r="44" spans="2:17" s="953" customFormat="1">
      <c r="B44" s="1463"/>
      <c r="C44" s="1578"/>
      <c r="D44" s="959"/>
      <c r="E44" s="1745"/>
      <c r="F44" s="1745"/>
      <c r="G44" s="1745"/>
      <c r="H44" s="1745"/>
      <c r="I44" s="1693"/>
      <c r="J44" s="1693"/>
      <c r="K44" s="1694"/>
    </row>
    <row r="45" spans="2:17" s="953" customFormat="1">
      <c r="B45" s="1463"/>
      <c r="C45" s="1578"/>
      <c r="D45" s="959"/>
      <c r="E45" s="1745"/>
      <c r="F45" s="1745"/>
      <c r="G45" s="1745"/>
      <c r="H45" s="1745"/>
      <c r="I45" s="1693"/>
      <c r="J45" s="1693"/>
      <c r="K45" s="1694"/>
    </row>
    <row r="46" spans="2:17" s="953" customFormat="1">
      <c r="B46" s="1463"/>
      <c r="C46" s="1578"/>
      <c r="D46" s="959"/>
      <c r="E46" s="1745"/>
      <c r="F46" s="1745"/>
      <c r="G46" s="1745"/>
      <c r="H46" s="1745"/>
      <c r="I46" s="1693"/>
      <c r="J46" s="1693"/>
      <c r="K46" s="1694"/>
    </row>
    <row r="47" spans="2:17" s="953" customFormat="1">
      <c r="B47" s="1463"/>
      <c r="C47" s="1578"/>
      <c r="D47" s="959"/>
      <c r="E47" s="1745"/>
      <c r="F47" s="1745"/>
      <c r="G47" s="1745"/>
      <c r="H47" s="1745"/>
      <c r="I47" s="1693"/>
      <c r="J47" s="1693"/>
      <c r="K47" s="1694"/>
    </row>
    <row r="48" spans="2:17" s="953" customFormat="1">
      <c r="B48" s="1463"/>
      <c r="C48" s="1578"/>
      <c r="D48" s="959"/>
      <c r="E48" s="1745"/>
      <c r="F48" s="1745"/>
      <c r="G48" s="1745"/>
      <c r="H48" s="1745"/>
      <c r="I48" s="1693"/>
      <c r="J48" s="1693"/>
      <c r="K48" s="1694"/>
    </row>
    <row r="49" spans="2:11" s="953" customFormat="1">
      <c r="B49" s="1463"/>
      <c r="C49" s="1578"/>
      <c r="D49" s="959"/>
      <c r="E49" s="1745"/>
      <c r="F49" s="1745"/>
      <c r="G49" s="1745"/>
      <c r="H49" s="1745"/>
      <c r="I49" s="1693"/>
      <c r="J49" s="1693"/>
      <c r="K49" s="1694"/>
    </row>
    <row r="50" spans="2:11" s="953" customFormat="1">
      <c r="B50" s="1463"/>
      <c r="C50" s="1578"/>
      <c r="D50" s="959"/>
      <c r="E50" s="1745"/>
      <c r="F50" s="1745"/>
      <c r="G50" s="1745"/>
      <c r="H50" s="1745"/>
      <c r="I50" s="1693"/>
      <c r="J50" s="1693"/>
      <c r="K50" s="1694"/>
    </row>
    <row r="51" spans="2:11" s="953" customFormat="1">
      <c r="B51" s="1463"/>
      <c r="C51" s="1578"/>
      <c r="D51" s="959"/>
      <c r="E51" s="1745"/>
      <c r="F51" s="1745"/>
      <c r="G51" s="1745"/>
      <c r="H51" s="1745"/>
      <c r="I51" s="1693"/>
      <c r="J51" s="1693"/>
      <c r="K51" s="1694"/>
    </row>
    <row r="52" spans="2:11" s="953" customFormat="1">
      <c r="B52" s="1463"/>
      <c r="C52" s="1578"/>
      <c r="D52" s="959"/>
      <c r="E52" s="1745"/>
      <c r="F52" s="1745"/>
      <c r="G52" s="1745"/>
      <c r="H52" s="1745"/>
      <c r="I52" s="1693"/>
      <c r="J52" s="1693"/>
      <c r="K52" s="1694"/>
    </row>
    <row r="53" spans="2:11" s="953" customFormat="1">
      <c r="B53" s="1463"/>
      <c r="C53" s="1578"/>
      <c r="D53" s="959"/>
      <c r="E53" s="1745"/>
      <c r="F53" s="1745"/>
      <c r="G53" s="1745"/>
      <c r="H53" s="1745"/>
      <c r="I53" s="1693"/>
      <c r="J53" s="1693"/>
      <c r="K53" s="1694"/>
    </row>
    <row r="54" spans="2:11" s="953" customFormat="1">
      <c r="B54" s="1463"/>
      <c r="C54" s="1578"/>
      <c r="D54" s="959"/>
      <c r="E54" s="1745"/>
      <c r="F54" s="1745"/>
      <c r="G54" s="1745"/>
      <c r="H54" s="1745"/>
      <c r="I54" s="1693"/>
      <c r="J54" s="1693"/>
      <c r="K54" s="1694"/>
    </row>
    <row r="55" spans="2:11" s="953" customFormat="1">
      <c r="B55" s="1463"/>
      <c r="C55" s="1578"/>
      <c r="D55" s="959"/>
      <c r="E55" s="1745"/>
      <c r="F55" s="1745"/>
      <c r="G55" s="1745"/>
      <c r="H55" s="1745"/>
      <c r="I55" s="1693"/>
      <c r="J55" s="1693"/>
      <c r="K55" s="1694"/>
    </row>
    <row r="56" spans="2:11" s="953" customFormat="1">
      <c r="B56" s="1463"/>
      <c r="C56" s="1578"/>
      <c r="D56" s="959"/>
      <c r="E56" s="1745"/>
      <c r="F56" s="1745"/>
      <c r="G56" s="1745"/>
      <c r="H56" s="1745"/>
      <c r="I56" s="1693"/>
      <c r="J56" s="1693"/>
      <c r="K56" s="1694"/>
    </row>
    <row r="57" spans="2:11" s="953" customFormat="1">
      <c r="B57" s="1463"/>
      <c r="C57" s="1578"/>
      <c r="D57" s="959"/>
      <c r="E57" s="1745"/>
      <c r="F57" s="1745"/>
      <c r="G57" s="1745"/>
      <c r="H57" s="1745"/>
      <c r="I57" s="1693"/>
      <c r="J57" s="1693"/>
      <c r="K57" s="1694"/>
    </row>
    <row r="58" spans="2:11" s="953" customFormat="1">
      <c r="B58" s="1463"/>
      <c r="C58" s="1578"/>
      <c r="D58" s="959"/>
      <c r="E58" s="1745"/>
      <c r="F58" s="1745"/>
      <c r="G58" s="1745"/>
      <c r="H58" s="1745"/>
      <c r="I58" s="1693"/>
      <c r="J58" s="1693"/>
      <c r="K58" s="1694"/>
    </row>
    <row r="59" spans="2:11" s="953" customFormat="1">
      <c r="B59" s="1463"/>
      <c r="C59" s="1578"/>
      <c r="D59" s="959"/>
      <c r="E59" s="1745"/>
      <c r="F59" s="1745"/>
      <c r="G59" s="1745"/>
      <c r="H59" s="1745"/>
      <c r="I59" s="1693"/>
      <c r="J59" s="1693"/>
      <c r="K59" s="1694"/>
    </row>
    <row r="60" spans="2:11" s="953" customFormat="1">
      <c r="B60" s="1463"/>
      <c r="C60" s="1578"/>
      <c r="D60" s="959"/>
      <c r="E60" s="1745"/>
      <c r="F60" s="1745"/>
      <c r="G60" s="1745"/>
      <c r="H60" s="1745"/>
      <c r="I60" s="1693"/>
      <c r="J60" s="1693"/>
      <c r="K60" s="1694"/>
    </row>
    <row r="61" spans="2:11" s="953" customFormat="1">
      <c r="B61" s="1463"/>
      <c r="C61" s="1578"/>
      <c r="D61" s="959"/>
      <c r="E61" s="1745"/>
      <c r="F61" s="1745"/>
      <c r="G61" s="1745"/>
      <c r="H61" s="1745"/>
      <c r="I61" s="1693"/>
      <c r="J61" s="1693"/>
      <c r="K61" s="1694"/>
    </row>
    <row r="62" spans="2:11" s="953" customFormat="1">
      <c r="B62" s="1463"/>
      <c r="C62" s="1578"/>
      <c r="D62" s="959"/>
      <c r="E62" s="1745"/>
      <c r="F62" s="1745"/>
      <c r="G62" s="1745"/>
      <c r="H62" s="1745"/>
      <c r="I62" s="1693"/>
      <c r="J62" s="1693"/>
      <c r="K62" s="1694"/>
    </row>
    <row r="63" spans="2:11" s="953" customFormat="1">
      <c r="B63" s="1463"/>
      <c r="C63" s="1578"/>
      <c r="D63" s="959"/>
      <c r="E63" s="1745"/>
      <c r="F63" s="1745"/>
      <c r="G63" s="1745"/>
      <c r="H63" s="1745"/>
      <c r="I63" s="1693"/>
      <c r="J63" s="1693"/>
      <c r="K63" s="1694"/>
    </row>
    <row r="64" spans="2:11" s="953" customFormat="1">
      <c r="B64" s="1463"/>
      <c r="C64" s="1578"/>
      <c r="D64" s="959"/>
      <c r="E64" s="1745"/>
      <c r="F64" s="1745"/>
      <c r="G64" s="1745"/>
      <c r="H64" s="1745"/>
      <c r="I64" s="1693"/>
      <c r="J64" s="1693"/>
      <c r="K64" s="1694"/>
    </row>
    <row r="65" spans="2:11" s="953" customFormat="1">
      <c r="B65" s="1463"/>
      <c r="C65" s="1578"/>
      <c r="D65" s="959"/>
      <c r="E65" s="1745"/>
      <c r="F65" s="1745"/>
      <c r="G65" s="1745"/>
      <c r="H65" s="1745"/>
      <c r="I65" s="1693"/>
      <c r="J65" s="1693"/>
      <c r="K65" s="1694"/>
    </row>
    <row r="66" spans="2:11" s="953" customFormat="1">
      <c r="B66" s="1463"/>
      <c r="C66" s="1578"/>
      <c r="D66" s="959"/>
      <c r="E66" s="1745"/>
      <c r="F66" s="1745"/>
      <c r="G66" s="1745"/>
      <c r="H66" s="1745"/>
      <c r="I66" s="1693"/>
      <c r="J66" s="1693"/>
      <c r="K66" s="1694"/>
    </row>
    <row r="67" spans="2:11" s="953" customFormat="1">
      <c r="B67" s="1463"/>
      <c r="C67" s="1578"/>
      <c r="D67" s="959"/>
      <c r="E67" s="1745"/>
      <c r="F67" s="1745"/>
      <c r="G67" s="1745"/>
      <c r="H67" s="1745"/>
      <c r="I67" s="1693"/>
      <c r="J67" s="1693"/>
      <c r="K67" s="1694"/>
    </row>
    <row r="68" spans="2:11" s="953" customFormat="1">
      <c r="B68" s="1463"/>
      <c r="C68" s="1578"/>
      <c r="D68" s="959"/>
      <c r="E68" s="1745"/>
      <c r="F68" s="1745"/>
      <c r="G68" s="1745"/>
      <c r="H68" s="1745"/>
      <c r="I68" s="1693"/>
      <c r="J68" s="1693"/>
      <c r="K68" s="1694"/>
    </row>
    <row r="69" spans="2:11" s="953" customFormat="1">
      <c r="B69" s="1463"/>
      <c r="C69" s="1578"/>
      <c r="D69" s="959"/>
      <c r="E69" s="1745"/>
      <c r="F69" s="1745"/>
      <c r="G69" s="1745"/>
      <c r="H69" s="1745"/>
      <c r="I69" s="1693"/>
      <c r="J69" s="1693"/>
      <c r="K69" s="1694"/>
    </row>
    <row r="70" spans="2:11" s="953" customFormat="1">
      <c r="B70" s="1463"/>
      <c r="C70" s="1578"/>
      <c r="D70" s="959"/>
      <c r="E70" s="1745"/>
      <c r="F70" s="1745"/>
      <c r="G70" s="1745"/>
      <c r="H70" s="1745"/>
      <c r="I70" s="1693"/>
      <c r="J70" s="1693"/>
      <c r="K70" s="1694"/>
    </row>
    <row r="71" spans="2:11" s="953" customFormat="1">
      <c r="B71" s="1463"/>
      <c r="C71" s="1578"/>
      <c r="D71" s="959"/>
      <c r="E71" s="1745"/>
      <c r="F71" s="1745"/>
      <c r="G71" s="1745"/>
      <c r="H71" s="1745"/>
      <c r="I71" s="1693"/>
      <c r="J71" s="1693"/>
      <c r="K71" s="1694"/>
    </row>
    <row r="72" spans="2:11" s="953" customFormat="1">
      <c r="B72" s="1463"/>
      <c r="C72" s="1578"/>
      <c r="D72" s="959"/>
      <c r="E72" s="1745"/>
      <c r="F72" s="1745"/>
      <c r="G72" s="1745"/>
      <c r="H72" s="1745"/>
      <c r="I72" s="1693"/>
      <c r="J72" s="1693"/>
      <c r="K72" s="1694"/>
    </row>
    <row r="73" spans="2:11" s="953" customFormat="1">
      <c r="B73" s="1463"/>
      <c r="C73" s="1578"/>
      <c r="D73" s="959"/>
      <c r="E73" s="1745"/>
      <c r="F73" s="1745"/>
      <c r="G73" s="1745"/>
      <c r="H73" s="1745"/>
      <c r="I73" s="1693"/>
      <c r="J73" s="1693"/>
      <c r="K73" s="1694"/>
    </row>
    <row r="74" spans="2:11" s="953" customFormat="1">
      <c r="B74" s="1463"/>
      <c r="C74" s="1578"/>
      <c r="D74" s="959"/>
      <c r="E74" s="1745"/>
      <c r="F74" s="1745"/>
      <c r="G74" s="1745"/>
      <c r="H74" s="1745"/>
      <c r="I74" s="1693"/>
      <c r="J74" s="1693"/>
      <c r="K74" s="1694"/>
    </row>
    <row r="75" spans="2:11" s="953" customFormat="1">
      <c r="B75" s="1463"/>
      <c r="C75" s="1578"/>
      <c r="D75" s="959"/>
      <c r="E75" s="1745"/>
      <c r="F75" s="1745"/>
      <c r="G75" s="1745"/>
      <c r="H75" s="1745"/>
      <c r="I75" s="1693"/>
      <c r="J75" s="1693"/>
      <c r="K75" s="1694"/>
    </row>
    <row r="76" spans="2:11" s="953" customFormat="1">
      <c r="B76" s="1463"/>
      <c r="C76" s="1578"/>
      <c r="D76" s="959"/>
      <c r="E76" s="1745"/>
      <c r="F76" s="1745"/>
      <c r="G76" s="1745"/>
      <c r="H76" s="1745"/>
      <c r="I76" s="1693"/>
      <c r="J76" s="1693"/>
      <c r="K76" s="1694"/>
    </row>
    <row r="77" spans="2:11" s="953" customFormat="1">
      <c r="B77" s="1463"/>
      <c r="C77" s="1578"/>
      <c r="D77" s="959"/>
      <c r="E77" s="1745"/>
      <c r="F77" s="1745"/>
      <c r="G77" s="1745"/>
      <c r="H77" s="1745"/>
      <c r="I77" s="1693"/>
      <c r="J77" s="1693"/>
      <c r="K77" s="1694"/>
    </row>
    <row r="78" spans="2:11" s="953" customFormat="1">
      <c r="B78" s="1463"/>
      <c r="C78" s="1578"/>
      <c r="D78" s="959"/>
      <c r="E78" s="1745"/>
      <c r="F78" s="1745"/>
      <c r="G78" s="1745"/>
      <c r="H78" s="1745"/>
      <c r="I78" s="1693"/>
      <c r="J78" s="1693"/>
      <c r="K78" s="1694"/>
    </row>
    <row r="79" spans="2:11" s="953" customFormat="1">
      <c r="B79" s="1463"/>
      <c r="C79" s="1578"/>
      <c r="D79" s="959"/>
      <c r="E79" s="1745"/>
      <c r="F79" s="1745"/>
      <c r="G79" s="1745"/>
      <c r="H79" s="1745"/>
      <c r="I79" s="1693"/>
      <c r="J79" s="1693"/>
      <c r="K79" s="1694"/>
    </row>
    <row r="80" spans="2:11" s="953" customFormat="1">
      <c r="B80" s="1463"/>
      <c r="C80" s="1578"/>
      <c r="D80" s="959"/>
      <c r="E80" s="1745"/>
      <c r="F80" s="1745"/>
      <c r="G80" s="1745"/>
      <c r="H80" s="1745"/>
      <c r="I80" s="1693"/>
      <c r="J80" s="1693"/>
      <c r="K80" s="1694"/>
    </row>
    <row r="81" spans="2:11" s="953" customFormat="1">
      <c r="B81" s="1463"/>
      <c r="C81" s="1578"/>
      <c r="D81" s="959"/>
      <c r="E81" s="1745"/>
      <c r="F81" s="1745"/>
      <c r="G81" s="1745"/>
      <c r="H81" s="1745"/>
      <c r="I81" s="1693"/>
      <c r="J81" s="1693"/>
      <c r="K81" s="1694"/>
    </row>
    <row r="82" spans="2:11" s="953" customFormat="1">
      <c r="B82" s="1463"/>
      <c r="C82" s="1578"/>
      <c r="D82" s="959"/>
      <c r="E82" s="1745"/>
      <c r="F82" s="1745"/>
      <c r="G82" s="1745"/>
      <c r="H82" s="1745"/>
      <c r="I82" s="1693"/>
      <c r="J82" s="1693"/>
      <c r="K82" s="1694"/>
    </row>
    <row r="83" spans="2:11" s="953" customFormat="1">
      <c r="B83" s="1463"/>
      <c r="C83" s="1578"/>
      <c r="D83" s="959"/>
      <c r="E83" s="1745"/>
      <c r="F83" s="1745"/>
      <c r="G83" s="1745"/>
      <c r="H83" s="1745"/>
      <c r="I83" s="1693"/>
      <c r="J83" s="1693"/>
      <c r="K83" s="1694"/>
    </row>
    <row r="84" spans="2:11" s="953" customFormat="1">
      <c r="B84" s="1463"/>
      <c r="C84" s="1578"/>
      <c r="D84" s="959"/>
      <c r="E84" s="1745"/>
      <c r="F84" s="1745"/>
      <c r="G84" s="1745"/>
      <c r="H84" s="1745"/>
      <c r="I84" s="1693"/>
      <c r="J84" s="1693"/>
      <c r="K84" s="1694"/>
    </row>
    <row r="85" spans="2:11" s="953" customFormat="1">
      <c r="B85" s="1463"/>
      <c r="C85" s="1578"/>
      <c r="D85" s="959"/>
      <c r="E85" s="1745"/>
      <c r="F85" s="1745"/>
      <c r="G85" s="1745"/>
      <c r="H85" s="1745"/>
      <c r="I85" s="1693"/>
      <c r="J85" s="1693"/>
      <c r="K85" s="1694"/>
    </row>
    <row r="86" spans="2:11" s="953" customFormat="1">
      <c r="B86" s="1463"/>
      <c r="C86" s="1578"/>
      <c r="D86" s="959"/>
      <c r="E86" s="1745"/>
      <c r="F86" s="1745"/>
      <c r="G86" s="1745"/>
      <c r="H86" s="1745"/>
      <c r="I86" s="1693"/>
      <c r="J86" s="1693"/>
      <c r="K86" s="1694"/>
    </row>
    <row r="87" spans="2:11" s="953" customFormat="1">
      <c r="B87" s="1463"/>
      <c r="C87" s="1578"/>
      <c r="D87" s="959"/>
      <c r="E87" s="1745"/>
      <c r="F87" s="1745"/>
      <c r="G87" s="1745"/>
      <c r="H87" s="1745"/>
      <c r="I87" s="1693"/>
      <c r="J87" s="1693"/>
      <c r="K87" s="1694"/>
    </row>
    <row r="88" spans="2:11" s="953" customFormat="1">
      <c r="B88" s="1463"/>
      <c r="C88" s="1578"/>
      <c r="D88" s="959"/>
      <c r="E88" s="1745"/>
      <c r="F88" s="1745"/>
      <c r="G88" s="1745"/>
      <c r="H88" s="1745"/>
      <c r="I88" s="1693"/>
      <c r="J88" s="1693"/>
      <c r="K88" s="1694"/>
    </row>
    <row r="89" spans="2:11" s="953" customFormat="1">
      <c r="B89" s="1463"/>
      <c r="C89" s="1578"/>
      <c r="D89" s="959"/>
      <c r="E89" s="1745"/>
      <c r="F89" s="1745"/>
      <c r="G89" s="1745"/>
      <c r="H89" s="1745"/>
      <c r="I89" s="1693"/>
      <c r="J89" s="1693"/>
      <c r="K89" s="1694"/>
    </row>
    <row r="90" spans="2:11" s="953" customFormat="1">
      <c r="B90" s="1463"/>
      <c r="C90" s="1578"/>
      <c r="D90" s="959"/>
      <c r="E90" s="1745"/>
      <c r="F90" s="1745"/>
      <c r="G90" s="1745"/>
      <c r="H90" s="1745"/>
      <c r="I90" s="1693"/>
      <c r="J90" s="1693"/>
      <c r="K90" s="1694"/>
    </row>
    <row r="91" spans="2:11" s="953" customFormat="1">
      <c r="B91" s="1463"/>
      <c r="C91" s="1578"/>
      <c r="D91" s="959"/>
      <c r="E91" s="1745"/>
      <c r="F91" s="1745"/>
      <c r="G91" s="1745"/>
      <c r="H91" s="1745"/>
      <c r="I91" s="1693"/>
      <c r="J91" s="1693"/>
      <c r="K91" s="1694"/>
    </row>
    <row r="92" spans="2:11" s="953" customFormat="1">
      <c r="B92" s="1463"/>
      <c r="C92" s="1578"/>
      <c r="D92" s="959"/>
      <c r="E92" s="1745"/>
      <c r="F92" s="1745"/>
      <c r="G92" s="1745"/>
      <c r="H92" s="1745"/>
      <c r="I92" s="1693"/>
      <c r="J92" s="1693"/>
      <c r="K92" s="1694"/>
    </row>
    <row r="93" spans="2:11" s="953" customFormat="1">
      <c r="B93" s="1463"/>
      <c r="C93" s="1578"/>
      <c r="D93" s="959"/>
      <c r="E93" s="1745"/>
      <c r="F93" s="1745"/>
      <c r="G93" s="1745"/>
      <c r="H93" s="1745"/>
      <c r="I93" s="1693"/>
      <c r="J93" s="1693"/>
      <c r="K93" s="1694"/>
    </row>
    <row r="94" spans="2:11" s="953" customFormat="1">
      <c r="B94" s="1463"/>
      <c r="C94" s="1578"/>
      <c r="D94" s="959"/>
      <c r="E94" s="1745"/>
      <c r="F94" s="1745"/>
      <c r="G94" s="1745"/>
      <c r="H94" s="1745"/>
      <c r="I94" s="1693"/>
      <c r="J94" s="1693"/>
      <c r="K94" s="1694"/>
    </row>
    <row r="95" spans="2:11" s="953" customFormat="1">
      <c r="B95" s="1463"/>
      <c r="C95" s="1578"/>
      <c r="D95" s="959"/>
      <c r="E95" s="1745"/>
      <c r="F95" s="1745"/>
      <c r="G95" s="1745"/>
      <c r="H95" s="1745"/>
      <c r="I95" s="1693"/>
      <c r="J95" s="1693"/>
      <c r="K95" s="1694"/>
    </row>
    <row r="96" spans="2:11" s="953" customFormat="1">
      <c r="B96" s="1463"/>
      <c r="C96" s="1578"/>
      <c r="D96" s="959"/>
      <c r="E96" s="1745"/>
      <c r="F96" s="1745"/>
      <c r="G96" s="1745"/>
      <c r="H96" s="1745"/>
      <c r="I96" s="1693"/>
      <c r="J96" s="1693"/>
      <c r="K96" s="1694"/>
    </row>
    <row r="97" spans="2:11" s="953" customFormat="1">
      <c r="B97" s="1463"/>
      <c r="C97" s="1578"/>
      <c r="D97" s="959"/>
      <c r="E97" s="1745"/>
      <c r="F97" s="1745"/>
      <c r="G97" s="1745"/>
      <c r="H97" s="1745"/>
      <c r="I97" s="1693"/>
      <c r="J97" s="1693"/>
      <c r="K97" s="1694"/>
    </row>
    <row r="98" spans="2:11" s="953" customFormat="1">
      <c r="B98" s="1463"/>
      <c r="C98" s="1578"/>
      <c r="D98" s="959"/>
      <c r="E98" s="1745"/>
      <c r="F98" s="1745"/>
      <c r="G98" s="1745"/>
      <c r="H98" s="1745"/>
      <c r="I98" s="1693"/>
      <c r="J98" s="1693"/>
      <c r="K98" s="1694"/>
    </row>
    <row r="99" spans="2:11" s="953" customFormat="1">
      <c r="B99" s="1463"/>
      <c r="C99" s="1578"/>
      <c r="D99" s="959"/>
      <c r="E99" s="1745"/>
      <c r="F99" s="1745"/>
      <c r="G99" s="1745"/>
      <c r="H99" s="1745"/>
      <c r="I99" s="1693"/>
      <c r="J99" s="1693"/>
      <c r="K99" s="1694"/>
    </row>
    <row r="100" spans="2:11" s="953" customFormat="1">
      <c r="B100" s="1463"/>
      <c r="C100" s="1578"/>
      <c r="D100" s="959"/>
      <c r="E100" s="1745"/>
      <c r="F100" s="1745"/>
      <c r="G100" s="1745"/>
      <c r="H100" s="1745"/>
      <c r="I100" s="1693"/>
      <c r="J100" s="1693"/>
      <c r="K100" s="1694"/>
    </row>
    <row r="101" spans="2:11" s="953" customFormat="1">
      <c r="B101" s="1463"/>
      <c r="C101" s="1578"/>
      <c r="D101" s="959"/>
      <c r="E101" s="1745"/>
      <c r="F101" s="1745"/>
      <c r="G101" s="1745"/>
      <c r="H101" s="1745"/>
      <c r="I101" s="1693"/>
      <c r="J101" s="1693"/>
      <c r="K101" s="1694"/>
    </row>
    <row r="102" spans="2:11" s="953" customFormat="1">
      <c r="B102" s="1463"/>
      <c r="C102" s="1578"/>
      <c r="D102" s="959"/>
      <c r="E102" s="1745"/>
      <c r="F102" s="1745"/>
      <c r="G102" s="1745"/>
      <c r="H102" s="1745"/>
      <c r="I102" s="1693"/>
      <c r="J102" s="1693"/>
      <c r="K102" s="1694"/>
    </row>
    <row r="103" spans="2:11" s="953" customFormat="1">
      <c r="B103" s="1463"/>
      <c r="C103" s="1578"/>
      <c r="D103" s="959"/>
      <c r="E103" s="1745"/>
      <c r="F103" s="1745"/>
      <c r="G103" s="1745"/>
      <c r="H103" s="1745"/>
      <c r="I103" s="1693"/>
      <c r="J103" s="1693"/>
      <c r="K103" s="1694"/>
    </row>
    <row r="104" spans="2:11" s="953" customFormat="1">
      <c r="B104" s="1463"/>
      <c r="C104" s="1578"/>
      <c r="D104" s="959"/>
      <c r="E104" s="1745"/>
      <c r="F104" s="1745"/>
      <c r="G104" s="1745"/>
      <c r="H104" s="1745"/>
      <c r="I104" s="1693"/>
      <c r="J104" s="1693"/>
      <c r="K104" s="1694"/>
    </row>
    <row r="105" spans="2:11" s="953" customFormat="1">
      <c r="B105" s="1463"/>
      <c r="C105" s="1578"/>
      <c r="D105" s="959"/>
      <c r="E105" s="1745"/>
      <c r="F105" s="1745"/>
      <c r="G105" s="1745"/>
      <c r="H105" s="1745"/>
      <c r="I105" s="1693"/>
      <c r="J105" s="1693"/>
      <c r="K105" s="1694"/>
    </row>
    <row r="106" spans="2:11" s="953" customFormat="1">
      <c r="B106" s="1463"/>
      <c r="C106" s="1578"/>
      <c r="D106" s="959"/>
      <c r="E106" s="1745"/>
      <c r="F106" s="1745"/>
      <c r="G106" s="1745"/>
      <c r="H106" s="1745"/>
      <c r="I106" s="1693"/>
      <c r="J106" s="1693"/>
      <c r="K106" s="1694"/>
    </row>
    <row r="107" spans="2:11" s="953" customFormat="1">
      <c r="B107" s="1463"/>
      <c r="C107" s="1578"/>
      <c r="D107" s="959"/>
      <c r="E107" s="1745"/>
      <c r="F107" s="1745"/>
      <c r="G107" s="1745"/>
      <c r="H107" s="1745"/>
      <c r="I107" s="1693"/>
      <c r="J107" s="1693"/>
      <c r="K107" s="1694"/>
    </row>
    <row r="108" spans="2:11" s="953" customFormat="1">
      <c r="B108" s="1463"/>
      <c r="C108" s="1578"/>
      <c r="D108" s="959"/>
      <c r="E108" s="1745"/>
      <c r="F108" s="1745"/>
      <c r="G108" s="1745"/>
      <c r="H108" s="1745"/>
      <c r="I108" s="1693"/>
      <c r="J108" s="1693"/>
      <c r="K108" s="1694"/>
    </row>
    <row r="109" spans="2:11" s="953" customFormat="1">
      <c r="B109" s="1463"/>
      <c r="C109" s="1578"/>
      <c r="D109" s="959"/>
      <c r="E109" s="1745"/>
      <c r="F109" s="1745"/>
      <c r="G109" s="1745"/>
      <c r="H109" s="1745"/>
      <c r="I109" s="1693"/>
      <c r="J109" s="1693"/>
      <c r="K109" s="1694"/>
    </row>
    <row r="110" spans="2:11" s="953" customFormat="1">
      <c r="B110" s="1463"/>
      <c r="C110" s="1578"/>
      <c r="D110" s="959"/>
      <c r="E110" s="1745"/>
      <c r="F110" s="1745"/>
      <c r="G110" s="1745"/>
      <c r="H110" s="1745"/>
      <c r="I110" s="1693"/>
      <c r="J110" s="1693"/>
      <c r="K110" s="1694"/>
    </row>
    <row r="111" spans="2:11" s="953" customFormat="1">
      <c r="B111" s="1463"/>
      <c r="C111" s="1578"/>
      <c r="D111" s="959"/>
      <c r="E111" s="1745"/>
      <c r="F111" s="1745"/>
      <c r="G111" s="1745"/>
      <c r="H111" s="1745"/>
      <c r="I111" s="1693"/>
      <c r="J111" s="1693"/>
      <c r="K111" s="1694"/>
    </row>
    <row r="112" spans="2:11" s="953" customFormat="1">
      <c r="B112" s="1463"/>
      <c r="C112" s="1578"/>
      <c r="D112" s="959"/>
      <c r="E112" s="1745"/>
      <c r="F112" s="1745"/>
      <c r="G112" s="1745"/>
      <c r="H112" s="1745"/>
      <c r="I112" s="1693"/>
      <c r="J112" s="1693"/>
      <c r="K112" s="1694"/>
    </row>
    <row r="113" spans="2:11" s="953" customFormat="1">
      <c r="B113" s="1463"/>
      <c r="C113" s="1578"/>
      <c r="D113" s="959"/>
      <c r="E113" s="1745"/>
      <c r="F113" s="1745"/>
      <c r="G113" s="1745"/>
      <c r="H113" s="1745"/>
      <c r="I113" s="1693"/>
      <c r="J113" s="1693"/>
      <c r="K113" s="1694"/>
    </row>
    <row r="114" spans="2:11" s="953" customFormat="1">
      <c r="B114" s="1463"/>
      <c r="C114" s="1578"/>
      <c r="D114" s="959"/>
      <c r="E114" s="1745"/>
      <c r="F114" s="1745"/>
      <c r="G114" s="1745"/>
      <c r="H114" s="1745"/>
      <c r="I114" s="1693"/>
      <c r="J114" s="1693"/>
      <c r="K114" s="1694"/>
    </row>
    <row r="115" spans="2:11" s="953" customFormat="1">
      <c r="B115" s="1463"/>
      <c r="C115" s="1578"/>
      <c r="D115" s="959"/>
      <c r="E115" s="1745"/>
      <c r="F115" s="1745"/>
      <c r="G115" s="1745"/>
      <c r="H115" s="1745"/>
      <c r="I115" s="1693"/>
      <c r="J115" s="1693"/>
      <c r="K115" s="1694"/>
    </row>
    <row r="116" spans="2:11" s="953" customFormat="1">
      <c r="B116" s="1463"/>
      <c r="C116" s="1578"/>
      <c r="D116" s="959"/>
      <c r="E116" s="1745"/>
      <c r="F116" s="1745"/>
      <c r="G116" s="1745"/>
      <c r="H116" s="1745"/>
      <c r="I116" s="1693"/>
      <c r="J116" s="1693"/>
      <c r="K116" s="1694"/>
    </row>
    <row r="117" spans="2:11" s="953" customFormat="1">
      <c r="B117" s="1463"/>
      <c r="C117" s="1578"/>
      <c r="D117" s="959"/>
      <c r="E117" s="1745"/>
      <c r="F117" s="1745"/>
      <c r="G117" s="1745"/>
      <c r="H117" s="1745"/>
      <c r="I117" s="1693"/>
      <c r="J117" s="1693"/>
      <c r="K117" s="1694"/>
    </row>
    <row r="118" spans="2:11" s="953" customFormat="1">
      <c r="B118" s="1463"/>
      <c r="C118" s="1578"/>
      <c r="D118" s="959"/>
      <c r="E118" s="1745"/>
      <c r="F118" s="1745"/>
      <c r="G118" s="1745"/>
      <c r="H118" s="1745"/>
      <c r="I118" s="1693"/>
      <c r="J118" s="1693"/>
      <c r="K118" s="1694"/>
    </row>
    <row r="119" spans="2:11" s="953" customFormat="1">
      <c r="B119" s="1463"/>
      <c r="C119" s="1578"/>
      <c r="D119" s="959"/>
      <c r="E119" s="1745"/>
      <c r="F119" s="1745"/>
      <c r="G119" s="1745"/>
      <c r="H119" s="1745"/>
      <c r="I119" s="1693"/>
      <c r="J119" s="1693"/>
      <c r="K119" s="1694"/>
    </row>
    <row r="120" spans="2:11" s="953" customFormat="1">
      <c r="B120" s="1463"/>
      <c r="C120" s="1578"/>
      <c r="D120" s="959"/>
      <c r="E120" s="1745"/>
      <c r="F120" s="1745"/>
      <c r="G120" s="1745"/>
      <c r="H120" s="1745"/>
      <c r="I120" s="1693"/>
      <c r="J120" s="1693"/>
      <c r="K120" s="1694"/>
    </row>
    <row r="121" spans="2:11" s="953" customFormat="1">
      <c r="B121" s="1463"/>
      <c r="C121" s="1578"/>
      <c r="D121" s="959"/>
      <c r="E121" s="1745"/>
      <c r="F121" s="1745"/>
      <c r="G121" s="1745"/>
      <c r="H121" s="1745"/>
      <c r="I121" s="1693"/>
      <c r="J121" s="1693"/>
      <c r="K121" s="1694"/>
    </row>
    <row r="122" spans="2:11" s="953" customFormat="1">
      <c r="B122" s="1463"/>
      <c r="C122" s="1578"/>
      <c r="D122" s="959"/>
      <c r="E122" s="1745"/>
      <c r="F122" s="1745"/>
      <c r="G122" s="1745"/>
      <c r="H122" s="1745"/>
      <c r="I122" s="1693"/>
      <c r="J122" s="1693"/>
      <c r="K122" s="1694"/>
    </row>
    <row r="123" spans="2:11" s="953" customFormat="1">
      <c r="B123" s="1463"/>
      <c r="C123" s="1578"/>
      <c r="D123" s="959"/>
      <c r="E123" s="1745"/>
      <c r="F123" s="1745"/>
      <c r="G123" s="1745"/>
      <c r="H123" s="1745"/>
      <c r="I123" s="1693"/>
      <c r="J123" s="1693"/>
      <c r="K123" s="1694"/>
    </row>
    <row r="124" spans="2:11" s="953" customFormat="1">
      <c r="B124" s="1463"/>
      <c r="C124" s="1578"/>
      <c r="D124" s="959"/>
      <c r="E124" s="1745"/>
      <c r="F124" s="1745"/>
      <c r="G124" s="1745"/>
      <c r="H124" s="1745"/>
      <c r="I124" s="1693"/>
      <c r="J124" s="1693"/>
      <c r="K124" s="1694"/>
    </row>
    <row r="125" spans="2:11" s="953" customFormat="1">
      <c r="B125" s="1463"/>
      <c r="C125" s="1578"/>
      <c r="D125" s="959"/>
      <c r="E125" s="1745"/>
      <c r="F125" s="1745"/>
      <c r="G125" s="1745"/>
      <c r="H125" s="1745"/>
      <c r="I125" s="1693"/>
      <c r="J125" s="1693"/>
      <c r="K125" s="1694"/>
    </row>
    <row r="126" spans="2:11" s="953" customFormat="1">
      <c r="B126" s="1463"/>
      <c r="C126" s="1578"/>
      <c r="D126" s="959"/>
      <c r="E126" s="1745"/>
      <c r="F126" s="1745"/>
      <c r="G126" s="1745"/>
      <c r="H126" s="1745"/>
      <c r="I126" s="1693"/>
      <c r="J126" s="1693"/>
      <c r="K126" s="1694"/>
    </row>
    <row r="127" spans="2:11" s="953" customFormat="1">
      <c r="B127" s="1463"/>
      <c r="C127" s="1578"/>
      <c r="D127" s="959"/>
      <c r="E127" s="1745"/>
      <c r="F127" s="1745"/>
      <c r="G127" s="1745"/>
      <c r="H127" s="1745"/>
      <c r="I127" s="1693"/>
      <c r="J127" s="1693"/>
      <c r="K127" s="1694"/>
    </row>
    <row r="128" spans="2:11" s="953" customFormat="1">
      <c r="B128" s="1463"/>
      <c r="C128" s="1578"/>
      <c r="D128" s="959"/>
      <c r="E128" s="1745"/>
      <c r="F128" s="1745"/>
      <c r="G128" s="1745"/>
      <c r="H128" s="1745"/>
      <c r="I128" s="1693"/>
      <c r="J128" s="1693"/>
      <c r="K128" s="1694"/>
    </row>
    <row r="129" spans="2:11" s="953" customFormat="1">
      <c r="B129" s="1463"/>
      <c r="C129" s="1578"/>
      <c r="D129" s="959"/>
      <c r="E129" s="1745"/>
      <c r="F129" s="1745"/>
      <c r="G129" s="1745"/>
      <c r="H129" s="1745"/>
      <c r="I129" s="1693"/>
      <c r="J129" s="1693"/>
      <c r="K129" s="1694"/>
    </row>
    <row r="130" spans="2:11" s="953" customFormat="1">
      <c r="B130" s="1463"/>
      <c r="C130" s="1578"/>
      <c r="D130" s="959"/>
      <c r="E130" s="1745"/>
      <c r="F130" s="1745"/>
      <c r="G130" s="1745"/>
      <c r="H130" s="1745"/>
      <c r="I130" s="1693"/>
      <c r="J130" s="1693"/>
      <c r="K130" s="1694"/>
    </row>
    <row r="131" spans="2:11" s="953" customFormat="1">
      <c r="B131" s="1463"/>
      <c r="C131" s="1578"/>
      <c r="D131" s="959"/>
      <c r="E131" s="1745"/>
      <c r="F131" s="1745"/>
      <c r="G131" s="1745"/>
      <c r="H131" s="1745"/>
      <c r="I131" s="1693"/>
      <c r="J131" s="1693"/>
      <c r="K131" s="1694"/>
    </row>
    <row r="132" spans="2:11" s="953" customFormat="1">
      <c r="B132" s="1463"/>
      <c r="C132" s="1578"/>
      <c r="D132" s="959"/>
      <c r="E132" s="1745"/>
      <c r="F132" s="1745"/>
      <c r="G132" s="1745"/>
      <c r="H132" s="1745"/>
      <c r="I132" s="1693"/>
      <c r="J132" s="1693"/>
      <c r="K132" s="1694"/>
    </row>
    <row r="133" spans="2:11" s="953" customFormat="1">
      <c r="B133" s="1463"/>
      <c r="C133" s="1578"/>
      <c r="D133" s="959"/>
      <c r="E133" s="1745"/>
      <c r="F133" s="1745"/>
      <c r="G133" s="1745"/>
      <c r="H133" s="1745"/>
      <c r="I133" s="1693"/>
      <c r="J133" s="1693"/>
      <c r="K133" s="1694"/>
    </row>
    <row r="134" spans="2:11" s="953" customFormat="1">
      <c r="B134" s="1463"/>
      <c r="C134" s="1578"/>
      <c r="D134" s="959"/>
      <c r="E134" s="1745"/>
      <c r="F134" s="1745"/>
      <c r="G134" s="1745"/>
      <c r="H134" s="1745"/>
      <c r="I134" s="1693"/>
      <c r="J134" s="1693"/>
      <c r="K134" s="1694"/>
    </row>
    <row r="135" spans="2:11" s="953" customFormat="1">
      <c r="B135" s="1463"/>
      <c r="C135" s="1578"/>
      <c r="D135" s="959"/>
      <c r="E135" s="1745"/>
      <c r="F135" s="1745"/>
      <c r="G135" s="1745"/>
      <c r="H135" s="1745"/>
      <c r="I135" s="1693"/>
      <c r="J135" s="1693"/>
      <c r="K135" s="1694"/>
    </row>
    <row r="136" spans="2:11" s="953" customFormat="1">
      <c r="B136" s="1463"/>
      <c r="C136" s="1578"/>
      <c r="D136" s="959"/>
      <c r="E136" s="1745"/>
      <c r="F136" s="1745"/>
      <c r="G136" s="1745"/>
      <c r="H136" s="1745"/>
      <c r="I136" s="1693"/>
      <c r="J136" s="1693"/>
      <c r="K136" s="1694"/>
    </row>
    <row r="137" spans="2:11" s="953" customFormat="1">
      <c r="B137" s="1463"/>
      <c r="C137" s="1578"/>
      <c r="D137" s="959"/>
      <c r="E137" s="1745"/>
      <c r="F137" s="1745"/>
      <c r="G137" s="1745"/>
      <c r="H137" s="1745"/>
      <c r="I137" s="1693"/>
      <c r="J137" s="1693"/>
      <c r="K137" s="1694"/>
    </row>
    <row r="138" spans="2:11" s="953" customFormat="1">
      <c r="B138" s="1463"/>
      <c r="C138" s="1578"/>
      <c r="D138" s="959"/>
      <c r="E138" s="1745"/>
      <c r="F138" s="1745"/>
      <c r="G138" s="1745"/>
      <c r="H138" s="1745"/>
      <c r="I138" s="1693"/>
      <c r="J138" s="1693"/>
      <c r="K138" s="1694"/>
    </row>
    <row r="139" spans="2:11" s="953" customFormat="1">
      <c r="B139" s="1463"/>
      <c r="C139" s="1578"/>
      <c r="D139" s="959"/>
      <c r="E139" s="1745"/>
      <c r="F139" s="1745"/>
      <c r="G139" s="1745"/>
      <c r="H139" s="1745"/>
      <c r="I139" s="1693"/>
      <c r="J139" s="1693"/>
      <c r="K139" s="1694"/>
    </row>
    <row r="140" spans="2:11" s="953" customFormat="1">
      <c r="B140" s="1463"/>
      <c r="C140" s="1578"/>
      <c r="D140" s="959"/>
      <c r="E140" s="1745"/>
      <c r="F140" s="1745"/>
      <c r="G140" s="1745"/>
      <c r="H140" s="1745"/>
      <c r="I140" s="1693"/>
      <c r="J140" s="1693"/>
      <c r="K140" s="1694"/>
    </row>
    <row r="141" spans="2:11" s="953" customFormat="1">
      <c r="B141" s="1463"/>
      <c r="C141" s="1578"/>
      <c r="D141" s="959"/>
      <c r="E141" s="1745"/>
      <c r="F141" s="1745"/>
      <c r="G141" s="1745"/>
      <c r="H141" s="1745"/>
      <c r="I141" s="1693"/>
      <c r="J141" s="1693"/>
      <c r="K141" s="1694"/>
    </row>
    <row r="142" spans="2:11" s="953" customFormat="1">
      <c r="B142" s="1463"/>
      <c r="C142" s="1578"/>
      <c r="D142" s="959"/>
      <c r="E142" s="1745"/>
      <c r="F142" s="1745"/>
      <c r="G142" s="1745"/>
      <c r="H142" s="1745"/>
      <c r="I142" s="1693"/>
      <c r="J142" s="1693"/>
      <c r="K142" s="1694"/>
    </row>
    <row r="143" spans="2:11" s="953" customFormat="1">
      <c r="B143" s="1463"/>
      <c r="C143" s="1578"/>
      <c r="D143" s="959"/>
      <c r="E143" s="1745"/>
      <c r="F143" s="1745"/>
      <c r="G143" s="1745"/>
      <c r="H143" s="1745"/>
      <c r="I143" s="1693"/>
      <c r="J143" s="1693"/>
      <c r="K143" s="1694"/>
    </row>
    <row r="144" spans="2:11" s="953" customFormat="1">
      <c r="B144" s="1463"/>
      <c r="C144" s="1578"/>
      <c r="D144" s="959"/>
      <c r="E144" s="1745"/>
      <c r="F144" s="1745"/>
      <c r="G144" s="1745"/>
      <c r="H144" s="1745"/>
      <c r="I144" s="1693"/>
      <c r="J144" s="1693"/>
      <c r="K144" s="1694"/>
    </row>
    <row r="145" spans="2:11" s="953" customFormat="1">
      <c r="B145" s="1463"/>
      <c r="C145" s="1578"/>
      <c r="D145" s="959"/>
      <c r="E145" s="1745"/>
      <c r="F145" s="1745"/>
      <c r="G145" s="1745"/>
      <c r="H145" s="1745"/>
      <c r="I145" s="1693"/>
      <c r="J145" s="1693"/>
      <c r="K145" s="1694"/>
    </row>
  </sheetData>
  <mergeCells count="10">
    <mergeCell ref="O18:O21"/>
    <mergeCell ref="B17:M17"/>
    <mergeCell ref="B24:M24"/>
    <mergeCell ref="B8:M8"/>
    <mergeCell ref="B1:M1"/>
    <mergeCell ref="B2:M2"/>
    <mergeCell ref="B3:K3"/>
    <mergeCell ref="F5:K5"/>
    <mergeCell ref="F6:K6"/>
    <mergeCell ref="B7:M7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95"/>
  <sheetViews>
    <sheetView showGridLines="0" view="pageBreakPreview" topLeftCell="A44" zoomScale="85" zoomScaleSheetLayoutView="85" workbookViewId="0">
      <selection activeCell="B11" sqref="B11:M82"/>
    </sheetView>
  </sheetViews>
  <sheetFormatPr defaultRowHeight="12.75"/>
  <cols>
    <col min="1" max="1" width="1.140625" style="1590" customWidth="1"/>
    <col min="2" max="2" width="8.85546875" style="1592" bestFit="1" customWidth="1"/>
    <col min="3" max="3" width="66" style="1648" customWidth="1"/>
    <col min="4" max="4" width="6.7109375" style="1592" customWidth="1"/>
    <col min="5" max="5" width="10.7109375" style="1596" customWidth="1"/>
    <col min="6" max="6" width="12.28515625" style="1649" customWidth="1"/>
    <col min="7" max="7" width="9.5703125" style="1649" customWidth="1"/>
    <col min="8" max="8" width="10.28515625" style="1597" customWidth="1"/>
    <col min="9" max="9" width="9.140625" style="1590" customWidth="1"/>
    <col min="10" max="10" width="11.28515625" style="1650" customWidth="1"/>
    <col min="11" max="11" width="11.28515625" style="1599" customWidth="1"/>
    <col min="12" max="12" width="10.140625" style="1591" customWidth="1"/>
    <col min="13" max="13" width="9.5703125" style="1592" customWidth="1"/>
    <col min="14" max="14" width="2" style="1590" customWidth="1"/>
    <col min="15" max="15" width="13" style="1590" customWidth="1"/>
    <col min="16" max="16384" width="9.140625" style="1590"/>
  </cols>
  <sheetData>
    <row r="1" spans="2:15">
      <c r="B1" s="2783" t="s">
        <v>48</v>
      </c>
      <c r="C1" s="2783"/>
      <c r="D1" s="2783"/>
      <c r="E1" s="2783"/>
      <c r="F1" s="2783"/>
      <c r="G1" s="2783"/>
      <c r="H1" s="2783"/>
      <c r="I1" s="2783"/>
      <c r="J1" s="2783"/>
      <c r="K1" s="2783"/>
      <c r="L1" s="2783"/>
      <c r="M1" s="2783"/>
      <c r="N1" s="349"/>
    </row>
    <row r="2" spans="2:15" ht="12">
      <c r="B2" s="2783" t="s">
        <v>447</v>
      </c>
      <c r="C2" s="2783"/>
      <c r="D2" s="2783"/>
      <c r="E2" s="2783"/>
      <c r="F2" s="2783"/>
      <c r="G2" s="2783"/>
      <c r="H2" s="2783"/>
      <c r="I2" s="2783"/>
      <c r="J2" s="2783"/>
      <c r="K2" s="2783"/>
      <c r="L2" s="2783"/>
      <c r="M2" s="2783"/>
    </row>
    <row r="3" spans="2:15" ht="12.75" customHeight="1">
      <c r="B3" s="2783"/>
      <c r="C3" s="2783"/>
      <c r="D3" s="2783"/>
      <c r="E3" s="2783"/>
      <c r="F3" s="2783"/>
      <c r="G3" s="2783"/>
      <c r="H3" s="2783"/>
      <c r="I3" s="2783"/>
      <c r="J3" s="2783"/>
      <c r="K3" s="2783"/>
    </row>
    <row r="4" spans="2:15">
      <c r="B4" s="349" t="s">
        <v>1</v>
      </c>
      <c r="C4" s="1480" t="s">
        <v>655</v>
      </c>
      <c r="D4" s="349"/>
      <c r="E4" s="1481"/>
      <c r="F4" s="1593"/>
      <c r="G4" s="1593"/>
      <c r="H4" s="1593"/>
      <c r="I4" s="1594"/>
      <c r="J4" s="1595"/>
      <c r="K4" s="1596"/>
      <c r="L4" s="1592"/>
    </row>
    <row r="5" spans="2:15">
      <c r="B5" s="349"/>
      <c r="C5" s="1480"/>
      <c r="D5" s="349"/>
      <c r="E5" s="2783"/>
      <c r="F5" s="2783"/>
      <c r="G5" s="2783"/>
      <c r="H5" s="2783"/>
      <c r="I5" s="2783"/>
      <c r="J5" s="2783"/>
      <c r="K5" s="1596"/>
      <c r="L5" s="1592"/>
    </row>
    <row r="6" spans="2:15">
      <c r="B6" s="364" t="s">
        <v>2</v>
      </c>
      <c r="C6" s="1484" t="s">
        <v>716</v>
      </c>
      <c r="D6" s="364"/>
      <c r="E6" s="2783"/>
      <c r="F6" s="2783"/>
      <c r="G6" s="2783"/>
      <c r="H6" s="2783"/>
      <c r="I6" s="2783"/>
      <c r="J6" s="2783"/>
      <c r="K6" s="1596"/>
      <c r="L6" s="1592"/>
    </row>
    <row r="7" spans="2:15" ht="12.75" customHeight="1">
      <c r="B7" s="2783" t="s">
        <v>504</v>
      </c>
      <c r="C7" s="2783"/>
      <c r="D7" s="2783"/>
      <c r="E7" s="2783"/>
      <c r="F7" s="2783"/>
      <c r="G7" s="2783"/>
      <c r="H7" s="2783"/>
      <c r="I7" s="2783"/>
      <c r="J7" s="2783"/>
      <c r="K7" s="2783"/>
      <c r="L7" s="2783"/>
      <c r="M7" s="2783"/>
    </row>
    <row r="8" spans="2:15" ht="15" customHeight="1">
      <c r="B8" s="2783" t="s">
        <v>510</v>
      </c>
      <c r="C8" s="2783"/>
      <c r="D8" s="2783"/>
      <c r="E8" s="2783"/>
      <c r="F8" s="2783"/>
      <c r="G8" s="2783"/>
      <c r="H8" s="2783"/>
      <c r="I8" s="2783"/>
      <c r="J8" s="2783"/>
      <c r="K8" s="2783"/>
      <c r="L8" s="2783"/>
      <c r="M8" s="2783"/>
    </row>
    <row r="9" spans="2:15" s="355" customFormat="1" ht="11.25" customHeight="1">
      <c r="B9" s="349"/>
      <c r="C9" s="1485"/>
      <c r="D9" s="364"/>
      <c r="E9" s="1481"/>
      <c r="F9" s="1593"/>
      <c r="G9" s="1593"/>
      <c r="H9" s="1597"/>
      <c r="I9" s="350"/>
      <c r="J9" s="1598"/>
      <c r="K9" s="1599"/>
      <c r="L9" s="1479"/>
      <c r="M9" s="1486"/>
      <c r="O9" s="1452"/>
    </row>
    <row r="10" spans="2:15" s="164" customFormat="1" ht="24" customHeight="1">
      <c r="B10" s="1703" t="s">
        <v>3</v>
      </c>
      <c r="C10" s="1703" t="s">
        <v>36</v>
      </c>
      <c r="D10" s="1703" t="s">
        <v>6</v>
      </c>
      <c r="E10" s="1701" t="s">
        <v>495</v>
      </c>
      <c r="F10" s="1701" t="s">
        <v>39</v>
      </c>
      <c r="G10" s="1701" t="s">
        <v>37</v>
      </c>
      <c r="H10" s="1206" t="s">
        <v>26</v>
      </c>
      <c r="I10" s="1702" t="s">
        <v>38</v>
      </c>
      <c r="J10" s="489" t="s">
        <v>27</v>
      </c>
      <c r="K10" s="1206" t="s">
        <v>18</v>
      </c>
      <c r="L10" s="1699" t="s">
        <v>28</v>
      </c>
      <c r="M10" s="1698" t="s">
        <v>29</v>
      </c>
      <c r="N10" s="351"/>
    </row>
    <row r="11" spans="2:15" s="340" customFormat="1" ht="12">
      <c r="B11" s="1966">
        <v>1</v>
      </c>
      <c r="C11" s="2147" t="s">
        <v>714</v>
      </c>
      <c r="D11" s="341"/>
      <c r="E11" s="1496"/>
      <c r="F11" s="1666"/>
      <c r="G11" s="2148"/>
      <c r="H11" s="2149"/>
      <c r="I11" s="343"/>
      <c r="J11" s="344"/>
      <c r="K11" s="2150"/>
      <c r="L11" s="346"/>
      <c r="M11" s="1971"/>
    </row>
    <row r="12" spans="2:15" s="340" customFormat="1" ht="12">
      <c r="B12" s="1966"/>
      <c r="C12" s="2147"/>
      <c r="D12" s="341"/>
      <c r="E12" s="1496"/>
      <c r="F12" s="1666"/>
      <c r="G12" s="2148"/>
      <c r="H12" s="2149"/>
      <c r="I12" s="343"/>
      <c r="J12" s="344"/>
      <c r="K12" s="2150"/>
      <c r="L12" s="346"/>
      <c r="M12" s="1971"/>
    </row>
    <row r="13" spans="2:15" s="359" customFormat="1" ht="39.950000000000003" customHeight="1">
      <c r="B13" s="2151" t="s">
        <v>40</v>
      </c>
      <c r="C13" s="1552" t="s">
        <v>868</v>
      </c>
      <c r="D13" s="563" t="s">
        <v>35</v>
      </c>
      <c r="E13" s="1492">
        <f>(10*5*1)+(5*4*1)+(4*4*1)</f>
        <v>86</v>
      </c>
      <c r="F13" s="1666">
        <v>206.76</v>
      </c>
      <c r="G13" s="1477">
        <v>0</v>
      </c>
      <c r="H13" s="1600">
        <f>F13-G13</f>
        <v>206.76</v>
      </c>
      <c r="I13" s="1478">
        <v>0.25</v>
      </c>
      <c r="J13" s="1601">
        <f>H13+(H13*I13)</f>
        <v>258.45</v>
      </c>
      <c r="K13" s="1602">
        <f>ROUND(E13*J13,2)</f>
        <v>22226.7</v>
      </c>
      <c r="L13" s="2152" t="s">
        <v>543</v>
      </c>
      <c r="M13" s="1603" t="s">
        <v>30</v>
      </c>
    </row>
    <row r="14" spans="2:15" s="359" customFormat="1" ht="39.950000000000003" customHeight="1">
      <c r="B14" s="2151" t="s">
        <v>88</v>
      </c>
      <c r="C14" s="1552" t="s">
        <v>869</v>
      </c>
      <c r="D14" s="563" t="s">
        <v>35</v>
      </c>
      <c r="E14" s="1492">
        <f>(5*3*1)+(2*2*1)</f>
        <v>19</v>
      </c>
      <c r="F14" s="1666">
        <v>164.19</v>
      </c>
      <c r="G14" s="1477">
        <v>0</v>
      </c>
      <c r="H14" s="1600">
        <f>F14-G14</f>
        <v>164.19</v>
      </c>
      <c r="I14" s="1478">
        <f>$I$13</f>
        <v>0.25</v>
      </c>
      <c r="J14" s="1601">
        <f>H14+(H14*I14)</f>
        <v>205.23750000000001</v>
      </c>
      <c r="K14" s="1602">
        <f>ROUND(E14*J14,2)</f>
        <v>3899.51</v>
      </c>
      <c r="L14" s="2153" t="s">
        <v>511</v>
      </c>
      <c r="M14" s="1603" t="s">
        <v>30</v>
      </c>
    </row>
    <row r="15" spans="2:15" s="359" customFormat="1" ht="12.75" customHeight="1">
      <c r="B15" s="2151" t="s">
        <v>97</v>
      </c>
      <c r="C15" s="1552" t="s">
        <v>870</v>
      </c>
      <c r="D15" s="563" t="s">
        <v>35</v>
      </c>
      <c r="E15" s="1492">
        <f>(2*1.5)*2</f>
        <v>6</v>
      </c>
      <c r="F15" s="1666">
        <v>245.74</v>
      </c>
      <c r="G15" s="1477">
        <v>0</v>
      </c>
      <c r="H15" s="1600">
        <f>F15-G15</f>
        <v>245.74</v>
      </c>
      <c r="I15" s="1478">
        <f>$I$13</f>
        <v>0.25</v>
      </c>
      <c r="J15" s="1601">
        <f>H15+(H15*I15)</f>
        <v>307.17500000000001</v>
      </c>
      <c r="K15" s="1602">
        <f>ROUND(E15*J15,2)</f>
        <v>1843.05</v>
      </c>
      <c r="L15" s="2154" t="s">
        <v>542</v>
      </c>
      <c r="M15" s="1603" t="s">
        <v>30</v>
      </c>
    </row>
    <row r="16" spans="2:15" s="340" customFormat="1" ht="12">
      <c r="B16" s="2155"/>
      <c r="C16" s="2156"/>
      <c r="D16" s="1604"/>
      <c r="E16" s="1605"/>
      <c r="F16" s="1606"/>
      <c r="G16" s="1607"/>
      <c r="H16" s="1608"/>
      <c r="I16" s="1609"/>
      <c r="J16" s="1610"/>
      <c r="K16" s="1611"/>
      <c r="L16" s="1612"/>
      <c r="M16" s="1613"/>
    </row>
    <row r="17" spans="2:22" s="340" customFormat="1" ht="12.75" customHeight="1">
      <c r="B17" s="2146"/>
      <c r="C17" s="2098" t="s">
        <v>722</v>
      </c>
      <c r="D17" s="2143"/>
      <c r="E17" s="2144"/>
      <c r="F17" s="2144"/>
      <c r="G17" s="2144"/>
      <c r="H17" s="2172"/>
      <c r="I17" s="2172"/>
      <c r="J17" s="2172"/>
      <c r="K17" s="2172">
        <f>SUM(K13:K16)</f>
        <v>27969.26</v>
      </c>
      <c r="L17" s="2144"/>
      <c r="M17" s="2145"/>
      <c r="O17" s="360"/>
      <c r="V17" s="352"/>
    </row>
    <row r="18" spans="2:22" s="340" customFormat="1" ht="5.0999999999999996" customHeight="1">
      <c r="B18" s="2783"/>
      <c r="C18" s="2783"/>
      <c r="D18" s="2783"/>
      <c r="E18" s="2783"/>
      <c r="F18" s="2783"/>
      <c r="G18" s="2783"/>
      <c r="H18" s="2783"/>
      <c r="I18" s="2783"/>
      <c r="J18" s="2783"/>
      <c r="K18" s="2783"/>
      <c r="L18" s="2783"/>
      <c r="M18" s="2783"/>
      <c r="O18" s="360"/>
      <c r="V18" s="352"/>
    </row>
    <row r="19" spans="2:22" s="340" customFormat="1" ht="12.75" customHeight="1">
      <c r="B19" s="1911">
        <v>2</v>
      </c>
      <c r="C19" s="2174" t="s">
        <v>952</v>
      </c>
      <c r="D19" s="1614"/>
      <c r="E19" s="1615"/>
      <c r="F19" s="1616"/>
      <c r="G19" s="1617"/>
      <c r="H19" s="1617"/>
      <c r="I19" s="1618"/>
      <c r="J19" s="1619"/>
      <c r="K19" s="1620"/>
      <c r="L19" s="1621"/>
      <c r="M19" s="1622"/>
      <c r="N19" s="360"/>
      <c r="V19" s="352"/>
    </row>
    <row r="20" spans="2:22" s="340" customFormat="1" ht="12.75" customHeight="1">
      <c r="B20" s="2173"/>
      <c r="C20" s="1629"/>
      <c r="D20" s="563"/>
      <c r="E20" s="1492"/>
      <c r="F20" s="1623"/>
      <c r="G20" s="1553"/>
      <c r="H20" s="1553"/>
      <c r="I20" s="1624"/>
      <c r="J20" s="1625"/>
      <c r="K20" s="1626"/>
      <c r="L20" s="1627"/>
      <c r="M20" s="1628"/>
      <c r="N20" s="360"/>
      <c r="V20" s="352"/>
    </row>
    <row r="21" spans="2:22" s="340" customFormat="1" ht="12.75" customHeight="1">
      <c r="B21" s="2173" t="s">
        <v>43</v>
      </c>
      <c r="C21" s="1629" t="s">
        <v>964</v>
      </c>
      <c r="D21" s="563"/>
      <c r="E21" s="1492"/>
      <c r="F21" s="1623"/>
      <c r="G21" s="1553"/>
      <c r="H21" s="1553"/>
      <c r="I21" s="1624"/>
      <c r="J21" s="1625"/>
      <c r="K21" s="1626"/>
      <c r="L21" s="1627"/>
      <c r="M21" s="1628"/>
      <c r="N21" s="360"/>
      <c r="V21" s="352"/>
    </row>
    <row r="22" spans="2:22" s="340" customFormat="1" ht="12.75" customHeight="1">
      <c r="B22" s="2173"/>
      <c r="C22" s="1629" t="s">
        <v>576</v>
      </c>
      <c r="D22" s="563"/>
      <c r="E22" s="1492"/>
      <c r="F22" s="1623"/>
      <c r="G22" s="1553"/>
      <c r="H22" s="1553"/>
      <c r="I22" s="1624"/>
      <c r="J22" s="1630"/>
      <c r="K22" s="1626"/>
      <c r="L22" s="1627"/>
      <c r="M22" s="1628"/>
      <c r="N22" s="360"/>
      <c r="V22" s="352"/>
    </row>
    <row r="23" spans="2:22" s="914" customFormat="1" ht="12.75" customHeight="1">
      <c r="B23" s="2151" t="s">
        <v>109</v>
      </c>
      <c r="C23" s="2175" t="s">
        <v>1309</v>
      </c>
      <c r="D23" s="1631" t="s">
        <v>9</v>
      </c>
      <c r="E23" s="1492">
        <f>20-17</f>
        <v>3</v>
      </c>
      <c r="F23" s="2342">
        <v>333.94</v>
      </c>
      <c r="G23" s="1653">
        <v>0</v>
      </c>
      <c r="H23" s="1653">
        <f>F23-G23</f>
        <v>333.94</v>
      </c>
      <c r="I23" s="1654">
        <f>$I$13</f>
        <v>0.25</v>
      </c>
      <c r="J23" s="1630">
        <f>H23+(H23*I23)</f>
        <v>417.42500000000001</v>
      </c>
      <c r="K23" s="1626">
        <f>ROUND(E23*J23,2)</f>
        <v>1252.28</v>
      </c>
      <c r="L23" s="2176" t="s">
        <v>1310</v>
      </c>
      <c r="M23" s="2177" t="s">
        <v>25</v>
      </c>
      <c r="N23" s="1248"/>
      <c r="O23" s="1651" t="s">
        <v>1081</v>
      </c>
      <c r="V23" s="915"/>
    </row>
    <row r="24" spans="2:22" s="914" customFormat="1" ht="12.75" customHeight="1">
      <c r="B24" s="2151" t="s">
        <v>110</v>
      </c>
      <c r="C24" s="1552" t="s">
        <v>871</v>
      </c>
      <c r="D24" s="1631" t="s">
        <v>9</v>
      </c>
      <c r="E24" s="1492">
        <v>51</v>
      </c>
      <c r="F24" s="1626">
        <v>46.92</v>
      </c>
      <c r="G24" s="1653">
        <v>0</v>
      </c>
      <c r="H24" s="1653">
        <f>F24-G24</f>
        <v>46.92</v>
      </c>
      <c r="I24" s="1654">
        <f>$I$13</f>
        <v>0.25</v>
      </c>
      <c r="J24" s="1630">
        <f>H24+(H24*I24)</f>
        <v>58.650000000000006</v>
      </c>
      <c r="K24" s="1626">
        <f>ROUND(E24*J24,2)</f>
        <v>2991.15</v>
      </c>
      <c r="L24" s="1627" t="s">
        <v>512</v>
      </c>
      <c r="M24" s="1628" t="s">
        <v>30</v>
      </c>
      <c r="N24" s="1248"/>
      <c r="O24" s="1651" t="s">
        <v>1080</v>
      </c>
      <c r="V24" s="915"/>
    </row>
    <row r="25" spans="2:22" s="914" customFormat="1" ht="26.25" customHeight="1">
      <c r="B25" s="2151" t="s">
        <v>111</v>
      </c>
      <c r="C25" s="2178" t="s">
        <v>861</v>
      </c>
      <c r="D25" s="2179" t="s">
        <v>35</v>
      </c>
      <c r="E25" s="2673">
        <f>4324.05+4221.15</f>
        <v>8545.2000000000007</v>
      </c>
      <c r="F25" s="2180">
        <v>0.65</v>
      </c>
      <c r="G25" s="2180">
        <v>0</v>
      </c>
      <c r="H25" s="2180">
        <f>F25-G25</f>
        <v>0.65</v>
      </c>
      <c r="I25" s="1654">
        <f>$I$13</f>
        <v>0.25</v>
      </c>
      <c r="J25" s="1630">
        <f>H25+(H25*I25)</f>
        <v>0.8125</v>
      </c>
      <c r="K25" s="1626">
        <f>ROUND(E25*J25,2)</f>
        <v>6942.98</v>
      </c>
      <c r="L25" s="2181" t="s">
        <v>1072</v>
      </c>
      <c r="M25" s="2182" t="s">
        <v>31</v>
      </c>
      <c r="N25" s="1248"/>
      <c r="V25" s="915"/>
    </row>
    <row r="26" spans="2:22" s="1632" customFormat="1" ht="12">
      <c r="B26" s="2151" t="s">
        <v>112</v>
      </c>
      <c r="C26" s="1581" t="s">
        <v>863</v>
      </c>
      <c r="D26" s="1582" t="s">
        <v>66</v>
      </c>
      <c r="E26" s="2385">
        <f>((E25*0.3*1.3)+((((3.1416*(0.4^2))/4)*0.3*1.3)*E24))*30</f>
        <v>100053.8237088</v>
      </c>
      <c r="F26" s="1583">
        <v>0.82</v>
      </c>
      <c r="G26" s="1583">
        <v>0</v>
      </c>
      <c r="H26" s="1584">
        <f>F26-G26</f>
        <v>0.82</v>
      </c>
      <c r="I26" s="2183">
        <v>0.25</v>
      </c>
      <c r="J26" s="1585">
        <f>H26+(H26*I26)</f>
        <v>1.0249999999999999</v>
      </c>
      <c r="K26" s="1585">
        <f>ROUND(E26*J26,2)+0.01</f>
        <v>102555.18</v>
      </c>
      <c r="L26" s="2184" t="s">
        <v>1073</v>
      </c>
      <c r="M26" s="1586" t="s">
        <v>31</v>
      </c>
      <c r="N26" s="1587"/>
      <c r="O26" s="1588" t="s">
        <v>1074</v>
      </c>
      <c r="P26" s="1587"/>
      <c r="Q26" s="1587"/>
      <c r="R26" s="1587"/>
      <c r="S26" s="1587"/>
      <c r="T26" s="1587"/>
      <c r="U26" s="1587"/>
      <c r="V26" s="1589"/>
    </row>
    <row r="27" spans="2:22" s="340" customFormat="1" ht="12.75" customHeight="1">
      <c r="B27" s="2151" t="s">
        <v>113</v>
      </c>
      <c r="C27" s="2185" t="s">
        <v>1041</v>
      </c>
      <c r="D27" s="2186" t="s">
        <v>46</v>
      </c>
      <c r="E27" s="2674">
        <f>E25*0.3</f>
        <v>2563.56</v>
      </c>
      <c r="F27" s="1655">
        <v>20</v>
      </c>
      <c r="G27" s="1656">
        <v>0</v>
      </c>
      <c r="H27" s="1656">
        <f>F27-G27</f>
        <v>20</v>
      </c>
      <c r="I27" s="1657">
        <f>'RECUPER AMBIENTAL'!$I$14</f>
        <v>0.25</v>
      </c>
      <c r="J27" s="1656">
        <f>H27+(H27*I27)</f>
        <v>25</v>
      </c>
      <c r="K27" s="1656">
        <f>ROUND(E27*J27,2)</f>
        <v>64089</v>
      </c>
      <c r="L27" s="1557"/>
      <c r="M27" s="1633"/>
      <c r="N27" s="360"/>
      <c r="V27" s="352"/>
    </row>
    <row r="28" spans="2:22" s="914" customFormat="1" ht="12.75" customHeight="1">
      <c r="B28" s="2151"/>
      <c r="C28" s="1629" t="s">
        <v>918</v>
      </c>
      <c r="D28" s="563"/>
      <c r="E28" s="1492"/>
      <c r="F28" s="1634"/>
      <c r="G28" s="1658"/>
      <c r="H28" s="1658"/>
      <c r="I28" s="1659"/>
      <c r="J28" s="1601"/>
      <c r="K28" s="1634"/>
      <c r="L28" s="1635"/>
      <c r="M28" s="1628"/>
      <c r="N28" s="1248"/>
      <c r="V28" s="915"/>
    </row>
    <row r="29" spans="2:22" s="1464" customFormat="1" ht="24">
      <c r="B29" s="2151" t="s">
        <v>954</v>
      </c>
      <c r="C29" s="2178" t="s">
        <v>861</v>
      </c>
      <c r="D29" s="2179" t="s">
        <v>35</v>
      </c>
      <c r="E29" s="2673">
        <f>478.79+175.27+520.54+317.03+249.74+366.35+216.84+60.29+653.43+796.82+1418.03+796.82+39.32+67.21+3373.53+172.44+200.2+166.55+431.06</f>
        <v>10500.26</v>
      </c>
      <c r="F29" s="2180">
        <v>0.65</v>
      </c>
      <c r="G29" s="2180">
        <v>0</v>
      </c>
      <c r="H29" s="2180">
        <f>F29-G29</f>
        <v>0.65</v>
      </c>
      <c r="I29" s="1659">
        <f>'RECUPER AMBIENTAL'!$I$14</f>
        <v>0.25</v>
      </c>
      <c r="J29" s="1658">
        <f>H29+(H29*I29)</f>
        <v>0.8125</v>
      </c>
      <c r="K29" s="1658">
        <f>ROUND(E29*J29,2)</f>
        <v>8531.4599999999991</v>
      </c>
      <c r="L29" s="2181" t="s">
        <v>1072</v>
      </c>
      <c r="M29" s="2182" t="s">
        <v>31</v>
      </c>
      <c r="N29" s="914"/>
      <c r="O29" s="914"/>
      <c r="P29" s="1534"/>
      <c r="Q29" s="914"/>
      <c r="R29" s="914"/>
      <c r="S29" s="914"/>
      <c r="T29" s="914"/>
      <c r="U29" s="914"/>
      <c r="V29" s="915"/>
    </row>
    <row r="30" spans="2:22" s="1636" customFormat="1" ht="12">
      <c r="B30" s="2151" t="s">
        <v>955</v>
      </c>
      <c r="C30" s="1535" t="s">
        <v>863</v>
      </c>
      <c r="D30" s="1536" t="s">
        <v>66</v>
      </c>
      <c r="E30" s="2385">
        <f>(E29*0.3*1.3)*30</f>
        <v>122853.042</v>
      </c>
      <c r="F30" s="1583">
        <v>0.82</v>
      </c>
      <c r="G30" s="1540">
        <v>0</v>
      </c>
      <c r="H30" s="1541">
        <f>F30-G30</f>
        <v>0.82</v>
      </c>
      <c r="I30" s="2187">
        <v>0.25</v>
      </c>
      <c r="J30" s="1542">
        <f>H30+(H30*I30)</f>
        <v>1.0249999999999999</v>
      </c>
      <c r="K30" s="1542">
        <f>ROUND(E30*J30,2)+0.01</f>
        <v>125924.37999999999</v>
      </c>
      <c r="L30" s="2188" t="s">
        <v>1073</v>
      </c>
      <c r="M30" s="1537" t="s">
        <v>31</v>
      </c>
      <c r="N30" s="1538"/>
      <c r="O30" s="1543" t="s">
        <v>1074</v>
      </c>
      <c r="P30" s="1538"/>
      <c r="Q30" s="1538"/>
      <c r="R30" s="1538"/>
      <c r="S30" s="1538"/>
      <c r="T30" s="1538"/>
      <c r="U30" s="1538"/>
      <c r="V30" s="1539"/>
    </row>
    <row r="31" spans="2:22" s="1637" customFormat="1" ht="12">
      <c r="B31" s="2151" t="s">
        <v>956</v>
      </c>
      <c r="C31" s="2185" t="s">
        <v>1041</v>
      </c>
      <c r="D31" s="2186" t="s">
        <v>46</v>
      </c>
      <c r="E31" s="2674">
        <f>E29*0.3</f>
        <v>3150.078</v>
      </c>
      <c r="F31" s="1655">
        <v>20</v>
      </c>
      <c r="G31" s="1656">
        <v>0</v>
      </c>
      <c r="H31" s="1656">
        <f>F31-G31</f>
        <v>20</v>
      </c>
      <c r="I31" s="1657">
        <f>'RECUPER AMBIENTAL'!$I$14</f>
        <v>0.25</v>
      </c>
      <c r="J31" s="1656">
        <f>H31+(H31*I31)</f>
        <v>25</v>
      </c>
      <c r="K31" s="1656">
        <f>ROUND(E31*J31,2)</f>
        <v>78751.95</v>
      </c>
      <c r="L31" s="1557"/>
      <c r="M31" s="1633"/>
      <c r="N31" s="340"/>
      <c r="O31" s="340"/>
      <c r="P31" s="340"/>
      <c r="Q31" s="340"/>
      <c r="R31" s="340"/>
      <c r="S31" s="340"/>
      <c r="T31" s="340"/>
      <c r="U31" s="340"/>
      <c r="V31" s="352"/>
    </row>
    <row r="32" spans="2:22" s="1464" customFormat="1" ht="12">
      <c r="B32" s="2151"/>
      <c r="C32" s="1580" t="s">
        <v>1079</v>
      </c>
      <c r="D32" s="2189"/>
      <c r="E32" s="2675"/>
      <c r="F32" s="1660"/>
      <c r="G32" s="1653"/>
      <c r="H32" s="1653"/>
      <c r="I32" s="1654"/>
      <c r="J32" s="1653"/>
      <c r="K32" s="1653"/>
      <c r="L32" s="1557"/>
      <c r="M32" s="1555"/>
      <c r="N32" s="914"/>
      <c r="O32" s="914"/>
      <c r="P32" s="914"/>
      <c r="Q32" s="914"/>
      <c r="R32" s="914"/>
      <c r="S32" s="914"/>
      <c r="T32" s="914"/>
      <c r="U32" s="914"/>
      <c r="V32" s="915"/>
    </row>
    <row r="33" spans="2:22" s="340" customFormat="1" ht="24" customHeight="1">
      <c r="B33" s="2151" t="s">
        <v>957</v>
      </c>
      <c r="C33" s="2178" t="s">
        <v>861</v>
      </c>
      <c r="D33" s="2179" t="s">
        <v>35</v>
      </c>
      <c r="E33" s="2673">
        <f>16622.35-403.7</f>
        <v>16218.649999999998</v>
      </c>
      <c r="F33" s="2180">
        <v>0.65</v>
      </c>
      <c r="G33" s="2180">
        <v>0</v>
      </c>
      <c r="H33" s="2180">
        <f>F33-G33</f>
        <v>0.65</v>
      </c>
      <c r="I33" s="1659">
        <f>'RECUPER AMBIENTAL'!$I$14</f>
        <v>0.25</v>
      </c>
      <c r="J33" s="1658">
        <f>H33+(H33*I33)</f>
        <v>0.8125</v>
      </c>
      <c r="K33" s="1658">
        <f>ROUND(E33*J33,2)</f>
        <v>13177.65</v>
      </c>
      <c r="L33" s="2181" t="s">
        <v>1072</v>
      </c>
      <c r="M33" s="2182" t="s">
        <v>31</v>
      </c>
      <c r="S33" s="352"/>
      <c r="T33" s="352"/>
      <c r="U33" s="1113"/>
    </row>
    <row r="34" spans="2:22" s="1464" customFormat="1" ht="12">
      <c r="B34" s="2151" t="s">
        <v>958</v>
      </c>
      <c r="C34" s="1535" t="s">
        <v>863</v>
      </c>
      <c r="D34" s="1536" t="s">
        <v>66</v>
      </c>
      <c r="E34" s="2385">
        <f>(E33*0.3*1.3)*30</f>
        <v>189758.20499999999</v>
      </c>
      <c r="F34" s="1583">
        <v>0.82</v>
      </c>
      <c r="G34" s="1540">
        <v>0</v>
      </c>
      <c r="H34" s="1541">
        <f>F34-G34</f>
        <v>0.82</v>
      </c>
      <c r="I34" s="2187">
        <v>0.25</v>
      </c>
      <c r="J34" s="1542">
        <f>H34+(H34*I34)</f>
        <v>1.0249999999999999</v>
      </c>
      <c r="K34" s="1542">
        <f>ROUND(E34*J34,2)+0.01</f>
        <v>194502.17</v>
      </c>
      <c r="L34" s="2188" t="s">
        <v>1073</v>
      </c>
      <c r="M34" s="1537" t="s">
        <v>31</v>
      </c>
      <c r="N34" s="914"/>
      <c r="O34" s="914"/>
      <c r="P34" s="914"/>
      <c r="Q34" s="914"/>
      <c r="R34" s="914"/>
      <c r="S34" s="914"/>
      <c r="T34" s="914"/>
      <c r="U34" s="914"/>
      <c r="V34" s="915"/>
    </row>
    <row r="35" spans="2:22" s="1464" customFormat="1" ht="12">
      <c r="B35" s="2151" t="s">
        <v>959</v>
      </c>
      <c r="C35" s="2185" t="s">
        <v>1041</v>
      </c>
      <c r="D35" s="2186" t="s">
        <v>46</v>
      </c>
      <c r="E35" s="2674">
        <f>E33*0.3</f>
        <v>4865.5949999999993</v>
      </c>
      <c r="F35" s="1655">
        <v>20</v>
      </c>
      <c r="G35" s="1656">
        <v>0</v>
      </c>
      <c r="H35" s="1656">
        <f>F35-G35</f>
        <v>20</v>
      </c>
      <c r="I35" s="1657">
        <f>'RECUPER AMBIENTAL'!$I$14</f>
        <v>0.25</v>
      </c>
      <c r="J35" s="1656">
        <f>H35+(H35*I35)</f>
        <v>25</v>
      </c>
      <c r="K35" s="1656">
        <f>ROUND(E35*J35,2)</f>
        <v>121639.88</v>
      </c>
      <c r="L35" s="1557"/>
      <c r="M35" s="1633"/>
      <c r="N35" s="914"/>
      <c r="O35" s="1543" t="s">
        <v>1074</v>
      </c>
      <c r="P35" s="914"/>
      <c r="Q35" s="914"/>
      <c r="R35" s="914"/>
      <c r="S35" s="914"/>
      <c r="T35" s="914"/>
      <c r="U35" s="914"/>
      <c r="V35" s="915"/>
    </row>
    <row r="36" spans="2:22" s="1464" customFormat="1" ht="12">
      <c r="B36" s="2151"/>
      <c r="C36" s="2190"/>
      <c r="D36" s="2189"/>
      <c r="E36" s="2675"/>
      <c r="F36" s="1660"/>
      <c r="G36" s="1653"/>
      <c r="H36" s="1653"/>
      <c r="I36" s="1654"/>
      <c r="J36" s="1653"/>
      <c r="K36" s="1653"/>
      <c r="L36" s="1557"/>
      <c r="M36" s="1555"/>
      <c r="N36" s="914"/>
      <c r="O36" s="914"/>
      <c r="P36" s="914"/>
      <c r="Q36" s="914"/>
      <c r="R36" s="914"/>
      <c r="S36" s="914"/>
      <c r="T36" s="914"/>
      <c r="U36" s="914"/>
      <c r="V36" s="915"/>
    </row>
    <row r="37" spans="2:22" s="1464" customFormat="1" ht="12">
      <c r="B37" s="2151" t="s">
        <v>44</v>
      </c>
      <c r="C37" s="1629" t="s">
        <v>875</v>
      </c>
      <c r="D37" s="2189"/>
      <c r="E37" s="2675"/>
      <c r="F37" s="1660"/>
      <c r="G37" s="1653"/>
      <c r="H37" s="1653"/>
      <c r="I37" s="1654"/>
      <c r="J37" s="1653"/>
      <c r="K37" s="1653"/>
      <c r="L37" s="1557"/>
      <c r="M37" s="1555"/>
      <c r="N37" s="914"/>
      <c r="O37" s="914"/>
      <c r="P37" s="914"/>
      <c r="Q37" s="914"/>
      <c r="R37" s="914"/>
      <c r="S37" s="914"/>
      <c r="T37" s="914"/>
      <c r="U37" s="914"/>
      <c r="V37" s="915"/>
    </row>
    <row r="38" spans="2:22" s="1464" customFormat="1" ht="12">
      <c r="B38" s="2151"/>
      <c r="C38" s="1629" t="s">
        <v>576</v>
      </c>
      <c r="D38" s="2189"/>
      <c r="E38" s="2675"/>
      <c r="F38" s="1660"/>
      <c r="G38" s="1653"/>
      <c r="H38" s="1653"/>
      <c r="I38" s="1654"/>
      <c r="J38" s="1653"/>
      <c r="K38" s="1653"/>
      <c r="L38" s="1557"/>
      <c r="M38" s="1555"/>
      <c r="N38" s="914"/>
      <c r="O38" s="914"/>
      <c r="P38" s="914"/>
      <c r="Q38" s="914"/>
      <c r="R38" s="914"/>
      <c r="S38" s="914"/>
      <c r="T38" s="914"/>
      <c r="U38" s="914"/>
      <c r="V38" s="915"/>
    </row>
    <row r="39" spans="2:22" s="1464" customFormat="1" ht="24">
      <c r="B39" s="2151" t="s">
        <v>919</v>
      </c>
      <c r="C39" s="1549" t="s">
        <v>877</v>
      </c>
      <c r="D39" s="2179" t="s">
        <v>35</v>
      </c>
      <c r="E39" s="2675">
        <f>(7*14)*44</f>
        <v>4312</v>
      </c>
      <c r="F39" s="1660">
        <v>16.22</v>
      </c>
      <c r="G39" s="1656">
        <v>0</v>
      </c>
      <c r="H39" s="1656">
        <f t="shared" ref="H39:H44" si="0">F39-G39</f>
        <v>16.22</v>
      </c>
      <c r="I39" s="1657">
        <f>'RECUPER AMBIENTAL'!$I$14</f>
        <v>0.25</v>
      </c>
      <c r="J39" s="1656">
        <f t="shared" ref="J39:J44" si="1">H39+(H39*I39)</f>
        <v>20.274999999999999</v>
      </c>
      <c r="K39" s="1656">
        <f t="shared" ref="K39:K44" si="2">ROUND(E39*J39,2)</f>
        <v>87425.8</v>
      </c>
      <c r="L39" s="1557" t="s">
        <v>1083</v>
      </c>
      <c r="M39" s="1555" t="s">
        <v>25</v>
      </c>
      <c r="N39" s="914"/>
      <c r="O39" s="914"/>
      <c r="P39" s="914"/>
      <c r="Q39" s="914"/>
      <c r="R39" s="914"/>
      <c r="S39" s="914"/>
      <c r="T39" s="914"/>
      <c r="U39" s="914"/>
      <c r="V39" s="915"/>
    </row>
    <row r="40" spans="2:22" s="1464" customFormat="1" ht="12">
      <c r="B40" s="2151" t="s">
        <v>920</v>
      </c>
      <c r="C40" s="2191" t="s">
        <v>1084</v>
      </c>
      <c r="D40" s="2179" t="s">
        <v>46</v>
      </c>
      <c r="E40" s="2675">
        <f>E39*0.02</f>
        <v>86.24</v>
      </c>
      <c r="F40" s="1660">
        <v>24.02</v>
      </c>
      <c r="G40" s="1656">
        <v>0</v>
      </c>
      <c r="H40" s="1656">
        <f t="shared" si="0"/>
        <v>24.02</v>
      </c>
      <c r="I40" s="1657">
        <f>'RECUPER AMBIENTAL'!$I$14</f>
        <v>0.25</v>
      </c>
      <c r="J40" s="1656">
        <f t="shared" si="1"/>
        <v>30.024999999999999</v>
      </c>
      <c r="K40" s="1656">
        <f t="shared" si="2"/>
        <v>2589.36</v>
      </c>
      <c r="L40" s="1557" t="s">
        <v>1085</v>
      </c>
      <c r="M40" s="1628" t="s">
        <v>30</v>
      </c>
      <c r="N40" s="914"/>
      <c r="O40" s="914"/>
      <c r="P40" s="914"/>
      <c r="Q40" s="914"/>
      <c r="R40" s="914"/>
      <c r="S40" s="914"/>
      <c r="T40" s="914"/>
      <c r="U40" s="914"/>
      <c r="V40" s="915"/>
    </row>
    <row r="41" spans="2:22" s="1464" customFormat="1" ht="12">
      <c r="B41" s="2151" t="s">
        <v>921</v>
      </c>
      <c r="C41" s="2192" t="s">
        <v>500</v>
      </c>
      <c r="D41" s="2179" t="s">
        <v>46</v>
      </c>
      <c r="E41" s="2676" t="e">
        <f>#REF!</f>
        <v>#REF!</v>
      </c>
      <c r="F41" s="2180">
        <v>230.95</v>
      </c>
      <c r="G41" s="2180">
        <v>0</v>
      </c>
      <c r="H41" s="2180">
        <f t="shared" si="0"/>
        <v>230.95</v>
      </c>
      <c r="I41" s="2183">
        <v>0.25</v>
      </c>
      <c r="J41" s="2193">
        <f t="shared" si="1"/>
        <v>288.6875</v>
      </c>
      <c r="K41" s="2193" t="e">
        <f t="shared" si="2"/>
        <v>#REF!</v>
      </c>
      <c r="L41" s="2181" t="s">
        <v>501</v>
      </c>
      <c r="M41" s="2182" t="s">
        <v>25</v>
      </c>
      <c r="N41" s="914"/>
      <c r="O41" s="914"/>
      <c r="P41" s="914"/>
      <c r="Q41" s="914"/>
      <c r="R41" s="914"/>
      <c r="S41" s="914"/>
      <c r="T41" s="914"/>
      <c r="U41" s="914"/>
      <c r="V41" s="915"/>
    </row>
    <row r="42" spans="2:22" s="1464" customFormat="1" ht="12">
      <c r="B42" s="2151" t="s">
        <v>922</v>
      </c>
      <c r="C42" s="2192" t="s">
        <v>1086</v>
      </c>
      <c r="D42" s="2179" t="s">
        <v>46</v>
      </c>
      <c r="E42" s="2676" t="e">
        <f>#REF!</f>
        <v>#REF!</v>
      </c>
      <c r="F42" s="2180">
        <v>25.02</v>
      </c>
      <c r="G42" s="2180">
        <v>0</v>
      </c>
      <c r="H42" s="2180">
        <f t="shared" si="0"/>
        <v>25.02</v>
      </c>
      <c r="I42" s="2183">
        <f>$I$13</f>
        <v>0.25</v>
      </c>
      <c r="J42" s="2193">
        <f t="shared" si="1"/>
        <v>31.274999999999999</v>
      </c>
      <c r="K42" s="2193" t="e">
        <f t="shared" si="2"/>
        <v>#REF!</v>
      </c>
      <c r="L42" s="2181" t="s">
        <v>1087</v>
      </c>
      <c r="M42" s="2182" t="s">
        <v>30</v>
      </c>
      <c r="N42" s="914"/>
      <c r="O42" s="914"/>
      <c r="P42" s="914"/>
      <c r="Q42" s="914"/>
      <c r="R42" s="914"/>
      <c r="S42" s="914"/>
      <c r="T42" s="914"/>
      <c r="U42" s="914"/>
      <c r="V42" s="915"/>
    </row>
    <row r="43" spans="2:22" s="1464" customFormat="1" ht="12">
      <c r="B43" s="2151" t="s">
        <v>1088</v>
      </c>
      <c r="C43" s="2192" t="s">
        <v>863</v>
      </c>
      <c r="D43" s="2179" t="s">
        <v>66</v>
      </c>
      <c r="E43" s="2676" t="e">
        <f>(E40+E41+E42)*1.3*30</f>
        <v>#REF!</v>
      </c>
      <c r="F43" s="2180">
        <v>0.82</v>
      </c>
      <c r="G43" s="2180">
        <v>0</v>
      </c>
      <c r="H43" s="2180">
        <f t="shared" si="0"/>
        <v>0.82</v>
      </c>
      <c r="I43" s="2183">
        <f>$I$13</f>
        <v>0.25</v>
      </c>
      <c r="J43" s="2193">
        <f t="shared" si="1"/>
        <v>1.0249999999999999</v>
      </c>
      <c r="K43" s="2193" t="e">
        <f t="shared" si="2"/>
        <v>#REF!</v>
      </c>
      <c r="L43" s="2181" t="s">
        <v>1073</v>
      </c>
      <c r="M43" s="2182" t="s">
        <v>31</v>
      </c>
      <c r="N43" s="914"/>
      <c r="O43" s="914"/>
      <c r="P43" s="914"/>
      <c r="Q43" s="914"/>
      <c r="R43" s="914"/>
      <c r="S43" s="914"/>
      <c r="T43" s="914"/>
      <c r="U43" s="914"/>
      <c r="V43" s="915"/>
    </row>
    <row r="44" spans="2:22" s="1464" customFormat="1" ht="12">
      <c r="B44" s="2151" t="s">
        <v>1089</v>
      </c>
      <c r="C44" s="1454" t="s">
        <v>1041</v>
      </c>
      <c r="D44" s="1455" t="s">
        <v>46</v>
      </c>
      <c r="E44" s="2677" t="e">
        <f>E40+E41+E42</f>
        <v>#REF!</v>
      </c>
      <c r="F44" s="2194">
        <v>20</v>
      </c>
      <c r="G44" s="2194">
        <v>0</v>
      </c>
      <c r="H44" s="2194">
        <f t="shared" si="0"/>
        <v>20</v>
      </c>
      <c r="I44" s="2183">
        <f>$I$13</f>
        <v>0.25</v>
      </c>
      <c r="J44" s="2195">
        <f t="shared" si="1"/>
        <v>25</v>
      </c>
      <c r="K44" s="2195" t="e">
        <f t="shared" si="2"/>
        <v>#REF!</v>
      </c>
      <c r="L44" s="1455"/>
      <c r="M44" s="1457"/>
      <c r="N44" s="914"/>
      <c r="O44" s="914"/>
      <c r="P44" s="914"/>
      <c r="Q44" s="914"/>
      <c r="R44" s="914"/>
      <c r="S44" s="914"/>
      <c r="T44" s="914"/>
      <c r="U44" s="914"/>
      <c r="V44" s="915"/>
    </row>
    <row r="45" spans="2:22" s="1464" customFormat="1" ht="12">
      <c r="B45" s="2151"/>
      <c r="C45" s="1652"/>
      <c r="D45" s="2189"/>
      <c r="E45" s="2675"/>
      <c r="F45" s="1660"/>
      <c r="G45" s="1653"/>
      <c r="H45" s="1653"/>
      <c r="I45" s="1654"/>
      <c r="J45" s="1653"/>
      <c r="K45" s="1653"/>
      <c r="L45" s="1557"/>
      <c r="M45" s="1555"/>
      <c r="N45" s="914"/>
      <c r="O45" s="914"/>
      <c r="P45" s="914"/>
      <c r="Q45" s="914"/>
      <c r="R45" s="914"/>
      <c r="S45" s="914"/>
      <c r="T45" s="914"/>
      <c r="U45" s="914"/>
      <c r="V45" s="915"/>
    </row>
    <row r="46" spans="2:22" s="1464" customFormat="1" ht="12">
      <c r="B46" s="2151"/>
      <c r="C46" s="1629" t="s">
        <v>918</v>
      </c>
      <c r="D46" s="2189"/>
      <c r="E46" s="2675"/>
      <c r="F46" s="1660"/>
      <c r="G46" s="1653"/>
      <c r="H46" s="1653"/>
      <c r="I46" s="1654"/>
      <c r="J46" s="1653"/>
      <c r="K46" s="1653"/>
      <c r="L46" s="1557"/>
      <c r="M46" s="1555"/>
      <c r="N46" s="914"/>
      <c r="O46" s="914"/>
      <c r="P46" s="914"/>
      <c r="Q46" s="914"/>
      <c r="R46" s="914"/>
      <c r="S46" s="914"/>
      <c r="T46" s="914"/>
      <c r="U46" s="914"/>
      <c r="V46" s="915"/>
    </row>
    <row r="47" spans="2:22" s="1464" customFormat="1" ht="24">
      <c r="B47" s="2151" t="s">
        <v>1090</v>
      </c>
      <c r="C47" s="1549" t="s">
        <v>877</v>
      </c>
      <c r="D47" s="2179" t="s">
        <v>35</v>
      </c>
      <c r="E47" s="2678">
        <f>8*(4*3)</f>
        <v>96</v>
      </c>
      <c r="F47" s="1660">
        <v>16.22</v>
      </c>
      <c r="G47" s="1656">
        <v>0</v>
      </c>
      <c r="H47" s="1656">
        <f t="shared" ref="H47:H52" si="3">F47-G47</f>
        <v>16.22</v>
      </c>
      <c r="I47" s="1657">
        <f>'RECUPER AMBIENTAL'!$I$14</f>
        <v>0.25</v>
      </c>
      <c r="J47" s="1656">
        <f t="shared" ref="J47:J52" si="4">H47+(H47*I47)</f>
        <v>20.274999999999999</v>
      </c>
      <c r="K47" s="1656">
        <f t="shared" ref="K47:K52" si="5">ROUND(E47*J47,2)</f>
        <v>1946.4</v>
      </c>
      <c r="L47" s="1557" t="s">
        <v>1083</v>
      </c>
      <c r="M47" s="1555" t="s">
        <v>25</v>
      </c>
      <c r="N47" s="914"/>
      <c r="O47" s="914"/>
      <c r="P47" s="914"/>
      <c r="Q47" s="914"/>
      <c r="R47" s="914"/>
      <c r="S47" s="914"/>
      <c r="T47" s="914"/>
      <c r="U47" s="914"/>
      <c r="V47" s="915"/>
    </row>
    <row r="48" spans="2:22" s="1464" customFormat="1" ht="12">
      <c r="B48" s="2151" t="s">
        <v>1091</v>
      </c>
      <c r="C48" s="2191" t="s">
        <v>1084</v>
      </c>
      <c r="D48" s="2179" t="s">
        <v>46</v>
      </c>
      <c r="E48" s="2678">
        <f>E47*0.02</f>
        <v>1.92</v>
      </c>
      <c r="F48" s="1660">
        <v>24.02</v>
      </c>
      <c r="G48" s="1656">
        <v>0</v>
      </c>
      <c r="H48" s="1656">
        <f t="shared" si="3"/>
        <v>24.02</v>
      </c>
      <c r="I48" s="1657">
        <f>'RECUPER AMBIENTAL'!$I$14</f>
        <v>0.25</v>
      </c>
      <c r="J48" s="1656">
        <f t="shared" si="4"/>
        <v>30.024999999999999</v>
      </c>
      <c r="K48" s="1656">
        <f t="shared" si="5"/>
        <v>57.65</v>
      </c>
      <c r="L48" s="1557" t="s">
        <v>1085</v>
      </c>
      <c r="M48" s="1628" t="s">
        <v>30</v>
      </c>
      <c r="N48" s="914"/>
      <c r="O48" s="914"/>
      <c r="P48" s="914"/>
      <c r="Q48" s="914"/>
      <c r="R48" s="914"/>
      <c r="S48" s="914"/>
      <c r="T48" s="914"/>
      <c r="U48" s="914"/>
      <c r="V48" s="915"/>
    </row>
    <row r="49" spans="2:23" s="1793" customFormat="1" ht="12" customHeight="1">
      <c r="B49" s="2151" t="s">
        <v>1093</v>
      </c>
      <c r="C49" s="2192" t="s">
        <v>500</v>
      </c>
      <c r="D49" s="2179" t="s">
        <v>46</v>
      </c>
      <c r="E49" s="2679" t="e">
        <f>#REF!</f>
        <v>#REF!</v>
      </c>
      <c r="F49" s="2180">
        <v>230.95</v>
      </c>
      <c r="G49" s="2180">
        <v>0</v>
      </c>
      <c r="H49" s="2180">
        <f t="shared" si="3"/>
        <v>230.95</v>
      </c>
      <c r="I49" s="2183">
        <v>0.25</v>
      </c>
      <c r="J49" s="2193">
        <f t="shared" si="4"/>
        <v>288.6875</v>
      </c>
      <c r="K49" s="2193" t="e">
        <f t="shared" si="5"/>
        <v>#REF!</v>
      </c>
      <c r="L49" s="2181" t="s">
        <v>501</v>
      </c>
      <c r="M49" s="2182" t="s">
        <v>25</v>
      </c>
      <c r="W49" s="1794"/>
    </row>
    <row r="50" spans="2:23" s="1793" customFormat="1" ht="12" customHeight="1">
      <c r="B50" s="2151" t="s">
        <v>1094</v>
      </c>
      <c r="C50" s="2192" t="s">
        <v>1086</v>
      </c>
      <c r="D50" s="2179" t="s">
        <v>46</v>
      </c>
      <c r="E50" s="2679" t="e">
        <f>#REF!</f>
        <v>#REF!</v>
      </c>
      <c r="F50" s="2180">
        <v>25.02</v>
      </c>
      <c r="G50" s="2180">
        <v>0</v>
      </c>
      <c r="H50" s="2180">
        <f t="shared" si="3"/>
        <v>25.02</v>
      </c>
      <c r="I50" s="2183">
        <f>$I$13</f>
        <v>0.25</v>
      </c>
      <c r="J50" s="2193">
        <f t="shared" si="4"/>
        <v>31.274999999999999</v>
      </c>
      <c r="K50" s="2193" t="e">
        <f t="shared" si="5"/>
        <v>#REF!</v>
      </c>
      <c r="L50" s="2181" t="s">
        <v>1087</v>
      </c>
      <c r="M50" s="2182" t="s">
        <v>30</v>
      </c>
      <c r="W50" s="1794"/>
    </row>
    <row r="51" spans="2:23" s="1793" customFormat="1" ht="12" customHeight="1">
      <c r="B51" s="2151" t="s">
        <v>1095</v>
      </c>
      <c r="C51" s="2192" t="s">
        <v>863</v>
      </c>
      <c r="D51" s="2179" t="s">
        <v>66</v>
      </c>
      <c r="E51" s="2679" t="e">
        <f>(E48+E49+E50)*1.3*30</f>
        <v>#REF!</v>
      </c>
      <c r="F51" s="2180">
        <v>0.82</v>
      </c>
      <c r="G51" s="2180">
        <v>0</v>
      </c>
      <c r="H51" s="2180">
        <f t="shared" si="3"/>
        <v>0.82</v>
      </c>
      <c r="I51" s="2183">
        <f>$I$13</f>
        <v>0.25</v>
      </c>
      <c r="J51" s="2193">
        <f t="shared" si="4"/>
        <v>1.0249999999999999</v>
      </c>
      <c r="K51" s="2193" t="e">
        <f t="shared" si="5"/>
        <v>#REF!</v>
      </c>
      <c r="L51" s="2181" t="s">
        <v>1073</v>
      </c>
      <c r="M51" s="2182" t="s">
        <v>31</v>
      </c>
      <c r="W51" s="1794"/>
    </row>
    <row r="52" spans="2:23" s="1793" customFormat="1" ht="12" customHeight="1">
      <c r="B52" s="2151" t="s">
        <v>1096</v>
      </c>
      <c r="C52" s="1454" t="s">
        <v>1041</v>
      </c>
      <c r="D52" s="1455" t="s">
        <v>46</v>
      </c>
      <c r="E52" s="2680" t="e">
        <f>E48+E49+E50</f>
        <v>#REF!</v>
      </c>
      <c r="F52" s="2194">
        <v>20</v>
      </c>
      <c r="G52" s="2194">
        <v>0</v>
      </c>
      <c r="H52" s="2194">
        <f t="shared" si="3"/>
        <v>20</v>
      </c>
      <c r="I52" s="2183">
        <f>$I$13</f>
        <v>0.25</v>
      </c>
      <c r="J52" s="2195">
        <f t="shared" si="4"/>
        <v>25</v>
      </c>
      <c r="K52" s="2195" t="e">
        <f t="shared" si="5"/>
        <v>#REF!</v>
      </c>
      <c r="L52" s="1455"/>
      <c r="M52" s="1457"/>
      <c r="W52" s="1794"/>
    </row>
    <row r="53" spans="2:23" s="1637" customFormat="1" ht="12">
      <c r="B53" s="2151"/>
      <c r="C53" s="1652"/>
      <c r="D53" s="2189"/>
      <c r="E53" s="2675"/>
      <c r="F53" s="1660"/>
      <c r="G53" s="1653"/>
      <c r="H53" s="1653"/>
      <c r="I53" s="1654"/>
      <c r="J53" s="1653"/>
      <c r="K53" s="1653"/>
      <c r="L53" s="1557"/>
      <c r="M53" s="1555"/>
      <c r="N53" s="340"/>
      <c r="O53" s="340"/>
      <c r="P53" s="340"/>
      <c r="Q53" s="340"/>
      <c r="R53" s="340"/>
      <c r="S53" s="340"/>
      <c r="T53" s="340"/>
      <c r="U53" s="340"/>
      <c r="V53" s="352"/>
    </row>
    <row r="54" spans="2:23" s="1637" customFormat="1" ht="12">
      <c r="B54" s="2151"/>
      <c r="C54" s="1629" t="s">
        <v>1092</v>
      </c>
      <c r="D54" s="2189"/>
      <c r="E54" s="2675"/>
      <c r="F54" s="1660"/>
      <c r="G54" s="1653"/>
      <c r="H54" s="1653"/>
      <c r="I54" s="1654"/>
      <c r="J54" s="1653"/>
      <c r="K54" s="1653"/>
      <c r="L54" s="1557"/>
      <c r="M54" s="1555"/>
      <c r="N54" s="340"/>
      <c r="O54" s="340"/>
      <c r="P54" s="340"/>
      <c r="Q54" s="340"/>
      <c r="R54" s="340"/>
      <c r="S54" s="340"/>
      <c r="T54" s="340"/>
      <c r="U54" s="340"/>
      <c r="V54" s="352"/>
    </row>
    <row r="55" spans="2:23" s="1793" customFormat="1" ht="12" customHeight="1">
      <c r="B55" s="2151" t="s">
        <v>1097</v>
      </c>
      <c r="C55" s="2192" t="s">
        <v>500</v>
      </c>
      <c r="D55" s="2179" t="s">
        <v>46</v>
      </c>
      <c r="E55" s="2679" t="e">
        <f>#REF!</f>
        <v>#REF!</v>
      </c>
      <c r="F55" s="2180">
        <v>230.95</v>
      </c>
      <c r="G55" s="2180">
        <v>0</v>
      </c>
      <c r="H55" s="2180">
        <f>F55-G55</f>
        <v>230.95</v>
      </c>
      <c r="I55" s="2183">
        <v>0.25</v>
      </c>
      <c r="J55" s="2193">
        <f>H55+(H55*I55)</f>
        <v>288.6875</v>
      </c>
      <c r="K55" s="2193" t="e">
        <f>ROUND(E55*J55,2)</f>
        <v>#REF!</v>
      </c>
      <c r="L55" s="2181" t="s">
        <v>501</v>
      </c>
      <c r="M55" s="2182" t="s">
        <v>25</v>
      </c>
      <c r="W55" s="1794"/>
    </row>
    <row r="56" spans="2:23" s="1793" customFormat="1" ht="12" customHeight="1">
      <c r="B56" s="2151" t="s">
        <v>1098</v>
      </c>
      <c r="C56" s="2192" t="s">
        <v>1086</v>
      </c>
      <c r="D56" s="2179" t="s">
        <v>46</v>
      </c>
      <c r="E56" s="2679" t="e">
        <f>#REF!</f>
        <v>#REF!</v>
      </c>
      <c r="F56" s="2180">
        <v>25.02</v>
      </c>
      <c r="G56" s="2180">
        <v>0</v>
      </c>
      <c r="H56" s="2180">
        <f>F56-G56</f>
        <v>25.02</v>
      </c>
      <c r="I56" s="2183">
        <f>$I$13</f>
        <v>0.25</v>
      </c>
      <c r="J56" s="2193">
        <f>H56+(H56*I56)</f>
        <v>31.274999999999999</v>
      </c>
      <c r="K56" s="2193" t="e">
        <f>ROUND(E56*J56,2)</f>
        <v>#REF!</v>
      </c>
      <c r="L56" s="2181" t="s">
        <v>1087</v>
      </c>
      <c r="M56" s="2182" t="s">
        <v>30</v>
      </c>
      <c r="W56" s="1794"/>
    </row>
    <row r="57" spans="2:23" s="1793" customFormat="1" ht="12" customHeight="1">
      <c r="B57" s="2151" t="s">
        <v>1099</v>
      </c>
      <c r="C57" s="2192" t="s">
        <v>863</v>
      </c>
      <c r="D57" s="2179" t="s">
        <v>66</v>
      </c>
      <c r="E57" s="2679" t="e">
        <f>(E55+E56)*1.3*30</f>
        <v>#REF!</v>
      </c>
      <c r="F57" s="2180">
        <v>0.82</v>
      </c>
      <c r="G57" s="2180">
        <v>0</v>
      </c>
      <c r="H57" s="2180">
        <f>F57-G57</f>
        <v>0.82</v>
      </c>
      <c r="I57" s="2183">
        <f>$I$13</f>
        <v>0.25</v>
      </c>
      <c r="J57" s="2193">
        <f>H57+(H57*I57)</f>
        <v>1.0249999999999999</v>
      </c>
      <c r="K57" s="2193" t="e">
        <f>ROUND(E57*J57,2)</f>
        <v>#REF!</v>
      </c>
      <c r="L57" s="2181" t="s">
        <v>1073</v>
      </c>
      <c r="M57" s="2182" t="s">
        <v>31</v>
      </c>
      <c r="W57" s="1794"/>
    </row>
    <row r="58" spans="2:23" s="1793" customFormat="1" ht="12" customHeight="1">
      <c r="B58" s="2151" t="s">
        <v>1103</v>
      </c>
      <c r="C58" s="1454" t="s">
        <v>1041</v>
      </c>
      <c r="D58" s="1455" t="s">
        <v>46</v>
      </c>
      <c r="E58" s="2680" t="e">
        <f>E55+E56</f>
        <v>#REF!</v>
      </c>
      <c r="F58" s="2194">
        <v>20</v>
      </c>
      <c r="G58" s="2194">
        <v>0</v>
      </c>
      <c r="H58" s="2194">
        <f>F58-G58</f>
        <v>20</v>
      </c>
      <c r="I58" s="2183">
        <f>$I$13</f>
        <v>0.25</v>
      </c>
      <c r="J58" s="2195">
        <f>H58+(H58*I58)</f>
        <v>25</v>
      </c>
      <c r="K58" s="2195" t="e">
        <f>ROUND(E58*J58,2)</f>
        <v>#REF!</v>
      </c>
      <c r="L58" s="1455"/>
      <c r="M58" s="1457"/>
      <c r="W58" s="1794"/>
    </row>
    <row r="59" spans="2:23" s="1637" customFormat="1" ht="12">
      <c r="B59" s="2151"/>
      <c r="C59" s="1652"/>
      <c r="D59" s="2189"/>
      <c r="E59" s="2675"/>
      <c r="F59" s="1660"/>
      <c r="G59" s="1653"/>
      <c r="H59" s="1653"/>
      <c r="I59" s="1654"/>
      <c r="J59" s="1653"/>
      <c r="K59" s="1653"/>
      <c r="L59" s="1557"/>
      <c r="M59" s="1555"/>
      <c r="N59" s="340"/>
      <c r="O59" s="340"/>
      <c r="P59" s="340"/>
      <c r="Q59" s="340"/>
      <c r="R59" s="340"/>
      <c r="S59" s="340"/>
      <c r="T59" s="340"/>
      <c r="U59" s="340"/>
      <c r="V59" s="352"/>
    </row>
    <row r="60" spans="2:23" s="1637" customFormat="1" ht="12">
      <c r="B60" s="2151"/>
      <c r="C60" s="1629" t="s">
        <v>1100</v>
      </c>
      <c r="D60" s="2189"/>
      <c r="E60" s="2675"/>
      <c r="F60" s="1660"/>
      <c r="G60" s="1653"/>
      <c r="H60" s="1653"/>
      <c r="I60" s="1654"/>
      <c r="J60" s="1653"/>
      <c r="K60" s="1653"/>
      <c r="L60" s="1557"/>
      <c r="M60" s="1555"/>
      <c r="N60" s="340"/>
      <c r="O60" s="340"/>
      <c r="P60" s="340"/>
      <c r="Q60" s="340"/>
      <c r="R60" s="340"/>
      <c r="S60" s="340"/>
      <c r="T60" s="340"/>
      <c r="U60" s="340"/>
      <c r="V60" s="352"/>
    </row>
    <row r="61" spans="2:23" s="1637" customFormat="1" ht="24">
      <c r="B61" s="2151" t="s">
        <v>1104</v>
      </c>
      <c r="C61" s="1549" t="s">
        <v>877</v>
      </c>
      <c r="D61" s="2179" t="s">
        <v>35</v>
      </c>
      <c r="E61" s="2678">
        <f>3*(6*4)</f>
        <v>72</v>
      </c>
      <c r="F61" s="1660">
        <v>16.22</v>
      </c>
      <c r="G61" s="1656">
        <v>0</v>
      </c>
      <c r="H61" s="1656">
        <f t="shared" ref="H61:H66" si="6">F61-G61</f>
        <v>16.22</v>
      </c>
      <c r="I61" s="1657">
        <f>'RECUPER AMBIENTAL'!$I$14</f>
        <v>0.25</v>
      </c>
      <c r="J61" s="1656">
        <f t="shared" ref="J61:J66" si="7">H61+(H61*I61)</f>
        <v>20.274999999999999</v>
      </c>
      <c r="K61" s="1656">
        <f t="shared" ref="K61:K66" si="8">ROUND(E61*J61,2)</f>
        <v>1459.8</v>
      </c>
      <c r="L61" s="1557" t="s">
        <v>1083</v>
      </c>
      <c r="M61" s="1555" t="s">
        <v>25</v>
      </c>
      <c r="N61" s="340"/>
      <c r="O61" s="340"/>
      <c r="P61" s="340"/>
      <c r="Q61" s="340"/>
      <c r="R61" s="340"/>
      <c r="S61" s="340"/>
      <c r="T61" s="340"/>
      <c r="U61" s="340"/>
      <c r="V61" s="352"/>
    </row>
    <row r="62" spans="2:23" s="1637" customFormat="1" ht="12">
      <c r="B62" s="2151" t="s">
        <v>1105</v>
      </c>
      <c r="C62" s="2191" t="s">
        <v>1084</v>
      </c>
      <c r="D62" s="2179" t="s">
        <v>46</v>
      </c>
      <c r="E62" s="2678">
        <f>E61*0.02</f>
        <v>1.44</v>
      </c>
      <c r="F62" s="1660">
        <v>24.02</v>
      </c>
      <c r="G62" s="1656">
        <v>0</v>
      </c>
      <c r="H62" s="1656">
        <f t="shared" si="6"/>
        <v>24.02</v>
      </c>
      <c r="I62" s="1657">
        <f>'RECUPER AMBIENTAL'!$I$14</f>
        <v>0.25</v>
      </c>
      <c r="J62" s="1656">
        <f t="shared" si="7"/>
        <v>30.024999999999999</v>
      </c>
      <c r="K62" s="1656">
        <f t="shared" si="8"/>
        <v>43.24</v>
      </c>
      <c r="L62" s="1557" t="s">
        <v>1085</v>
      </c>
      <c r="M62" s="1628" t="s">
        <v>30</v>
      </c>
      <c r="N62" s="340"/>
      <c r="O62" s="340"/>
      <c r="P62" s="340"/>
      <c r="Q62" s="340"/>
      <c r="R62" s="340"/>
      <c r="S62" s="340"/>
      <c r="T62" s="340"/>
      <c r="U62" s="340"/>
      <c r="V62" s="352"/>
    </row>
    <row r="63" spans="2:23" s="1793" customFormat="1" ht="12" customHeight="1">
      <c r="B63" s="2151" t="s">
        <v>1106</v>
      </c>
      <c r="C63" s="2192" t="s">
        <v>500</v>
      </c>
      <c r="D63" s="2179" t="s">
        <v>46</v>
      </c>
      <c r="E63" s="2679" t="e">
        <f>#REF!</f>
        <v>#REF!</v>
      </c>
      <c r="F63" s="2180">
        <v>230.95</v>
      </c>
      <c r="G63" s="2180">
        <v>0</v>
      </c>
      <c r="H63" s="2180">
        <f t="shared" si="6"/>
        <v>230.95</v>
      </c>
      <c r="I63" s="2183">
        <v>0.25</v>
      </c>
      <c r="J63" s="2193">
        <f t="shared" si="7"/>
        <v>288.6875</v>
      </c>
      <c r="K63" s="2193" t="e">
        <f t="shared" si="8"/>
        <v>#REF!</v>
      </c>
      <c r="L63" s="2181" t="s">
        <v>501</v>
      </c>
      <c r="M63" s="2182" t="s">
        <v>25</v>
      </c>
      <c r="W63" s="1794"/>
    </row>
    <row r="64" spans="2:23" s="1793" customFormat="1" ht="12" customHeight="1">
      <c r="B64" s="2151" t="s">
        <v>1107</v>
      </c>
      <c r="C64" s="2192" t="s">
        <v>1086</v>
      </c>
      <c r="D64" s="2179" t="s">
        <v>46</v>
      </c>
      <c r="E64" s="2679" t="e">
        <f>#REF!</f>
        <v>#REF!</v>
      </c>
      <c r="F64" s="2180">
        <v>25.02</v>
      </c>
      <c r="G64" s="2180">
        <v>0</v>
      </c>
      <c r="H64" s="2180">
        <f t="shared" si="6"/>
        <v>25.02</v>
      </c>
      <c r="I64" s="2183">
        <f>$I$13</f>
        <v>0.25</v>
      </c>
      <c r="J64" s="2193">
        <f t="shared" si="7"/>
        <v>31.274999999999999</v>
      </c>
      <c r="K64" s="2193" t="e">
        <f t="shared" si="8"/>
        <v>#REF!</v>
      </c>
      <c r="L64" s="2181" t="s">
        <v>1087</v>
      </c>
      <c r="M64" s="2182" t="s">
        <v>30</v>
      </c>
      <c r="W64" s="1794"/>
    </row>
    <row r="65" spans="1:23" s="1793" customFormat="1" ht="12" customHeight="1">
      <c r="B65" s="2151" t="s">
        <v>1108</v>
      </c>
      <c r="C65" s="2192" t="s">
        <v>863</v>
      </c>
      <c r="D65" s="2179" t="s">
        <v>66</v>
      </c>
      <c r="E65" s="2679" t="e">
        <f>(E62+E63+E64)*1.3*30</f>
        <v>#REF!</v>
      </c>
      <c r="F65" s="2180">
        <v>0.82</v>
      </c>
      <c r="G65" s="2180">
        <v>0</v>
      </c>
      <c r="H65" s="2180">
        <f t="shared" si="6"/>
        <v>0.82</v>
      </c>
      <c r="I65" s="2183">
        <f>$I$13</f>
        <v>0.25</v>
      </c>
      <c r="J65" s="2193">
        <f t="shared" si="7"/>
        <v>1.0249999999999999</v>
      </c>
      <c r="K65" s="2193" t="e">
        <f t="shared" si="8"/>
        <v>#REF!</v>
      </c>
      <c r="L65" s="2181" t="s">
        <v>1073</v>
      </c>
      <c r="M65" s="2182" t="s">
        <v>31</v>
      </c>
      <c r="W65" s="1794"/>
    </row>
    <row r="66" spans="1:23" s="1793" customFormat="1" ht="12" customHeight="1">
      <c r="B66" s="2151" t="s">
        <v>1109</v>
      </c>
      <c r="C66" s="1454" t="s">
        <v>1041</v>
      </c>
      <c r="D66" s="1455" t="s">
        <v>46</v>
      </c>
      <c r="E66" s="2680" t="e">
        <f>E62+E63+E64</f>
        <v>#REF!</v>
      </c>
      <c r="F66" s="2194">
        <v>20</v>
      </c>
      <c r="G66" s="2194">
        <v>0</v>
      </c>
      <c r="H66" s="2194">
        <f t="shared" si="6"/>
        <v>20</v>
      </c>
      <c r="I66" s="2183">
        <f>$I$13</f>
        <v>0.25</v>
      </c>
      <c r="J66" s="2195">
        <f t="shared" si="7"/>
        <v>25</v>
      </c>
      <c r="K66" s="2195" t="e">
        <f t="shared" si="8"/>
        <v>#REF!</v>
      </c>
      <c r="L66" s="1455"/>
      <c r="M66" s="1457"/>
      <c r="W66" s="1794"/>
    </row>
    <row r="67" spans="1:23" s="1637" customFormat="1" ht="12">
      <c r="B67" s="2151"/>
      <c r="C67" s="1652"/>
      <c r="D67" s="2189"/>
      <c r="E67" s="2675"/>
      <c r="F67" s="1660"/>
      <c r="G67" s="1653"/>
      <c r="H67" s="1653"/>
      <c r="I67" s="1654"/>
      <c r="J67" s="1653"/>
      <c r="K67" s="1653"/>
      <c r="L67" s="1557"/>
      <c r="M67" s="1555"/>
      <c r="N67" s="340"/>
      <c r="O67" s="340"/>
      <c r="P67" s="340"/>
      <c r="Q67" s="340"/>
      <c r="R67" s="340"/>
      <c r="S67" s="340"/>
      <c r="T67" s="340"/>
      <c r="U67" s="340"/>
      <c r="V67" s="352"/>
    </row>
    <row r="68" spans="1:23" s="1464" customFormat="1" ht="12">
      <c r="B68" s="2151"/>
      <c r="C68" s="1629" t="s">
        <v>1101</v>
      </c>
      <c r="D68" s="2189"/>
      <c r="E68" s="2675"/>
      <c r="F68" s="1660"/>
      <c r="G68" s="1653"/>
      <c r="H68" s="1653"/>
      <c r="I68" s="1654"/>
      <c r="J68" s="1653"/>
      <c r="K68" s="1653"/>
      <c r="L68" s="1557"/>
      <c r="M68" s="1555"/>
      <c r="N68" s="914"/>
      <c r="O68" s="914"/>
      <c r="P68" s="914"/>
      <c r="Q68" s="914"/>
      <c r="R68" s="914"/>
      <c r="S68" s="914"/>
      <c r="T68" s="914"/>
      <c r="U68" s="914"/>
      <c r="V68" s="915"/>
    </row>
    <row r="69" spans="1:23" s="1464" customFormat="1" ht="24">
      <c r="B69" s="2151" t="s">
        <v>1110</v>
      </c>
      <c r="C69" s="1549" t="s">
        <v>877</v>
      </c>
      <c r="D69" s="2179" t="s">
        <v>35</v>
      </c>
      <c r="E69" s="2678">
        <f>6*(6*10)</f>
        <v>360</v>
      </c>
      <c r="F69" s="1660">
        <v>16.22</v>
      </c>
      <c r="G69" s="1656">
        <v>0</v>
      </c>
      <c r="H69" s="1656">
        <f t="shared" ref="H69:H74" si="9">F69-G69</f>
        <v>16.22</v>
      </c>
      <c r="I69" s="1657">
        <f>'RECUPER AMBIENTAL'!$I$14</f>
        <v>0.25</v>
      </c>
      <c r="J69" s="1656">
        <f t="shared" ref="J69:J74" si="10">H69+(H69*I69)</f>
        <v>20.274999999999999</v>
      </c>
      <c r="K69" s="1656">
        <f t="shared" ref="K69:K74" si="11">ROUND(E69*J69,2)</f>
        <v>7299</v>
      </c>
      <c r="L69" s="1557" t="s">
        <v>1083</v>
      </c>
      <c r="M69" s="1555" t="s">
        <v>25</v>
      </c>
      <c r="N69" s="914"/>
      <c r="O69" s="914"/>
      <c r="P69" s="914"/>
      <c r="Q69" s="914"/>
      <c r="R69" s="914"/>
      <c r="S69" s="914"/>
      <c r="T69" s="914"/>
      <c r="U69" s="914"/>
      <c r="V69" s="915"/>
    </row>
    <row r="70" spans="1:23" s="1464" customFormat="1" ht="12">
      <c r="B70" s="2151" t="s">
        <v>1111</v>
      </c>
      <c r="C70" s="2191" t="s">
        <v>1084</v>
      </c>
      <c r="D70" s="2179" t="s">
        <v>46</v>
      </c>
      <c r="E70" s="2678">
        <f>E69*0.02</f>
        <v>7.2</v>
      </c>
      <c r="F70" s="1660">
        <v>24.02</v>
      </c>
      <c r="G70" s="1656">
        <v>0</v>
      </c>
      <c r="H70" s="1656">
        <f t="shared" si="9"/>
        <v>24.02</v>
      </c>
      <c r="I70" s="1657">
        <f>'RECUPER AMBIENTAL'!$I$14</f>
        <v>0.25</v>
      </c>
      <c r="J70" s="1656">
        <f t="shared" si="10"/>
        <v>30.024999999999999</v>
      </c>
      <c r="K70" s="1656">
        <f t="shared" si="11"/>
        <v>216.18</v>
      </c>
      <c r="L70" s="1557" t="s">
        <v>1085</v>
      </c>
      <c r="M70" s="1628" t="s">
        <v>30</v>
      </c>
      <c r="N70" s="914"/>
      <c r="O70" s="914"/>
      <c r="P70" s="914"/>
      <c r="Q70" s="914"/>
      <c r="R70" s="914"/>
      <c r="S70" s="914"/>
      <c r="T70" s="914"/>
      <c r="U70" s="914"/>
      <c r="V70" s="915"/>
    </row>
    <row r="71" spans="1:23" s="1793" customFormat="1" ht="12" customHeight="1">
      <c r="B71" s="2151" t="s">
        <v>1112</v>
      </c>
      <c r="C71" s="2192" t="s">
        <v>500</v>
      </c>
      <c r="D71" s="2179" t="s">
        <v>46</v>
      </c>
      <c r="E71" s="2679" t="e">
        <f>#REF!</f>
        <v>#REF!</v>
      </c>
      <c r="F71" s="2180">
        <v>230.95</v>
      </c>
      <c r="G71" s="2180">
        <v>0</v>
      </c>
      <c r="H71" s="2180">
        <f t="shared" si="9"/>
        <v>230.95</v>
      </c>
      <c r="I71" s="2183">
        <v>0.25</v>
      </c>
      <c r="J71" s="2193">
        <f t="shared" si="10"/>
        <v>288.6875</v>
      </c>
      <c r="K71" s="2193" t="e">
        <f t="shared" si="11"/>
        <v>#REF!</v>
      </c>
      <c r="L71" s="2181" t="s">
        <v>501</v>
      </c>
      <c r="M71" s="2182" t="s">
        <v>25</v>
      </c>
      <c r="W71" s="1794"/>
    </row>
    <row r="72" spans="1:23" s="1793" customFormat="1" ht="12" customHeight="1">
      <c r="B72" s="2151" t="s">
        <v>1113</v>
      </c>
      <c r="C72" s="2192" t="s">
        <v>1086</v>
      </c>
      <c r="D72" s="2179" t="s">
        <v>46</v>
      </c>
      <c r="E72" s="2679" t="e">
        <f>#REF!</f>
        <v>#REF!</v>
      </c>
      <c r="F72" s="2180">
        <v>25.02</v>
      </c>
      <c r="G72" s="2180">
        <v>0</v>
      </c>
      <c r="H72" s="2180">
        <f t="shared" si="9"/>
        <v>25.02</v>
      </c>
      <c r="I72" s="2183">
        <f>$I$13</f>
        <v>0.25</v>
      </c>
      <c r="J72" s="2193">
        <f t="shared" si="10"/>
        <v>31.274999999999999</v>
      </c>
      <c r="K72" s="2193" t="e">
        <f t="shared" si="11"/>
        <v>#REF!</v>
      </c>
      <c r="L72" s="2181" t="s">
        <v>1087</v>
      </c>
      <c r="M72" s="2182" t="s">
        <v>30</v>
      </c>
      <c r="W72" s="1794"/>
    </row>
    <row r="73" spans="1:23" s="1793" customFormat="1" ht="12" customHeight="1">
      <c r="B73" s="2151" t="s">
        <v>1114</v>
      </c>
      <c r="C73" s="2192" t="s">
        <v>863</v>
      </c>
      <c r="D73" s="2179" t="s">
        <v>66</v>
      </c>
      <c r="E73" s="2679" t="e">
        <f>(E70+E71+E72)*1.3*30</f>
        <v>#REF!</v>
      </c>
      <c r="F73" s="2180">
        <v>0.82</v>
      </c>
      <c r="G73" s="2180">
        <v>0</v>
      </c>
      <c r="H73" s="2180">
        <f t="shared" si="9"/>
        <v>0.82</v>
      </c>
      <c r="I73" s="2183">
        <f>$I$13</f>
        <v>0.25</v>
      </c>
      <c r="J73" s="2193">
        <f t="shared" si="10"/>
        <v>1.0249999999999999</v>
      </c>
      <c r="K73" s="2193" t="e">
        <f t="shared" si="11"/>
        <v>#REF!</v>
      </c>
      <c r="L73" s="2181" t="s">
        <v>1073</v>
      </c>
      <c r="M73" s="2182" t="s">
        <v>31</v>
      </c>
      <c r="W73" s="1794"/>
    </row>
    <row r="74" spans="1:23" s="1795" customFormat="1" ht="12" customHeight="1">
      <c r="A74" s="1793"/>
      <c r="B74" s="2151" t="s">
        <v>1115</v>
      </c>
      <c r="C74" s="1454" t="s">
        <v>1041</v>
      </c>
      <c r="D74" s="1455" t="s">
        <v>46</v>
      </c>
      <c r="E74" s="2680" t="e">
        <f>E70+E71+E72</f>
        <v>#REF!</v>
      </c>
      <c r="F74" s="2194">
        <v>20</v>
      </c>
      <c r="G74" s="2194">
        <v>0</v>
      </c>
      <c r="H74" s="2194">
        <f t="shared" si="9"/>
        <v>20</v>
      </c>
      <c r="I74" s="2183">
        <f>$I$13</f>
        <v>0.25</v>
      </c>
      <c r="J74" s="2195">
        <f t="shared" si="10"/>
        <v>25</v>
      </c>
      <c r="K74" s="2195" t="e">
        <f t="shared" si="11"/>
        <v>#REF!</v>
      </c>
      <c r="L74" s="1455"/>
      <c r="M74" s="1457"/>
      <c r="W74" s="1796"/>
    </row>
    <row r="75" spans="1:23" s="1464" customFormat="1" ht="12">
      <c r="B75" s="2151"/>
      <c r="C75" s="1652"/>
      <c r="D75" s="2189"/>
      <c r="E75" s="2675"/>
      <c r="F75" s="1660"/>
      <c r="G75" s="1653"/>
      <c r="H75" s="1653"/>
      <c r="I75" s="1654"/>
      <c r="J75" s="1653"/>
      <c r="K75" s="1653"/>
      <c r="L75" s="1557"/>
      <c r="M75" s="1555"/>
      <c r="N75" s="914"/>
      <c r="O75" s="914"/>
      <c r="P75" s="914"/>
      <c r="Q75" s="914"/>
      <c r="R75" s="914"/>
      <c r="S75" s="914"/>
      <c r="T75" s="914"/>
      <c r="U75" s="914"/>
      <c r="V75" s="915"/>
    </row>
    <row r="76" spans="1:23" s="1464" customFormat="1" ht="12">
      <c r="B76" s="2151"/>
      <c r="C76" s="1580" t="s">
        <v>1102</v>
      </c>
      <c r="D76" s="2189"/>
      <c r="E76" s="2675"/>
      <c r="F76" s="1660"/>
      <c r="G76" s="1653"/>
      <c r="H76" s="1653"/>
      <c r="I76" s="1654"/>
      <c r="J76" s="1653"/>
      <c r="K76" s="1653"/>
      <c r="L76" s="1557"/>
      <c r="M76" s="1555"/>
      <c r="N76" s="914"/>
      <c r="O76" s="914"/>
      <c r="P76" s="914"/>
      <c r="Q76" s="914"/>
      <c r="R76" s="914"/>
      <c r="S76" s="914"/>
      <c r="T76" s="914"/>
      <c r="U76" s="914"/>
      <c r="V76" s="915"/>
    </row>
    <row r="77" spans="1:23" s="1464" customFormat="1" ht="12">
      <c r="B77" s="2151" t="s">
        <v>1116</v>
      </c>
      <c r="C77" s="2192" t="s">
        <v>500</v>
      </c>
      <c r="D77" s="2179" t="s">
        <v>46</v>
      </c>
      <c r="E77" s="2679" t="e">
        <f>#REF!</f>
        <v>#REF!</v>
      </c>
      <c r="F77" s="2180">
        <v>230.95</v>
      </c>
      <c r="G77" s="2180">
        <v>0</v>
      </c>
      <c r="H77" s="2180">
        <f>F77-G77</f>
        <v>230.95</v>
      </c>
      <c r="I77" s="2183">
        <v>0.25</v>
      </c>
      <c r="J77" s="2193">
        <f>H77+(H77*I77)</f>
        <v>288.6875</v>
      </c>
      <c r="K77" s="2193" t="e">
        <f>ROUND(E77*J77,2)</f>
        <v>#REF!</v>
      </c>
      <c r="L77" s="2181" t="s">
        <v>501</v>
      </c>
      <c r="M77" s="2182" t="s">
        <v>25</v>
      </c>
      <c r="N77" s="914"/>
      <c r="O77" s="914"/>
      <c r="P77" s="914"/>
      <c r="Q77" s="914"/>
      <c r="R77" s="914"/>
      <c r="S77" s="914"/>
      <c r="T77" s="914"/>
      <c r="U77" s="914"/>
      <c r="V77" s="915"/>
    </row>
    <row r="78" spans="1:23" s="1464" customFormat="1" ht="12">
      <c r="B78" s="2151" t="s">
        <v>1117</v>
      </c>
      <c r="C78" s="2192" t="s">
        <v>1086</v>
      </c>
      <c r="D78" s="2179" t="s">
        <v>46</v>
      </c>
      <c r="E78" s="2679" t="e">
        <f>#REF!</f>
        <v>#REF!</v>
      </c>
      <c r="F78" s="2180">
        <v>25.02</v>
      </c>
      <c r="G78" s="2180">
        <v>0</v>
      </c>
      <c r="H78" s="2180">
        <f>F78-G78</f>
        <v>25.02</v>
      </c>
      <c r="I78" s="2183">
        <f>$I$13</f>
        <v>0.25</v>
      </c>
      <c r="J78" s="2193">
        <f>H78+(H78*I78)</f>
        <v>31.274999999999999</v>
      </c>
      <c r="K78" s="2193" t="e">
        <f>ROUND(E78*J78,2)</f>
        <v>#REF!</v>
      </c>
      <c r="L78" s="2181" t="s">
        <v>1087</v>
      </c>
      <c r="M78" s="2182" t="s">
        <v>30</v>
      </c>
      <c r="N78" s="914"/>
      <c r="O78" s="914"/>
      <c r="P78" s="914"/>
      <c r="Q78" s="914"/>
      <c r="R78" s="914"/>
      <c r="S78" s="914"/>
      <c r="T78" s="914"/>
      <c r="U78" s="914"/>
      <c r="V78" s="915"/>
    </row>
    <row r="79" spans="1:23" s="1464" customFormat="1" ht="12">
      <c r="B79" s="2151" t="s">
        <v>1118</v>
      </c>
      <c r="C79" s="2192" t="s">
        <v>863</v>
      </c>
      <c r="D79" s="2179" t="s">
        <v>66</v>
      </c>
      <c r="E79" s="2679" t="e">
        <f>(E77+E78)*1.3*30</f>
        <v>#REF!</v>
      </c>
      <c r="F79" s="2180">
        <v>0.82</v>
      </c>
      <c r="G79" s="2180">
        <v>0</v>
      </c>
      <c r="H79" s="2180">
        <f>F79-G79</f>
        <v>0.82</v>
      </c>
      <c r="I79" s="2183">
        <f>$I$13</f>
        <v>0.25</v>
      </c>
      <c r="J79" s="2193">
        <f>H79+(H79*I79)</f>
        <v>1.0249999999999999</v>
      </c>
      <c r="K79" s="2193" t="e">
        <f>ROUND(E79*J79,2)</f>
        <v>#REF!</v>
      </c>
      <c r="L79" s="2181" t="s">
        <v>1073</v>
      </c>
      <c r="M79" s="2182" t="s">
        <v>31</v>
      </c>
      <c r="N79" s="914"/>
      <c r="O79" s="914"/>
      <c r="P79" s="914"/>
      <c r="Q79" s="914"/>
      <c r="R79" s="914"/>
      <c r="S79" s="914"/>
      <c r="T79" s="914"/>
      <c r="U79" s="914"/>
      <c r="V79" s="915"/>
    </row>
    <row r="80" spans="1:23" s="1464" customFormat="1" ht="12">
      <c r="B80" s="2151" t="s">
        <v>1119</v>
      </c>
      <c r="C80" s="1454" t="s">
        <v>1041</v>
      </c>
      <c r="D80" s="1455" t="s">
        <v>46</v>
      </c>
      <c r="E80" s="2680" t="e">
        <f>E77+E78</f>
        <v>#REF!</v>
      </c>
      <c r="F80" s="2194">
        <v>20</v>
      </c>
      <c r="G80" s="2194">
        <v>0</v>
      </c>
      <c r="H80" s="2194">
        <f>F80-G80</f>
        <v>20</v>
      </c>
      <c r="I80" s="2183">
        <f>$I$13</f>
        <v>0.25</v>
      </c>
      <c r="J80" s="2195">
        <f>H80+(H80*I80)</f>
        <v>25</v>
      </c>
      <c r="K80" s="2195" t="e">
        <f>ROUND(E80*J80,2)</f>
        <v>#REF!</v>
      </c>
      <c r="L80" s="1455"/>
      <c r="M80" s="1457"/>
      <c r="N80" s="914"/>
      <c r="O80" s="914"/>
      <c r="P80" s="914"/>
      <c r="Q80" s="914"/>
      <c r="R80" s="914"/>
      <c r="S80" s="914"/>
      <c r="T80" s="914"/>
      <c r="U80" s="914"/>
      <c r="V80" s="915"/>
    </row>
    <row r="81" spans="2:22" s="340" customFormat="1" ht="12">
      <c r="B81" s="2196"/>
      <c r="C81" s="2197"/>
      <c r="D81" s="2157"/>
      <c r="E81" s="2158"/>
      <c r="F81" s="2159"/>
      <c r="G81" s="2159"/>
      <c r="H81" s="2160"/>
      <c r="I81" s="2161"/>
      <c r="J81" s="2162"/>
      <c r="K81" s="2163"/>
      <c r="L81" s="2164"/>
      <c r="M81" s="2165"/>
    </row>
    <row r="82" spans="2:22" s="340" customFormat="1" ht="12.75" customHeight="1">
      <c r="B82" s="2146"/>
      <c r="C82" s="2098" t="s">
        <v>1082</v>
      </c>
      <c r="D82" s="2198"/>
      <c r="E82" s="2172"/>
      <c r="F82" s="2172"/>
      <c r="G82" s="2172"/>
      <c r="H82" s="2172"/>
      <c r="I82" s="2172"/>
      <c r="J82" s="2785" t="e">
        <f>SUM(K21:K81)</f>
        <v>#REF!</v>
      </c>
      <c r="K82" s="2785"/>
      <c r="L82" s="2172"/>
      <c r="M82" s="2199"/>
      <c r="N82" s="360"/>
      <c r="V82" s="352"/>
    </row>
    <row r="83" spans="2:22" s="340" customFormat="1" ht="5.25" customHeight="1">
      <c r="B83" s="2783"/>
      <c r="C83" s="2783"/>
      <c r="D83" s="2783"/>
      <c r="E83" s="2783"/>
      <c r="F83" s="2783"/>
      <c r="G83" s="2783"/>
      <c r="H83" s="2783"/>
      <c r="I83" s="2783"/>
      <c r="J83" s="2783"/>
      <c r="K83" s="2783"/>
      <c r="L83" s="2783"/>
      <c r="M83" s="2783"/>
    </row>
    <row r="84" spans="2:22" s="340" customFormat="1" ht="15.75" customHeight="1">
      <c r="B84" s="2138"/>
      <c r="C84" s="2166" t="s">
        <v>1312</v>
      </c>
      <c r="D84" s="2169"/>
      <c r="E84" s="2171"/>
      <c r="F84" s="2139"/>
      <c r="G84" s="2139"/>
      <c r="H84" s="2139"/>
      <c r="I84" s="2139"/>
      <c r="J84" s="2786" t="e">
        <f>K17+J82</f>
        <v>#REF!</v>
      </c>
      <c r="K84" s="2786"/>
      <c r="L84" s="2139"/>
      <c r="M84" s="2170"/>
    </row>
    <row r="85" spans="2:22" s="340" customFormat="1" ht="15.75" customHeight="1">
      <c r="B85" s="1638"/>
      <c r="C85" s="1639"/>
      <c r="D85" s="1638"/>
      <c r="E85" s="1640"/>
      <c r="F85" s="1641"/>
      <c r="G85" s="1641"/>
      <c r="H85" s="1641"/>
      <c r="I85" s="1642"/>
      <c r="J85" s="1643"/>
      <c r="K85" s="1640"/>
      <c r="L85" s="1643"/>
      <c r="M85" s="1644"/>
    </row>
    <row r="86" spans="2:22" s="1574" customFormat="1" ht="12">
      <c r="B86" s="947" t="s">
        <v>1308</v>
      </c>
      <c r="C86" s="1504" t="s">
        <v>53</v>
      </c>
      <c r="D86" s="1570"/>
      <c r="E86" s="1645"/>
      <c r="F86" s="1646"/>
      <c r="G86" s="1646"/>
      <c r="H86" s="1646"/>
      <c r="I86" s="1571"/>
      <c r="J86" s="1336"/>
      <c r="K86" s="1645"/>
      <c r="L86" s="1570"/>
      <c r="M86" s="1647"/>
      <c r="N86" s="1575"/>
      <c r="O86" s="1576"/>
      <c r="P86" s="1336"/>
    </row>
    <row r="87" spans="2:22" s="1574" customFormat="1" ht="12">
      <c r="B87" s="947" t="s">
        <v>30</v>
      </c>
      <c r="C87" s="1505" t="s">
        <v>1392</v>
      </c>
      <c r="D87" s="1570"/>
      <c r="E87" s="1645"/>
      <c r="F87" s="1646"/>
      <c r="G87" s="1646"/>
      <c r="H87" s="1646"/>
      <c r="I87" s="1571"/>
      <c r="J87" s="1336"/>
      <c r="K87" s="1645"/>
      <c r="L87" s="1570"/>
      <c r="M87" s="1647"/>
      <c r="N87" s="1575"/>
      <c r="O87" s="1576"/>
      <c r="P87" s="1336"/>
    </row>
    <row r="88" spans="2:22" s="1574" customFormat="1" ht="12">
      <c r="B88" s="947" t="s">
        <v>54</v>
      </c>
      <c r="C88" s="1505" t="s">
        <v>1039</v>
      </c>
      <c r="D88" s="1570"/>
      <c r="E88" s="1645"/>
      <c r="F88" s="1646"/>
      <c r="G88" s="1646"/>
      <c r="H88" s="1646"/>
      <c r="I88" s="1571"/>
      <c r="J88" s="1336"/>
      <c r="K88" s="1645"/>
      <c r="L88" s="1570"/>
      <c r="M88" s="1647"/>
      <c r="N88" s="1575"/>
      <c r="O88" s="1576"/>
      <c r="P88" s="1336"/>
    </row>
    <row r="89" spans="2:22" s="1574" customFormat="1" ht="12">
      <c r="B89" s="947" t="s">
        <v>55</v>
      </c>
      <c r="C89" s="1505" t="s">
        <v>1037</v>
      </c>
      <c r="D89" s="1570"/>
      <c r="E89" s="1645"/>
      <c r="F89" s="1646"/>
      <c r="G89" s="1646"/>
      <c r="H89" s="1646"/>
      <c r="I89" s="1571"/>
      <c r="J89" s="1336"/>
      <c r="K89" s="1645"/>
      <c r="L89" s="1570"/>
      <c r="M89" s="1647"/>
      <c r="N89" s="1575"/>
      <c r="O89" s="1576"/>
      <c r="P89" s="1336"/>
    </row>
    <row r="90" spans="2:22" s="1574" customFormat="1" ht="12">
      <c r="B90" s="947" t="s">
        <v>56</v>
      </c>
      <c r="C90" s="1505" t="s">
        <v>1037</v>
      </c>
      <c r="D90" s="1570"/>
      <c r="E90" s="1645"/>
      <c r="F90" s="1646"/>
      <c r="G90" s="1646"/>
      <c r="H90" s="1646"/>
      <c r="I90" s="1571"/>
      <c r="J90" s="1336"/>
      <c r="K90" s="1645"/>
      <c r="L90" s="1570"/>
      <c r="M90" s="1647"/>
      <c r="N90" s="1575"/>
      <c r="O90" s="1576"/>
      <c r="P90" s="1336"/>
    </row>
    <row r="91" spans="2:22" s="1574" customFormat="1" ht="12">
      <c r="B91" s="947" t="s">
        <v>456</v>
      </c>
      <c r="C91" s="1505" t="s">
        <v>1035</v>
      </c>
      <c r="D91" s="1570"/>
      <c r="E91" s="1645"/>
      <c r="F91" s="1646"/>
      <c r="G91" s="1646"/>
      <c r="H91" s="1646"/>
      <c r="I91" s="1571"/>
      <c r="J91" s="1336"/>
      <c r="K91" s="1645"/>
      <c r="L91" s="1570"/>
      <c r="M91" s="1647"/>
      <c r="N91" s="1575"/>
      <c r="O91" s="1576"/>
      <c r="P91" s="1336"/>
    </row>
    <row r="92" spans="2:22" s="1574" customFormat="1" ht="12">
      <c r="B92" s="947"/>
      <c r="C92" s="1505"/>
      <c r="D92" s="1570"/>
      <c r="E92" s="1645"/>
      <c r="F92" s="1646"/>
      <c r="G92" s="1646"/>
      <c r="H92" s="1646"/>
      <c r="I92" s="1571"/>
      <c r="J92" s="1336"/>
      <c r="K92" s="1645"/>
      <c r="L92" s="1570"/>
      <c r="M92" s="1647"/>
      <c r="N92" s="1575"/>
      <c r="O92" s="1576"/>
      <c r="P92" s="1336"/>
    </row>
    <row r="93" spans="2:22" s="340" customFormat="1">
      <c r="B93" s="1592"/>
      <c r="C93" s="1648"/>
      <c r="D93" s="1592"/>
      <c r="E93" s="1596"/>
      <c r="F93" s="1649"/>
      <c r="G93" s="1649"/>
      <c r="H93" s="1597"/>
      <c r="I93" s="1590"/>
      <c r="J93" s="1650"/>
      <c r="K93" s="1599"/>
      <c r="L93" s="1591"/>
      <c r="M93" s="1592"/>
    </row>
    <row r="95" spans="2:22">
      <c r="J95" s="1650" t="e">
        <f>J84+'[3]SERVIÇOS PRELIMINARES'!$L$33</f>
        <v>#REF!</v>
      </c>
    </row>
  </sheetData>
  <mergeCells count="11">
    <mergeCell ref="B1:M1"/>
    <mergeCell ref="B2:M2"/>
    <mergeCell ref="B3:K3"/>
    <mergeCell ref="E5:J5"/>
    <mergeCell ref="E6:J6"/>
    <mergeCell ref="J82:K82"/>
    <mergeCell ref="J84:K84"/>
    <mergeCell ref="B83:M83"/>
    <mergeCell ref="B7:M7"/>
    <mergeCell ref="B8:M8"/>
    <mergeCell ref="B18:M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  <rowBreaks count="2" manualBreakCount="2">
    <brk id="39" min="1" max="12" man="1"/>
    <brk id="91" min="1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B117"/>
  <sheetViews>
    <sheetView showGridLines="0" view="pageBreakPreview" zoomScaleSheetLayoutView="100" workbookViewId="0">
      <selection activeCell="C22" sqref="C22"/>
    </sheetView>
  </sheetViews>
  <sheetFormatPr defaultRowHeight="12.75"/>
  <cols>
    <col min="1" max="1" width="1.140625" style="355" customWidth="1"/>
    <col min="2" max="2" width="8.85546875" style="1473" bestFit="1" customWidth="1"/>
    <col min="3" max="3" width="66" style="1507" customWidth="1"/>
    <col min="4" max="4" width="6.7109375" style="1473" customWidth="1"/>
    <col min="5" max="5" width="10.7109375" style="1508" customWidth="1"/>
    <col min="6" max="8" width="11.140625" style="1508" customWidth="1"/>
    <col min="9" max="9" width="11.140625" style="1509" customWidth="1"/>
    <col min="10" max="10" width="10.28515625" style="1508" customWidth="1"/>
    <col min="11" max="11" width="11.28515625" style="1483" customWidth="1"/>
    <col min="12" max="12" width="9.42578125" style="1479" bestFit="1" customWidth="1"/>
    <col min="13" max="13" width="9.5703125" style="1473" customWidth="1"/>
    <col min="14" max="14" width="2" style="355" customWidth="1"/>
    <col min="15" max="15" width="10" style="355" customWidth="1"/>
    <col min="16" max="18" width="9.140625" style="355"/>
    <col min="19" max="19" width="14.85546875" style="355" customWidth="1"/>
    <col min="20" max="25" width="14.7109375" style="355" customWidth="1"/>
    <col min="26" max="16384" width="9.140625" style="355"/>
  </cols>
  <sheetData>
    <row r="1" spans="2:22">
      <c r="B1" s="2783" t="s">
        <v>48</v>
      </c>
      <c r="C1" s="2783"/>
      <c r="D1" s="2783"/>
      <c r="E1" s="2783"/>
      <c r="F1" s="2783"/>
      <c r="G1" s="2783"/>
      <c r="H1" s="2783"/>
      <c r="I1" s="2783"/>
      <c r="J1" s="2783"/>
      <c r="K1" s="2783"/>
      <c r="L1" s="2783"/>
      <c r="M1" s="2783"/>
      <c r="N1" s="349"/>
    </row>
    <row r="2" spans="2:22" ht="12">
      <c r="B2" s="2783" t="s">
        <v>447</v>
      </c>
      <c r="C2" s="2783"/>
      <c r="D2" s="2783"/>
      <c r="E2" s="2783"/>
      <c r="F2" s="2783"/>
      <c r="G2" s="2783"/>
      <c r="H2" s="2783"/>
      <c r="I2" s="2783"/>
      <c r="J2" s="2783"/>
      <c r="K2" s="2783"/>
      <c r="L2" s="2783"/>
      <c r="M2" s="2783"/>
    </row>
    <row r="3" spans="2:22" ht="12.75" customHeight="1">
      <c r="B3" s="2783"/>
      <c r="C3" s="2783"/>
      <c r="D3" s="2783"/>
      <c r="E3" s="2783"/>
      <c r="F3" s="2783"/>
      <c r="G3" s="2783"/>
      <c r="H3" s="2783"/>
      <c r="I3" s="2783"/>
      <c r="J3" s="2783"/>
      <c r="K3" s="2783"/>
    </row>
    <row r="4" spans="2:22">
      <c r="B4" s="349" t="s">
        <v>1</v>
      </c>
      <c r="C4" s="1480" t="s">
        <v>655</v>
      </c>
      <c r="D4" s="349"/>
      <c r="E4" s="1481"/>
      <c r="F4" s="1481"/>
      <c r="G4" s="1481"/>
      <c r="H4" s="1481"/>
      <c r="I4" s="1482"/>
      <c r="J4" s="1481"/>
    </row>
    <row r="5" spans="2:22">
      <c r="B5" s="349"/>
      <c r="C5" s="1480"/>
      <c r="D5" s="349"/>
      <c r="E5" s="1481"/>
      <c r="F5" s="2783"/>
      <c r="G5" s="2783"/>
      <c r="H5" s="2783"/>
      <c r="I5" s="2783"/>
      <c r="J5" s="2783"/>
      <c r="K5" s="2783"/>
    </row>
    <row r="6" spans="2:22">
      <c r="B6" s="364" t="s">
        <v>2</v>
      </c>
      <c r="C6" s="1484" t="s">
        <v>716</v>
      </c>
      <c r="D6" s="364"/>
      <c r="E6" s="1481"/>
      <c r="F6" s="2783"/>
      <c r="G6" s="2783"/>
      <c r="H6" s="2783"/>
      <c r="I6" s="2783"/>
      <c r="J6" s="2783"/>
      <c r="K6" s="2783"/>
    </row>
    <row r="7" spans="2:22" ht="12.75" customHeight="1">
      <c r="B7" s="2783" t="s">
        <v>536</v>
      </c>
      <c r="C7" s="2783"/>
      <c r="D7" s="2783"/>
      <c r="E7" s="2783"/>
      <c r="F7" s="2783"/>
      <c r="G7" s="2783"/>
      <c r="H7" s="2783"/>
      <c r="I7" s="2783"/>
      <c r="J7" s="2783"/>
      <c r="K7" s="2783"/>
      <c r="L7" s="2783"/>
      <c r="M7" s="2783"/>
    </row>
    <row r="8" spans="2:22" ht="15" customHeight="1">
      <c r="B8" s="2783" t="s">
        <v>528</v>
      </c>
      <c r="C8" s="2783"/>
      <c r="D8" s="2783"/>
      <c r="E8" s="2783"/>
      <c r="F8" s="2783"/>
      <c r="G8" s="2783"/>
      <c r="H8" s="2783"/>
      <c r="I8" s="2783"/>
      <c r="J8" s="2783"/>
      <c r="K8" s="2783"/>
      <c r="L8" s="2783"/>
      <c r="M8" s="2783"/>
      <c r="O8" s="1452"/>
    </row>
    <row r="9" spans="2:22" ht="15" customHeight="1">
      <c r="B9" s="349"/>
      <c r="C9" s="1480"/>
      <c r="D9" s="349"/>
      <c r="E9" s="1481"/>
      <c r="F9" s="1481"/>
      <c r="G9" s="1481"/>
      <c r="H9" s="1481"/>
      <c r="I9" s="1482"/>
      <c r="J9" s="1481"/>
      <c r="K9" s="1481"/>
      <c r="L9" s="349"/>
      <c r="M9" s="349"/>
    </row>
    <row r="10" spans="2:22" ht="24" hidden="1" customHeight="1">
      <c r="B10" s="349"/>
      <c r="C10" s="1485"/>
      <c r="D10" s="364"/>
      <c r="E10" s="1481"/>
      <c r="F10" s="1481"/>
      <c r="G10" s="1481"/>
      <c r="H10" s="1481"/>
      <c r="I10" s="1482"/>
      <c r="J10" s="1481"/>
      <c r="M10" s="1486"/>
    </row>
    <row r="11" spans="2:22" s="164" customFormat="1" ht="24" customHeight="1">
      <c r="B11" s="1703" t="s">
        <v>3</v>
      </c>
      <c r="C11" s="1703" t="s">
        <v>36</v>
      </c>
      <c r="D11" s="1703" t="s">
        <v>6</v>
      </c>
      <c r="E11" s="1701" t="s">
        <v>5</v>
      </c>
      <c r="F11" s="1701" t="s">
        <v>39</v>
      </c>
      <c r="G11" s="1701" t="s">
        <v>37</v>
      </c>
      <c r="H11" s="1701" t="s">
        <v>26</v>
      </c>
      <c r="I11" s="1702" t="s">
        <v>38</v>
      </c>
      <c r="J11" s="1701" t="s">
        <v>27</v>
      </c>
      <c r="K11" s="1206" t="s">
        <v>18</v>
      </c>
      <c r="L11" s="1699" t="s">
        <v>28</v>
      </c>
      <c r="M11" s="1698" t="s">
        <v>29</v>
      </c>
      <c r="N11" s="351"/>
    </row>
    <row r="12" spans="2:22" s="340" customFormat="1" ht="12.75" customHeight="1">
      <c r="B12" s="1911">
        <v>1</v>
      </c>
      <c r="C12" s="2174" t="s">
        <v>1335</v>
      </c>
      <c r="D12" s="1838"/>
      <c r="E12" s="2119"/>
      <c r="F12" s="2119"/>
      <c r="G12" s="2120"/>
      <c r="H12" s="2120"/>
      <c r="I12" s="2232"/>
      <c r="J12" s="2120"/>
      <c r="K12" s="2120"/>
      <c r="L12" s="1435"/>
      <c r="M12" s="1916"/>
      <c r="T12" s="352"/>
      <c r="U12" s="352"/>
      <c r="V12" s="1113"/>
    </row>
    <row r="13" spans="2:22" s="340" customFormat="1" ht="27" customHeight="1">
      <c r="B13" s="2347" t="s">
        <v>40</v>
      </c>
      <c r="C13" s="1490" t="s">
        <v>441</v>
      </c>
      <c r="D13" s="1487" t="s">
        <v>46</v>
      </c>
      <c r="E13" s="1488">
        <f>390+67</f>
        <v>457</v>
      </c>
      <c r="F13" s="2118">
        <v>11.6</v>
      </c>
      <c r="G13" s="1493">
        <v>0</v>
      </c>
      <c r="H13" s="1662">
        <f>F13-G13</f>
        <v>11.6</v>
      </c>
      <c r="I13" s="1494">
        <v>0.25</v>
      </c>
      <c r="J13" s="1662">
        <f>H13+(H13*I13)</f>
        <v>14.5</v>
      </c>
      <c r="K13" s="1663">
        <f>ROUND(E13*J13,2)</f>
        <v>6626.5</v>
      </c>
      <c r="L13" s="1487" t="s">
        <v>442</v>
      </c>
      <c r="M13" s="1664" t="s">
        <v>31</v>
      </c>
      <c r="T13" s="352"/>
      <c r="U13" s="352"/>
      <c r="V13" s="1113"/>
    </row>
    <row r="14" spans="2:22" s="340" customFormat="1" ht="24" customHeight="1">
      <c r="B14" s="2347" t="s">
        <v>88</v>
      </c>
      <c r="C14" s="1490" t="s">
        <v>67</v>
      </c>
      <c r="D14" s="1487" t="s">
        <v>46</v>
      </c>
      <c r="E14" s="1488">
        <f>223+28</f>
        <v>251</v>
      </c>
      <c r="F14" s="2118">
        <v>11.6</v>
      </c>
      <c r="G14" s="1493">
        <v>0</v>
      </c>
      <c r="H14" s="1662">
        <f>F14-G14</f>
        <v>11.6</v>
      </c>
      <c r="I14" s="1494">
        <f>$I$22</f>
        <v>0.25</v>
      </c>
      <c r="J14" s="1662">
        <f>H14+(H14*I14)</f>
        <v>14.5</v>
      </c>
      <c r="K14" s="1663">
        <f>ROUND(E14*J14,2)</f>
        <v>3639.5</v>
      </c>
      <c r="L14" s="1487" t="s">
        <v>68</v>
      </c>
      <c r="M14" s="1664" t="s">
        <v>31</v>
      </c>
      <c r="T14" s="352"/>
      <c r="U14" s="352"/>
      <c r="V14" s="1113"/>
    </row>
    <row r="15" spans="2:22" s="340" customFormat="1" ht="12.75" customHeight="1">
      <c r="B15" s="2347" t="s">
        <v>97</v>
      </c>
      <c r="C15" s="1490" t="s">
        <v>21</v>
      </c>
      <c r="D15" s="1487" t="s">
        <v>46</v>
      </c>
      <c r="E15" s="1488">
        <f>E14</f>
        <v>251</v>
      </c>
      <c r="F15" s="2118">
        <v>3.35</v>
      </c>
      <c r="G15" s="1493">
        <v>0</v>
      </c>
      <c r="H15" s="1662">
        <f>F15-G15</f>
        <v>3.35</v>
      </c>
      <c r="I15" s="1494">
        <f>$I$22</f>
        <v>0.25</v>
      </c>
      <c r="J15" s="1662">
        <f>H15+(H15*I15)</f>
        <v>4.1875</v>
      </c>
      <c r="K15" s="1663">
        <f>ROUND(E15*J15,2)</f>
        <v>1051.06</v>
      </c>
      <c r="L15" s="1487" t="s">
        <v>69</v>
      </c>
      <c r="M15" s="1664" t="s">
        <v>31</v>
      </c>
      <c r="T15" s="352"/>
      <c r="U15" s="352"/>
      <c r="V15" s="1113"/>
    </row>
    <row r="16" spans="2:22" s="340" customFormat="1" ht="12.75" customHeight="1">
      <c r="B16" s="2347" t="s">
        <v>98</v>
      </c>
      <c r="C16" s="1490" t="s">
        <v>65</v>
      </c>
      <c r="D16" s="1487" t="s">
        <v>66</v>
      </c>
      <c r="E16" s="1488">
        <f>(E13+E14)*29</f>
        <v>20532</v>
      </c>
      <c r="F16" s="2118">
        <v>1.05</v>
      </c>
      <c r="G16" s="1493">
        <v>0</v>
      </c>
      <c r="H16" s="1662">
        <f>F16-G16</f>
        <v>1.05</v>
      </c>
      <c r="I16" s="1494">
        <f>$I$22</f>
        <v>0.25</v>
      </c>
      <c r="J16" s="1662">
        <f>H16+(H16*I16)</f>
        <v>1.3125</v>
      </c>
      <c r="K16" s="1663">
        <f>ROUND(E16*J16,2)</f>
        <v>26948.25</v>
      </c>
      <c r="L16" s="1487" t="s">
        <v>64</v>
      </c>
      <c r="M16" s="1664" t="s">
        <v>31</v>
      </c>
      <c r="T16" s="352"/>
      <c r="U16" s="352"/>
      <c r="V16" s="1113"/>
    </row>
    <row r="17" spans="2:25" s="340" customFormat="1" ht="12.75" customHeight="1">
      <c r="B17" s="2347" t="s">
        <v>99</v>
      </c>
      <c r="C17" s="1490" t="s">
        <v>1041</v>
      </c>
      <c r="D17" s="1487" t="s">
        <v>46</v>
      </c>
      <c r="E17" s="1488">
        <f>E13</f>
        <v>457</v>
      </c>
      <c r="F17" s="1661">
        <v>20</v>
      </c>
      <c r="G17" s="1493">
        <v>0</v>
      </c>
      <c r="H17" s="1662">
        <f>F17-G17</f>
        <v>20</v>
      </c>
      <c r="I17" s="1494">
        <f>$I$22</f>
        <v>0.25</v>
      </c>
      <c r="J17" s="1662">
        <f>H17+(H17*I17)</f>
        <v>25</v>
      </c>
      <c r="K17" s="1663">
        <f>ROUND(E17*J17,2)</f>
        <v>11425</v>
      </c>
      <c r="L17" s="1487"/>
      <c r="M17" s="1664"/>
      <c r="T17" s="352"/>
      <c r="U17" s="352"/>
      <c r="V17" s="1113"/>
    </row>
    <row r="18" spans="2:25" s="340" customFormat="1" ht="12.75" customHeight="1">
      <c r="B18" s="2375"/>
      <c r="C18" s="2376"/>
      <c r="D18" s="2121"/>
      <c r="E18" s="2122"/>
      <c r="F18" s="2122"/>
      <c r="G18" s="2123"/>
      <c r="H18" s="2123"/>
      <c r="I18" s="2377"/>
      <c r="J18" s="2123"/>
      <c r="K18" s="2123"/>
      <c r="L18" s="2361"/>
      <c r="M18" s="2378"/>
      <c r="T18" s="352"/>
      <c r="U18" s="352"/>
      <c r="V18" s="1113"/>
    </row>
    <row r="19" spans="2:25" s="340" customFormat="1" ht="12.75" customHeight="1">
      <c r="B19" s="2124"/>
      <c r="C19" s="2109" t="s">
        <v>1336</v>
      </c>
      <c r="D19" s="2110"/>
      <c r="E19" s="2110"/>
      <c r="F19" s="2110"/>
      <c r="G19" s="2110"/>
      <c r="H19" s="2110"/>
      <c r="I19" s="2110"/>
      <c r="J19" s="2110"/>
      <c r="K19" s="2110">
        <f>SUM(K13:K17)</f>
        <v>49690.31</v>
      </c>
      <c r="L19" s="2110"/>
      <c r="M19" s="2111"/>
      <c r="T19" s="352"/>
      <c r="U19" s="352"/>
      <c r="V19" s="1113"/>
    </row>
    <row r="20" spans="2:25" s="340" customFormat="1" ht="5.0999999999999996" customHeight="1">
      <c r="B20" s="2787"/>
      <c r="C20" s="2787"/>
      <c r="D20" s="2787"/>
      <c r="E20" s="2787"/>
      <c r="F20" s="2787"/>
      <c r="G20" s="2787"/>
      <c r="H20" s="2787"/>
      <c r="I20" s="2787"/>
      <c r="J20" s="2787"/>
      <c r="K20" s="2787"/>
      <c r="L20" s="2787"/>
      <c r="M20" s="2787"/>
      <c r="O20" s="360"/>
      <c r="V20" s="352"/>
    </row>
    <row r="21" spans="2:25" s="340" customFormat="1" ht="12.75" customHeight="1">
      <c r="B21" s="2364">
        <v>2</v>
      </c>
      <c r="C21" s="2365" t="s">
        <v>909</v>
      </c>
      <c r="D21" s="2125"/>
      <c r="E21" s="2126"/>
      <c r="F21" s="2126"/>
      <c r="G21" s="2127"/>
      <c r="H21" s="2127"/>
      <c r="I21" s="2366"/>
      <c r="J21" s="2127"/>
      <c r="K21" s="2127"/>
      <c r="L21" s="2367"/>
      <c r="M21" s="2368"/>
      <c r="T21" s="352"/>
      <c r="U21" s="352"/>
      <c r="V21" s="1113"/>
    </row>
    <row r="22" spans="2:25" s="340" customFormat="1" ht="27" customHeight="1">
      <c r="B22" s="2369" t="s">
        <v>43</v>
      </c>
      <c r="C22" s="2128" t="s">
        <v>441</v>
      </c>
      <c r="D22" s="1449" t="s">
        <v>46</v>
      </c>
      <c r="E22" s="2681" t="e">
        <f>#REF!+#REF!+#REF!+#REF!</f>
        <v>#REF!</v>
      </c>
      <c r="F22" s="2129">
        <v>11.6</v>
      </c>
      <c r="G22" s="2130">
        <v>0</v>
      </c>
      <c r="H22" s="2131">
        <f>F22-G22</f>
        <v>11.6</v>
      </c>
      <c r="I22" s="2132">
        <v>0.25</v>
      </c>
      <c r="J22" s="2131">
        <f>H22+(H22*I22)</f>
        <v>14.5</v>
      </c>
      <c r="K22" s="2133" t="e">
        <f>ROUND(E22*J22,2)</f>
        <v>#REF!</v>
      </c>
      <c r="L22" s="1449" t="s">
        <v>442</v>
      </c>
      <c r="M22" s="2134" t="s">
        <v>31</v>
      </c>
      <c r="T22" s="352"/>
      <c r="U22" s="352"/>
      <c r="V22" s="1113"/>
    </row>
    <row r="23" spans="2:25" s="340" customFormat="1" ht="24" customHeight="1">
      <c r="B23" s="2369" t="s">
        <v>44</v>
      </c>
      <c r="C23" s="2128" t="s">
        <v>67</v>
      </c>
      <c r="D23" s="1449" t="s">
        <v>46</v>
      </c>
      <c r="E23" s="2681" t="e">
        <f>#REF!+#REF!+#REF!+#REF!</f>
        <v>#REF!</v>
      </c>
      <c r="F23" s="2129">
        <v>11.6</v>
      </c>
      <c r="G23" s="2130">
        <v>0</v>
      </c>
      <c r="H23" s="2131">
        <f>F23-G23</f>
        <v>11.6</v>
      </c>
      <c r="I23" s="2132">
        <f>$I$22</f>
        <v>0.25</v>
      </c>
      <c r="J23" s="2131">
        <f>H23+(H23*I23)</f>
        <v>14.5</v>
      </c>
      <c r="K23" s="2133" t="e">
        <f>ROUND(E23*J23,2)</f>
        <v>#REF!</v>
      </c>
      <c r="L23" s="1449" t="s">
        <v>68</v>
      </c>
      <c r="M23" s="2134" t="s">
        <v>31</v>
      </c>
      <c r="T23" s="352"/>
      <c r="U23" s="352"/>
      <c r="V23" s="1113"/>
    </row>
    <row r="24" spans="2:25" s="340" customFormat="1" ht="12.75" customHeight="1">
      <c r="B24" s="2369" t="s">
        <v>1207</v>
      </c>
      <c r="C24" s="2128" t="s">
        <v>21</v>
      </c>
      <c r="D24" s="1449" t="s">
        <v>46</v>
      </c>
      <c r="E24" s="2681" t="e">
        <f>E23</f>
        <v>#REF!</v>
      </c>
      <c r="F24" s="2129">
        <v>3.35</v>
      </c>
      <c r="G24" s="2130">
        <v>0</v>
      </c>
      <c r="H24" s="2131">
        <f>F24-G24</f>
        <v>3.35</v>
      </c>
      <c r="I24" s="2132">
        <f>$I$22</f>
        <v>0.25</v>
      </c>
      <c r="J24" s="2131">
        <f>H24+(H24*I24)</f>
        <v>4.1875</v>
      </c>
      <c r="K24" s="2133" t="e">
        <f>ROUND(E24*J24,2)</f>
        <v>#REF!</v>
      </c>
      <c r="L24" s="1449" t="s">
        <v>69</v>
      </c>
      <c r="M24" s="2134" t="s">
        <v>31</v>
      </c>
      <c r="T24" s="352"/>
      <c r="U24" s="352"/>
      <c r="V24" s="1113"/>
    </row>
    <row r="25" spans="2:25" s="340" customFormat="1" ht="12.75" customHeight="1">
      <c r="B25" s="2369" t="s">
        <v>1208</v>
      </c>
      <c r="C25" s="2128" t="s">
        <v>65</v>
      </c>
      <c r="D25" s="1449" t="s">
        <v>66</v>
      </c>
      <c r="E25" s="2681" t="e">
        <f>(E22+E23)*29</f>
        <v>#REF!</v>
      </c>
      <c r="F25" s="2129">
        <v>1.05</v>
      </c>
      <c r="G25" s="2130">
        <v>0</v>
      </c>
      <c r="H25" s="2131">
        <f>F25-G25</f>
        <v>1.05</v>
      </c>
      <c r="I25" s="2132">
        <f>$I$22</f>
        <v>0.25</v>
      </c>
      <c r="J25" s="2131">
        <f>H25+(H25*I25)</f>
        <v>1.3125</v>
      </c>
      <c r="K25" s="2133" t="e">
        <f>ROUND(E25*J25,2)</f>
        <v>#REF!</v>
      </c>
      <c r="L25" s="1449" t="s">
        <v>64</v>
      </c>
      <c r="M25" s="2134" t="s">
        <v>31</v>
      </c>
      <c r="T25" s="352"/>
      <c r="U25" s="352"/>
      <c r="V25" s="1113"/>
    </row>
    <row r="26" spans="2:25" s="340" customFormat="1" ht="12.75" customHeight="1">
      <c r="B26" s="2369" t="s">
        <v>1209</v>
      </c>
      <c r="C26" s="2128" t="s">
        <v>1041</v>
      </c>
      <c r="D26" s="1449" t="s">
        <v>46</v>
      </c>
      <c r="E26" s="2681" t="e">
        <f>E22</f>
        <v>#REF!</v>
      </c>
      <c r="F26" s="2129">
        <v>20</v>
      </c>
      <c r="G26" s="2130">
        <v>0</v>
      </c>
      <c r="H26" s="2131">
        <f>F26-G26</f>
        <v>20</v>
      </c>
      <c r="I26" s="2132">
        <f>$I$22</f>
        <v>0.25</v>
      </c>
      <c r="J26" s="2131">
        <f>H26+(H26*I26)</f>
        <v>25</v>
      </c>
      <c r="K26" s="2133" t="e">
        <f>ROUND(E26*J26,2)</f>
        <v>#REF!</v>
      </c>
      <c r="L26" s="1449"/>
      <c r="M26" s="2134"/>
      <c r="T26" s="352"/>
      <c r="U26" s="352"/>
      <c r="V26" s="1113"/>
    </row>
    <row r="27" spans="2:25" s="340" customFormat="1" ht="12.75" customHeight="1">
      <c r="B27" s="2370"/>
      <c r="C27" s="2371"/>
      <c r="D27" s="2135"/>
      <c r="E27" s="2136"/>
      <c r="F27" s="2136"/>
      <c r="G27" s="2137"/>
      <c r="H27" s="2137"/>
      <c r="I27" s="2372"/>
      <c r="J27" s="2137"/>
      <c r="K27" s="2137"/>
      <c r="L27" s="2373"/>
      <c r="M27" s="2374"/>
      <c r="T27" s="352"/>
      <c r="U27" s="352"/>
      <c r="V27" s="1113"/>
    </row>
    <row r="28" spans="2:25" s="340" customFormat="1" ht="12.75" customHeight="1">
      <c r="B28" s="2140"/>
      <c r="C28" s="2109" t="s">
        <v>951</v>
      </c>
      <c r="D28" s="2090"/>
      <c r="E28" s="2090"/>
      <c r="F28" s="2090"/>
      <c r="G28" s="2090"/>
      <c r="H28" s="2090"/>
      <c r="I28" s="2090"/>
      <c r="J28" s="2090"/>
      <c r="K28" s="2090" t="e">
        <f>SUM(K22:K26)</f>
        <v>#REF!</v>
      </c>
      <c r="L28" s="2090"/>
      <c r="M28" s="2141"/>
      <c r="T28" s="352"/>
      <c r="U28" s="352"/>
      <c r="V28" s="1113"/>
    </row>
    <row r="29" spans="2:25" s="340" customFormat="1" ht="5.25" customHeight="1">
      <c r="B29" s="2787"/>
      <c r="C29" s="2787"/>
      <c r="D29" s="2787"/>
      <c r="E29" s="2787"/>
      <c r="F29" s="2787"/>
      <c r="G29" s="2787"/>
      <c r="H29" s="2787"/>
      <c r="I29" s="2787"/>
      <c r="J29" s="2787"/>
      <c r="K29" s="2787"/>
      <c r="L29" s="2787"/>
      <c r="M29" s="2787"/>
      <c r="T29" s="352"/>
      <c r="U29" s="352"/>
      <c r="V29" s="1113"/>
    </row>
    <row r="30" spans="2:25" s="1696" customFormat="1" ht="17.100000000000001" customHeight="1">
      <c r="B30" s="2363"/>
      <c r="C30" s="2102" t="s">
        <v>1312</v>
      </c>
      <c r="D30" s="2103"/>
      <c r="E30" s="2104"/>
      <c r="F30" s="2105"/>
      <c r="G30" s="2105"/>
      <c r="H30" s="2105"/>
      <c r="I30" s="2105"/>
      <c r="J30" s="2105"/>
      <c r="K30" s="2105" t="e">
        <f>K19+K28</f>
        <v>#REF!</v>
      </c>
      <c r="L30" s="2106"/>
      <c r="M30" s="2107"/>
    </row>
    <row r="31" spans="2:25" s="340" customFormat="1">
      <c r="B31" s="1497"/>
      <c r="C31" s="1498"/>
      <c r="D31" s="352"/>
      <c r="E31" s="1499"/>
      <c r="F31" s="1500"/>
      <c r="G31" s="1500"/>
      <c r="H31" s="1500"/>
      <c r="I31" s="1501"/>
      <c r="J31" s="1500"/>
      <c r="K31" s="1502"/>
      <c r="L31" s="1503"/>
      <c r="M31" s="1421"/>
      <c r="T31" s="2783" t="s">
        <v>1206</v>
      </c>
      <c r="U31" s="2783"/>
      <c r="V31" s="2783"/>
      <c r="W31" s="2783"/>
      <c r="X31" s="2783"/>
      <c r="Y31" s="2783"/>
    </row>
    <row r="32" spans="2:25" s="340" customFormat="1">
      <c r="B32" s="947" t="s">
        <v>1308</v>
      </c>
      <c r="C32" s="1504" t="s">
        <v>53</v>
      </c>
      <c r="D32" s="352"/>
      <c r="E32" s="1499"/>
      <c r="F32" s="1500"/>
      <c r="G32" s="1500"/>
      <c r="H32" s="1500"/>
      <c r="I32" s="1501"/>
      <c r="J32" s="1500"/>
      <c r="K32" s="1502"/>
      <c r="L32" s="1503"/>
      <c r="M32" s="1421"/>
      <c r="T32" s="2783" t="s">
        <v>544</v>
      </c>
      <c r="U32" s="2783"/>
      <c r="V32" s="2783"/>
      <c r="W32" s="2783" t="s">
        <v>1205</v>
      </c>
      <c r="X32" s="2783"/>
      <c r="Y32" s="2783"/>
    </row>
    <row r="33" spans="2:28" s="340" customFormat="1">
      <c r="B33" s="947" t="s">
        <v>30</v>
      </c>
      <c r="C33" s="1505" t="s">
        <v>1392</v>
      </c>
      <c r="D33" s="352"/>
      <c r="E33" s="1499"/>
      <c r="F33" s="1500"/>
      <c r="G33" s="1500"/>
      <c r="H33" s="1500"/>
      <c r="I33" s="1501"/>
      <c r="J33" s="1500"/>
      <c r="K33" s="1502"/>
      <c r="L33" s="1503"/>
      <c r="M33" s="1421"/>
      <c r="S33" s="377"/>
      <c r="T33" s="1337" t="s">
        <v>538</v>
      </c>
      <c r="U33" s="1337" t="s">
        <v>539</v>
      </c>
      <c r="V33" s="1115" t="s">
        <v>262</v>
      </c>
      <c r="W33" s="1114" t="s">
        <v>538</v>
      </c>
      <c r="X33" s="1337" t="s">
        <v>539</v>
      </c>
      <c r="Y33" s="1115" t="s">
        <v>262</v>
      </c>
    </row>
    <row r="34" spans="2:28" s="340" customFormat="1">
      <c r="B34" s="947" t="s">
        <v>54</v>
      </c>
      <c r="C34" s="1505" t="s">
        <v>1039</v>
      </c>
      <c r="D34" s="352"/>
      <c r="E34" s="1499"/>
      <c r="F34" s="1500"/>
      <c r="G34" s="1500"/>
      <c r="H34" s="1500"/>
      <c r="I34" s="1501"/>
      <c r="J34" s="1500"/>
      <c r="K34" s="1502"/>
      <c r="L34" s="1503"/>
      <c r="M34" s="1421"/>
      <c r="S34" s="1469" t="s">
        <v>537</v>
      </c>
      <c r="T34" s="1117">
        <v>142</v>
      </c>
      <c r="U34" s="1118">
        <v>2727.95</v>
      </c>
      <c r="V34" s="1119">
        <f t="shared" ref="V34:V39" si="0">T34+U34</f>
        <v>2869.95</v>
      </c>
      <c r="W34" s="1120">
        <v>7</v>
      </c>
      <c r="X34" s="1121">
        <v>0</v>
      </c>
      <c r="Y34" s="1120">
        <f t="shared" ref="Y34:Y39" si="1">W34+X34</f>
        <v>7</v>
      </c>
    </row>
    <row r="35" spans="2:28" s="340" customFormat="1">
      <c r="B35" s="947" t="s">
        <v>55</v>
      </c>
      <c r="C35" s="1505" t="s">
        <v>1037</v>
      </c>
      <c r="D35" s="352"/>
      <c r="E35" s="1499"/>
      <c r="F35" s="1500"/>
      <c r="G35" s="1500"/>
      <c r="H35" s="1500"/>
      <c r="I35" s="1501"/>
      <c r="J35" s="1500"/>
      <c r="K35" s="1502"/>
      <c r="L35" s="1503"/>
      <c r="M35" s="1421"/>
      <c r="S35" s="1122" t="s">
        <v>440</v>
      </c>
      <c r="T35" s="1123">
        <v>561</v>
      </c>
      <c r="U35" s="1124">
        <v>1273.03</v>
      </c>
      <c r="V35" s="1125">
        <f t="shared" si="0"/>
        <v>1834.03</v>
      </c>
      <c r="W35" s="1126">
        <v>34</v>
      </c>
      <c r="X35" s="1127">
        <v>106.33</v>
      </c>
      <c r="Y35" s="1126">
        <f t="shared" si="1"/>
        <v>140.32999999999998</v>
      </c>
    </row>
    <row r="36" spans="2:28" s="340" customFormat="1">
      <c r="B36" s="947" t="s">
        <v>56</v>
      </c>
      <c r="C36" s="1505" t="s">
        <v>1037</v>
      </c>
      <c r="D36" s="352"/>
      <c r="E36" s="1499"/>
      <c r="F36" s="1500"/>
      <c r="G36" s="1500"/>
      <c r="H36" s="1500"/>
      <c r="I36" s="1501"/>
      <c r="J36" s="1500"/>
      <c r="K36" s="1502"/>
      <c r="L36" s="1503"/>
      <c r="M36" s="1421"/>
      <c r="S36" s="1116" t="s">
        <v>540</v>
      </c>
      <c r="T36" s="1117">
        <v>239</v>
      </c>
      <c r="U36" s="1118">
        <v>278.77999999999997</v>
      </c>
      <c r="V36" s="1119">
        <f t="shared" si="0"/>
        <v>517.78</v>
      </c>
      <c r="W36" s="1120">
        <v>9</v>
      </c>
      <c r="X36" s="1121">
        <v>574.16999999999996</v>
      </c>
      <c r="Y36" s="1120">
        <f t="shared" si="1"/>
        <v>583.16999999999996</v>
      </c>
    </row>
    <row r="37" spans="2:28" s="340" customFormat="1">
      <c r="B37" s="947" t="s">
        <v>456</v>
      </c>
      <c r="C37" s="1505" t="s">
        <v>1034</v>
      </c>
      <c r="D37" s="352"/>
      <c r="E37" s="1499"/>
      <c r="F37" s="1500"/>
      <c r="G37" s="1500"/>
      <c r="H37" s="1500"/>
      <c r="I37" s="1501"/>
      <c r="J37" s="1500"/>
      <c r="K37" s="1502"/>
      <c r="L37" s="1503"/>
      <c r="M37" s="1421"/>
      <c r="S37" s="1122" t="s">
        <v>541</v>
      </c>
      <c r="T37" s="1123">
        <v>221</v>
      </c>
      <c r="U37" s="1124"/>
      <c r="V37" s="1125">
        <f t="shared" si="0"/>
        <v>221</v>
      </c>
      <c r="W37" s="1126">
        <v>29</v>
      </c>
      <c r="X37" s="1127"/>
      <c r="Y37" s="1126">
        <f t="shared" si="1"/>
        <v>29</v>
      </c>
    </row>
    <row r="38" spans="2:28" s="340" customFormat="1">
      <c r="B38" s="947" t="s">
        <v>604</v>
      </c>
      <c r="C38" s="1505" t="s">
        <v>886</v>
      </c>
      <c r="D38" s="352"/>
      <c r="E38" s="1499"/>
      <c r="F38" s="1500"/>
      <c r="G38" s="1500"/>
      <c r="H38" s="1500"/>
      <c r="I38" s="1501"/>
      <c r="J38" s="1500"/>
      <c r="K38" s="1502"/>
      <c r="L38" s="1503"/>
      <c r="M38" s="1421"/>
      <c r="S38" s="1122"/>
      <c r="T38" s="1123">
        <v>7</v>
      </c>
      <c r="U38" s="1124"/>
      <c r="V38" s="1125">
        <f t="shared" si="0"/>
        <v>7</v>
      </c>
      <c r="W38" s="1126">
        <v>271</v>
      </c>
      <c r="X38" s="1127"/>
      <c r="Y38" s="1126">
        <f t="shared" si="1"/>
        <v>271</v>
      </c>
    </row>
    <row r="39" spans="2:28" s="340" customFormat="1">
      <c r="B39" s="1497"/>
      <c r="C39" s="1506"/>
      <c r="D39" s="352"/>
      <c r="E39" s="1499"/>
      <c r="F39" s="1500"/>
      <c r="G39" s="1500"/>
      <c r="H39" s="1500"/>
      <c r="I39" s="1501"/>
      <c r="J39" s="1500"/>
      <c r="K39" s="1502"/>
      <c r="L39" s="1503"/>
      <c r="M39" s="1421"/>
      <c r="S39" s="1131"/>
      <c r="T39" s="1128">
        <v>315</v>
      </c>
      <c r="U39" s="1129">
        <v>157.1</v>
      </c>
      <c r="V39" s="1130">
        <f t="shared" si="0"/>
        <v>472.1</v>
      </c>
      <c r="W39" s="1126">
        <v>0</v>
      </c>
      <c r="X39" s="1127">
        <v>3467.06</v>
      </c>
      <c r="Y39" s="1126">
        <f t="shared" si="1"/>
        <v>3467.06</v>
      </c>
    </row>
    <row r="40" spans="2:28">
      <c r="L40" s="1510"/>
      <c r="M40" s="164"/>
      <c r="S40" s="1705"/>
      <c r="T40" s="1132"/>
      <c r="U40" s="388" t="s">
        <v>18</v>
      </c>
      <c r="V40" s="389">
        <f>SUM(V34:V39)</f>
        <v>5921.86</v>
      </c>
      <c r="W40" s="1090"/>
      <c r="X40" s="390" t="s">
        <v>18</v>
      </c>
      <c r="Y40" s="391">
        <f>SUM(Y34:Y39)</f>
        <v>4497.5599999999995</v>
      </c>
      <c r="Z40" s="340"/>
      <c r="AA40" s="340"/>
      <c r="AB40" s="340"/>
    </row>
    <row r="41" spans="2:28">
      <c r="J41" s="1511"/>
      <c r="L41" s="1510"/>
      <c r="M41" s="164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</row>
    <row r="42" spans="2:28" ht="33.75" customHeight="1">
      <c r="B42" s="1512"/>
      <c r="C42" s="2783"/>
      <c r="D42" s="2783"/>
      <c r="E42" s="2783"/>
      <c r="F42" s="2783"/>
      <c r="G42" s="2783"/>
      <c r="H42" s="2783"/>
      <c r="I42" s="1513"/>
      <c r="J42" s="1514"/>
      <c r="M42" s="1515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</row>
    <row r="43" spans="2:28">
      <c r="B43" s="1516"/>
      <c r="C43" s="1517"/>
      <c r="D43" s="1518"/>
      <c r="E43" s="1519"/>
      <c r="F43" s="1519"/>
      <c r="G43" s="1519"/>
      <c r="H43" s="1519"/>
      <c r="I43" s="1520"/>
      <c r="J43" s="1514"/>
      <c r="K43" s="1521"/>
      <c r="M43" s="1522"/>
      <c r="S43" s="2783" t="s">
        <v>1069</v>
      </c>
      <c r="T43" s="2783"/>
      <c r="U43" s="2783"/>
      <c r="V43" s="2783"/>
      <c r="W43" s="2783"/>
      <c r="X43" s="2783"/>
      <c r="Y43" s="2783"/>
      <c r="Z43" s="2783"/>
      <c r="AA43" s="164"/>
      <c r="AB43" s="164"/>
    </row>
    <row r="44" spans="2:28" ht="29.25" customHeight="1">
      <c r="B44" s="1516"/>
      <c r="C44" s="1517"/>
      <c r="D44" s="1518"/>
      <c r="E44" s="1519"/>
      <c r="F44" s="1519"/>
      <c r="G44" s="1519"/>
      <c r="H44" s="1519"/>
      <c r="I44" s="1520"/>
      <c r="J44" s="1514"/>
      <c r="K44" s="1521"/>
      <c r="M44" s="1522"/>
      <c r="S44" s="1459" t="s">
        <v>605</v>
      </c>
      <c r="T44" s="1461" t="s">
        <v>544</v>
      </c>
      <c r="U44" s="1461" t="s">
        <v>1205</v>
      </c>
      <c r="V44" s="1461" t="s">
        <v>749</v>
      </c>
      <c r="W44" s="2783" t="s">
        <v>751</v>
      </c>
      <c r="X44" s="2783"/>
      <c r="Y44" s="2783" t="s">
        <v>750</v>
      </c>
      <c r="Z44" s="2783"/>
      <c r="AA44" s="1470"/>
      <c r="AB44" s="1470"/>
    </row>
    <row r="45" spans="2:28" ht="30" customHeight="1">
      <c r="B45" s="1516"/>
      <c r="C45" s="1517"/>
      <c r="D45" s="1518"/>
      <c r="E45" s="1519"/>
      <c r="F45" s="1519"/>
      <c r="G45" s="1519"/>
      <c r="H45" s="1519"/>
      <c r="I45" s="1520"/>
      <c r="J45" s="1514"/>
      <c r="K45" s="1521"/>
      <c r="L45" s="1522"/>
      <c r="M45" s="1522"/>
      <c r="S45" s="1460"/>
      <c r="T45" s="1533">
        <v>5535.5</v>
      </c>
      <c r="U45" s="1533">
        <v>3352.3</v>
      </c>
      <c r="V45" s="1133">
        <v>2183.1999999999998</v>
      </c>
      <c r="W45" s="1465">
        <v>1893.5</v>
      </c>
      <c r="X45" s="1466"/>
      <c r="Y45" s="2783">
        <v>713.1</v>
      </c>
      <c r="Z45" s="2783"/>
      <c r="AA45" s="1471"/>
      <c r="AB45" s="1471"/>
    </row>
    <row r="46" spans="2:28">
      <c r="B46" s="1516"/>
      <c r="C46" s="1517"/>
      <c r="D46" s="1518"/>
      <c r="E46" s="1519"/>
      <c r="F46" s="1519"/>
      <c r="G46" s="1519"/>
      <c r="H46" s="1519"/>
      <c r="I46" s="1520"/>
      <c r="J46" s="1514"/>
      <c r="K46" s="1521"/>
      <c r="L46" s="1522"/>
      <c r="S46" s="1461" t="s">
        <v>18</v>
      </c>
      <c r="T46" s="1112">
        <f>SUM(T45)</f>
        <v>5535.5</v>
      </c>
      <c r="U46" s="1112">
        <f>SUM(U45)</f>
        <v>3352.3</v>
      </c>
      <c r="V46" s="1112">
        <f>SUM(V45)</f>
        <v>2183.1999999999998</v>
      </c>
      <c r="W46" s="1467">
        <f>SUM(W45)</f>
        <v>1893.5</v>
      </c>
      <c r="X46" s="1468"/>
      <c r="Y46" s="2783">
        <f>SUM(Y45)</f>
        <v>713.1</v>
      </c>
      <c r="Z46" s="2783"/>
      <c r="AA46" s="1472"/>
      <c r="AB46" s="1472"/>
    </row>
    <row r="48" spans="2:28">
      <c r="M48" s="164"/>
    </row>
    <row r="49" spans="2:21">
      <c r="J49" s="1511"/>
      <c r="L49" s="1510"/>
      <c r="T49" s="1473">
        <f>2364.12+2302.02+863.86+5.5</f>
        <v>5535.4999999999991</v>
      </c>
      <c r="U49" s="1473">
        <f>33.02+1259.6+9.47+1613</f>
        <v>2915.09</v>
      </c>
    </row>
    <row r="50" spans="2:21">
      <c r="B50" s="1512"/>
      <c r="C50" s="2783"/>
      <c r="D50" s="2783"/>
      <c r="E50" s="2783"/>
      <c r="F50" s="2783"/>
      <c r="G50" s="2783"/>
      <c r="H50" s="2783"/>
      <c r="I50" s="1513"/>
      <c r="J50" s="1514"/>
      <c r="M50" s="1515"/>
      <c r="U50" s="1471">
        <f>U45-U49</f>
        <v>437.21000000000004</v>
      </c>
    </row>
    <row r="51" spans="2:21">
      <c r="B51" s="1516"/>
      <c r="C51" s="1517"/>
      <c r="D51" s="1518"/>
      <c r="E51" s="1519"/>
      <c r="F51" s="1519"/>
      <c r="G51" s="1514"/>
      <c r="H51" s="1519"/>
      <c r="I51" s="1520"/>
      <c r="J51" s="1514"/>
      <c r="K51" s="1521"/>
      <c r="M51" s="1522"/>
    </row>
    <row r="52" spans="2:21" ht="24" customHeight="1">
      <c r="B52" s="1516"/>
      <c r="C52" s="1517"/>
      <c r="D52" s="1518"/>
      <c r="E52" s="1519"/>
      <c r="F52" s="1519"/>
      <c r="G52" s="1519"/>
      <c r="H52" s="1519"/>
      <c r="I52" s="1520"/>
      <c r="J52" s="1514"/>
      <c r="K52" s="1521"/>
      <c r="L52" s="1523"/>
      <c r="M52" s="1522"/>
    </row>
    <row r="53" spans="2:21" ht="27" customHeight="1">
      <c r="B53" s="1516"/>
      <c r="C53" s="1517"/>
      <c r="D53" s="1518"/>
      <c r="E53" s="1519"/>
      <c r="F53" s="1519"/>
      <c r="G53" s="1519"/>
      <c r="H53" s="1519"/>
      <c r="I53" s="1520"/>
      <c r="J53" s="1514"/>
      <c r="K53" s="1521"/>
      <c r="M53" s="1522"/>
    </row>
    <row r="54" spans="2:21">
      <c r="B54" s="1524"/>
      <c r="C54" s="1525"/>
      <c r="D54" s="1526"/>
      <c r="E54" s="1527"/>
      <c r="F54" s="1527"/>
      <c r="G54" s="1527"/>
      <c r="H54" s="1527"/>
      <c r="I54" s="1528"/>
      <c r="J54" s="1529"/>
      <c r="K54" s="1530"/>
      <c r="M54" s="1522"/>
    </row>
    <row r="55" spans="2:21" ht="39.75" customHeight="1">
      <c r="B55" s="1524"/>
      <c r="C55" s="1525"/>
      <c r="D55" s="1526"/>
      <c r="E55" s="1527"/>
      <c r="F55" s="1527"/>
      <c r="G55" s="1527"/>
      <c r="H55" s="1527"/>
      <c r="I55" s="1528"/>
      <c r="J55" s="1529"/>
      <c r="K55" s="1530"/>
      <c r="L55" s="1523"/>
      <c r="M55" s="1522"/>
    </row>
    <row r="56" spans="2:21" ht="18.75" customHeight="1">
      <c r="B56" s="1516"/>
      <c r="C56" s="1517"/>
      <c r="D56" s="1518"/>
      <c r="E56" s="1519"/>
      <c r="F56" s="1519"/>
      <c r="G56" s="1519"/>
      <c r="H56" s="1519"/>
      <c r="I56" s="1520"/>
      <c r="J56" s="1514"/>
      <c r="K56" s="1521"/>
      <c r="L56" s="1531"/>
      <c r="M56" s="1522"/>
    </row>
    <row r="57" spans="2:21" ht="18.75" customHeight="1">
      <c r="B57" s="1516"/>
      <c r="C57" s="1517"/>
      <c r="D57" s="1518"/>
      <c r="E57" s="1519"/>
      <c r="F57" s="1519"/>
      <c r="G57" s="1519"/>
      <c r="H57" s="1519"/>
      <c r="I57" s="1520"/>
      <c r="J57" s="1514"/>
      <c r="K57" s="1521"/>
      <c r="M57" s="1522"/>
    </row>
    <row r="58" spans="2:21" ht="18.75" customHeight="1">
      <c r="B58" s="1516"/>
      <c r="C58" s="1517"/>
      <c r="D58" s="1518"/>
      <c r="E58" s="1519"/>
      <c r="F58" s="1519"/>
      <c r="G58" s="1519"/>
      <c r="H58" s="1519"/>
      <c r="I58" s="1520"/>
      <c r="J58" s="1514"/>
      <c r="K58" s="1521"/>
      <c r="M58" s="164"/>
    </row>
    <row r="59" spans="2:21">
      <c r="L59" s="1510"/>
    </row>
    <row r="60" spans="2:21">
      <c r="B60" s="1512"/>
      <c r="C60" s="2783"/>
      <c r="D60" s="2783"/>
      <c r="E60" s="2783"/>
      <c r="F60" s="2783"/>
      <c r="G60" s="2783"/>
      <c r="H60" s="2783"/>
      <c r="I60" s="1513"/>
      <c r="J60" s="1514"/>
      <c r="M60" s="1515"/>
    </row>
    <row r="61" spans="2:21">
      <c r="B61" s="1516"/>
      <c r="C61" s="1517"/>
      <c r="D61" s="1518"/>
      <c r="E61" s="1519"/>
      <c r="F61" s="1519"/>
      <c r="G61" s="1514"/>
      <c r="H61" s="1519"/>
      <c r="I61" s="1520"/>
      <c r="J61" s="1514"/>
      <c r="K61" s="1521"/>
      <c r="M61" s="1522"/>
    </row>
    <row r="62" spans="2:21">
      <c r="B62" s="1516"/>
      <c r="C62" s="1517"/>
      <c r="D62" s="1518"/>
      <c r="E62" s="1519"/>
      <c r="F62" s="1519"/>
      <c r="G62" s="1514"/>
      <c r="H62" s="1519"/>
      <c r="I62" s="1520"/>
      <c r="J62" s="1519"/>
      <c r="K62" s="1521"/>
      <c r="M62" s="1522"/>
    </row>
    <row r="63" spans="2:21">
      <c r="B63" s="1516"/>
      <c r="C63" s="1517"/>
      <c r="D63" s="1518"/>
      <c r="E63" s="1519"/>
      <c r="F63" s="1519"/>
      <c r="G63" s="1514"/>
      <c r="H63" s="1519"/>
      <c r="I63" s="1520"/>
      <c r="J63" s="1519"/>
      <c r="K63" s="1521"/>
      <c r="M63" s="1522"/>
    </row>
    <row r="64" spans="2:21">
      <c r="B64" s="1516"/>
      <c r="C64" s="1517"/>
      <c r="D64" s="1518"/>
      <c r="E64" s="1519"/>
      <c r="F64" s="1519"/>
      <c r="G64" s="1519"/>
      <c r="H64" s="1519"/>
      <c r="I64" s="1520"/>
      <c r="J64" s="1514"/>
      <c r="K64" s="1521"/>
      <c r="L64" s="1531"/>
      <c r="M64" s="1522"/>
    </row>
    <row r="65" spans="2:13">
      <c r="M65" s="1522"/>
    </row>
    <row r="66" spans="2:13">
      <c r="M66" s="164"/>
    </row>
    <row r="67" spans="2:13">
      <c r="L67" s="1510"/>
    </row>
    <row r="68" spans="2:13">
      <c r="B68" s="1512"/>
      <c r="C68" s="2783"/>
      <c r="D68" s="2783"/>
      <c r="E68" s="2783"/>
      <c r="F68" s="2783"/>
      <c r="G68" s="2783"/>
      <c r="H68" s="2783"/>
      <c r="I68" s="1513"/>
      <c r="J68" s="1514"/>
    </row>
    <row r="69" spans="2:13">
      <c r="B69" s="1516"/>
      <c r="C69" s="1517"/>
      <c r="D69" s="1518"/>
      <c r="E69" s="1519"/>
      <c r="F69" s="1519"/>
      <c r="G69" s="1514"/>
      <c r="H69" s="1519"/>
      <c r="I69" s="1520"/>
      <c r="J69" s="1514"/>
      <c r="K69" s="1521"/>
    </row>
    <row r="70" spans="2:13">
      <c r="B70" s="1516"/>
      <c r="C70" s="1517"/>
      <c r="D70" s="1518"/>
      <c r="E70" s="1519"/>
      <c r="F70" s="1519"/>
      <c r="G70" s="1514"/>
      <c r="H70" s="1519"/>
      <c r="I70" s="1520"/>
      <c r="J70" s="1514"/>
      <c r="K70" s="1521"/>
    </row>
    <row r="71" spans="2:13">
      <c r="B71" s="1516"/>
      <c r="C71" s="1517"/>
      <c r="D71" s="1518"/>
      <c r="E71" s="1519"/>
      <c r="F71" s="1519"/>
      <c r="G71" s="1514"/>
      <c r="H71" s="1519"/>
      <c r="I71" s="1520"/>
      <c r="J71" s="1514"/>
      <c r="K71" s="1521"/>
    </row>
    <row r="72" spans="2:13">
      <c r="B72" s="1516"/>
      <c r="C72" s="1517"/>
      <c r="D72" s="1518"/>
      <c r="E72" s="1519"/>
      <c r="F72" s="1519"/>
      <c r="G72" s="1514"/>
      <c r="H72" s="1519"/>
      <c r="I72" s="1520"/>
      <c r="J72" s="1514"/>
      <c r="K72" s="1521"/>
    </row>
    <row r="73" spans="2:13">
      <c r="B73" s="1516"/>
      <c r="C73" s="1517"/>
      <c r="D73" s="1518"/>
      <c r="E73" s="1519"/>
      <c r="F73" s="1519"/>
      <c r="G73" s="1514"/>
      <c r="H73" s="1519"/>
      <c r="I73" s="1520"/>
      <c r="J73" s="1514"/>
      <c r="K73" s="1521"/>
    </row>
    <row r="74" spans="2:13">
      <c r="B74" s="1524"/>
      <c r="C74" s="1525"/>
      <c r="D74" s="1526"/>
      <c r="E74" s="1527"/>
      <c r="F74" s="1527"/>
      <c r="G74" s="1529"/>
      <c r="H74" s="1527"/>
      <c r="I74" s="1528"/>
      <c r="J74" s="1529"/>
      <c r="K74" s="1530"/>
    </row>
    <row r="75" spans="2:13">
      <c r="B75" s="1524"/>
      <c r="C75" s="1525"/>
      <c r="D75" s="1526"/>
      <c r="E75" s="1527"/>
      <c r="F75" s="1527"/>
      <c r="G75" s="1529"/>
      <c r="H75" s="1527"/>
      <c r="I75" s="1528"/>
      <c r="J75" s="1527"/>
      <c r="K75" s="1530"/>
    </row>
    <row r="76" spans="2:13">
      <c r="B76" s="1524"/>
      <c r="C76" s="1525"/>
      <c r="D76" s="1526"/>
      <c r="E76" s="1527"/>
      <c r="F76" s="1527"/>
      <c r="G76" s="1529"/>
      <c r="H76" s="1527"/>
      <c r="I76" s="1528"/>
      <c r="J76" s="1527"/>
      <c r="K76" s="1530"/>
    </row>
    <row r="77" spans="2:13">
      <c r="B77" s="1524"/>
      <c r="C77" s="1525"/>
      <c r="D77" s="1526"/>
      <c r="E77" s="1527"/>
      <c r="F77" s="1527"/>
      <c r="G77" s="1529"/>
      <c r="H77" s="1527"/>
      <c r="I77" s="1528"/>
      <c r="J77" s="1527"/>
      <c r="K77" s="1530"/>
    </row>
    <row r="78" spans="2:13">
      <c r="B78" s="1524"/>
      <c r="C78" s="1525"/>
      <c r="D78" s="1526"/>
      <c r="E78" s="1527"/>
      <c r="F78" s="1527"/>
      <c r="G78" s="1529"/>
      <c r="H78" s="1527"/>
      <c r="I78" s="1528"/>
      <c r="J78" s="1527"/>
      <c r="K78" s="1530"/>
    </row>
    <row r="79" spans="2:13">
      <c r="B79" s="1524"/>
      <c r="C79" s="1525"/>
      <c r="D79" s="1526"/>
      <c r="E79" s="1527"/>
      <c r="F79" s="1527"/>
      <c r="G79" s="1529"/>
      <c r="H79" s="1527"/>
      <c r="I79" s="1528"/>
      <c r="J79" s="1527"/>
      <c r="K79" s="1530"/>
    </row>
    <row r="80" spans="2:13">
      <c r="B80" s="1524"/>
      <c r="C80" s="1525"/>
      <c r="D80" s="1526"/>
      <c r="E80" s="1527"/>
      <c r="F80" s="1527"/>
      <c r="G80" s="1529"/>
      <c r="H80" s="1527"/>
      <c r="I80" s="1528"/>
      <c r="J80" s="1527"/>
      <c r="K80" s="1530"/>
    </row>
    <row r="81" spans="2:11">
      <c r="B81" s="1524"/>
      <c r="C81" s="1525"/>
      <c r="D81" s="1526"/>
      <c r="E81" s="1527"/>
      <c r="F81" s="1527"/>
      <c r="G81" s="1529"/>
      <c r="H81" s="1527"/>
      <c r="I81" s="1528"/>
      <c r="J81" s="1527"/>
      <c r="K81" s="1530"/>
    </row>
    <row r="82" spans="2:11">
      <c r="B82" s="1524"/>
      <c r="C82" s="1525"/>
      <c r="D82" s="1526"/>
      <c r="E82" s="1527"/>
      <c r="F82" s="1527"/>
      <c r="G82" s="1529"/>
      <c r="H82" s="1527"/>
      <c r="I82" s="1528"/>
      <c r="J82" s="1527"/>
      <c r="K82" s="1530"/>
    </row>
    <row r="83" spans="2:11">
      <c r="B83" s="1524"/>
      <c r="C83" s="1525"/>
      <c r="D83" s="1526"/>
      <c r="E83" s="1527"/>
      <c r="F83" s="1527"/>
      <c r="G83" s="1529"/>
      <c r="H83" s="1527"/>
      <c r="I83" s="1528"/>
      <c r="J83" s="1527"/>
      <c r="K83" s="1530"/>
    </row>
    <row r="84" spans="2:11">
      <c r="B84" s="1524"/>
      <c r="C84" s="1525"/>
      <c r="D84" s="1526"/>
      <c r="E84" s="1527"/>
      <c r="F84" s="1527"/>
      <c r="G84" s="1529"/>
      <c r="H84" s="1527"/>
      <c r="I84" s="1528"/>
      <c r="J84" s="1527"/>
      <c r="K84" s="1530"/>
    </row>
    <row r="85" spans="2:11">
      <c r="B85" s="1524"/>
      <c r="C85" s="1525"/>
      <c r="D85" s="1526"/>
      <c r="E85" s="1527"/>
      <c r="F85" s="1527"/>
      <c r="G85" s="1529"/>
      <c r="H85" s="1527"/>
      <c r="I85" s="1528"/>
      <c r="J85" s="1527"/>
      <c r="K85" s="1530"/>
    </row>
    <row r="111" spans="3:3">
      <c r="C111" s="1532"/>
    </row>
    <row r="112" spans="3:3">
      <c r="C112" s="1532"/>
    </row>
    <row r="113" spans="3:3">
      <c r="C113" s="1532"/>
    </row>
    <row r="114" spans="3:3">
      <c r="C114" s="1532"/>
    </row>
    <row r="115" spans="3:3">
      <c r="C115" s="1532"/>
    </row>
    <row r="116" spans="3:3">
      <c r="C116" s="1532"/>
    </row>
    <row r="117" spans="3:3">
      <c r="C117" s="1532"/>
    </row>
  </sheetData>
  <mergeCells count="21">
    <mergeCell ref="B1:M1"/>
    <mergeCell ref="B2:M2"/>
    <mergeCell ref="B3:K3"/>
    <mergeCell ref="F5:K5"/>
    <mergeCell ref="F6:K6"/>
    <mergeCell ref="B7:M7"/>
    <mergeCell ref="B20:M20"/>
    <mergeCell ref="C50:H50"/>
    <mergeCell ref="C60:H60"/>
    <mergeCell ref="C42:H42"/>
    <mergeCell ref="C68:H68"/>
    <mergeCell ref="W44:X44"/>
    <mergeCell ref="B8:M8"/>
    <mergeCell ref="B29:M29"/>
    <mergeCell ref="W32:Y32"/>
    <mergeCell ref="T32:V32"/>
    <mergeCell ref="T31:Y31"/>
    <mergeCell ref="Y44:Z44"/>
    <mergeCell ref="Y45:Z45"/>
    <mergeCell ref="Y46:Z46"/>
    <mergeCell ref="S43:Z43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00"/>
  <sheetViews>
    <sheetView view="pageBreakPreview" zoomScaleSheetLayoutView="100" workbookViewId="0">
      <selection activeCell="K39" sqref="K39"/>
    </sheetView>
  </sheetViews>
  <sheetFormatPr defaultRowHeight="12.75"/>
  <cols>
    <col min="1" max="1" width="2.85546875" style="64" customWidth="1"/>
    <col min="2" max="2" width="25.7109375" style="64" customWidth="1"/>
    <col min="3" max="3" width="9.7109375" style="64" bestFit="1" customWidth="1"/>
    <col min="4" max="4" width="9.140625" style="64"/>
    <col min="5" max="5" width="11.7109375" style="64" customWidth="1"/>
    <col min="6" max="6" width="9.28515625" style="64" bestFit="1" customWidth="1"/>
    <col min="7" max="7" width="9.140625" style="64"/>
    <col min="8" max="8" width="9.28515625" style="64" bestFit="1" customWidth="1"/>
    <col min="9" max="9" width="9.140625" style="64"/>
    <col min="10" max="10" width="29.140625" style="64" customWidth="1"/>
    <col min="11" max="11" width="9.28515625" style="64" bestFit="1" customWidth="1"/>
    <col min="12" max="12" width="9.140625" style="64"/>
    <col min="13" max="13" width="3.5703125" style="64" customWidth="1"/>
    <col min="14" max="16384" width="9.140625" style="64"/>
  </cols>
  <sheetData>
    <row r="1" spans="1:12" ht="13.5" thickBot="1">
      <c r="B1" s="74"/>
      <c r="C1" s="74"/>
      <c r="D1" s="74"/>
      <c r="E1" s="74"/>
      <c r="F1" s="74"/>
    </row>
    <row r="2" spans="1:12" ht="13.5" thickBot="1">
      <c r="A2" s="74"/>
      <c r="B2" s="209" t="s">
        <v>115</v>
      </c>
      <c r="C2" s="210"/>
      <c r="D2" s="210"/>
      <c r="E2" s="210"/>
      <c r="F2" s="211"/>
      <c r="G2" s="280" t="s">
        <v>458</v>
      </c>
      <c r="H2" s="280" t="s">
        <v>459</v>
      </c>
      <c r="I2" s="1091" t="s">
        <v>850</v>
      </c>
    </row>
    <row r="3" spans="1:12">
      <c r="A3" s="66"/>
      <c r="B3" s="207" t="s">
        <v>116</v>
      </c>
      <c r="C3" s="212">
        <f>H3</f>
        <v>83.5</v>
      </c>
      <c r="D3" s="213"/>
      <c r="E3" s="208" t="s">
        <v>117</v>
      </c>
      <c r="F3" s="103">
        <v>1</v>
      </c>
      <c r="G3" s="278"/>
      <c r="H3" s="279">
        <v>83.5</v>
      </c>
      <c r="I3" s="1092">
        <v>68</v>
      </c>
    </row>
    <row r="4" spans="1:12" ht="13.5" thickBot="1">
      <c r="A4" s="66"/>
      <c r="B4" s="90" t="s">
        <v>118</v>
      </c>
      <c r="C4" s="214">
        <f>H4</f>
        <v>121</v>
      </c>
      <c r="D4" s="215"/>
      <c r="E4" s="72" t="s">
        <v>117</v>
      </c>
      <c r="F4" s="102">
        <v>1.5</v>
      </c>
      <c r="G4" s="174"/>
      <c r="H4" s="175">
        <v>121</v>
      </c>
      <c r="I4" s="1092">
        <v>77.5</v>
      </c>
      <c r="L4" s="74"/>
    </row>
    <row r="5" spans="1:12" ht="13.5" thickBot="1">
      <c r="A5" s="66"/>
      <c r="B5" s="91" t="s">
        <v>119</v>
      </c>
      <c r="C5" s="216">
        <f>H5</f>
        <v>0</v>
      </c>
      <c r="D5" s="217"/>
      <c r="E5" s="76" t="s">
        <v>117</v>
      </c>
      <c r="F5" s="166">
        <v>1.3</v>
      </c>
      <c r="G5" s="168"/>
      <c r="H5" s="169"/>
      <c r="I5" s="1092">
        <v>30</v>
      </c>
      <c r="J5" s="67" t="s">
        <v>120</v>
      </c>
      <c r="K5" s="68"/>
      <c r="L5" s="78"/>
    </row>
    <row r="6" spans="1:12">
      <c r="A6" s="66"/>
      <c r="B6" s="90" t="s">
        <v>121</v>
      </c>
      <c r="C6" s="214">
        <f>H6</f>
        <v>184.5</v>
      </c>
      <c r="D6" s="215"/>
      <c r="E6" s="72" t="s">
        <v>117</v>
      </c>
      <c r="F6" s="102">
        <v>1.5</v>
      </c>
      <c r="G6" s="174"/>
      <c r="H6" s="175">
        <v>184.5</v>
      </c>
      <c r="I6" s="1092">
        <v>126</v>
      </c>
      <c r="J6" s="71" t="s">
        <v>122</v>
      </c>
      <c r="K6" s="73">
        <v>30</v>
      </c>
    </row>
    <row r="7" spans="1:12">
      <c r="A7" s="66"/>
      <c r="B7" s="91" t="s">
        <v>123</v>
      </c>
      <c r="C7" s="216">
        <f>H7</f>
        <v>5</v>
      </c>
      <c r="D7" s="217"/>
      <c r="E7" s="76" t="s">
        <v>117</v>
      </c>
      <c r="F7" s="166">
        <v>1.2</v>
      </c>
      <c r="G7" s="168"/>
      <c r="H7" s="169">
        <v>5</v>
      </c>
      <c r="I7" s="1092">
        <v>180</v>
      </c>
      <c r="J7" s="75" t="s">
        <v>124</v>
      </c>
      <c r="K7" s="77">
        <v>30</v>
      </c>
    </row>
    <row r="8" spans="1:12" ht="13.5" thickBot="1">
      <c r="A8" s="66"/>
      <c r="B8" s="90" t="s">
        <v>125</v>
      </c>
      <c r="C8" s="214"/>
      <c r="D8" s="215"/>
      <c r="E8" s="79" t="s">
        <v>117</v>
      </c>
      <c r="F8" s="167"/>
      <c r="G8" s="172"/>
      <c r="H8" s="173"/>
      <c r="J8" s="81" t="s">
        <v>126</v>
      </c>
      <c r="K8" s="82">
        <v>0</v>
      </c>
    </row>
    <row r="9" spans="1:12">
      <c r="A9" s="66"/>
      <c r="B9" s="170" t="s">
        <v>127</v>
      </c>
      <c r="C9" s="216">
        <f>26+20+25+16.5+18+21+15+12+3+5+3+6+3+6+7.5+1.5+5+6+3+6+1.5+6+6+10.5</f>
        <v>232.5</v>
      </c>
      <c r="D9" s="218"/>
      <c r="E9" s="83"/>
      <c r="F9" s="83"/>
      <c r="J9" s="1046" t="s">
        <v>729</v>
      </c>
      <c r="K9" s="73">
        <v>25</v>
      </c>
    </row>
    <row r="10" spans="1:12" ht="13.5" thickBot="1">
      <c r="A10" s="66"/>
      <c r="B10" s="171" t="s">
        <v>128</v>
      </c>
      <c r="C10" s="219">
        <f>12+9</f>
        <v>21</v>
      </c>
      <c r="D10" s="220"/>
      <c r="E10" s="83"/>
      <c r="F10" s="83"/>
    </row>
    <row r="11" spans="1:12" ht="13.5" thickBot="1">
      <c r="A11" s="74"/>
      <c r="B11" s="78"/>
      <c r="C11" s="84"/>
      <c r="D11" s="84"/>
      <c r="E11" s="83"/>
      <c r="F11" s="83"/>
    </row>
    <row r="12" spans="1:12">
      <c r="A12" s="74"/>
      <c r="B12" s="177" t="s">
        <v>129</v>
      </c>
      <c r="C12" s="178"/>
      <c r="D12" s="178"/>
      <c r="E12" s="178"/>
      <c r="F12" s="179"/>
    </row>
    <row r="13" spans="1:12" ht="13.5" thickBot="1">
      <c r="A13" s="74"/>
      <c r="B13" s="281" t="s">
        <v>130</v>
      </c>
      <c r="C13" s="282"/>
      <c r="D13" s="180"/>
      <c r="E13" s="181" t="s">
        <v>117</v>
      </c>
      <c r="F13" s="182"/>
    </row>
    <row r="14" spans="1:12">
      <c r="A14" s="74"/>
      <c r="B14" s="78"/>
      <c r="C14" s="84"/>
      <c r="D14" s="84"/>
      <c r="E14" s="83"/>
      <c r="F14" s="83"/>
    </row>
    <row r="15" spans="1:12">
      <c r="A15" s="74"/>
      <c r="B15" s="78"/>
      <c r="C15" s="84"/>
      <c r="D15" s="84"/>
      <c r="E15" s="83"/>
      <c r="F15" s="83"/>
    </row>
    <row r="16" spans="1:12">
      <c r="A16" s="74"/>
      <c r="B16" s="78"/>
      <c r="C16" s="84"/>
      <c r="D16" s="84"/>
      <c r="E16" s="83"/>
      <c r="F16" s="83"/>
    </row>
    <row r="17" spans="1:6">
      <c r="A17" s="74"/>
      <c r="B17" s="78"/>
      <c r="C17" s="84"/>
      <c r="D17" s="84"/>
      <c r="E17" s="83"/>
      <c r="F17" s="83"/>
    </row>
    <row r="18" spans="1:6">
      <c r="A18" s="74"/>
      <c r="B18" s="78"/>
      <c r="C18" s="84"/>
      <c r="D18" s="84"/>
      <c r="E18" s="83"/>
      <c r="F18" s="83"/>
    </row>
    <row r="19" spans="1:6">
      <c r="A19" s="74"/>
      <c r="B19" s="78"/>
      <c r="C19" s="84"/>
      <c r="D19" s="84"/>
      <c r="E19" s="83"/>
      <c r="F19" s="83"/>
    </row>
    <row r="20" spans="1:6" ht="13.5" thickBot="1">
      <c r="B20" s="65"/>
      <c r="C20" s="65"/>
      <c r="D20" s="74"/>
    </row>
    <row r="21" spans="1:6" ht="13.5" thickBot="1">
      <c r="A21" s="66"/>
      <c r="B21" s="67" t="s">
        <v>131</v>
      </c>
      <c r="C21" s="93"/>
      <c r="D21" s="276" t="s">
        <v>458</v>
      </c>
      <c r="E21" s="276" t="s">
        <v>459</v>
      </c>
      <c r="F21" s="1091" t="s">
        <v>850</v>
      </c>
    </row>
    <row r="22" spans="1:6">
      <c r="A22" s="66"/>
      <c r="B22" s="86" t="s">
        <v>132</v>
      </c>
      <c r="C22" s="183"/>
      <c r="D22" s="273"/>
      <c r="E22" s="274"/>
    </row>
    <row r="23" spans="1:6">
      <c r="A23" s="66"/>
      <c r="B23" s="87" t="s">
        <v>133</v>
      </c>
      <c r="C23" s="187">
        <f>E23</f>
        <v>1</v>
      </c>
      <c r="D23" s="191"/>
      <c r="E23" s="192">
        <v>1</v>
      </c>
      <c r="F23" s="74">
        <v>4</v>
      </c>
    </row>
    <row r="24" spans="1:6">
      <c r="A24" s="66"/>
      <c r="B24" s="75" t="s">
        <v>134</v>
      </c>
      <c r="C24" s="188">
        <f>E24</f>
        <v>5</v>
      </c>
      <c r="D24" s="193"/>
      <c r="E24" s="194">
        <v>5</v>
      </c>
      <c r="F24" s="64">
        <v>15</v>
      </c>
    </row>
    <row r="25" spans="1:6">
      <c r="A25" s="66"/>
      <c r="B25" s="87" t="s">
        <v>135</v>
      </c>
      <c r="C25" s="165"/>
      <c r="D25" s="191"/>
      <c r="E25" s="192"/>
    </row>
    <row r="26" spans="1:6">
      <c r="A26" s="66"/>
      <c r="B26" s="75" t="s">
        <v>136</v>
      </c>
      <c r="C26" s="184"/>
      <c r="D26" s="193"/>
      <c r="E26" s="194"/>
    </row>
    <row r="27" spans="1:6">
      <c r="A27" s="66"/>
      <c r="B27" s="87" t="s">
        <v>137</v>
      </c>
      <c r="C27" s="165"/>
      <c r="D27" s="195"/>
      <c r="E27" s="196"/>
    </row>
    <row r="28" spans="1:6">
      <c r="A28" s="66"/>
      <c r="B28" s="75" t="s">
        <v>138</v>
      </c>
      <c r="C28" s="184"/>
      <c r="D28" s="197"/>
      <c r="E28" s="198"/>
    </row>
    <row r="29" spans="1:6">
      <c r="A29" s="66"/>
      <c r="B29" s="87" t="s">
        <v>139</v>
      </c>
      <c r="C29" s="165"/>
      <c r="D29" s="199"/>
      <c r="E29" s="196"/>
    </row>
    <row r="30" spans="1:6">
      <c r="A30" s="66"/>
      <c r="B30" s="75" t="s">
        <v>140</v>
      </c>
      <c r="C30" s="184"/>
      <c r="D30" s="197"/>
      <c r="E30" s="198"/>
    </row>
    <row r="31" spans="1:6">
      <c r="A31" s="66"/>
      <c r="B31" s="71" t="s">
        <v>141</v>
      </c>
      <c r="C31" s="185"/>
      <c r="D31" s="199"/>
      <c r="E31" s="196"/>
    </row>
    <row r="32" spans="1:6">
      <c r="A32" s="66"/>
      <c r="B32" s="75" t="s">
        <v>142</v>
      </c>
      <c r="C32" s="184"/>
      <c r="D32" s="197"/>
      <c r="E32" s="198"/>
    </row>
    <row r="33" spans="1:10">
      <c r="A33" s="66"/>
      <c r="B33" s="87" t="s">
        <v>143</v>
      </c>
      <c r="C33" s="165"/>
      <c r="D33" s="199"/>
      <c r="E33" s="196"/>
    </row>
    <row r="34" spans="1:10">
      <c r="A34" s="66"/>
      <c r="B34" s="75" t="s">
        <v>144</v>
      </c>
      <c r="C34" s="184"/>
      <c r="D34" s="197"/>
      <c r="E34" s="198"/>
    </row>
    <row r="35" spans="1:10">
      <c r="A35" s="66"/>
      <c r="B35" s="87" t="s">
        <v>145</v>
      </c>
      <c r="C35" s="165"/>
      <c r="D35" s="199"/>
      <c r="E35" s="196"/>
    </row>
    <row r="36" spans="1:10">
      <c r="A36" s="66"/>
      <c r="B36" s="75" t="s">
        <v>146</v>
      </c>
      <c r="C36" s="184"/>
      <c r="D36" s="197"/>
      <c r="E36" s="198"/>
    </row>
    <row r="37" spans="1:10" ht="13.5" thickBot="1">
      <c r="A37" s="66"/>
      <c r="B37" s="88" t="s">
        <v>147</v>
      </c>
      <c r="C37" s="186"/>
      <c r="D37" s="200"/>
      <c r="E37" s="201"/>
    </row>
    <row r="38" spans="1:10" ht="13.5" thickBot="1"/>
    <row r="39" spans="1:10" ht="13.5" thickBot="1">
      <c r="B39" s="67" t="s">
        <v>148</v>
      </c>
      <c r="C39" s="93"/>
      <c r="D39" s="276" t="s">
        <v>458</v>
      </c>
      <c r="E39" s="276" t="s">
        <v>459</v>
      </c>
    </row>
    <row r="40" spans="1:10">
      <c r="A40" s="66"/>
      <c r="B40" s="89" t="s">
        <v>149</v>
      </c>
      <c r="C40" s="202">
        <f>E40</f>
        <v>12</v>
      </c>
      <c r="D40" s="273"/>
      <c r="E40" s="274">
        <v>12</v>
      </c>
    </row>
    <row r="41" spans="1:10">
      <c r="A41" s="66"/>
      <c r="B41" s="90" t="s">
        <v>150</v>
      </c>
      <c r="C41" s="203">
        <f>E41</f>
        <v>9</v>
      </c>
      <c r="D41" s="191"/>
      <c r="E41" s="192">
        <v>9</v>
      </c>
    </row>
    <row r="42" spans="1:10">
      <c r="A42" s="66"/>
      <c r="B42" s="91" t="s">
        <v>151</v>
      </c>
      <c r="C42" s="184"/>
      <c r="D42" s="193"/>
      <c r="E42" s="194"/>
    </row>
    <row r="43" spans="1:10" ht="13.5" thickBot="1">
      <c r="A43" s="66"/>
      <c r="B43" s="92" t="s">
        <v>152</v>
      </c>
      <c r="C43" s="204"/>
      <c r="D43" s="205"/>
      <c r="E43" s="206"/>
    </row>
    <row r="44" spans="1:10" ht="13.5" thickBot="1"/>
    <row r="45" spans="1:10" ht="13.5" thickBot="1">
      <c r="B45" s="67" t="s">
        <v>153</v>
      </c>
      <c r="C45" s="244" t="s">
        <v>460</v>
      </c>
      <c r="D45" s="245" t="s">
        <v>461</v>
      </c>
      <c r="E45" s="221"/>
      <c r="F45" s="222"/>
      <c r="I45" s="283" t="s">
        <v>462</v>
      </c>
      <c r="J45" s="284"/>
    </row>
    <row r="46" spans="1:10" ht="13.5" thickBot="1">
      <c r="A46" s="66"/>
      <c r="B46" s="226" t="s">
        <v>154</v>
      </c>
      <c r="C46" s="242"/>
      <c r="D46" s="243"/>
      <c r="E46" s="223" t="s">
        <v>117</v>
      </c>
      <c r="F46" s="224">
        <v>1</v>
      </c>
      <c r="I46" s="285" t="s">
        <v>154</v>
      </c>
      <c r="J46" s="228"/>
    </row>
    <row r="47" spans="1:10">
      <c r="A47" s="66"/>
      <c r="B47" s="91" t="s">
        <v>155</v>
      </c>
      <c r="C47" s="234"/>
      <c r="D47" s="235"/>
      <c r="E47" s="225"/>
      <c r="F47" s="225"/>
      <c r="I47" s="286" t="s">
        <v>155</v>
      </c>
      <c r="J47" s="287"/>
    </row>
    <row r="48" spans="1:10">
      <c r="A48" s="66"/>
      <c r="B48" s="90" t="s">
        <v>156</v>
      </c>
      <c r="C48" s="232"/>
      <c r="D48" s="233"/>
      <c r="E48" s="225"/>
      <c r="F48" s="225"/>
      <c r="I48" s="288" t="s">
        <v>156</v>
      </c>
      <c r="J48" s="229"/>
    </row>
    <row r="49" spans="1:10">
      <c r="A49" s="66"/>
      <c r="B49" s="91" t="s">
        <v>157</v>
      </c>
      <c r="C49" s="236"/>
      <c r="D49" s="237"/>
      <c r="E49" s="225"/>
      <c r="F49" s="225"/>
      <c r="I49" s="286" t="s">
        <v>157</v>
      </c>
      <c r="J49" s="230"/>
    </row>
    <row r="50" spans="1:10">
      <c r="A50" s="66"/>
      <c r="B50" s="90" t="s">
        <v>158</v>
      </c>
      <c r="C50" s="232"/>
      <c r="D50" s="233"/>
      <c r="E50" s="225"/>
      <c r="F50" s="225"/>
      <c r="I50" s="288" t="s">
        <v>158</v>
      </c>
      <c r="J50" s="229"/>
    </row>
    <row r="51" spans="1:10">
      <c r="A51" s="66"/>
      <c r="B51" s="91" t="s">
        <v>159</v>
      </c>
      <c r="C51" s="236"/>
      <c r="D51" s="237"/>
      <c r="E51" s="225"/>
      <c r="F51" s="225"/>
      <c r="I51" s="286" t="s">
        <v>159</v>
      </c>
      <c r="J51" s="230"/>
    </row>
    <row r="52" spans="1:10">
      <c r="A52" s="66"/>
      <c r="B52" s="90" t="s">
        <v>160</v>
      </c>
      <c r="C52" s="232"/>
      <c r="D52" s="233"/>
      <c r="E52" s="225"/>
      <c r="F52" s="225"/>
      <c r="I52" s="288" t="s">
        <v>160</v>
      </c>
      <c r="J52" s="229"/>
    </row>
    <row r="53" spans="1:10">
      <c r="A53" s="66"/>
      <c r="B53" s="170" t="s">
        <v>161</v>
      </c>
      <c r="C53" s="238"/>
      <c r="D53" s="239"/>
      <c r="E53" s="225"/>
      <c r="F53" s="225"/>
      <c r="I53" s="289" t="s">
        <v>161</v>
      </c>
      <c r="J53" s="290"/>
    </row>
    <row r="54" spans="1:10" ht="13.5" thickBot="1">
      <c r="A54" s="66"/>
      <c r="B54" s="227" t="s">
        <v>162</v>
      </c>
      <c r="C54" s="240"/>
      <c r="D54" s="241"/>
      <c r="E54" s="225"/>
      <c r="F54" s="225"/>
      <c r="I54" s="291" t="s">
        <v>162</v>
      </c>
      <c r="J54" s="231"/>
    </row>
    <row r="55" spans="1:10" ht="13.5" thickBot="1"/>
    <row r="56" spans="1:10" ht="13.5" thickBot="1">
      <c r="B56" s="67" t="s">
        <v>163</v>
      </c>
      <c r="C56" s="93"/>
      <c r="D56" s="85"/>
      <c r="E56" s="93"/>
      <c r="F56" s="276" t="s">
        <v>459</v>
      </c>
      <c r="G56" s="1091" t="s">
        <v>850</v>
      </c>
    </row>
    <row r="57" spans="1:10" ht="13.5" thickBot="1">
      <c r="A57" s="66"/>
      <c r="B57" s="248" t="s">
        <v>165</v>
      </c>
      <c r="C57" s="246"/>
      <c r="D57" s="97"/>
      <c r="E57" s="246"/>
      <c r="F57" s="277">
        <v>12.5</v>
      </c>
      <c r="G57" s="1092">
        <v>0</v>
      </c>
    </row>
    <row r="58" spans="1:10" ht="13.5" thickBot="1"/>
    <row r="59" spans="1:10" ht="13.5" thickBot="1">
      <c r="B59" s="67" t="s">
        <v>166</v>
      </c>
      <c r="C59" s="93"/>
      <c r="D59" s="275" t="s">
        <v>458</v>
      </c>
      <c r="E59" s="276" t="s">
        <v>459</v>
      </c>
      <c r="F59" s="1047"/>
    </row>
    <row r="60" spans="1:10">
      <c r="A60" s="66"/>
      <c r="B60" s="69" t="s">
        <v>167</v>
      </c>
      <c r="C60" s="70"/>
      <c r="D60" s="273"/>
      <c r="E60" s="274"/>
    </row>
    <row r="61" spans="1:10">
      <c r="A61" s="66"/>
      <c r="B61" s="71" t="s">
        <v>168</v>
      </c>
      <c r="C61" s="73"/>
      <c r="D61" s="191"/>
      <c r="E61" s="192"/>
    </row>
    <row r="62" spans="1:10">
      <c r="A62" s="66"/>
      <c r="B62" s="75" t="s">
        <v>169</v>
      </c>
      <c r="C62" s="77"/>
      <c r="D62" s="193"/>
      <c r="E62" s="194"/>
    </row>
    <row r="63" spans="1:10" ht="13.5" thickBot="1">
      <c r="A63" s="66"/>
      <c r="B63" s="96" t="s">
        <v>170</v>
      </c>
      <c r="C63" s="80"/>
      <c r="D63" s="205"/>
      <c r="E63" s="206"/>
    </row>
    <row r="64" spans="1:10" ht="13.5" thickBot="1"/>
    <row r="65" spans="1:12" ht="13.5" thickBot="1">
      <c r="B65" s="67" t="s">
        <v>171</v>
      </c>
      <c r="C65" s="85"/>
      <c r="D65" s="250"/>
      <c r="E65" s="2781" t="s">
        <v>172</v>
      </c>
      <c r="F65" s="2781"/>
      <c r="G65" s="98"/>
      <c r="H65" s="74"/>
      <c r="K65" s="266" t="s">
        <v>458</v>
      </c>
      <c r="L65" s="247" t="s">
        <v>459</v>
      </c>
    </row>
    <row r="66" spans="1:12" ht="13.5" thickBot="1">
      <c r="A66" s="66"/>
      <c r="B66" s="94" t="s">
        <v>116</v>
      </c>
      <c r="C66" s="99">
        <v>209</v>
      </c>
      <c r="D66" s="249"/>
      <c r="E66" s="2781">
        <v>2.5</v>
      </c>
      <c r="F66" s="2781"/>
      <c r="J66" s="262" t="s">
        <v>116</v>
      </c>
      <c r="K66" s="267"/>
      <c r="L66" s="269"/>
    </row>
    <row r="67" spans="1:12">
      <c r="A67" s="66"/>
      <c r="B67" s="75" t="s">
        <v>118</v>
      </c>
      <c r="C67" s="77">
        <v>350.5</v>
      </c>
      <c r="D67" s="84"/>
      <c r="E67" s="100"/>
      <c r="F67" s="100"/>
      <c r="J67" s="263" t="s">
        <v>118</v>
      </c>
      <c r="K67" s="166"/>
      <c r="L67" s="270"/>
    </row>
    <row r="68" spans="1:12">
      <c r="A68" s="66"/>
      <c r="B68" s="71" t="s">
        <v>119</v>
      </c>
      <c r="C68" s="73">
        <f>290+30</f>
        <v>320</v>
      </c>
      <c r="D68" s="84"/>
      <c r="E68" s="74"/>
      <c r="J68" s="264" t="s">
        <v>119</v>
      </c>
      <c r="K68" s="102"/>
      <c r="L68" s="271"/>
    </row>
    <row r="69" spans="1:12">
      <c r="A69" s="66"/>
      <c r="B69" s="75" t="s">
        <v>121</v>
      </c>
      <c r="C69" s="77">
        <f>33+126</f>
        <v>159</v>
      </c>
      <c r="D69" s="84"/>
      <c r="E69" s="74"/>
      <c r="J69" s="263" t="s">
        <v>121</v>
      </c>
      <c r="K69" s="166"/>
      <c r="L69" s="270"/>
    </row>
    <row r="70" spans="1:12">
      <c r="A70" s="66"/>
      <c r="B70" s="71" t="s">
        <v>123</v>
      </c>
      <c r="C70" s="73">
        <v>214</v>
      </c>
      <c r="D70" s="84"/>
      <c r="E70" s="74"/>
      <c r="F70" s="64" t="s">
        <v>173</v>
      </c>
      <c r="J70" s="264" t="s">
        <v>123</v>
      </c>
      <c r="K70" s="102"/>
      <c r="L70" s="271"/>
    </row>
    <row r="71" spans="1:12" ht="13.5" thickBot="1">
      <c r="A71" s="66"/>
      <c r="B71" s="81" t="s">
        <v>125</v>
      </c>
      <c r="C71" s="82"/>
      <c r="D71" s="84"/>
      <c r="E71" s="74"/>
      <c r="F71" s="74" t="s">
        <v>174</v>
      </c>
      <c r="G71" s="74"/>
      <c r="H71" s="74"/>
      <c r="J71" s="265" t="s">
        <v>125</v>
      </c>
      <c r="K71" s="268"/>
      <c r="L71" s="272"/>
    </row>
    <row r="72" spans="1:12" ht="13.5" thickBot="1">
      <c r="C72" s="101"/>
      <c r="D72" s="65"/>
      <c r="E72" s="65"/>
      <c r="F72" s="65"/>
      <c r="G72" s="65"/>
      <c r="H72" s="74"/>
      <c r="I72" s="74"/>
    </row>
    <row r="73" spans="1:12" ht="13.5" thickBot="1">
      <c r="B73" s="176" t="s">
        <v>175</v>
      </c>
      <c r="C73" s="251"/>
      <c r="D73" s="251"/>
      <c r="E73" s="2781" t="s">
        <v>176</v>
      </c>
      <c r="F73" s="2781"/>
      <c r="G73" s="2781"/>
      <c r="H73" s="189" t="s">
        <v>458</v>
      </c>
      <c r="I73" s="190" t="s">
        <v>459</v>
      </c>
    </row>
    <row r="74" spans="1:12">
      <c r="B74" s="252" t="s">
        <v>118</v>
      </c>
      <c r="C74" s="253"/>
      <c r="D74" s="253"/>
      <c r="E74" s="2781"/>
      <c r="F74" s="2781"/>
      <c r="G74" s="2781"/>
      <c r="H74" s="259"/>
      <c r="I74" s="259"/>
    </row>
    <row r="75" spans="1:12">
      <c r="B75" s="254" t="s">
        <v>119</v>
      </c>
      <c r="C75" s="102"/>
      <c r="D75" s="102"/>
      <c r="E75" s="2781"/>
      <c r="F75" s="2781"/>
      <c r="G75" s="2781"/>
      <c r="H75" s="260"/>
      <c r="I75" s="260"/>
    </row>
    <row r="76" spans="1:12">
      <c r="B76" s="255" t="s">
        <v>121</v>
      </c>
      <c r="C76" s="103"/>
      <c r="D76" s="103"/>
      <c r="E76" s="2781"/>
      <c r="F76" s="2781"/>
      <c r="G76" s="2781"/>
      <c r="H76" s="95"/>
      <c r="I76" s="95"/>
    </row>
    <row r="77" spans="1:12">
      <c r="B77" s="254" t="s">
        <v>123</v>
      </c>
      <c r="C77" s="102"/>
      <c r="D77" s="73"/>
      <c r="E77" s="2781"/>
      <c r="F77" s="2781"/>
      <c r="G77" s="2781"/>
      <c r="H77" s="260"/>
      <c r="I77" s="260"/>
    </row>
    <row r="78" spans="1:12">
      <c r="B78" s="255" t="s">
        <v>125</v>
      </c>
      <c r="C78" s="103"/>
      <c r="D78" s="103"/>
      <c r="E78" s="2781"/>
      <c r="F78" s="2781"/>
      <c r="G78" s="2781"/>
      <c r="H78" s="95"/>
      <c r="I78" s="95"/>
    </row>
    <row r="79" spans="1:12" ht="13.5" thickBot="1">
      <c r="B79" s="256" t="s">
        <v>177</v>
      </c>
      <c r="C79" s="257"/>
      <c r="D79" s="258"/>
      <c r="E79" s="2781"/>
      <c r="F79" s="2781"/>
      <c r="G79" s="2781"/>
      <c r="H79" s="261"/>
      <c r="I79" s="261"/>
    </row>
    <row r="81" spans="2:6">
      <c r="B81" s="104" t="s">
        <v>178</v>
      </c>
      <c r="C81" s="104"/>
      <c r="D81" s="104"/>
      <c r="E81" s="104" t="s">
        <v>179</v>
      </c>
      <c r="F81" s="104" t="s">
        <v>180</v>
      </c>
    </row>
    <row r="82" spans="2:6">
      <c r="B82" s="292" t="s">
        <v>181</v>
      </c>
      <c r="C82" s="293"/>
      <c r="D82" s="293"/>
      <c r="E82" s="294"/>
      <c r="F82" s="295"/>
    </row>
    <row r="83" spans="2:6">
      <c r="B83" s="296" t="s">
        <v>121</v>
      </c>
      <c r="C83" s="297"/>
      <c r="D83" s="297"/>
      <c r="E83" s="298"/>
      <c r="F83" s="299"/>
    </row>
    <row r="84" spans="2:6">
      <c r="B84" s="300" t="s">
        <v>123</v>
      </c>
      <c r="C84" s="301"/>
      <c r="D84" s="301"/>
      <c r="E84" s="302"/>
      <c r="F84" s="303"/>
    </row>
    <row r="85" spans="2:6">
      <c r="B85" s="304" t="s">
        <v>125</v>
      </c>
      <c r="C85" s="305"/>
      <c r="D85" s="305"/>
      <c r="E85" s="306"/>
      <c r="F85" s="307"/>
    </row>
    <row r="87" spans="2:6">
      <c r="B87" s="328" t="s">
        <v>182</v>
      </c>
      <c r="C87" s="329" t="s">
        <v>165</v>
      </c>
      <c r="D87" s="329"/>
      <c r="E87" s="330" t="s">
        <v>183</v>
      </c>
    </row>
    <row r="88" spans="2:6">
      <c r="B88" s="331" t="s">
        <v>184</v>
      </c>
      <c r="C88" s="293"/>
      <c r="D88" s="293"/>
      <c r="E88" s="332"/>
    </row>
    <row r="89" spans="2:6">
      <c r="B89" s="321" t="s">
        <v>119</v>
      </c>
      <c r="C89" s="297"/>
      <c r="D89" s="297"/>
      <c r="E89" s="333"/>
    </row>
    <row r="90" spans="2:6">
      <c r="B90" s="322" t="s">
        <v>121</v>
      </c>
      <c r="C90" s="308"/>
      <c r="D90" s="308"/>
      <c r="E90" s="334"/>
    </row>
    <row r="91" spans="2:6">
      <c r="B91" s="335" t="s">
        <v>123</v>
      </c>
      <c r="C91" s="309"/>
      <c r="D91" s="309"/>
      <c r="E91" s="333"/>
    </row>
    <row r="92" spans="2:6">
      <c r="B92" s="336" t="s">
        <v>125</v>
      </c>
      <c r="C92" s="337"/>
      <c r="D92" s="337"/>
      <c r="E92" s="338"/>
    </row>
    <row r="95" spans="2:6">
      <c r="B95" s="316" t="s">
        <v>467</v>
      </c>
      <c r="C95" s="316" t="s">
        <v>165</v>
      </c>
      <c r="D95" s="317" t="s">
        <v>458</v>
      </c>
      <c r="E95" s="318" t="s">
        <v>459</v>
      </c>
      <c r="F95" s="1091" t="s">
        <v>850</v>
      </c>
    </row>
    <row r="96" spans="2:6">
      <c r="B96" s="319" t="s">
        <v>463</v>
      </c>
      <c r="C96" s="320">
        <f>E96</f>
        <v>105.2</v>
      </c>
      <c r="D96" s="310"/>
      <c r="E96" s="311">
        <v>105.2</v>
      </c>
      <c r="F96" s="1093">
        <v>105.1</v>
      </c>
    </row>
    <row r="97" spans="2:6">
      <c r="B97" s="321" t="s">
        <v>464</v>
      </c>
      <c r="C97" s="297">
        <f>E97</f>
        <v>327.7</v>
      </c>
      <c r="D97" s="312"/>
      <c r="E97" s="313">
        <v>327.7</v>
      </c>
      <c r="F97" s="1093">
        <v>315.89999999999998</v>
      </c>
    </row>
    <row r="98" spans="2:6">
      <c r="B98" s="322" t="s">
        <v>465</v>
      </c>
      <c r="C98" s="308">
        <f>E98</f>
        <v>25.4</v>
      </c>
      <c r="D98" s="314"/>
      <c r="E98" s="315">
        <v>25.4</v>
      </c>
      <c r="F98" s="1093">
        <v>25.4</v>
      </c>
    </row>
    <row r="99" spans="2:6">
      <c r="B99" s="323" t="s">
        <v>466</v>
      </c>
      <c r="C99" s="324">
        <f>E99</f>
        <v>33.200000000000003</v>
      </c>
      <c r="D99" s="325"/>
      <c r="E99" s="326">
        <v>33.200000000000003</v>
      </c>
      <c r="F99" s="1093">
        <v>33.200000000000003</v>
      </c>
    </row>
    <row r="100" spans="2:6">
      <c r="D100" s="327"/>
      <c r="E100" s="327"/>
    </row>
  </sheetData>
  <mergeCells count="9">
    <mergeCell ref="E77:G77"/>
    <mergeCell ref="E78:G78"/>
    <mergeCell ref="E79:G79"/>
    <mergeCell ref="E65:F65"/>
    <mergeCell ref="E66:F66"/>
    <mergeCell ref="E73:G73"/>
    <mergeCell ref="E74:G74"/>
    <mergeCell ref="E75:G75"/>
    <mergeCell ref="E76:G76"/>
  </mergeCell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243"/>
  <sheetViews>
    <sheetView showGridLines="0" view="pageBreakPreview" topLeftCell="A22" zoomScaleSheetLayoutView="100" workbookViewId="0">
      <selection activeCell="E71" sqref="E71"/>
    </sheetView>
  </sheetViews>
  <sheetFormatPr defaultRowHeight="12.75"/>
  <cols>
    <col min="1" max="1" width="1.140625" style="1941" customWidth="1"/>
    <col min="2" max="2" width="11.7109375" style="1697" customWidth="1"/>
    <col min="3" max="3" width="66" style="1961" customWidth="1"/>
    <col min="4" max="4" width="6.7109375" style="1962" customWidth="1"/>
    <col min="5" max="5" width="12.140625" style="1963" customWidth="1"/>
    <col min="6" max="6" width="11.140625" style="1957" customWidth="1"/>
    <col min="7" max="7" width="9.140625" style="1963" customWidth="1"/>
    <col min="8" max="8" width="11.140625" style="1963" customWidth="1"/>
    <col min="9" max="9" width="11.140625" style="1964" customWidth="1"/>
    <col min="10" max="10" width="10.28515625" style="1963" customWidth="1"/>
    <col min="11" max="11" width="13.85546875" style="1965" customWidth="1"/>
    <col min="12" max="12" width="10.140625" style="1697" customWidth="1"/>
    <col min="13" max="13" width="9.5703125" style="1697" customWidth="1"/>
    <col min="14" max="14" width="1.140625" style="1947" customWidth="1"/>
    <col min="15" max="15" width="4" style="1941" customWidth="1"/>
    <col min="16" max="40" width="9.140625" style="1941"/>
    <col min="41" max="16384" width="9.140625" style="1947"/>
  </cols>
  <sheetData>
    <row r="1" spans="1:40" s="1941" customFormat="1" ht="15">
      <c r="B1" s="2789" t="s">
        <v>48</v>
      </c>
      <c r="C1" s="2789"/>
      <c r="D1" s="2789"/>
      <c r="E1" s="2789"/>
      <c r="F1" s="2789"/>
      <c r="G1" s="2789"/>
      <c r="H1" s="2789"/>
      <c r="I1" s="2789"/>
      <c r="J1" s="2789"/>
      <c r="K1" s="2789"/>
      <c r="L1" s="2789"/>
      <c r="M1" s="2789"/>
      <c r="N1" s="1706"/>
      <c r="O1" s="914"/>
      <c r="P1" s="914"/>
      <c r="Q1" s="914"/>
      <c r="R1" s="914"/>
      <c r="S1" s="914"/>
      <c r="T1" s="914"/>
      <c r="U1" s="914"/>
      <c r="V1" s="914"/>
      <c r="W1" s="914"/>
    </row>
    <row r="2" spans="1:40" s="1941" customFormat="1">
      <c r="B2" s="2788" t="s">
        <v>447</v>
      </c>
      <c r="C2" s="2788"/>
      <c r="D2" s="2788"/>
      <c r="E2" s="2788"/>
      <c r="F2" s="2788"/>
      <c r="G2" s="2788"/>
      <c r="H2" s="2788"/>
      <c r="I2" s="2788"/>
      <c r="J2" s="2788"/>
      <c r="K2" s="2788"/>
      <c r="L2" s="2788"/>
      <c r="M2" s="2788"/>
      <c r="N2" s="914"/>
      <c r="O2" s="914"/>
      <c r="P2" s="914"/>
      <c r="Q2" s="914"/>
      <c r="R2" s="914"/>
      <c r="S2" s="914"/>
      <c r="T2" s="914"/>
      <c r="U2" s="914"/>
      <c r="V2" s="914"/>
      <c r="W2" s="914"/>
    </row>
    <row r="3" spans="1:40" s="1941" customFormat="1">
      <c r="B3" s="2783"/>
      <c r="C3" s="2783"/>
      <c r="D3" s="2783"/>
      <c r="E3" s="2783"/>
      <c r="F3" s="2783"/>
      <c r="G3" s="2783"/>
      <c r="H3" s="2783"/>
      <c r="I3" s="2783"/>
      <c r="J3" s="2783"/>
      <c r="K3" s="2783"/>
      <c r="L3" s="915"/>
      <c r="M3" s="915"/>
      <c r="N3" s="914"/>
      <c r="O3" s="914"/>
      <c r="P3" s="914"/>
      <c r="Q3" s="914"/>
      <c r="R3" s="914"/>
      <c r="S3" s="914"/>
      <c r="T3" s="914"/>
      <c r="U3" s="914"/>
      <c r="V3" s="914"/>
      <c r="W3" s="914"/>
    </row>
    <row r="4" spans="1:40" s="1941" customFormat="1">
      <c r="B4" s="1706" t="s">
        <v>1</v>
      </c>
      <c r="C4" s="1749" t="s">
        <v>655</v>
      </c>
      <c r="D4" s="1708"/>
      <c r="E4" s="1942"/>
      <c r="F4" s="1942"/>
      <c r="G4" s="1942"/>
      <c r="H4" s="1942"/>
      <c r="I4" s="1943"/>
      <c r="J4" s="1942"/>
      <c r="K4" s="1944"/>
      <c r="L4" s="915"/>
      <c r="M4" s="915"/>
      <c r="N4" s="914"/>
      <c r="O4" s="914"/>
      <c r="P4" s="914"/>
      <c r="Q4" s="914"/>
      <c r="R4" s="914"/>
      <c r="S4" s="914"/>
      <c r="T4" s="914"/>
      <c r="U4" s="914"/>
      <c r="V4" s="914"/>
      <c r="W4" s="914"/>
    </row>
    <row r="5" spans="1:40" s="1941" customFormat="1">
      <c r="B5" s="1706"/>
      <c r="C5" s="1749"/>
      <c r="D5" s="1708"/>
      <c r="E5" s="1942"/>
      <c r="F5" s="2783"/>
      <c r="G5" s="2783"/>
      <c r="H5" s="2783"/>
      <c r="I5" s="2783"/>
      <c r="J5" s="2783"/>
      <c r="K5" s="2783"/>
      <c r="L5" s="915"/>
      <c r="M5" s="971"/>
      <c r="N5" s="914"/>
      <c r="O5" s="914"/>
      <c r="P5" s="914"/>
      <c r="Q5" s="914"/>
      <c r="R5" s="914"/>
      <c r="S5" s="914"/>
      <c r="T5" s="914"/>
      <c r="U5" s="914"/>
      <c r="V5" s="914"/>
      <c r="W5" s="914"/>
    </row>
    <row r="6" spans="1:40" s="1941" customFormat="1">
      <c r="B6" s="1545" t="s">
        <v>2</v>
      </c>
      <c r="C6" s="943" t="s">
        <v>716</v>
      </c>
      <c r="D6" s="1547"/>
      <c r="E6" s="1942"/>
      <c r="F6" s="2783"/>
      <c r="G6" s="2783"/>
      <c r="H6" s="2783"/>
      <c r="I6" s="2783"/>
      <c r="J6" s="2783"/>
      <c r="K6" s="2783"/>
      <c r="L6" s="915"/>
      <c r="M6" s="915"/>
      <c r="N6" s="914"/>
      <c r="O6" s="969"/>
      <c r="P6" s="914"/>
      <c r="Q6" s="914"/>
      <c r="R6" s="914"/>
      <c r="S6" s="914"/>
      <c r="T6" s="914"/>
      <c r="U6" s="914"/>
      <c r="V6" s="914"/>
      <c r="W6" s="914"/>
    </row>
    <row r="7" spans="1:40" s="1941" customFormat="1">
      <c r="B7" s="2788" t="s">
        <v>536</v>
      </c>
      <c r="C7" s="2788"/>
      <c r="D7" s="2788"/>
      <c r="E7" s="2788"/>
      <c r="F7" s="2788"/>
      <c r="G7" s="2788"/>
      <c r="H7" s="2788"/>
      <c r="I7" s="2788"/>
      <c r="J7" s="2788"/>
      <c r="K7" s="2788"/>
      <c r="L7" s="2788"/>
      <c r="M7" s="2788"/>
      <c r="N7" s="914"/>
      <c r="O7" s="914"/>
      <c r="P7" s="914"/>
      <c r="Q7" s="914"/>
      <c r="R7" s="914"/>
      <c r="S7" s="914"/>
      <c r="T7" s="914"/>
      <c r="U7" s="914"/>
      <c r="V7" s="914"/>
      <c r="W7" s="914"/>
    </row>
    <row r="8" spans="1:40" s="1941" customFormat="1">
      <c r="B8" s="2788" t="s">
        <v>304</v>
      </c>
      <c r="C8" s="2788"/>
      <c r="D8" s="2788"/>
      <c r="E8" s="2788"/>
      <c r="F8" s="2788"/>
      <c r="G8" s="2788"/>
      <c r="H8" s="2788"/>
      <c r="I8" s="2788"/>
      <c r="J8" s="2788"/>
      <c r="K8" s="2788"/>
      <c r="L8" s="2788"/>
      <c r="M8" s="2788"/>
      <c r="N8" s="914"/>
      <c r="O8" s="914"/>
      <c r="P8" s="914"/>
      <c r="Q8" s="914"/>
      <c r="R8" s="914"/>
      <c r="S8" s="914"/>
      <c r="T8" s="914"/>
      <c r="U8" s="914"/>
      <c r="V8" s="914"/>
      <c r="W8" s="914"/>
    </row>
    <row r="9" spans="1:40" s="1941" customFormat="1">
      <c r="B9" s="1706"/>
      <c r="C9" s="1749"/>
      <c r="D9" s="1708"/>
      <c r="E9" s="1734"/>
      <c r="F9" s="1734"/>
      <c r="G9" s="1734"/>
      <c r="H9" s="1734"/>
      <c r="I9" s="930"/>
      <c r="J9" s="1734"/>
      <c r="K9" s="1945"/>
      <c r="L9" s="915"/>
      <c r="M9" s="1946"/>
      <c r="N9" s="914"/>
      <c r="O9" s="914"/>
      <c r="P9" s="1142"/>
      <c r="Q9" s="914"/>
      <c r="R9" s="914"/>
      <c r="S9" s="914"/>
      <c r="T9" s="914"/>
      <c r="U9" s="914"/>
      <c r="V9" s="914"/>
      <c r="W9" s="914"/>
    </row>
    <row r="10" spans="1:40" s="1697" customFormat="1" ht="24" customHeight="1">
      <c r="A10" s="1695"/>
      <c r="B10" s="1703" t="s">
        <v>3</v>
      </c>
      <c r="C10" s="1703" t="s">
        <v>36</v>
      </c>
      <c r="D10" s="1703" t="s">
        <v>6</v>
      </c>
      <c r="E10" s="1701" t="s">
        <v>5</v>
      </c>
      <c r="F10" s="1701" t="s">
        <v>39</v>
      </c>
      <c r="G10" s="1701" t="s">
        <v>37</v>
      </c>
      <c r="H10" s="1701" t="s">
        <v>26</v>
      </c>
      <c r="I10" s="1702" t="s">
        <v>38</v>
      </c>
      <c r="J10" s="1701" t="s">
        <v>27</v>
      </c>
      <c r="K10" s="1700" t="s">
        <v>18</v>
      </c>
      <c r="L10" s="1699" t="s">
        <v>28</v>
      </c>
      <c r="M10" s="1698" t="s">
        <v>29</v>
      </c>
      <c r="N10" s="351"/>
      <c r="O10" s="1708"/>
      <c r="P10" s="1708"/>
      <c r="Q10" s="1708"/>
      <c r="R10" s="1708"/>
      <c r="S10" s="1708"/>
      <c r="T10" s="1708"/>
      <c r="U10" s="1708"/>
      <c r="V10" s="1708"/>
      <c r="W10" s="1708"/>
      <c r="X10" s="1695"/>
      <c r="Y10" s="1695"/>
      <c r="Z10" s="1695"/>
      <c r="AA10" s="1695"/>
      <c r="AB10" s="1695"/>
      <c r="AC10" s="1695"/>
      <c r="AD10" s="1695"/>
      <c r="AE10" s="1695"/>
      <c r="AF10" s="1695"/>
      <c r="AG10" s="1695"/>
      <c r="AH10" s="1695"/>
      <c r="AI10" s="1695"/>
      <c r="AJ10" s="1695"/>
      <c r="AK10" s="1695"/>
      <c r="AL10" s="1695"/>
      <c r="AM10" s="1695"/>
      <c r="AN10" s="1695"/>
    </row>
    <row r="11" spans="1:40" ht="12.75" customHeight="1">
      <c r="B11" s="1911">
        <v>1</v>
      </c>
      <c r="C11" s="1912" t="s">
        <v>916</v>
      </c>
      <c r="D11" s="1838"/>
      <c r="E11" s="1913"/>
      <c r="F11" s="1913"/>
      <c r="G11" s="1913"/>
      <c r="H11" s="1913"/>
      <c r="I11" s="1914"/>
      <c r="J11" s="1913"/>
      <c r="K11" s="1915"/>
      <c r="L11" s="1435"/>
      <c r="M11" s="1916"/>
      <c r="N11" s="340"/>
      <c r="O11" s="914"/>
      <c r="P11" s="914"/>
      <c r="Q11" s="914"/>
      <c r="R11" s="914"/>
      <c r="S11" s="914"/>
      <c r="T11" s="914"/>
      <c r="U11" s="914"/>
      <c r="V11" s="914"/>
      <c r="W11" s="914"/>
    </row>
    <row r="12" spans="1:40" ht="12.75" customHeight="1">
      <c r="B12" s="1966"/>
      <c r="C12" s="1967"/>
      <c r="D12" s="341"/>
      <c r="E12" s="1968"/>
      <c r="F12" s="1968"/>
      <c r="G12" s="1968"/>
      <c r="H12" s="1968"/>
      <c r="I12" s="1969"/>
      <c r="J12" s="1968"/>
      <c r="K12" s="1970"/>
      <c r="L12" s="346"/>
      <c r="M12" s="1971"/>
      <c r="N12" s="340"/>
      <c r="O12" s="914"/>
      <c r="P12" s="914"/>
      <c r="Q12" s="914"/>
      <c r="R12" s="914"/>
      <c r="S12" s="914"/>
      <c r="T12" s="914"/>
      <c r="U12" s="914"/>
      <c r="V12" s="914"/>
      <c r="W12" s="914"/>
    </row>
    <row r="13" spans="1:40" s="1941" customFormat="1" ht="24">
      <c r="B13" s="1917" t="s">
        <v>40</v>
      </c>
      <c r="C13" s="1918" t="s">
        <v>1201</v>
      </c>
      <c r="D13" s="563" t="s">
        <v>35</v>
      </c>
      <c r="E13" s="1919" t="e">
        <f>#REF!</f>
        <v>#REF!</v>
      </c>
      <c r="F13" s="1919">
        <v>11.49</v>
      </c>
      <c r="G13" s="1920">
        <v>0</v>
      </c>
      <c r="H13" s="1919">
        <f t="shared" ref="H13:H49" si="0">F13-(F13*G13)</f>
        <v>11.49</v>
      </c>
      <c r="I13" s="1920">
        <v>0.25</v>
      </c>
      <c r="J13" s="1919">
        <f t="shared" ref="J13:J49" si="1">H13+(H13*I13)</f>
        <v>14.362500000000001</v>
      </c>
      <c r="K13" s="1921" t="e">
        <f t="shared" ref="K13:K25" si="2">ROUND(E13*J13,2)</f>
        <v>#REF!</v>
      </c>
      <c r="L13" s="1557" t="s">
        <v>1200</v>
      </c>
      <c r="M13" s="1555" t="s">
        <v>31</v>
      </c>
      <c r="N13" s="914"/>
      <c r="O13" s="914"/>
      <c r="P13" s="914"/>
      <c r="Q13" s="914"/>
      <c r="R13" s="914"/>
      <c r="S13" s="914"/>
      <c r="T13" s="914"/>
      <c r="U13" s="914"/>
      <c r="V13" s="914"/>
      <c r="W13" s="915"/>
    </row>
    <row r="14" spans="1:40" s="1941" customFormat="1" ht="24">
      <c r="B14" s="1917" t="s">
        <v>88</v>
      </c>
      <c r="C14" s="1918" t="s">
        <v>441</v>
      </c>
      <c r="D14" s="563" t="s">
        <v>46</v>
      </c>
      <c r="E14" s="1919" t="e">
        <f>#REF!+#REF!+#REF!</f>
        <v>#REF!</v>
      </c>
      <c r="F14" s="1919">
        <v>11.6</v>
      </c>
      <c r="G14" s="1920">
        <v>0</v>
      </c>
      <c r="H14" s="1919">
        <f t="shared" si="0"/>
        <v>11.6</v>
      </c>
      <c r="I14" s="1920">
        <f>$I$13</f>
        <v>0.25</v>
      </c>
      <c r="J14" s="1919">
        <f t="shared" si="1"/>
        <v>14.5</v>
      </c>
      <c r="K14" s="1921" t="e">
        <f t="shared" si="2"/>
        <v>#REF!</v>
      </c>
      <c r="L14" s="1557" t="s">
        <v>442</v>
      </c>
      <c r="M14" s="1555" t="s">
        <v>31</v>
      </c>
      <c r="N14" s="914"/>
      <c r="O14" s="914"/>
      <c r="P14" s="914"/>
      <c r="Q14" s="914"/>
      <c r="R14" s="914"/>
      <c r="S14" s="914"/>
      <c r="T14" s="914"/>
      <c r="U14" s="914"/>
      <c r="V14" s="914"/>
      <c r="W14" s="915"/>
    </row>
    <row r="15" spans="1:40" s="1941" customFormat="1" ht="12.75" customHeight="1">
      <c r="B15" s="1917" t="s">
        <v>97</v>
      </c>
      <c r="C15" s="1918" t="s">
        <v>65</v>
      </c>
      <c r="D15" s="1550" t="s">
        <v>1199</v>
      </c>
      <c r="E15" s="1919" t="e">
        <f>#REF!+#REF!</f>
        <v>#REF!</v>
      </c>
      <c r="F15" s="1919">
        <v>1.05</v>
      </c>
      <c r="G15" s="1920">
        <v>0</v>
      </c>
      <c r="H15" s="1919">
        <f t="shared" si="0"/>
        <v>1.05</v>
      </c>
      <c r="I15" s="1920">
        <f t="shared" ref="I15:I49" si="3">$I$13</f>
        <v>0.25</v>
      </c>
      <c r="J15" s="1919">
        <f t="shared" si="1"/>
        <v>1.3125</v>
      </c>
      <c r="K15" s="1921" t="e">
        <f t="shared" si="2"/>
        <v>#REF!</v>
      </c>
      <c r="L15" s="1557" t="s">
        <v>64</v>
      </c>
      <c r="M15" s="1555" t="s">
        <v>31</v>
      </c>
      <c r="N15" s="914"/>
      <c r="O15" s="914"/>
      <c r="P15" s="914"/>
      <c r="Q15" s="914"/>
      <c r="R15" s="914"/>
      <c r="S15" s="914"/>
      <c r="T15" s="914"/>
      <c r="U15" s="914"/>
      <c r="V15" s="914"/>
      <c r="W15" s="915"/>
    </row>
    <row r="16" spans="1:40" s="914" customFormat="1" ht="12.75" customHeight="1">
      <c r="B16" s="1917" t="s">
        <v>98</v>
      </c>
      <c r="C16" s="1556" t="s">
        <v>1198</v>
      </c>
      <c r="D16" s="1631" t="s">
        <v>46</v>
      </c>
      <c r="E16" s="1921" t="e">
        <f>#REF!+#REF!+#REF!+#REF!+#REF!+#REF!+#REF!+#REF!+#REF!+#REF!</f>
        <v>#REF!</v>
      </c>
      <c r="F16" s="1921">
        <v>20</v>
      </c>
      <c r="G16" s="1922">
        <v>0</v>
      </c>
      <c r="H16" s="1919">
        <f t="shared" si="0"/>
        <v>20</v>
      </c>
      <c r="I16" s="1920">
        <f t="shared" si="3"/>
        <v>0.25</v>
      </c>
      <c r="J16" s="1921">
        <f t="shared" si="1"/>
        <v>25</v>
      </c>
      <c r="K16" s="1921" t="e">
        <f t="shared" si="2"/>
        <v>#REF!</v>
      </c>
      <c r="L16" s="1631" t="s">
        <v>189</v>
      </c>
      <c r="M16" s="1664" t="s">
        <v>189</v>
      </c>
      <c r="T16" s="915"/>
      <c r="U16" s="915"/>
      <c r="V16" s="955"/>
    </row>
    <row r="17" spans="2:23" s="1948" customFormat="1" ht="36" customHeight="1">
      <c r="B17" s="1917" t="s">
        <v>99</v>
      </c>
      <c r="C17" s="1556" t="s">
        <v>1197</v>
      </c>
      <c r="D17" s="1550" t="s">
        <v>45</v>
      </c>
      <c r="E17" s="1921" t="e">
        <f>#REF!</f>
        <v>#REF!</v>
      </c>
      <c r="F17" s="1924">
        <v>34.83</v>
      </c>
      <c r="G17" s="1923">
        <v>0</v>
      </c>
      <c r="H17" s="1919">
        <f t="shared" si="0"/>
        <v>34.83</v>
      </c>
      <c r="I17" s="1920">
        <f t="shared" si="3"/>
        <v>0.25</v>
      </c>
      <c r="J17" s="1924">
        <f t="shared" si="1"/>
        <v>43.537499999999994</v>
      </c>
      <c r="K17" s="1921" t="e">
        <f t="shared" si="2"/>
        <v>#REF!</v>
      </c>
      <c r="L17" s="1550" t="s">
        <v>1196</v>
      </c>
      <c r="M17" s="1397" t="s">
        <v>30</v>
      </c>
      <c r="O17" s="914"/>
      <c r="P17" s="914"/>
      <c r="Q17" s="914"/>
      <c r="R17" s="914"/>
      <c r="S17" s="914"/>
      <c r="T17" s="914"/>
      <c r="U17" s="914"/>
      <c r="V17" s="914"/>
      <c r="W17" s="915"/>
    </row>
    <row r="18" spans="2:23" s="1948" customFormat="1" ht="12.75" customHeight="1">
      <c r="B18" s="1917" t="s">
        <v>305</v>
      </c>
      <c r="C18" s="1556" t="s">
        <v>1195</v>
      </c>
      <c r="D18" s="1550" t="s">
        <v>46</v>
      </c>
      <c r="E18" s="1921" t="e">
        <f>#REF!</f>
        <v>#REF!</v>
      </c>
      <c r="F18" s="1924">
        <v>344.34</v>
      </c>
      <c r="G18" s="1923">
        <v>0</v>
      </c>
      <c r="H18" s="1919">
        <f t="shared" si="0"/>
        <v>344.34</v>
      </c>
      <c r="I18" s="1920">
        <f t="shared" si="3"/>
        <v>0.25</v>
      </c>
      <c r="J18" s="1924">
        <f t="shared" si="1"/>
        <v>430.42499999999995</v>
      </c>
      <c r="K18" s="1921" t="e">
        <f t="shared" si="2"/>
        <v>#REF!</v>
      </c>
      <c r="L18" s="1550" t="s">
        <v>1194</v>
      </c>
      <c r="M18" s="1397" t="s">
        <v>31</v>
      </c>
      <c r="N18" s="914"/>
      <c r="O18" s="914"/>
      <c r="P18" s="914"/>
      <c r="Q18" s="914"/>
      <c r="R18" s="914"/>
      <c r="S18" s="914"/>
      <c r="T18" s="914"/>
      <c r="U18" s="914"/>
      <c r="V18" s="914"/>
      <c r="W18" s="915"/>
    </row>
    <row r="19" spans="2:23" s="1948" customFormat="1" ht="12.75" customHeight="1">
      <c r="B19" s="1917" t="s">
        <v>636</v>
      </c>
      <c r="C19" s="1556" t="s">
        <v>1193</v>
      </c>
      <c r="D19" s="1550" t="s">
        <v>46</v>
      </c>
      <c r="E19" s="1921" t="e">
        <f>#REF!</f>
        <v>#REF!</v>
      </c>
      <c r="F19" s="1924">
        <v>294.58</v>
      </c>
      <c r="G19" s="1923">
        <v>0</v>
      </c>
      <c r="H19" s="1919">
        <f t="shared" si="0"/>
        <v>294.58</v>
      </c>
      <c r="I19" s="1920">
        <f t="shared" si="3"/>
        <v>0.25</v>
      </c>
      <c r="J19" s="1924">
        <f t="shared" si="1"/>
        <v>368.22499999999997</v>
      </c>
      <c r="K19" s="1921" t="e">
        <f t="shared" si="2"/>
        <v>#REF!</v>
      </c>
      <c r="L19" s="1550" t="s">
        <v>1192</v>
      </c>
      <c r="M19" s="1397" t="s">
        <v>31</v>
      </c>
      <c r="N19" s="914"/>
      <c r="O19" s="914"/>
      <c r="P19" s="914"/>
      <c r="Q19" s="914"/>
      <c r="R19" s="914"/>
      <c r="S19" s="914"/>
      <c r="T19" s="914"/>
      <c r="U19" s="914"/>
      <c r="V19" s="914"/>
      <c r="W19" s="915"/>
    </row>
    <row r="20" spans="2:23" s="1948" customFormat="1" ht="12.75" customHeight="1">
      <c r="B20" s="1917" t="s">
        <v>637</v>
      </c>
      <c r="C20" s="1556" t="s">
        <v>310</v>
      </c>
      <c r="D20" s="1550" t="s">
        <v>46</v>
      </c>
      <c r="E20" s="1921" t="e">
        <f>#REF!</f>
        <v>#REF!</v>
      </c>
      <c r="F20" s="1919">
        <v>446.02</v>
      </c>
      <c r="G20" s="1923">
        <v>0</v>
      </c>
      <c r="H20" s="1919">
        <f t="shared" si="0"/>
        <v>446.02</v>
      </c>
      <c r="I20" s="1920">
        <f t="shared" si="3"/>
        <v>0.25</v>
      </c>
      <c r="J20" s="1924">
        <f t="shared" si="1"/>
        <v>557.52499999999998</v>
      </c>
      <c r="K20" s="1921" t="e">
        <f t="shared" si="2"/>
        <v>#REF!</v>
      </c>
      <c r="L20" s="1550" t="s">
        <v>1191</v>
      </c>
      <c r="M20" s="1397" t="s">
        <v>31</v>
      </c>
      <c r="N20" s="914"/>
      <c r="O20" s="914"/>
      <c r="P20" s="914"/>
      <c r="Q20" s="914"/>
      <c r="R20" s="914"/>
      <c r="S20" s="914"/>
      <c r="T20" s="914"/>
      <c r="U20" s="914"/>
      <c r="V20" s="914"/>
      <c r="W20" s="915"/>
    </row>
    <row r="21" spans="2:23" s="1948" customFormat="1" ht="24">
      <c r="B21" s="1917" t="s">
        <v>638</v>
      </c>
      <c r="C21" s="1556" t="s">
        <v>313</v>
      </c>
      <c r="D21" s="563" t="s">
        <v>46</v>
      </c>
      <c r="E21" s="1919" t="e">
        <f>#REF!</f>
        <v>#REF!</v>
      </c>
      <c r="F21" s="1919">
        <v>7.36</v>
      </c>
      <c r="G21" s="1920">
        <v>0</v>
      </c>
      <c r="H21" s="1919">
        <f t="shared" si="0"/>
        <v>7.36</v>
      </c>
      <c r="I21" s="1920">
        <f t="shared" si="3"/>
        <v>0.25</v>
      </c>
      <c r="J21" s="1919">
        <f t="shared" si="1"/>
        <v>9.2000000000000011</v>
      </c>
      <c r="K21" s="1921" t="e">
        <f t="shared" si="2"/>
        <v>#REF!</v>
      </c>
      <c r="L21" s="1557" t="s">
        <v>1190</v>
      </c>
      <c r="M21" s="1555" t="s">
        <v>31</v>
      </c>
      <c r="N21" s="914"/>
      <c r="O21" s="914"/>
      <c r="P21" s="914"/>
      <c r="Q21" s="914"/>
      <c r="R21" s="914"/>
      <c r="S21" s="914"/>
      <c r="T21" s="914"/>
      <c r="U21" s="914"/>
      <c r="V21" s="914"/>
      <c r="W21" s="915"/>
    </row>
    <row r="22" spans="2:23" s="1948" customFormat="1" ht="12.75" customHeight="1">
      <c r="B22" s="1917" t="s">
        <v>639</v>
      </c>
      <c r="C22" s="1556" t="s">
        <v>314</v>
      </c>
      <c r="D22" s="1550" t="s">
        <v>66</v>
      </c>
      <c r="E22" s="1921" t="e">
        <f>#REF!</f>
        <v>#REF!</v>
      </c>
      <c r="F22" s="1924">
        <v>1.3</v>
      </c>
      <c r="G22" s="1923">
        <v>0</v>
      </c>
      <c r="H22" s="1919">
        <f t="shared" si="0"/>
        <v>1.3</v>
      </c>
      <c r="I22" s="1920">
        <f t="shared" si="3"/>
        <v>0.25</v>
      </c>
      <c r="J22" s="1924">
        <f t="shared" si="1"/>
        <v>1.625</v>
      </c>
      <c r="K22" s="1921" t="e">
        <f t="shared" si="2"/>
        <v>#REF!</v>
      </c>
      <c r="L22" s="1550" t="s">
        <v>1189</v>
      </c>
      <c r="M22" s="1397" t="s">
        <v>31</v>
      </c>
      <c r="N22" s="914"/>
      <c r="O22" s="914"/>
      <c r="P22" s="914"/>
      <c r="Q22" s="914"/>
      <c r="R22" s="914"/>
      <c r="S22" s="914"/>
      <c r="T22" s="914"/>
      <c r="U22" s="914"/>
      <c r="V22" s="914"/>
      <c r="W22" s="915"/>
    </row>
    <row r="23" spans="2:23" s="1948" customFormat="1" ht="12.75" customHeight="1">
      <c r="B23" s="1917" t="s">
        <v>640</v>
      </c>
      <c r="C23" s="1925" t="s">
        <v>1188</v>
      </c>
      <c r="D23" s="1550" t="s">
        <v>46</v>
      </c>
      <c r="E23" s="1921" t="e">
        <f>#REF!</f>
        <v>#REF!</v>
      </c>
      <c r="F23" s="1924">
        <v>313.45</v>
      </c>
      <c r="G23" s="1923">
        <v>0</v>
      </c>
      <c r="H23" s="1919">
        <f t="shared" si="0"/>
        <v>313.45</v>
      </c>
      <c r="I23" s="1920">
        <f t="shared" si="3"/>
        <v>0.25</v>
      </c>
      <c r="J23" s="1924">
        <f t="shared" si="1"/>
        <v>391.8125</v>
      </c>
      <c r="K23" s="1921" t="e">
        <f t="shared" si="2"/>
        <v>#REF!</v>
      </c>
      <c r="L23" s="1550" t="s">
        <v>1187</v>
      </c>
      <c r="M23" s="1397" t="s">
        <v>31</v>
      </c>
      <c r="N23" s="914"/>
      <c r="O23" s="914"/>
      <c r="P23" s="914"/>
      <c r="Q23" s="914"/>
      <c r="R23" s="914"/>
      <c r="S23" s="914"/>
      <c r="T23" s="914"/>
      <c r="U23" s="914"/>
      <c r="V23" s="914"/>
      <c r="W23" s="915"/>
    </row>
    <row r="24" spans="2:23" s="1948" customFormat="1" ht="24">
      <c r="B24" s="1917" t="s">
        <v>641</v>
      </c>
      <c r="C24" s="1918" t="s">
        <v>1186</v>
      </c>
      <c r="D24" s="563" t="s">
        <v>46</v>
      </c>
      <c r="E24" s="1919" t="e">
        <f>#REF!</f>
        <v>#REF!</v>
      </c>
      <c r="F24" s="1919">
        <v>7.36</v>
      </c>
      <c r="G24" s="1920">
        <v>0</v>
      </c>
      <c r="H24" s="1919">
        <f t="shared" si="0"/>
        <v>7.36</v>
      </c>
      <c r="I24" s="1920">
        <f t="shared" si="3"/>
        <v>0.25</v>
      </c>
      <c r="J24" s="1919">
        <f t="shared" si="1"/>
        <v>9.2000000000000011</v>
      </c>
      <c r="K24" s="1921" t="e">
        <f t="shared" si="2"/>
        <v>#REF!</v>
      </c>
      <c r="L24" s="1557" t="s">
        <v>1185</v>
      </c>
      <c r="M24" s="1555" t="s">
        <v>31</v>
      </c>
      <c r="N24" s="914"/>
      <c r="O24" s="914"/>
      <c r="P24" s="914"/>
      <c r="Q24" s="914"/>
      <c r="R24" s="914"/>
      <c r="S24" s="914"/>
      <c r="T24" s="914"/>
      <c r="U24" s="914"/>
      <c r="V24" s="914"/>
      <c r="W24" s="915"/>
    </row>
    <row r="25" spans="2:23" s="1948" customFormat="1" ht="12.75" customHeight="1">
      <c r="B25" s="1917" t="s">
        <v>642</v>
      </c>
      <c r="C25" s="1556" t="s">
        <v>1184</v>
      </c>
      <c r="D25" s="1550" t="s">
        <v>66</v>
      </c>
      <c r="E25" s="1921" t="e">
        <f>#REF!</f>
        <v>#REF!</v>
      </c>
      <c r="F25" s="1924">
        <v>1.3</v>
      </c>
      <c r="G25" s="1923">
        <v>0</v>
      </c>
      <c r="H25" s="1919">
        <f t="shared" si="0"/>
        <v>1.3</v>
      </c>
      <c r="I25" s="1920">
        <f t="shared" si="3"/>
        <v>0.25</v>
      </c>
      <c r="J25" s="1924">
        <f t="shared" si="1"/>
        <v>1.625</v>
      </c>
      <c r="K25" s="1921" t="e">
        <f t="shared" si="2"/>
        <v>#REF!</v>
      </c>
      <c r="L25" s="1550" t="s">
        <v>1183</v>
      </c>
      <c r="M25" s="1397" t="s">
        <v>31</v>
      </c>
      <c r="N25" s="914"/>
      <c r="O25" s="914"/>
      <c r="P25" s="914"/>
      <c r="Q25" s="914"/>
      <c r="R25" s="914"/>
      <c r="S25" s="914"/>
      <c r="T25" s="914"/>
      <c r="U25" s="914"/>
      <c r="V25" s="914"/>
      <c r="W25" s="915"/>
    </row>
    <row r="26" spans="2:23" s="1948" customFormat="1" ht="12.75" customHeight="1">
      <c r="B26" s="1917" t="s">
        <v>643</v>
      </c>
      <c r="C26" s="1925" t="s">
        <v>1182</v>
      </c>
      <c r="D26" s="1550" t="s">
        <v>46</v>
      </c>
      <c r="E26" s="1919" t="e">
        <f>#REF!</f>
        <v>#REF!</v>
      </c>
      <c r="F26" s="1919">
        <v>418.86</v>
      </c>
      <c r="G26" s="1920">
        <v>0</v>
      </c>
      <c r="H26" s="1919">
        <f t="shared" si="0"/>
        <v>418.86</v>
      </c>
      <c r="I26" s="1920">
        <f t="shared" si="3"/>
        <v>0.25</v>
      </c>
      <c r="J26" s="1919">
        <f t="shared" si="1"/>
        <v>523.57500000000005</v>
      </c>
      <c r="K26" s="1926" t="e">
        <f>E26*F26</f>
        <v>#REF!</v>
      </c>
      <c r="L26" s="1557" t="s">
        <v>1181</v>
      </c>
      <c r="M26" s="1397" t="s">
        <v>31</v>
      </c>
      <c r="N26" s="914"/>
      <c r="O26" s="914"/>
      <c r="P26" s="914"/>
      <c r="Q26" s="914"/>
      <c r="R26" s="914"/>
      <c r="S26" s="914"/>
      <c r="T26" s="914"/>
      <c r="U26" s="914"/>
      <c r="V26" s="914"/>
      <c r="W26" s="915"/>
    </row>
    <row r="27" spans="2:23" s="1948" customFormat="1" ht="24">
      <c r="B27" s="1917" t="s">
        <v>624</v>
      </c>
      <c r="C27" s="1925" t="s">
        <v>1180</v>
      </c>
      <c r="D27" s="1550" t="s">
        <v>46</v>
      </c>
      <c r="E27" s="1919" t="e">
        <f>#REF!</f>
        <v>#REF!</v>
      </c>
      <c r="F27" s="1919">
        <v>7.13</v>
      </c>
      <c r="G27" s="1920">
        <v>0</v>
      </c>
      <c r="H27" s="1919">
        <f t="shared" si="0"/>
        <v>7.13</v>
      </c>
      <c r="I27" s="1920">
        <f t="shared" si="3"/>
        <v>0.25</v>
      </c>
      <c r="J27" s="1919">
        <f t="shared" si="1"/>
        <v>8.9124999999999996</v>
      </c>
      <c r="K27" s="1926" t="e">
        <f>E27*F27</f>
        <v>#REF!</v>
      </c>
      <c r="L27" s="1557" t="s">
        <v>1179</v>
      </c>
      <c r="M27" s="1397" t="s">
        <v>31</v>
      </c>
      <c r="N27" s="914"/>
      <c r="O27" s="914"/>
      <c r="P27" s="914"/>
      <c r="Q27" s="914"/>
      <c r="R27" s="914"/>
      <c r="S27" s="914"/>
      <c r="T27" s="914"/>
      <c r="U27" s="914"/>
      <c r="V27" s="914"/>
      <c r="W27" s="915"/>
    </row>
    <row r="28" spans="2:23" s="1948" customFormat="1" ht="12.75" customHeight="1">
      <c r="B28" s="1917" t="s">
        <v>644</v>
      </c>
      <c r="C28" s="1925" t="s">
        <v>1178</v>
      </c>
      <c r="D28" s="1550" t="s">
        <v>1177</v>
      </c>
      <c r="E28" s="1919" t="e">
        <f>#REF!</f>
        <v>#REF!</v>
      </c>
      <c r="F28" s="1919">
        <v>1.07</v>
      </c>
      <c r="G28" s="1920">
        <v>0</v>
      </c>
      <c r="H28" s="1919">
        <f t="shared" si="0"/>
        <v>1.07</v>
      </c>
      <c r="I28" s="1920">
        <f t="shared" si="3"/>
        <v>0.25</v>
      </c>
      <c r="J28" s="1919">
        <f t="shared" si="1"/>
        <v>1.3375000000000001</v>
      </c>
      <c r="K28" s="1926" t="e">
        <f>E28*F28</f>
        <v>#REF!</v>
      </c>
      <c r="L28" s="1557" t="s">
        <v>1176</v>
      </c>
      <c r="M28" s="1397" t="s">
        <v>31</v>
      </c>
      <c r="N28" s="914"/>
      <c r="O28" s="914"/>
      <c r="P28" s="914"/>
      <c r="Q28" s="914"/>
      <c r="R28" s="914"/>
      <c r="S28" s="914"/>
      <c r="T28" s="914"/>
      <c r="U28" s="914"/>
      <c r="V28" s="914"/>
      <c r="W28" s="915"/>
    </row>
    <row r="29" spans="2:23" s="1948" customFormat="1" ht="12.75" customHeight="1">
      <c r="B29" s="1917" t="s">
        <v>645</v>
      </c>
      <c r="C29" s="1556" t="s">
        <v>308</v>
      </c>
      <c r="D29" s="1550" t="s">
        <v>35</v>
      </c>
      <c r="E29" s="1921" t="e">
        <f>#REF!</f>
        <v>#REF!</v>
      </c>
      <c r="F29" s="1919">
        <v>1.92</v>
      </c>
      <c r="G29" s="1923">
        <v>0</v>
      </c>
      <c r="H29" s="1919">
        <f t="shared" si="0"/>
        <v>1.92</v>
      </c>
      <c r="I29" s="1920">
        <f t="shared" si="3"/>
        <v>0.25</v>
      </c>
      <c r="J29" s="1924">
        <f t="shared" si="1"/>
        <v>2.4</v>
      </c>
      <c r="K29" s="1921" t="e">
        <f t="shared" ref="K29:K43" si="4">ROUND(E29*J29,2)</f>
        <v>#REF!</v>
      </c>
      <c r="L29" s="1550" t="s">
        <v>1175</v>
      </c>
      <c r="M29" s="1397" t="s">
        <v>31</v>
      </c>
      <c r="N29" s="914"/>
      <c r="O29" s="914"/>
      <c r="P29" s="914"/>
      <c r="Q29" s="914"/>
      <c r="R29" s="914"/>
      <c r="S29" s="914"/>
      <c r="T29" s="914"/>
      <c r="U29" s="914"/>
      <c r="V29" s="914"/>
      <c r="W29" s="915"/>
    </row>
    <row r="30" spans="2:23" s="1948" customFormat="1" ht="12.75" customHeight="1">
      <c r="B30" s="1917" t="s">
        <v>646</v>
      </c>
      <c r="C30" s="1556" t="s">
        <v>309</v>
      </c>
      <c r="D30" s="1550" t="s">
        <v>46</v>
      </c>
      <c r="E30" s="1921" t="e">
        <f>#REF!</f>
        <v>#REF!</v>
      </c>
      <c r="F30" s="1919">
        <v>3.92</v>
      </c>
      <c r="G30" s="1923">
        <v>0</v>
      </c>
      <c r="H30" s="1919">
        <f t="shared" si="0"/>
        <v>3.92</v>
      </c>
      <c r="I30" s="1920">
        <f t="shared" si="3"/>
        <v>0.25</v>
      </c>
      <c r="J30" s="1924">
        <f t="shared" si="1"/>
        <v>4.9000000000000004</v>
      </c>
      <c r="K30" s="1921" t="e">
        <f t="shared" si="4"/>
        <v>#REF!</v>
      </c>
      <c r="L30" s="1550" t="s">
        <v>1174</v>
      </c>
      <c r="M30" s="1397" t="s">
        <v>31</v>
      </c>
      <c r="N30" s="914"/>
      <c r="O30" s="914"/>
      <c r="P30" s="914"/>
      <c r="Q30" s="914"/>
      <c r="R30" s="914"/>
      <c r="S30" s="914"/>
      <c r="T30" s="914"/>
      <c r="U30" s="914"/>
      <c r="V30" s="914"/>
      <c r="W30" s="915"/>
    </row>
    <row r="31" spans="2:23" s="1948" customFormat="1" ht="12.75" customHeight="1">
      <c r="B31" s="1917" t="s">
        <v>647</v>
      </c>
      <c r="C31" s="1925" t="s">
        <v>1173</v>
      </c>
      <c r="D31" s="1550" t="s">
        <v>1151</v>
      </c>
      <c r="E31" s="1919" t="e">
        <f>#REF!</f>
        <v>#REF!</v>
      </c>
      <c r="F31" s="1919">
        <v>548.73</v>
      </c>
      <c r="G31" s="1920">
        <v>0.35</v>
      </c>
      <c r="H31" s="1919">
        <f t="shared" si="0"/>
        <v>356.67450000000002</v>
      </c>
      <c r="I31" s="1920">
        <f t="shared" si="3"/>
        <v>0.25</v>
      </c>
      <c r="J31" s="1919">
        <f t="shared" si="1"/>
        <v>445.84312500000004</v>
      </c>
      <c r="K31" s="1921" t="e">
        <f t="shared" si="4"/>
        <v>#REF!</v>
      </c>
      <c r="L31" s="1554" t="s">
        <v>1224</v>
      </c>
      <c r="M31" s="1397" t="s">
        <v>1127</v>
      </c>
      <c r="N31" s="914"/>
      <c r="O31" s="914"/>
      <c r="P31" s="914"/>
      <c r="Q31" s="914"/>
      <c r="R31" s="914"/>
      <c r="S31" s="914"/>
      <c r="T31" s="914"/>
      <c r="U31" s="914"/>
      <c r="V31" s="914"/>
      <c r="W31" s="915"/>
    </row>
    <row r="32" spans="2:23" s="1948" customFormat="1" ht="45" customHeight="1">
      <c r="B32" s="1917" t="s">
        <v>648</v>
      </c>
      <c r="C32" s="1556" t="s">
        <v>1172</v>
      </c>
      <c r="D32" s="1550" t="s">
        <v>35</v>
      </c>
      <c r="E32" s="1927" t="e">
        <f>#REF!</f>
        <v>#REF!</v>
      </c>
      <c r="F32" s="1919">
        <v>60.5</v>
      </c>
      <c r="G32" s="1920">
        <v>0</v>
      </c>
      <c r="H32" s="1919">
        <f t="shared" si="0"/>
        <v>60.5</v>
      </c>
      <c r="I32" s="1920">
        <f t="shared" si="3"/>
        <v>0.25</v>
      </c>
      <c r="J32" s="1928">
        <f t="shared" si="1"/>
        <v>75.625</v>
      </c>
      <c r="K32" s="1921" t="e">
        <f t="shared" si="4"/>
        <v>#REF!</v>
      </c>
      <c r="L32" s="1929" t="s">
        <v>1171</v>
      </c>
      <c r="M32" s="1397" t="s">
        <v>30</v>
      </c>
      <c r="N32" s="914"/>
      <c r="O32" s="914"/>
      <c r="P32" s="914"/>
      <c r="Q32" s="914"/>
      <c r="R32" s="914"/>
      <c r="S32" s="914"/>
      <c r="T32" s="914"/>
      <c r="U32" s="914"/>
      <c r="V32" s="914"/>
      <c r="W32" s="915"/>
    </row>
    <row r="33" spans="1:40" s="1948" customFormat="1" ht="12.75" customHeight="1">
      <c r="B33" s="1917" t="s">
        <v>649</v>
      </c>
      <c r="C33" s="1556" t="s">
        <v>1170</v>
      </c>
      <c r="D33" s="1550" t="s">
        <v>46</v>
      </c>
      <c r="E33" s="1921" t="e">
        <f>#REF!</f>
        <v>#REF!</v>
      </c>
      <c r="F33" s="1924">
        <v>142.6</v>
      </c>
      <c r="G33" s="1923">
        <v>0</v>
      </c>
      <c r="H33" s="1919">
        <f t="shared" si="0"/>
        <v>142.6</v>
      </c>
      <c r="I33" s="1920">
        <f t="shared" si="3"/>
        <v>0.25</v>
      </c>
      <c r="J33" s="1924">
        <f t="shared" si="1"/>
        <v>178.25</v>
      </c>
      <c r="K33" s="1921" t="e">
        <f t="shared" si="4"/>
        <v>#REF!</v>
      </c>
      <c r="L33" s="1550" t="s">
        <v>1169</v>
      </c>
      <c r="M33" s="1397" t="s">
        <v>31</v>
      </c>
      <c r="N33" s="914"/>
      <c r="O33" s="914"/>
      <c r="P33" s="914"/>
      <c r="Q33" s="914"/>
      <c r="R33" s="914"/>
      <c r="S33" s="914"/>
      <c r="T33" s="914"/>
      <c r="U33" s="914"/>
      <c r="V33" s="914"/>
      <c r="W33" s="915"/>
    </row>
    <row r="34" spans="1:40" s="1948" customFormat="1" ht="12.75" customHeight="1">
      <c r="B34" s="1917" t="s">
        <v>650</v>
      </c>
      <c r="C34" s="1925" t="s">
        <v>1168</v>
      </c>
      <c r="D34" s="1550" t="s">
        <v>1151</v>
      </c>
      <c r="E34" s="1921" t="e">
        <f>#REF!</f>
        <v>#REF!</v>
      </c>
      <c r="F34" s="1924">
        <v>65.849999999999994</v>
      </c>
      <c r="G34" s="1923">
        <v>0</v>
      </c>
      <c r="H34" s="1919">
        <f t="shared" si="0"/>
        <v>65.849999999999994</v>
      </c>
      <c r="I34" s="1920">
        <f t="shared" si="3"/>
        <v>0.25</v>
      </c>
      <c r="J34" s="1924">
        <f t="shared" si="1"/>
        <v>82.3125</v>
      </c>
      <c r="K34" s="1921" t="e">
        <f t="shared" si="4"/>
        <v>#REF!</v>
      </c>
      <c r="L34" s="1550">
        <v>73711</v>
      </c>
      <c r="M34" s="1397" t="s">
        <v>30</v>
      </c>
      <c r="N34" s="914"/>
      <c r="O34" s="914"/>
      <c r="P34" s="914"/>
      <c r="Q34" s="914"/>
      <c r="R34" s="914"/>
      <c r="S34" s="914"/>
      <c r="T34" s="914"/>
      <c r="U34" s="914"/>
      <c r="V34" s="914"/>
      <c r="W34" s="915"/>
    </row>
    <row r="35" spans="1:40" s="1948" customFormat="1" ht="12.75" customHeight="1">
      <c r="B35" s="1917" t="s">
        <v>651</v>
      </c>
      <c r="C35" s="1556" t="s">
        <v>1167</v>
      </c>
      <c r="D35" s="1550" t="s">
        <v>1151</v>
      </c>
      <c r="E35" s="1921" t="e">
        <f>#REF!</f>
        <v>#REF!</v>
      </c>
      <c r="F35" s="1924">
        <v>86.26</v>
      </c>
      <c r="G35" s="1923">
        <v>0</v>
      </c>
      <c r="H35" s="1919">
        <f t="shared" si="0"/>
        <v>86.26</v>
      </c>
      <c r="I35" s="1920">
        <f t="shared" si="3"/>
        <v>0.25</v>
      </c>
      <c r="J35" s="1924">
        <f t="shared" si="1"/>
        <v>107.825</v>
      </c>
      <c r="K35" s="1921" t="e">
        <f t="shared" si="4"/>
        <v>#REF!</v>
      </c>
      <c r="L35" s="1550">
        <v>73710</v>
      </c>
      <c r="M35" s="1628" t="s">
        <v>30</v>
      </c>
      <c r="N35" s="914"/>
      <c r="O35" s="914"/>
      <c r="P35" s="914"/>
      <c r="Q35" s="914"/>
      <c r="R35" s="914"/>
      <c r="S35" s="914"/>
      <c r="T35" s="914"/>
      <c r="U35" s="914"/>
      <c r="V35" s="914"/>
      <c r="W35" s="915"/>
    </row>
    <row r="36" spans="1:40" s="1948" customFormat="1" ht="24">
      <c r="B36" s="1917" t="s">
        <v>717</v>
      </c>
      <c r="C36" s="1930" t="s">
        <v>379</v>
      </c>
      <c r="D36" s="1550" t="s">
        <v>46</v>
      </c>
      <c r="E36" s="1921" t="e">
        <f>#REF!</f>
        <v>#REF!</v>
      </c>
      <c r="F36" s="1924">
        <v>57.99</v>
      </c>
      <c r="G36" s="1923">
        <v>0</v>
      </c>
      <c r="H36" s="1919">
        <f t="shared" si="0"/>
        <v>57.99</v>
      </c>
      <c r="I36" s="1920">
        <f t="shared" si="3"/>
        <v>0.25</v>
      </c>
      <c r="J36" s="1924">
        <f t="shared" si="1"/>
        <v>72.487499999999997</v>
      </c>
      <c r="K36" s="1921" t="e">
        <f t="shared" si="4"/>
        <v>#REF!</v>
      </c>
      <c r="L36" s="1550" t="s">
        <v>1166</v>
      </c>
      <c r="M36" s="1397" t="s">
        <v>31</v>
      </c>
      <c r="N36" s="914"/>
      <c r="O36" s="914"/>
      <c r="P36" s="914"/>
      <c r="Q36" s="914"/>
      <c r="R36" s="914"/>
      <c r="S36" s="914"/>
      <c r="T36" s="914"/>
      <c r="U36" s="914"/>
      <c r="V36" s="914"/>
      <c r="W36" s="915"/>
    </row>
    <row r="37" spans="1:40" s="1948" customFormat="1" ht="12.75" customHeight="1">
      <c r="B37" s="1917" t="s">
        <v>718</v>
      </c>
      <c r="C37" s="1556" t="s">
        <v>1165</v>
      </c>
      <c r="D37" s="1550" t="s">
        <v>46</v>
      </c>
      <c r="E37" s="1921" t="e">
        <f>#REF!</f>
        <v>#REF!</v>
      </c>
      <c r="F37" s="1924">
        <v>312.55</v>
      </c>
      <c r="G37" s="1923">
        <v>0</v>
      </c>
      <c r="H37" s="1919">
        <f t="shared" si="0"/>
        <v>312.55</v>
      </c>
      <c r="I37" s="1920">
        <f t="shared" si="3"/>
        <v>0.25</v>
      </c>
      <c r="J37" s="1924">
        <f t="shared" si="1"/>
        <v>390.6875</v>
      </c>
      <c r="K37" s="1919" t="e">
        <f t="shared" si="4"/>
        <v>#REF!</v>
      </c>
      <c r="L37" s="2379" t="s">
        <v>1218</v>
      </c>
      <c r="M37" s="1628" t="s">
        <v>30</v>
      </c>
      <c r="N37" s="914"/>
      <c r="O37" s="914"/>
      <c r="P37" s="914"/>
      <c r="Q37" s="914"/>
      <c r="R37" s="914"/>
      <c r="S37" s="914"/>
      <c r="T37" s="914"/>
      <c r="U37" s="914"/>
      <c r="V37" s="914"/>
      <c r="W37" s="915"/>
    </row>
    <row r="38" spans="1:40" s="1948" customFormat="1" ht="36">
      <c r="B38" s="1917" t="s">
        <v>1164</v>
      </c>
      <c r="C38" s="1918" t="s">
        <v>1163</v>
      </c>
      <c r="D38" s="563" t="s">
        <v>35</v>
      </c>
      <c r="E38" s="1919" t="e">
        <f>#REF!</f>
        <v>#REF!</v>
      </c>
      <c r="F38" s="1919">
        <v>6.22</v>
      </c>
      <c r="G38" s="1920">
        <v>0</v>
      </c>
      <c r="H38" s="1919">
        <f t="shared" si="0"/>
        <v>6.22</v>
      </c>
      <c r="I38" s="1920">
        <f t="shared" si="3"/>
        <v>0.25</v>
      </c>
      <c r="J38" s="1919">
        <f t="shared" si="1"/>
        <v>7.7749999999999995</v>
      </c>
      <c r="K38" s="1921" t="e">
        <f t="shared" si="4"/>
        <v>#REF!</v>
      </c>
      <c r="L38" s="1557" t="s">
        <v>1162</v>
      </c>
      <c r="M38" s="1555" t="s">
        <v>31</v>
      </c>
      <c r="N38" s="914"/>
      <c r="O38" s="914"/>
      <c r="P38" s="914"/>
      <c r="Q38" s="914"/>
      <c r="R38" s="914"/>
      <c r="S38" s="914"/>
      <c r="T38" s="914"/>
      <c r="U38" s="914"/>
      <c r="V38" s="914"/>
      <c r="W38" s="915"/>
    </row>
    <row r="39" spans="1:40" s="1941" customFormat="1" ht="24">
      <c r="B39" s="1917" t="s">
        <v>1161</v>
      </c>
      <c r="C39" s="1918" t="s">
        <v>1160</v>
      </c>
      <c r="D39" s="563" t="s">
        <v>46</v>
      </c>
      <c r="E39" s="1919" t="e">
        <f>#REF!</f>
        <v>#REF!</v>
      </c>
      <c r="F39" s="1919">
        <v>378.65</v>
      </c>
      <c r="G39" s="1920">
        <v>0</v>
      </c>
      <c r="H39" s="1919">
        <f t="shared" si="0"/>
        <v>378.65</v>
      </c>
      <c r="I39" s="1920">
        <f t="shared" si="3"/>
        <v>0.25</v>
      </c>
      <c r="J39" s="1919">
        <f t="shared" si="1"/>
        <v>473.3125</v>
      </c>
      <c r="K39" s="1921" t="e">
        <f t="shared" si="4"/>
        <v>#REF!</v>
      </c>
      <c r="L39" s="1557" t="s">
        <v>1159</v>
      </c>
      <c r="M39" s="1555" t="s">
        <v>31</v>
      </c>
      <c r="N39" s="914"/>
      <c r="O39" s="914"/>
      <c r="P39" s="914"/>
      <c r="Q39" s="914"/>
      <c r="R39" s="914"/>
      <c r="S39" s="914"/>
      <c r="T39" s="914"/>
      <c r="U39" s="914"/>
      <c r="V39" s="914"/>
      <c r="W39" s="915"/>
    </row>
    <row r="40" spans="1:40" ht="24">
      <c r="A40" s="1947"/>
      <c r="B40" s="1917" t="s">
        <v>1158</v>
      </c>
      <c r="C40" s="1930" t="s">
        <v>1157</v>
      </c>
      <c r="D40" s="563" t="s">
        <v>1151</v>
      </c>
      <c r="E40" s="1919" t="e">
        <f>#REF!</f>
        <v>#REF!</v>
      </c>
      <c r="F40" s="1919">
        <v>20.43</v>
      </c>
      <c r="G40" s="1920">
        <v>0</v>
      </c>
      <c r="H40" s="1919">
        <f t="shared" si="0"/>
        <v>20.43</v>
      </c>
      <c r="I40" s="1920">
        <f t="shared" si="3"/>
        <v>0.25</v>
      </c>
      <c r="J40" s="1919">
        <f t="shared" si="1"/>
        <v>25.537500000000001</v>
      </c>
      <c r="K40" s="1921" t="e">
        <f t="shared" si="4"/>
        <v>#REF!</v>
      </c>
      <c r="L40" s="1557">
        <v>72949</v>
      </c>
      <c r="M40" s="1397" t="s">
        <v>30</v>
      </c>
      <c r="N40" s="340"/>
      <c r="O40" s="340"/>
      <c r="P40" s="340"/>
      <c r="Q40" s="340"/>
      <c r="R40" s="340"/>
      <c r="S40" s="340"/>
      <c r="T40" s="340"/>
      <c r="U40" s="340"/>
      <c r="V40" s="340"/>
      <c r="W40" s="352"/>
      <c r="X40" s="1947"/>
      <c r="Y40" s="1947"/>
      <c r="Z40" s="1947"/>
      <c r="AA40" s="1947"/>
      <c r="AB40" s="1947"/>
      <c r="AC40" s="1947"/>
      <c r="AD40" s="1947"/>
      <c r="AE40" s="1947"/>
      <c r="AF40" s="1947"/>
      <c r="AG40" s="1947"/>
      <c r="AH40" s="1947"/>
      <c r="AI40" s="1947"/>
      <c r="AJ40" s="1947"/>
      <c r="AK40" s="1947"/>
      <c r="AL40" s="1947"/>
      <c r="AM40" s="1947"/>
      <c r="AN40" s="1947"/>
    </row>
    <row r="41" spans="1:40" s="1941" customFormat="1" ht="12.75" customHeight="1">
      <c r="B41" s="1917" t="s">
        <v>1156</v>
      </c>
      <c r="C41" s="1925" t="s">
        <v>312</v>
      </c>
      <c r="D41" s="1550" t="s">
        <v>1155</v>
      </c>
      <c r="E41" s="1921" t="e">
        <f>E40*30</f>
        <v>#REF!</v>
      </c>
      <c r="F41" s="1924">
        <v>0.32</v>
      </c>
      <c r="G41" s="1923">
        <v>0</v>
      </c>
      <c r="H41" s="1919">
        <f t="shared" si="0"/>
        <v>0.32</v>
      </c>
      <c r="I41" s="1920">
        <f t="shared" si="3"/>
        <v>0.25</v>
      </c>
      <c r="J41" s="1919">
        <f t="shared" si="1"/>
        <v>0.4</v>
      </c>
      <c r="K41" s="1921" t="e">
        <f t="shared" si="4"/>
        <v>#REF!</v>
      </c>
      <c r="L41" s="1550" t="s">
        <v>1154</v>
      </c>
      <c r="M41" s="1555" t="s">
        <v>31</v>
      </c>
      <c r="N41" s="914"/>
      <c r="O41" s="914"/>
      <c r="P41" s="914"/>
      <c r="Q41" s="914"/>
      <c r="R41" s="914"/>
      <c r="S41" s="914"/>
      <c r="T41" s="914"/>
      <c r="U41" s="914"/>
      <c r="V41" s="914"/>
      <c r="W41" s="915"/>
    </row>
    <row r="42" spans="1:40" s="1941" customFormat="1" ht="24">
      <c r="B42" s="1917" t="s">
        <v>1153</v>
      </c>
      <c r="C42" s="1925" t="s">
        <v>1152</v>
      </c>
      <c r="D42" s="563" t="s">
        <v>1151</v>
      </c>
      <c r="E42" s="1921" t="e">
        <f>#REF!</f>
        <v>#REF!</v>
      </c>
      <c r="F42" s="1924">
        <v>11.73</v>
      </c>
      <c r="G42" s="1923">
        <v>0</v>
      </c>
      <c r="H42" s="1919">
        <f t="shared" si="0"/>
        <v>11.73</v>
      </c>
      <c r="I42" s="1920">
        <f t="shared" si="3"/>
        <v>0.25</v>
      </c>
      <c r="J42" s="1919">
        <f t="shared" si="1"/>
        <v>14.662500000000001</v>
      </c>
      <c r="K42" s="1921" t="e">
        <f t="shared" si="4"/>
        <v>#REF!</v>
      </c>
      <c r="L42" s="1550" t="s">
        <v>1150</v>
      </c>
      <c r="M42" s="1555" t="s">
        <v>31</v>
      </c>
      <c r="N42" s="914"/>
      <c r="O42" s="914"/>
      <c r="P42" s="914"/>
      <c r="Q42" s="914"/>
      <c r="R42" s="914"/>
      <c r="S42" s="914"/>
      <c r="T42" s="914"/>
      <c r="U42" s="914"/>
      <c r="V42" s="914"/>
      <c r="W42" s="915"/>
    </row>
    <row r="43" spans="1:40" s="1941" customFormat="1" ht="12.75" customHeight="1">
      <c r="B43" s="1917" t="s">
        <v>1149</v>
      </c>
      <c r="C43" s="1925" t="s">
        <v>1148</v>
      </c>
      <c r="D43" s="1550" t="s">
        <v>1147</v>
      </c>
      <c r="E43" s="1921" t="e">
        <f>(E42*1.3)*30</f>
        <v>#REF!</v>
      </c>
      <c r="F43" s="1924">
        <v>0.39</v>
      </c>
      <c r="G43" s="1923">
        <v>0</v>
      </c>
      <c r="H43" s="1919">
        <f t="shared" si="0"/>
        <v>0.39</v>
      </c>
      <c r="I43" s="1920">
        <f t="shared" si="3"/>
        <v>0.25</v>
      </c>
      <c r="J43" s="1919">
        <f t="shared" si="1"/>
        <v>0.48750000000000004</v>
      </c>
      <c r="K43" s="1921" t="e">
        <f t="shared" si="4"/>
        <v>#REF!</v>
      </c>
      <c r="L43" s="1550" t="s">
        <v>1146</v>
      </c>
      <c r="M43" s="1555" t="s">
        <v>31</v>
      </c>
      <c r="N43" s="914"/>
      <c r="O43" s="914"/>
      <c r="P43" s="914"/>
      <c r="Q43" s="914"/>
      <c r="R43" s="914"/>
      <c r="S43" s="914"/>
      <c r="T43" s="914"/>
      <c r="U43" s="914"/>
      <c r="V43" s="914"/>
      <c r="W43" s="915"/>
    </row>
    <row r="44" spans="1:40" s="1941" customFormat="1" ht="12.75" customHeight="1">
      <c r="B44" s="1917" t="s">
        <v>1145</v>
      </c>
      <c r="C44" s="1925" t="s">
        <v>1144</v>
      </c>
      <c r="D44" s="1550" t="s">
        <v>45</v>
      </c>
      <c r="E44" s="1919" t="e">
        <f>#REF!</f>
        <v>#REF!</v>
      </c>
      <c r="F44" s="1919">
        <v>4.9000000000000004</v>
      </c>
      <c r="G44" s="1923">
        <v>0</v>
      </c>
      <c r="H44" s="1919">
        <f t="shared" si="0"/>
        <v>4.9000000000000004</v>
      </c>
      <c r="I44" s="1920">
        <f t="shared" si="3"/>
        <v>0.25</v>
      </c>
      <c r="J44" s="1919">
        <f t="shared" si="1"/>
        <v>6.125</v>
      </c>
      <c r="K44" s="1926" t="e">
        <f>E44*F44</f>
        <v>#REF!</v>
      </c>
      <c r="L44" s="1557" t="s">
        <v>1143</v>
      </c>
      <c r="M44" s="1555" t="s">
        <v>31</v>
      </c>
      <c r="N44" s="914"/>
      <c r="O44" s="914"/>
      <c r="P44" s="914"/>
      <c r="Q44" s="914"/>
      <c r="R44" s="914"/>
      <c r="S44" s="914"/>
      <c r="T44" s="914"/>
      <c r="U44" s="914"/>
      <c r="V44" s="914"/>
      <c r="W44" s="915"/>
    </row>
    <row r="45" spans="1:40" s="1941" customFormat="1" ht="12.75" customHeight="1">
      <c r="B45" s="1917" t="s">
        <v>1142</v>
      </c>
      <c r="C45" s="1925" t="s">
        <v>1141</v>
      </c>
      <c r="D45" s="1550" t="s">
        <v>1140</v>
      </c>
      <c r="E45" s="1921" t="e">
        <f>E44*30</f>
        <v>#REF!</v>
      </c>
      <c r="F45" s="1924">
        <v>0.12</v>
      </c>
      <c r="G45" s="1923">
        <v>0</v>
      </c>
      <c r="H45" s="1919">
        <f t="shared" si="0"/>
        <v>0.12</v>
      </c>
      <c r="I45" s="1920">
        <f t="shared" si="3"/>
        <v>0.25</v>
      </c>
      <c r="J45" s="1919">
        <f t="shared" si="1"/>
        <v>0.15</v>
      </c>
      <c r="K45" s="1921" t="e">
        <f>ROUND(E45*J45,2)</f>
        <v>#REF!</v>
      </c>
      <c r="L45" s="1550" t="s">
        <v>1139</v>
      </c>
      <c r="M45" s="1555" t="s">
        <v>31</v>
      </c>
      <c r="N45" s="914"/>
      <c r="O45" s="914"/>
      <c r="P45" s="914"/>
      <c r="Q45" s="914"/>
      <c r="R45" s="914"/>
      <c r="S45" s="914"/>
      <c r="T45" s="914"/>
      <c r="U45" s="914"/>
      <c r="V45" s="914"/>
      <c r="W45" s="915"/>
    </row>
    <row r="46" spans="1:40" s="1948" customFormat="1" ht="24">
      <c r="B46" s="1917" t="s">
        <v>1138</v>
      </c>
      <c r="C46" s="1925" t="s">
        <v>1137</v>
      </c>
      <c r="D46" s="1550" t="s">
        <v>46</v>
      </c>
      <c r="E46" s="1921" t="e">
        <f>(E40+E42+#REF!)*1.3</f>
        <v>#REF!</v>
      </c>
      <c r="F46" s="2381">
        <v>0.69</v>
      </c>
      <c r="G46" s="1923">
        <v>0</v>
      </c>
      <c r="H46" s="1919">
        <f t="shared" si="0"/>
        <v>0.69</v>
      </c>
      <c r="I46" s="1920">
        <f t="shared" si="3"/>
        <v>0.25</v>
      </c>
      <c r="J46" s="1924">
        <f t="shared" si="1"/>
        <v>0.86249999999999993</v>
      </c>
      <c r="K46" s="1921" t="e">
        <f>ROUND(E46*J46,2)</f>
        <v>#REF!</v>
      </c>
      <c r="L46" s="1550">
        <v>72898</v>
      </c>
      <c r="M46" s="1397" t="s">
        <v>30</v>
      </c>
      <c r="N46" s="914"/>
      <c r="O46" s="914"/>
      <c r="P46" s="914"/>
      <c r="Q46" s="914"/>
      <c r="R46" s="914"/>
      <c r="S46" s="914"/>
      <c r="T46" s="914"/>
      <c r="U46" s="914"/>
      <c r="V46" s="914"/>
      <c r="W46" s="915"/>
    </row>
    <row r="47" spans="1:40" s="1948" customFormat="1" ht="12.75" customHeight="1">
      <c r="B47" s="1917" t="s">
        <v>1136</v>
      </c>
      <c r="C47" s="1925" t="s">
        <v>1135</v>
      </c>
      <c r="D47" s="1550" t="s">
        <v>46</v>
      </c>
      <c r="E47" s="1921" t="e">
        <f>#REF!</f>
        <v>#REF!</v>
      </c>
      <c r="F47" s="1924">
        <v>102.42</v>
      </c>
      <c r="G47" s="1923">
        <v>0</v>
      </c>
      <c r="H47" s="1919">
        <f t="shared" si="0"/>
        <v>102.42</v>
      </c>
      <c r="I47" s="1920">
        <f t="shared" si="3"/>
        <v>0.25</v>
      </c>
      <c r="J47" s="1924">
        <f t="shared" si="1"/>
        <v>128.02500000000001</v>
      </c>
      <c r="K47" s="1921" t="e">
        <f>ROUND(E47*J47,2)</f>
        <v>#REF!</v>
      </c>
      <c r="L47" s="1550" t="s">
        <v>1134</v>
      </c>
      <c r="M47" s="1555" t="s">
        <v>31</v>
      </c>
      <c r="N47" s="914"/>
      <c r="O47" s="914"/>
      <c r="P47" s="914"/>
      <c r="Q47" s="914"/>
      <c r="R47" s="914"/>
      <c r="S47" s="914"/>
      <c r="T47" s="914"/>
      <c r="U47" s="914"/>
      <c r="V47" s="914"/>
      <c r="W47" s="915"/>
    </row>
    <row r="48" spans="1:40" s="1948" customFormat="1" ht="24">
      <c r="B48" s="1917" t="s">
        <v>1133</v>
      </c>
      <c r="C48" s="1925" t="s">
        <v>1132</v>
      </c>
      <c r="D48" s="1550" t="s">
        <v>46</v>
      </c>
      <c r="E48" s="1921" t="e">
        <f>#REF!</f>
        <v>#REF!</v>
      </c>
      <c r="F48" s="1924">
        <v>3.67</v>
      </c>
      <c r="G48" s="1923">
        <v>0</v>
      </c>
      <c r="H48" s="1919">
        <f t="shared" si="0"/>
        <v>3.67</v>
      </c>
      <c r="I48" s="1920">
        <f t="shared" si="3"/>
        <v>0.25</v>
      </c>
      <c r="J48" s="1924">
        <f t="shared" si="1"/>
        <v>4.5875000000000004</v>
      </c>
      <c r="K48" s="1921" t="e">
        <f>ROUND(E48*J48,2)</f>
        <v>#REF!</v>
      </c>
      <c r="L48" s="1931" t="s">
        <v>1131</v>
      </c>
      <c r="M48" s="1555" t="s">
        <v>31</v>
      </c>
      <c r="N48" s="914"/>
      <c r="O48" s="914"/>
      <c r="P48" s="914"/>
      <c r="Q48" s="914"/>
      <c r="R48" s="914"/>
      <c r="S48" s="914"/>
      <c r="T48" s="914"/>
      <c r="U48" s="914"/>
      <c r="V48" s="914"/>
      <c r="W48" s="915"/>
    </row>
    <row r="49" spans="1:40" s="1948" customFormat="1" ht="12.75" customHeight="1">
      <c r="B49" s="1939" t="s">
        <v>1130</v>
      </c>
      <c r="C49" s="1940" t="s">
        <v>1129</v>
      </c>
      <c r="D49" s="1932" t="s">
        <v>45</v>
      </c>
      <c r="E49" s="1933" t="e">
        <f>#REF!</f>
        <v>#REF!</v>
      </c>
      <c r="F49" s="2380">
        <v>34.25</v>
      </c>
      <c r="G49" s="1934">
        <v>0.35</v>
      </c>
      <c r="H49" s="1935">
        <f t="shared" si="0"/>
        <v>22.262500000000003</v>
      </c>
      <c r="I49" s="1936">
        <f t="shared" si="3"/>
        <v>0.25</v>
      </c>
      <c r="J49" s="1937">
        <f t="shared" si="1"/>
        <v>27.828125000000004</v>
      </c>
      <c r="K49" s="1933" t="e">
        <f>ROUND(E49*J49,2)</f>
        <v>#REF!</v>
      </c>
      <c r="L49" s="1932" t="s">
        <v>1128</v>
      </c>
      <c r="M49" s="1938" t="s">
        <v>1127</v>
      </c>
      <c r="N49" s="914"/>
      <c r="O49" s="914"/>
      <c r="P49" s="914"/>
      <c r="Q49" s="914"/>
      <c r="R49" s="914"/>
      <c r="S49" s="914"/>
      <c r="T49" s="914"/>
      <c r="U49" s="914"/>
      <c r="V49" s="914"/>
      <c r="W49" s="915"/>
    </row>
    <row r="50" spans="1:40" s="1558" customFormat="1">
      <c r="B50" s="2092"/>
      <c r="C50" s="2098" t="s">
        <v>1313</v>
      </c>
      <c r="D50" s="2382"/>
      <c r="E50" s="2382"/>
      <c r="F50" s="2382"/>
      <c r="G50" s="2382"/>
      <c r="H50" s="2382"/>
      <c r="I50" s="2382"/>
      <c r="J50" s="2382"/>
      <c r="K50" s="2382" t="e">
        <f>SUM(K13:K49)</f>
        <v>#REF!</v>
      </c>
      <c r="L50" s="2382"/>
      <c r="M50" s="2383"/>
      <c r="N50" s="914"/>
      <c r="O50" s="914"/>
      <c r="P50" s="914"/>
      <c r="Q50" s="914"/>
      <c r="R50" s="914"/>
      <c r="S50" s="914"/>
      <c r="T50" s="914"/>
      <c r="U50" s="914"/>
      <c r="V50" s="914"/>
      <c r="W50" s="914"/>
    </row>
    <row r="51" spans="1:40" s="914" customFormat="1" ht="5.25" customHeight="1">
      <c r="B51" s="2783"/>
      <c r="C51" s="2783"/>
      <c r="D51" s="2783"/>
      <c r="E51" s="2783"/>
      <c r="F51" s="2783"/>
      <c r="G51" s="2783"/>
      <c r="H51" s="2783"/>
      <c r="I51" s="2783"/>
      <c r="J51" s="2783"/>
      <c r="K51" s="2783"/>
      <c r="L51" s="2783"/>
      <c r="M51" s="2783"/>
    </row>
    <row r="52" spans="1:40" s="1950" customFormat="1" ht="20.100000000000001" customHeight="1">
      <c r="A52" s="1949"/>
      <c r="B52" s="2114"/>
      <c r="C52" s="2102" t="s">
        <v>1312</v>
      </c>
      <c r="D52" s="2115"/>
      <c r="E52" s="2116"/>
      <c r="F52" s="2116"/>
      <c r="G52" s="2116"/>
      <c r="H52" s="2116"/>
      <c r="I52" s="2116"/>
      <c r="J52" s="2116"/>
      <c r="K52" s="2116" t="e">
        <f>SUM(K13:K49)</f>
        <v>#REF!</v>
      </c>
      <c r="L52" s="2116"/>
      <c r="M52" s="2117"/>
      <c r="N52" s="1696"/>
      <c r="O52" s="1025"/>
      <c r="P52" s="1025"/>
      <c r="Q52" s="1025"/>
      <c r="R52" s="1025"/>
      <c r="S52" s="1025"/>
      <c r="T52" s="1025"/>
      <c r="U52" s="1025"/>
      <c r="V52" s="1025"/>
      <c r="W52" s="1025"/>
      <c r="X52" s="1949"/>
      <c r="Y52" s="1949"/>
      <c r="Z52" s="1949"/>
      <c r="AA52" s="1949"/>
      <c r="AB52" s="1949"/>
      <c r="AC52" s="1949"/>
      <c r="AD52" s="1949"/>
      <c r="AE52" s="1949"/>
      <c r="AF52" s="1949"/>
      <c r="AG52" s="1949"/>
      <c r="AH52" s="1949"/>
      <c r="AI52" s="1949"/>
      <c r="AJ52" s="1949"/>
      <c r="AK52" s="1949"/>
      <c r="AL52" s="1949"/>
      <c r="AM52" s="1949"/>
      <c r="AN52" s="1949"/>
    </row>
    <row r="53" spans="1:40" s="914" customFormat="1" ht="15">
      <c r="B53" s="1951"/>
      <c r="C53" s="1952"/>
      <c r="D53" s="1951"/>
      <c r="E53" s="1953"/>
      <c r="F53" s="1953"/>
      <c r="G53" s="1953"/>
      <c r="H53" s="1953"/>
      <c r="I53" s="1954"/>
      <c r="J53" s="1953"/>
      <c r="K53" s="1953"/>
      <c r="L53" s="1951"/>
      <c r="M53" s="1951"/>
    </row>
    <row r="54" spans="1:40" s="1574" customFormat="1" ht="12">
      <c r="B54" s="947" t="s">
        <v>1308</v>
      </c>
      <c r="C54" s="1504" t="s">
        <v>53</v>
      </c>
      <c r="D54" s="1570"/>
      <c r="E54" s="1645"/>
      <c r="F54" s="1645"/>
      <c r="G54" s="1645"/>
      <c r="H54" s="1645"/>
      <c r="I54" s="1689"/>
      <c r="J54" s="1645"/>
      <c r="K54" s="1955"/>
      <c r="L54" s="1573"/>
      <c r="M54" s="1570"/>
      <c r="O54" s="1575"/>
      <c r="P54" s="1576"/>
      <c r="Q54" s="1336"/>
    </row>
    <row r="55" spans="1:40" s="1574" customFormat="1" ht="12">
      <c r="B55" s="947" t="s">
        <v>30</v>
      </c>
      <c r="C55" s="1505" t="s">
        <v>1392</v>
      </c>
      <c r="D55" s="1570"/>
      <c r="E55" s="1645"/>
      <c r="F55" s="1645"/>
      <c r="G55" s="1645"/>
      <c r="H55" s="1645"/>
      <c r="I55" s="1689"/>
      <c r="J55" s="1645"/>
      <c r="K55" s="1955"/>
      <c r="L55" s="1573"/>
      <c r="M55" s="1570"/>
      <c r="O55" s="1575"/>
      <c r="P55" s="1576"/>
      <c r="Q55" s="1336"/>
    </row>
    <row r="56" spans="1:40" s="1574" customFormat="1" ht="12">
      <c r="B56" s="947" t="s">
        <v>54</v>
      </c>
      <c r="C56" s="1505" t="s">
        <v>1039</v>
      </c>
      <c r="D56" s="1570"/>
      <c r="E56" s="1645"/>
      <c r="F56" s="1645"/>
      <c r="G56" s="1645"/>
      <c r="H56" s="1645"/>
      <c r="I56" s="1689"/>
      <c r="J56" s="1645"/>
      <c r="K56" s="1955"/>
      <c r="L56" s="1573"/>
      <c r="M56" s="1570"/>
      <c r="O56" s="1575"/>
      <c r="P56" s="1576"/>
      <c r="Q56" s="1336"/>
    </row>
    <row r="57" spans="1:40" s="1574" customFormat="1" ht="12">
      <c r="B57" s="947" t="s">
        <v>55</v>
      </c>
      <c r="C57" s="1505" t="s">
        <v>1037</v>
      </c>
      <c r="D57" s="1570"/>
      <c r="E57" s="1645"/>
      <c r="F57" s="1645"/>
      <c r="G57" s="1645"/>
      <c r="H57" s="1645"/>
      <c r="I57" s="1689"/>
      <c r="J57" s="1645"/>
      <c r="K57" s="1955"/>
      <c r="L57" s="1573"/>
      <c r="M57" s="1570"/>
      <c r="O57" s="1575"/>
      <c r="P57" s="1576"/>
      <c r="Q57" s="1336"/>
    </row>
    <row r="58" spans="1:40" s="1574" customFormat="1" ht="12">
      <c r="B58" s="947" t="s">
        <v>56</v>
      </c>
      <c r="C58" s="1505" t="s">
        <v>1037</v>
      </c>
      <c r="D58" s="1570"/>
      <c r="E58" s="1645"/>
      <c r="F58" s="1645"/>
      <c r="G58" s="1645"/>
      <c r="H58" s="1645"/>
      <c r="I58" s="1689"/>
      <c r="J58" s="1645"/>
      <c r="K58" s="1955"/>
      <c r="L58" s="1573"/>
      <c r="M58" s="1570"/>
      <c r="O58" s="1575"/>
      <c r="P58" s="1576"/>
      <c r="Q58" s="1336"/>
    </row>
    <row r="59" spans="1:40" s="1574" customFormat="1" ht="12">
      <c r="B59" s="947" t="s">
        <v>456</v>
      </c>
      <c r="C59" s="1505" t="s">
        <v>1034</v>
      </c>
      <c r="D59" s="1570"/>
      <c r="E59" s="1645"/>
      <c r="F59" s="1645"/>
      <c r="G59" s="1645"/>
      <c r="H59" s="1645"/>
      <c r="I59" s="1689"/>
      <c r="J59" s="1645"/>
      <c r="K59" s="1955"/>
      <c r="L59" s="1573"/>
      <c r="M59" s="1570"/>
      <c r="O59" s="1575"/>
      <c r="P59" s="1576"/>
      <c r="Q59" s="1336"/>
    </row>
    <row r="60" spans="1:40" s="1574" customFormat="1" ht="12">
      <c r="B60" s="1497"/>
      <c r="C60" s="1506"/>
      <c r="D60" s="1570"/>
      <c r="E60" s="1645"/>
      <c r="F60" s="1645"/>
      <c r="G60" s="1645"/>
      <c r="H60" s="1645"/>
      <c r="I60" s="1689"/>
      <c r="J60" s="1645"/>
      <c r="K60" s="1955"/>
      <c r="L60" s="1573"/>
      <c r="M60" s="1570"/>
      <c r="O60" s="1575"/>
      <c r="P60" s="1576"/>
      <c r="Q60" s="1336"/>
    </row>
    <row r="61" spans="1:40" s="1941" customFormat="1">
      <c r="B61" s="1497"/>
      <c r="C61" s="1506"/>
      <c r="D61" s="1956"/>
      <c r="E61" s="1957"/>
      <c r="F61" s="1957"/>
      <c r="G61" s="1957"/>
      <c r="H61" s="1957"/>
      <c r="I61" s="1958"/>
      <c r="J61" s="1957"/>
      <c r="K61" s="1959"/>
      <c r="L61" s="1695"/>
      <c r="M61" s="1695"/>
    </row>
    <row r="62" spans="1:40" s="1941" customFormat="1">
      <c r="B62" s="1695"/>
      <c r="C62" s="1960"/>
      <c r="D62" s="1956"/>
      <c r="E62" s="1957"/>
      <c r="F62" s="1957"/>
      <c r="G62" s="1957"/>
      <c r="H62" s="1957"/>
      <c r="I62" s="1958"/>
      <c r="J62" s="1957"/>
      <c r="K62" s="1959"/>
      <c r="L62" s="1695"/>
      <c r="M62" s="1695"/>
    </row>
    <row r="63" spans="1:40" s="1941" customFormat="1">
      <c r="B63" s="1695"/>
      <c r="C63" s="1960"/>
      <c r="D63" s="1956"/>
      <c r="E63" s="1957"/>
      <c r="F63" s="1957"/>
      <c r="G63" s="1957"/>
      <c r="H63" s="1957"/>
      <c r="I63" s="1958"/>
      <c r="J63" s="1957"/>
      <c r="K63" s="1959"/>
      <c r="L63" s="1695"/>
      <c r="M63" s="1695"/>
    </row>
    <row r="64" spans="1:40" s="1941" customFormat="1">
      <c r="B64" s="1695"/>
      <c r="C64" s="1960"/>
      <c r="D64" s="1695"/>
      <c r="E64" s="1957"/>
      <c r="F64" s="1957"/>
      <c r="G64" s="1957"/>
      <c r="H64" s="1957"/>
      <c r="I64" s="1958"/>
      <c r="J64" s="1957"/>
      <c r="K64" s="1957"/>
      <c r="L64" s="1695"/>
      <c r="M64" s="1695"/>
    </row>
    <row r="65" spans="2:13" s="1941" customFormat="1">
      <c r="B65" s="1695"/>
      <c r="C65" s="1960"/>
      <c r="D65" s="1695"/>
      <c r="E65" s="1957"/>
      <c r="F65" s="1957"/>
      <c r="G65" s="1957"/>
      <c r="H65" s="1957"/>
      <c r="I65" s="1958"/>
      <c r="J65" s="1957"/>
      <c r="K65" s="1957"/>
      <c r="L65" s="1695"/>
      <c r="M65" s="1695"/>
    </row>
    <row r="66" spans="2:13" s="1695" customFormat="1">
      <c r="C66" s="1960"/>
      <c r="E66" s="1957"/>
      <c r="F66" s="1957"/>
      <c r="G66" s="1957"/>
      <c r="H66" s="1957"/>
      <c r="I66" s="1958"/>
      <c r="J66" s="1957"/>
      <c r="K66" s="1957"/>
    </row>
    <row r="67" spans="2:13" s="1695" customFormat="1">
      <c r="C67" s="1960"/>
      <c r="E67" s="1957"/>
      <c r="F67" s="1957"/>
      <c r="G67" s="1957"/>
      <c r="H67" s="1957"/>
      <c r="I67" s="1958"/>
      <c r="J67" s="1957"/>
      <c r="K67" s="1957"/>
    </row>
    <row r="68" spans="2:13" s="1695" customFormat="1">
      <c r="C68" s="1960"/>
      <c r="E68" s="1957"/>
      <c r="F68" s="1957"/>
      <c r="G68" s="1957"/>
      <c r="H68" s="1957"/>
      <c r="I68" s="1958"/>
      <c r="J68" s="1957"/>
      <c r="K68" s="1957"/>
    </row>
    <row r="69" spans="2:13" s="1695" customFormat="1">
      <c r="C69" s="1960"/>
      <c r="E69" s="1957"/>
      <c r="F69" s="1957"/>
      <c r="G69" s="1957"/>
      <c r="H69" s="1957"/>
      <c r="I69" s="1958"/>
      <c r="J69" s="1957"/>
      <c r="K69" s="1957"/>
    </row>
    <row r="70" spans="2:13" s="1695" customFormat="1">
      <c r="C70" s="1960"/>
      <c r="E70" s="1957"/>
      <c r="F70" s="1957"/>
      <c r="G70" s="1957"/>
      <c r="H70" s="1957"/>
      <c r="I70" s="1958"/>
      <c r="J70" s="1957"/>
      <c r="K70" s="1957"/>
    </row>
    <row r="71" spans="2:13" s="1695" customFormat="1">
      <c r="C71" s="1960"/>
      <c r="E71" s="1957"/>
      <c r="F71" s="1957"/>
      <c r="G71" s="1957"/>
      <c r="H71" s="1957"/>
      <c r="I71" s="1958"/>
      <c r="J71" s="1957"/>
      <c r="K71" s="1957"/>
    </row>
    <row r="72" spans="2:13" s="1695" customFormat="1">
      <c r="C72" s="1960"/>
      <c r="E72" s="1957"/>
      <c r="F72" s="1957"/>
      <c r="G72" s="1957"/>
      <c r="H72" s="1957"/>
      <c r="I72" s="1958"/>
      <c r="J72" s="1957"/>
      <c r="K72" s="1957"/>
    </row>
    <row r="73" spans="2:13" s="1695" customFormat="1">
      <c r="C73" s="1960"/>
      <c r="E73" s="1957"/>
      <c r="F73" s="1957"/>
      <c r="G73" s="1957"/>
      <c r="H73" s="1957"/>
      <c r="I73" s="1958"/>
      <c r="J73" s="1957"/>
      <c r="K73" s="1957"/>
    </row>
    <row r="74" spans="2:13" s="1695" customFormat="1">
      <c r="C74" s="1960"/>
      <c r="D74" s="1956"/>
      <c r="E74" s="1957"/>
      <c r="F74" s="1957"/>
      <c r="G74" s="1957"/>
      <c r="H74" s="1957"/>
      <c r="I74" s="1958"/>
      <c r="J74" s="1957"/>
      <c r="K74" s="1959"/>
    </row>
    <row r="75" spans="2:13" s="1695" customFormat="1">
      <c r="C75" s="1960"/>
      <c r="D75" s="1956"/>
      <c r="E75" s="1957"/>
      <c r="F75" s="1957"/>
      <c r="G75" s="1957"/>
      <c r="H75" s="1957"/>
      <c r="I75" s="1958"/>
      <c r="J75" s="1957"/>
      <c r="K75" s="1959"/>
    </row>
    <row r="76" spans="2:13" s="1695" customFormat="1">
      <c r="C76" s="1960"/>
      <c r="D76" s="1956"/>
      <c r="E76" s="1957"/>
      <c r="F76" s="1957"/>
      <c r="G76" s="1957"/>
      <c r="H76" s="1957"/>
      <c r="I76" s="1958"/>
      <c r="J76" s="1957"/>
      <c r="K76" s="1959"/>
    </row>
    <row r="77" spans="2:13" s="1695" customFormat="1">
      <c r="C77" s="1960"/>
      <c r="D77" s="1956"/>
      <c r="E77" s="1957"/>
      <c r="F77" s="1957"/>
      <c r="G77" s="1957"/>
      <c r="H77" s="1957"/>
      <c r="I77" s="1958"/>
      <c r="J77" s="1957"/>
      <c r="K77" s="1959"/>
    </row>
    <row r="78" spans="2:13" s="1695" customFormat="1">
      <c r="C78" s="1960"/>
      <c r="D78" s="1956"/>
      <c r="E78" s="1957"/>
      <c r="F78" s="1957"/>
      <c r="G78" s="1957"/>
      <c r="H78" s="1957"/>
      <c r="I78" s="1958"/>
      <c r="J78" s="1957"/>
      <c r="K78" s="1959"/>
    </row>
    <row r="79" spans="2:13" s="1695" customFormat="1">
      <c r="C79" s="1960"/>
      <c r="D79" s="1956"/>
      <c r="E79" s="1957"/>
      <c r="F79" s="1957"/>
      <c r="G79" s="1957"/>
      <c r="H79" s="1957"/>
      <c r="I79" s="1958"/>
      <c r="J79" s="1957"/>
      <c r="K79" s="1959"/>
    </row>
    <row r="80" spans="2:13" s="1695" customFormat="1">
      <c r="C80" s="1960"/>
      <c r="D80" s="1956"/>
      <c r="E80" s="1957"/>
      <c r="F80" s="1957"/>
      <c r="G80" s="1957"/>
      <c r="H80" s="1957"/>
      <c r="I80" s="1958"/>
      <c r="J80" s="1957"/>
      <c r="K80" s="1959"/>
    </row>
    <row r="81" spans="3:11" s="1695" customFormat="1">
      <c r="C81" s="1960"/>
      <c r="D81" s="1956"/>
      <c r="E81" s="1957"/>
      <c r="F81" s="1957"/>
      <c r="G81" s="1957"/>
      <c r="H81" s="1957"/>
      <c r="I81" s="1958"/>
      <c r="J81" s="1957"/>
      <c r="K81" s="1959"/>
    </row>
    <row r="82" spans="3:11" s="1695" customFormat="1">
      <c r="C82" s="1960"/>
      <c r="D82" s="1956"/>
      <c r="E82" s="1957"/>
      <c r="F82" s="1957"/>
      <c r="G82" s="1957"/>
      <c r="H82" s="1957"/>
      <c r="I82" s="1958"/>
      <c r="J82" s="1957"/>
      <c r="K82" s="1959"/>
    </row>
    <row r="83" spans="3:11" s="1695" customFormat="1">
      <c r="C83" s="1960"/>
      <c r="D83" s="1956"/>
      <c r="E83" s="1957"/>
      <c r="F83" s="1957"/>
      <c r="G83" s="1957"/>
      <c r="H83" s="1957"/>
      <c r="I83" s="1958"/>
      <c r="J83" s="1957"/>
      <c r="K83" s="1959"/>
    </row>
    <row r="84" spans="3:11" s="1695" customFormat="1">
      <c r="C84" s="1960"/>
      <c r="D84" s="1956"/>
      <c r="E84" s="1957"/>
      <c r="F84" s="1957"/>
      <c r="G84" s="1957"/>
      <c r="H84" s="1957"/>
      <c r="I84" s="1958"/>
      <c r="J84" s="1957"/>
      <c r="K84" s="1959"/>
    </row>
    <row r="85" spans="3:11" s="1695" customFormat="1">
      <c r="C85" s="1960"/>
      <c r="D85" s="1956"/>
      <c r="E85" s="1957"/>
      <c r="F85" s="1957"/>
      <c r="G85" s="1957"/>
      <c r="H85" s="1957"/>
      <c r="I85" s="1958"/>
      <c r="J85" s="1957"/>
      <c r="K85" s="1959"/>
    </row>
    <row r="86" spans="3:11" s="1695" customFormat="1">
      <c r="C86" s="1960"/>
      <c r="D86" s="1956"/>
      <c r="E86" s="1957"/>
      <c r="F86" s="1957"/>
      <c r="G86" s="1957"/>
      <c r="H86" s="1957"/>
      <c r="I86" s="1958"/>
      <c r="J86" s="1957"/>
      <c r="K86" s="1959"/>
    </row>
    <row r="87" spans="3:11" s="1695" customFormat="1">
      <c r="C87" s="1960"/>
      <c r="D87" s="1956"/>
      <c r="E87" s="1957"/>
      <c r="F87" s="1957"/>
      <c r="G87" s="1957"/>
      <c r="H87" s="1957"/>
      <c r="I87" s="1958"/>
      <c r="J87" s="1957"/>
      <c r="K87" s="1959"/>
    </row>
    <row r="88" spans="3:11" s="1695" customFormat="1">
      <c r="C88" s="1960"/>
      <c r="D88" s="1956"/>
      <c r="E88" s="1957"/>
      <c r="F88" s="1957"/>
      <c r="G88" s="1957"/>
      <c r="H88" s="1957"/>
      <c r="I88" s="1958"/>
      <c r="J88" s="1957"/>
      <c r="K88" s="1959"/>
    </row>
    <row r="89" spans="3:11" s="1695" customFormat="1">
      <c r="C89" s="1960"/>
      <c r="D89" s="1956"/>
      <c r="E89" s="1957"/>
      <c r="F89" s="1957"/>
      <c r="G89" s="1957"/>
      <c r="H89" s="1957"/>
      <c r="I89" s="1958"/>
      <c r="J89" s="1957"/>
      <c r="K89" s="1959"/>
    </row>
    <row r="90" spans="3:11" s="1695" customFormat="1">
      <c r="C90" s="1960"/>
      <c r="D90" s="1956"/>
      <c r="E90" s="1957"/>
      <c r="F90" s="1957"/>
      <c r="G90" s="1957"/>
      <c r="H90" s="1957"/>
      <c r="I90" s="1958"/>
      <c r="J90" s="1957"/>
      <c r="K90" s="1959"/>
    </row>
    <row r="91" spans="3:11" s="1695" customFormat="1">
      <c r="C91" s="1960"/>
      <c r="D91" s="1956"/>
      <c r="E91" s="1957"/>
      <c r="F91" s="1957"/>
      <c r="G91" s="1957"/>
      <c r="H91" s="1957"/>
      <c r="I91" s="1958"/>
      <c r="J91" s="1957"/>
      <c r="K91" s="1959"/>
    </row>
    <row r="92" spans="3:11" s="1695" customFormat="1">
      <c r="C92" s="1960"/>
      <c r="D92" s="1956"/>
      <c r="E92" s="1957"/>
      <c r="F92" s="1957"/>
      <c r="G92" s="1957"/>
      <c r="H92" s="1957"/>
      <c r="I92" s="1958"/>
      <c r="J92" s="1957"/>
      <c r="K92" s="1959"/>
    </row>
    <row r="93" spans="3:11" s="1695" customFormat="1">
      <c r="C93" s="1960"/>
      <c r="D93" s="1956"/>
      <c r="E93" s="1957"/>
      <c r="F93" s="1957"/>
      <c r="G93" s="1957"/>
      <c r="H93" s="1957"/>
      <c r="I93" s="1958"/>
      <c r="J93" s="1957"/>
      <c r="K93" s="1959"/>
    </row>
    <row r="94" spans="3:11" s="1695" customFormat="1">
      <c r="C94" s="1960"/>
      <c r="D94" s="1956"/>
      <c r="E94" s="1957"/>
      <c r="F94" s="1957"/>
      <c r="G94" s="1957"/>
      <c r="H94" s="1957"/>
      <c r="I94" s="1958"/>
      <c r="J94" s="1957"/>
      <c r="K94" s="1959"/>
    </row>
    <row r="95" spans="3:11" s="1695" customFormat="1">
      <c r="C95" s="1960"/>
      <c r="D95" s="1956"/>
      <c r="E95" s="1957"/>
      <c r="F95" s="1957"/>
      <c r="G95" s="1957"/>
      <c r="H95" s="1957"/>
      <c r="I95" s="1958"/>
      <c r="J95" s="1957"/>
      <c r="K95" s="1959"/>
    </row>
    <row r="96" spans="3:11" s="1695" customFormat="1">
      <c r="C96" s="1960"/>
      <c r="D96" s="1956"/>
      <c r="E96" s="1957"/>
      <c r="F96" s="1957"/>
      <c r="G96" s="1957"/>
      <c r="H96" s="1957"/>
      <c r="I96" s="1958"/>
      <c r="J96" s="1957"/>
      <c r="K96" s="1959"/>
    </row>
    <row r="97" spans="3:11" s="1695" customFormat="1">
      <c r="C97" s="1960"/>
      <c r="D97" s="1956"/>
      <c r="E97" s="1957"/>
      <c r="F97" s="1957"/>
      <c r="G97" s="1957"/>
      <c r="H97" s="1957"/>
      <c r="I97" s="1958"/>
      <c r="J97" s="1957"/>
      <c r="K97" s="1959"/>
    </row>
    <row r="98" spans="3:11" s="1695" customFormat="1">
      <c r="C98" s="1960"/>
      <c r="D98" s="1956"/>
      <c r="E98" s="1957"/>
      <c r="F98" s="1957"/>
      <c r="G98" s="1957"/>
      <c r="H98" s="1957"/>
      <c r="I98" s="1958"/>
      <c r="J98" s="1957"/>
      <c r="K98" s="1959"/>
    </row>
    <row r="99" spans="3:11" s="1695" customFormat="1">
      <c r="C99" s="1960"/>
      <c r="D99" s="1956"/>
      <c r="E99" s="1957"/>
      <c r="F99" s="1957"/>
      <c r="G99" s="1957"/>
      <c r="H99" s="1957"/>
      <c r="I99" s="1958"/>
      <c r="J99" s="1957"/>
      <c r="K99" s="1959"/>
    </row>
    <row r="100" spans="3:11" s="1695" customFormat="1">
      <c r="C100" s="1960"/>
      <c r="D100" s="1956"/>
      <c r="E100" s="1957"/>
      <c r="F100" s="1957"/>
      <c r="G100" s="1957"/>
      <c r="H100" s="1957"/>
      <c r="I100" s="1958"/>
      <c r="J100" s="1957"/>
      <c r="K100" s="1959"/>
    </row>
    <row r="101" spans="3:11" s="1695" customFormat="1">
      <c r="C101" s="1960"/>
      <c r="D101" s="1956"/>
      <c r="E101" s="1957"/>
      <c r="F101" s="1957"/>
      <c r="G101" s="1957"/>
      <c r="H101" s="1957"/>
      <c r="I101" s="1958"/>
      <c r="J101" s="1957"/>
      <c r="K101" s="1959"/>
    </row>
    <row r="102" spans="3:11" s="1695" customFormat="1">
      <c r="C102" s="1960"/>
      <c r="D102" s="1956"/>
      <c r="E102" s="1957"/>
      <c r="F102" s="1957"/>
      <c r="G102" s="1957"/>
      <c r="H102" s="1957"/>
      <c r="I102" s="1958"/>
      <c r="J102" s="1957"/>
      <c r="K102" s="1959"/>
    </row>
    <row r="103" spans="3:11" s="1695" customFormat="1">
      <c r="C103" s="1960"/>
      <c r="D103" s="1956"/>
      <c r="E103" s="1957"/>
      <c r="F103" s="1957"/>
      <c r="G103" s="1957"/>
      <c r="H103" s="1957"/>
      <c r="I103" s="1958"/>
      <c r="J103" s="1957"/>
      <c r="K103" s="1959"/>
    </row>
    <row r="104" spans="3:11" s="1695" customFormat="1">
      <c r="C104" s="1960"/>
      <c r="D104" s="1956"/>
      <c r="E104" s="1957"/>
      <c r="F104" s="1957"/>
      <c r="G104" s="1957"/>
      <c r="H104" s="1957"/>
      <c r="I104" s="1958"/>
      <c r="J104" s="1957"/>
      <c r="K104" s="1959"/>
    </row>
    <row r="105" spans="3:11" s="1695" customFormat="1">
      <c r="C105" s="1960"/>
      <c r="D105" s="1956"/>
      <c r="E105" s="1957"/>
      <c r="F105" s="1957"/>
      <c r="G105" s="1957"/>
      <c r="H105" s="1957"/>
      <c r="I105" s="1958"/>
      <c r="J105" s="1957"/>
      <c r="K105" s="1959"/>
    </row>
    <row r="106" spans="3:11" s="1695" customFormat="1">
      <c r="C106" s="1960"/>
      <c r="D106" s="1956"/>
      <c r="E106" s="1957"/>
      <c r="F106" s="1957"/>
      <c r="G106" s="1957"/>
      <c r="H106" s="1957"/>
      <c r="I106" s="1958"/>
      <c r="J106" s="1957"/>
      <c r="K106" s="1959"/>
    </row>
    <row r="107" spans="3:11" s="1695" customFormat="1">
      <c r="C107" s="1960"/>
      <c r="D107" s="1956"/>
      <c r="E107" s="1957"/>
      <c r="F107" s="1957"/>
      <c r="G107" s="1957"/>
      <c r="H107" s="1957"/>
      <c r="I107" s="1958"/>
      <c r="J107" s="1957"/>
      <c r="K107" s="1959"/>
    </row>
    <row r="108" spans="3:11" s="1695" customFormat="1">
      <c r="C108" s="1960"/>
      <c r="D108" s="1956"/>
      <c r="E108" s="1957"/>
      <c r="F108" s="1957"/>
      <c r="G108" s="1957"/>
      <c r="H108" s="1957"/>
      <c r="I108" s="1958"/>
      <c r="J108" s="1957"/>
      <c r="K108" s="1959"/>
    </row>
    <row r="109" spans="3:11" s="1695" customFormat="1">
      <c r="C109" s="1960"/>
      <c r="D109" s="1956"/>
      <c r="E109" s="1957"/>
      <c r="F109" s="1957"/>
      <c r="G109" s="1957"/>
      <c r="H109" s="1957"/>
      <c r="I109" s="1958"/>
      <c r="J109" s="1957"/>
      <c r="K109" s="1959"/>
    </row>
    <row r="110" spans="3:11" s="1695" customFormat="1">
      <c r="C110" s="1960"/>
      <c r="D110" s="1956"/>
      <c r="E110" s="1957"/>
      <c r="F110" s="1957"/>
      <c r="G110" s="1957"/>
      <c r="H110" s="1957"/>
      <c r="I110" s="1958"/>
      <c r="J110" s="1957"/>
      <c r="K110" s="1959"/>
    </row>
    <row r="111" spans="3:11" s="1695" customFormat="1">
      <c r="C111" s="1960"/>
      <c r="D111" s="1956"/>
      <c r="E111" s="1957"/>
      <c r="F111" s="1957"/>
      <c r="G111" s="1957"/>
      <c r="H111" s="1957"/>
      <c r="I111" s="1958"/>
      <c r="J111" s="1957"/>
      <c r="K111" s="1959"/>
    </row>
    <row r="112" spans="3:11" s="1695" customFormat="1">
      <c r="C112" s="1960"/>
      <c r="D112" s="1956"/>
      <c r="E112" s="1957"/>
      <c r="F112" s="1957"/>
      <c r="G112" s="1957"/>
      <c r="H112" s="1957"/>
      <c r="I112" s="1958"/>
      <c r="J112" s="1957"/>
      <c r="K112" s="1959"/>
    </row>
    <row r="113" spans="3:11" s="1695" customFormat="1">
      <c r="C113" s="1960"/>
      <c r="D113" s="1956"/>
      <c r="E113" s="1957"/>
      <c r="F113" s="1957"/>
      <c r="G113" s="1957"/>
      <c r="H113" s="1957"/>
      <c r="I113" s="1958"/>
      <c r="J113" s="1957"/>
      <c r="K113" s="1959"/>
    </row>
    <row r="114" spans="3:11" s="1695" customFormat="1">
      <c r="C114" s="1960"/>
      <c r="D114" s="1956"/>
      <c r="E114" s="1957"/>
      <c r="F114" s="1957"/>
      <c r="G114" s="1957"/>
      <c r="H114" s="1957"/>
      <c r="I114" s="1958"/>
      <c r="J114" s="1957"/>
      <c r="K114" s="1959"/>
    </row>
    <row r="115" spans="3:11" s="1695" customFormat="1">
      <c r="C115" s="1960"/>
      <c r="D115" s="1956"/>
      <c r="E115" s="1957"/>
      <c r="F115" s="1957"/>
      <c r="G115" s="1957"/>
      <c r="H115" s="1957"/>
      <c r="I115" s="1958"/>
      <c r="J115" s="1957"/>
      <c r="K115" s="1959"/>
    </row>
    <row r="116" spans="3:11" s="1695" customFormat="1">
      <c r="C116" s="1960"/>
      <c r="D116" s="1956"/>
      <c r="E116" s="1957"/>
      <c r="F116" s="1957"/>
      <c r="G116" s="1957"/>
      <c r="H116" s="1957"/>
      <c r="I116" s="1958"/>
      <c r="J116" s="1957"/>
      <c r="K116" s="1959"/>
    </row>
    <row r="117" spans="3:11" s="1695" customFormat="1">
      <c r="C117" s="1960"/>
      <c r="D117" s="1956"/>
      <c r="E117" s="1957"/>
      <c r="F117" s="1957"/>
      <c r="G117" s="1957"/>
      <c r="H117" s="1957"/>
      <c r="I117" s="1958"/>
      <c r="J117" s="1957"/>
      <c r="K117" s="1959"/>
    </row>
    <row r="118" spans="3:11" s="1695" customFormat="1">
      <c r="C118" s="1960"/>
      <c r="D118" s="1956"/>
      <c r="E118" s="1957"/>
      <c r="F118" s="1957"/>
      <c r="G118" s="1957"/>
      <c r="H118" s="1957"/>
      <c r="I118" s="1958"/>
      <c r="J118" s="1957"/>
      <c r="K118" s="1959"/>
    </row>
    <row r="119" spans="3:11" s="1695" customFormat="1">
      <c r="C119" s="1960"/>
      <c r="D119" s="1956"/>
      <c r="E119" s="1957"/>
      <c r="F119" s="1957"/>
      <c r="G119" s="1957"/>
      <c r="H119" s="1957"/>
      <c r="I119" s="1958"/>
      <c r="J119" s="1957"/>
      <c r="K119" s="1959"/>
    </row>
    <row r="120" spans="3:11" s="1695" customFormat="1">
      <c r="C120" s="1960"/>
      <c r="D120" s="1956"/>
      <c r="E120" s="1957"/>
      <c r="F120" s="1957"/>
      <c r="G120" s="1957"/>
      <c r="H120" s="1957"/>
      <c r="I120" s="1958"/>
      <c r="J120" s="1957"/>
      <c r="K120" s="1959"/>
    </row>
    <row r="121" spans="3:11" s="1695" customFormat="1">
      <c r="C121" s="1960"/>
      <c r="D121" s="1956"/>
      <c r="E121" s="1957"/>
      <c r="F121" s="1957"/>
      <c r="G121" s="1957"/>
      <c r="H121" s="1957"/>
      <c r="I121" s="1958"/>
      <c r="J121" s="1957"/>
      <c r="K121" s="1959"/>
    </row>
    <row r="122" spans="3:11" s="1695" customFormat="1">
      <c r="C122" s="1960"/>
      <c r="D122" s="1956"/>
      <c r="E122" s="1957"/>
      <c r="F122" s="1957"/>
      <c r="G122" s="1957"/>
      <c r="H122" s="1957"/>
      <c r="I122" s="1958"/>
      <c r="J122" s="1957"/>
      <c r="K122" s="1959"/>
    </row>
    <row r="123" spans="3:11" s="1695" customFormat="1">
      <c r="C123" s="1960"/>
      <c r="D123" s="1956"/>
      <c r="E123" s="1957"/>
      <c r="F123" s="1957"/>
      <c r="G123" s="1957"/>
      <c r="H123" s="1957"/>
      <c r="I123" s="1958"/>
      <c r="J123" s="1957"/>
      <c r="K123" s="1959"/>
    </row>
    <row r="124" spans="3:11" s="1695" customFormat="1">
      <c r="C124" s="1960"/>
      <c r="D124" s="1956"/>
      <c r="E124" s="1957"/>
      <c r="F124" s="1957"/>
      <c r="G124" s="1957"/>
      <c r="H124" s="1957"/>
      <c r="I124" s="1958"/>
      <c r="J124" s="1957"/>
      <c r="K124" s="1959"/>
    </row>
    <row r="125" spans="3:11" s="1695" customFormat="1">
      <c r="C125" s="1960"/>
      <c r="D125" s="1956"/>
      <c r="E125" s="1957"/>
      <c r="F125" s="1957"/>
      <c r="G125" s="1957"/>
      <c r="H125" s="1957"/>
      <c r="I125" s="1958"/>
      <c r="J125" s="1957"/>
      <c r="K125" s="1959"/>
    </row>
    <row r="126" spans="3:11" s="1695" customFormat="1">
      <c r="C126" s="1960"/>
      <c r="D126" s="1956"/>
      <c r="E126" s="1957"/>
      <c r="F126" s="1957"/>
      <c r="G126" s="1957"/>
      <c r="H126" s="1957"/>
      <c r="I126" s="1958"/>
      <c r="J126" s="1957"/>
      <c r="K126" s="1959"/>
    </row>
    <row r="127" spans="3:11" s="1695" customFormat="1">
      <c r="C127" s="1960"/>
      <c r="D127" s="1956"/>
      <c r="E127" s="1957"/>
      <c r="F127" s="1957"/>
      <c r="G127" s="1957"/>
      <c r="H127" s="1957"/>
      <c r="I127" s="1958"/>
      <c r="J127" s="1957"/>
      <c r="K127" s="1959"/>
    </row>
    <row r="128" spans="3:11" s="1695" customFormat="1">
      <c r="C128" s="1960"/>
      <c r="D128" s="1956"/>
      <c r="E128" s="1957"/>
      <c r="F128" s="1957"/>
      <c r="G128" s="1957"/>
      <c r="H128" s="1957"/>
      <c r="I128" s="1958"/>
      <c r="J128" s="1957"/>
      <c r="K128" s="1959"/>
    </row>
    <row r="129" spans="3:11" s="1695" customFormat="1">
      <c r="C129" s="1960"/>
      <c r="D129" s="1956"/>
      <c r="E129" s="1957"/>
      <c r="F129" s="1957"/>
      <c r="G129" s="1957"/>
      <c r="H129" s="1957"/>
      <c r="I129" s="1958"/>
      <c r="J129" s="1957"/>
      <c r="K129" s="1959"/>
    </row>
    <row r="130" spans="3:11" s="1695" customFormat="1">
      <c r="C130" s="1960"/>
      <c r="D130" s="1956"/>
      <c r="E130" s="1957"/>
      <c r="F130" s="1957"/>
      <c r="G130" s="1957"/>
      <c r="H130" s="1957"/>
      <c r="I130" s="1958"/>
      <c r="J130" s="1957"/>
      <c r="K130" s="1959"/>
    </row>
    <row r="131" spans="3:11" s="1695" customFormat="1">
      <c r="C131" s="1960"/>
      <c r="D131" s="1956"/>
      <c r="E131" s="1957"/>
      <c r="F131" s="1957"/>
      <c r="G131" s="1957"/>
      <c r="H131" s="1957"/>
      <c r="I131" s="1958"/>
      <c r="J131" s="1957"/>
      <c r="K131" s="1959"/>
    </row>
    <row r="132" spans="3:11" s="1695" customFormat="1">
      <c r="C132" s="1960"/>
      <c r="D132" s="1956"/>
      <c r="E132" s="1957"/>
      <c r="F132" s="1957"/>
      <c r="G132" s="1957"/>
      <c r="H132" s="1957"/>
      <c r="I132" s="1958"/>
      <c r="J132" s="1957"/>
      <c r="K132" s="1959"/>
    </row>
    <row r="133" spans="3:11" s="1695" customFormat="1">
      <c r="C133" s="1960"/>
      <c r="D133" s="1956"/>
      <c r="E133" s="1957"/>
      <c r="F133" s="1957"/>
      <c r="G133" s="1957"/>
      <c r="H133" s="1957"/>
      <c r="I133" s="1958"/>
      <c r="J133" s="1957"/>
      <c r="K133" s="1959"/>
    </row>
    <row r="134" spans="3:11" s="1695" customFormat="1">
      <c r="C134" s="1960"/>
      <c r="D134" s="1956"/>
      <c r="E134" s="1957"/>
      <c r="F134" s="1957"/>
      <c r="G134" s="1957"/>
      <c r="H134" s="1957"/>
      <c r="I134" s="1958"/>
      <c r="J134" s="1957"/>
      <c r="K134" s="1959"/>
    </row>
    <row r="135" spans="3:11" s="1695" customFormat="1">
      <c r="C135" s="1960"/>
      <c r="D135" s="1956"/>
      <c r="E135" s="1957"/>
      <c r="F135" s="1957"/>
      <c r="G135" s="1957"/>
      <c r="H135" s="1957"/>
      <c r="I135" s="1958"/>
      <c r="J135" s="1957"/>
      <c r="K135" s="1959"/>
    </row>
    <row r="136" spans="3:11" s="1695" customFormat="1">
      <c r="C136" s="1960"/>
      <c r="D136" s="1956"/>
      <c r="E136" s="1957"/>
      <c r="F136" s="1957"/>
      <c r="G136" s="1957"/>
      <c r="H136" s="1957"/>
      <c r="I136" s="1958"/>
      <c r="J136" s="1957"/>
      <c r="K136" s="1959"/>
    </row>
    <row r="137" spans="3:11" s="1695" customFormat="1">
      <c r="C137" s="1960"/>
      <c r="D137" s="1956"/>
      <c r="E137" s="1957"/>
      <c r="F137" s="1957"/>
      <c r="G137" s="1957"/>
      <c r="H137" s="1957"/>
      <c r="I137" s="1958"/>
      <c r="J137" s="1957"/>
      <c r="K137" s="1959"/>
    </row>
    <row r="138" spans="3:11" s="1695" customFormat="1">
      <c r="C138" s="1960"/>
      <c r="D138" s="1956"/>
      <c r="E138" s="1957"/>
      <c r="F138" s="1957"/>
      <c r="G138" s="1957"/>
      <c r="H138" s="1957"/>
      <c r="I138" s="1958"/>
      <c r="J138" s="1957"/>
      <c r="K138" s="1959"/>
    </row>
    <row r="139" spans="3:11" s="1695" customFormat="1">
      <c r="C139" s="1960"/>
      <c r="D139" s="1956"/>
      <c r="E139" s="1957"/>
      <c r="F139" s="1957"/>
      <c r="G139" s="1957"/>
      <c r="H139" s="1957"/>
      <c r="I139" s="1958"/>
      <c r="J139" s="1957"/>
      <c r="K139" s="1959"/>
    </row>
    <row r="140" spans="3:11" s="1695" customFormat="1">
      <c r="C140" s="1960"/>
      <c r="D140" s="1956"/>
      <c r="E140" s="1957"/>
      <c r="F140" s="1957"/>
      <c r="G140" s="1957"/>
      <c r="H140" s="1957"/>
      <c r="I140" s="1958"/>
      <c r="J140" s="1957"/>
      <c r="K140" s="1959"/>
    </row>
    <row r="141" spans="3:11" s="1695" customFormat="1">
      <c r="C141" s="1960"/>
      <c r="D141" s="1956"/>
      <c r="E141" s="1957"/>
      <c r="F141" s="1957"/>
      <c r="G141" s="1957"/>
      <c r="H141" s="1957"/>
      <c r="I141" s="1958"/>
      <c r="J141" s="1957"/>
      <c r="K141" s="1959"/>
    </row>
    <row r="142" spans="3:11" s="1695" customFormat="1">
      <c r="C142" s="1960"/>
      <c r="D142" s="1956"/>
      <c r="E142" s="1957"/>
      <c r="F142" s="1957"/>
      <c r="G142" s="1957"/>
      <c r="H142" s="1957"/>
      <c r="I142" s="1958"/>
      <c r="J142" s="1957"/>
      <c r="K142" s="1959"/>
    </row>
    <row r="143" spans="3:11" s="1695" customFormat="1">
      <c r="C143" s="1960"/>
      <c r="D143" s="1956"/>
      <c r="E143" s="1957"/>
      <c r="F143" s="1957"/>
      <c r="G143" s="1957"/>
      <c r="H143" s="1957"/>
      <c r="I143" s="1958"/>
      <c r="J143" s="1957"/>
      <c r="K143" s="1959"/>
    </row>
    <row r="144" spans="3:11" s="1695" customFormat="1">
      <c r="C144" s="1960"/>
      <c r="D144" s="1956"/>
      <c r="E144" s="1957"/>
      <c r="F144" s="1957"/>
      <c r="G144" s="1957"/>
      <c r="H144" s="1957"/>
      <c r="I144" s="1958"/>
      <c r="J144" s="1957"/>
      <c r="K144" s="1959"/>
    </row>
    <row r="145" spans="3:11" s="1695" customFormat="1">
      <c r="C145" s="1960"/>
      <c r="D145" s="1956"/>
      <c r="E145" s="1957"/>
      <c r="F145" s="1957"/>
      <c r="G145" s="1957"/>
      <c r="H145" s="1957"/>
      <c r="I145" s="1958"/>
      <c r="J145" s="1957"/>
      <c r="K145" s="1959"/>
    </row>
    <row r="146" spans="3:11" s="1695" customFormat="1">
      <c r="C146" s="1960"/>
      <c r="D146" s="1956"/>
      <c r="E146" s="1957"/>
      <c r="F146" s="1957"/>
      <c r="G146" s="1957"/>
      <c r="H146" s="1957"/>
      <c r="I146" s="1958"/>
      <c r="J146" s="1957"/>
      <c r="K146" s="1959"/>
    </row>
    <row r="147" spans="3:11" s="1695" customFormat="1">
      <c r="C147" s="1960"/>
      <c r="D147" s="1956"/>
      <c r="E147" s="1957"/>
      <c r="F147" s="1957"/>
      <c r="G147" s="1957"/>
      <c r="H147" s="1957"/>
      <c r="I147" s="1958"/>
      <c r="J147" s="1957"/>
      <c r="K147" s="1959"/>
    </row>
    <row r="148" spans="3:11" s="1695" customFormat="1">
      <c r="C148" s="1960"/>
      <c r="D148" s="1956"/>
      <c r="E148" s="1957"/>
      <c r="F148" s="1957"/>
      <c r="G148" s="1957"/>
      <c r="H148" s="1957"/>
      <c r="I148" s="1958"/>
      <c r="J148" s="1957"/>
      <c r="K148" s="1959"/>
    </row>
    <row r="149" spans="3:11" s="1695" customFormat="1">
      <c r="C149" s="1960"/>
      <c r="D149" s="1956"/>
      <c r="E149" s="1957"/>
      <c r="F149" s="1957"/>
      <c r="G149" s="1957"/>
      <c r="H149" s="1957"/>
      <c r="I149" s="1958"/>
      <c r="J149" s="1957"/>
      <c r="K149" s="1959"/>
    </row>
    <row r="150" spans="3:11" s="1695" customFormat="1">
      <c r="C150" s="1960"/>
      <c r="D150" s="1956"/>
      <c r="E150" s="1957"/>
      <c r="F150" s="1957"/>
      <c r="G150" s="1957"/>
      <c r="H150" s="1957"/>
      <c r="I150" s="1958"/>
      <c r="J150" s="1957"/>
      <c r="K150" s="1959"/>
    </row>
    <row r="151" spans="3:11" s="1695" customFormat="1">
      <c r="C151" s="1960"/>
      <c r="D151" s="1956"/>
      <c r="E151" s="1957"/>
      <c r="F151" s="1957"/>
      <c r="G151" s="1957"/>
      <c r="H151" s="1957"/>
      <c r="I151" s="1958"/>
      <c r="J151" s="1957"/>
      <c r="K151" s="1959"/>
    </row>
    <row r="152" spans="3:11" s="1695" customFormat="1">
      <c r="C152" s="1960"/>
      <c r="D152" s="1956"/>
      <c r="E152" s="1957"/>
      <c r="F152" s="1957"/>
      <c r="G152" s="1957"/>
      <c r="H152" s="1957"/>
      <c r="I152" s="1958"/>
      <c r="J152" s="1957"/>
      <c r="K152" s="1959"/>
    </row>
    <row r="153" spans="3:11" s="1695" customFormat="1">
      <c r="C153" s="1960"/>
      <c r="D153" s="1956"/>
      <c r="E153" s="1957"/>
      <c r="F153" s="1957"/>
      <c r="G153" s="1957"/>
      <c r="H153" s="1957"/>
      <c r="I153" s="1958"/>
      <c r="J153" s="1957"/>
      <c r="K153" s="1959"/>
    </row>
    <row r="154" spans="3:11" s="1695" customFormat="1">
      <c r="C154" s="1960"/>
      <c r="D154" s="1956"/>
      <c r="E154" s="1957"/>
      <c r="F154" s="1957"/>
      <c r="G154" s="1957"/>
      <c r="H154" s="1957"/>
      <c r="I154" s="1958"/>
      <c r="J154" s="1957"/>
      <c r="K154" s="1959"/>
    </row>
    <row r="155" spans="3:11" s="1695" customFormat="1">
      <c r="C155" s="1960"/>
      <c r="D155" s="1956"/>
      <c r="E155" s="1957"/>
      <c r="F155" s="1957"/>
      <c r="G155" s="1957"/>
      <c r="H155" s="1957"/>
      <c r="I155" s="1958"/>
      <c r="J155" s="1957"/>
      <c r="K155" s="1959"/>
    </row>
    <row r="156" spans="3:11" s="1695" customFormat="1">
      <c r="C156" s="1960"/>
      <c r="D156" s="1956"/>
      <c r="E156" s="1957"/>
      <c r="F156" s="1957"/>
      <c r="G156" s="1957"/>
      <c r="H156" s="1957"/>
      <c r="I156" s="1958"/>
      <c r="J156" s="1957"/>
      <c r="K156" s="1959"/>
    </row>
    <row r="157" spans="3:11" s="1695" customFormat="1">
      <c r="C157" s="1960"/>
      <c r="D157" s="1956"/>
      <c r="E157" s="1957"/>
      <c r="F157" s="1957"/>
      <c r="G157" s="1957"/>
      <c r="H157" s="1957"/>
      <c r="I157" s="1958"/>
      <c r="J157" s="1957"/>
      <c r="K157" s="1959"/>
    </row>
    <row r="158" spans="3:11" s="1695" customFormat="1">
      <c r="C158" s="1960"/>
      <c r="D158" s="1956"/>
      <c r="E158" s="1957"/>
      <c r="F158" s="1957"/>
      <c r="G158" s="1957"/>
      <c r="H158" s="1957"/>
      <c r="I158" s="1958"/>
      <c r="J158" s="1957"/>
      <c r="K158" s="1959"/>
    </row>
    <row r="159" spans="3:11" s="1695" customFormat="1">
      <c r="C159" s="1960"/>
      <c r="D159" s="1956"/>
      <c r="E159" s="1957"/>
      <c r="F159" s="1957"/>
      <c r="G159" s="1957"/>
      <c r="H159" s="1957"/>
      <c r="I159" s="1958"/>
      <c r="J159" s="1957"/>
      <c r="K159" s="1959"/>
    </row>
    <row r="160" spans="3:11" s="1695" customFormat="1">
      <c r="C160" s="1960"/>
      <c r="D160" s="1956"/>
      <c r="E160" s="1957"/>
      <c r="F160" s="1957"/>
      <c r="G160" s="1957"/>
      <c r="H160" s="1957"/>
      <c r="I160" s="1958"/>
      <c r="J160" s="1957"/>
      <c r="K160" s="1959"/>
    </row>
    <row r="161" spans="3:11" s="1695" customFormat="1">
      <c r="C161" s="1960"/>
      <c r="D161" s="1956"/>
      <c r="E161" s="1957"/>
      <c r="F161" s="1957"/>
      <c r="G161" s="1957"/>
      <c r="H161" s="1957"/>
      <c r="I161" s="1958"/>
      <c r="J161" s="1957"/>
      <c r="K161" s="1959"/>
    </row>
    <row r="162" spans="3:11" s="1695" customFormat="1">
      <c r="C162" s="1960"/>
      <c r="D162" s="1956"/>
      <c r="E162" s="1957"/>
      <c r="F162" s="1957"/>
      <c r="G162" s="1957"/>
      <c r="H162" s="1957"/>
      <c r="I162" s="1958"/>
      <c r="J162" s="1957"/>
      <c r="K162" s="1959"/>
    </row>
    <row r="163" spans="3:11" s="1695" customFormat="1">
      <c r="C163" s="1960"/>
      <c r="D163" s="1956"/>
      <c r="E163" s="1957"/>
      <c r="F163" s="1957"/>
      <c r="G163" s="1957"/>
      <c r="H163" s="1957"/>
      <c r="I163" s="1958"/>
      <c r="J163" s="1957"/>
      <c r="K163" s="1959"/>
    </row>
    <row r="164" spans="3:11" s="1695" customFormat="1">
      <c r="C164" s="1960"/>
      <c r="D164" s="1956"/>
      <c r="E164" s="1957"/>
      <c r="F164" s="1957"/>
      <c r="G164" s="1957"/>
      <c r="H164" s="1957"/>
      <c r="I164" s="1958"/>
      <c r="J164" s="1957"/>
      <c r="K164" s="1959"/>
    </row>
    <row r="165" spans="3:11" s="1695" customFormat="1">
      <c r="C165" s="1960"/>
      <c r="D165" s="1956"/>
      <c r="E165" s="1957"/>
      <c r="F165" s="1957"/>
      <c r="G165" s="1957"/>
      <c r="H165" s="1957"/>
      <c r="I165" s="1958"/>
      <c r="J165" s="1957"/>
      <c r="K165" s="1959"/>
    </row>
    <row r="166" spans="3:11" s="1695" customFormat="1">
      <c r="C166" s="1960"/>
      <c r="D166" s="1956"/>
      <c r="E166" s="1957"/>
      <c r="F166" s="1957"/>
      <c r="G166" s="1957"/>
      <c r="H166" s="1957"/>
      <c r="I166" s="1958"/>
      <c r="J166" s="1957"/>
      <c r="K166" s="1959"/>
    </row>
    <row r="167" spans="3:11" s="1695" customFormat="1">
      <c r="C167" s="1960"/>
      <c r="D167" s="1956"/>
      <c r="E167" s="1957"/>
      <c r="F167" s="1957"/>
      <c r="G167" s="1957"/>
      <c r="H167" s="1957"/>
      <c r="I167" s="1958"/>
      <c r="J167" s="1957"/>
      <c r="K167" s="1959"/>
    </row>
    <row r="168" spans="3:11" s="1695" customFormat="1">
      <c r="C168" s="1960"/>
      <c r="D168" s="1956"/>
      <c r="E168" s="1957"/>
      <c r="F168" s="1957"/>
      <c r="G168" s="1957"/>
      <c r="H168" s="1957"/>
      <c r="I168" s="1958"/>
      <c r="J168" s="1957"/>
      <c r="K168" s="1959"/>
    </row>
    <row r="169" spans="3:11" s="1695" customFormat="1">
      <c r="C169" s="1960"/>
      <c r="D169" s="1956"/>
      <c r="E169" s="1957"/>
      <c r="F169" s="1957"/>
      <c r="G169" s="1957"/>
      <c r="H169" s="1957"/>
      <c r="I169" s="1958"/>
      <c r="J169" s="1957"/>
      <c r="K169" s="1959"/>
    </row>
    <row r="170" spans="3:11" s="1695" customFormat="1">
      <c r="C170" s="1960"/>
      <c r="D170" s="1956"/>
      <c r="E170" s="1957"/>
      <c r="F170" s="1957"/>
      <c r="G170" s="1957"/>
      <c r="H170" s="1957"/>
      <c r="I170" s="1958"/>
      <c r="J170" s="1957"/>
      <c r="K170" s="1959"/>
    </row>
    <row r="171" spans="3:11" s="1695" customFormat="1">
      <c r="C171" s="1960"/>
      <c r="D171" s="1956"/>
      <c r="E171" s="1957"/>
      <c r="F171" s="1957"/>
      <c r="G171" s="1957"/>
      <c r="H171" s="1957"/>
      <c r="I171" s="1958"/>
      <c r="J171" s="1957"/>
      <c r="K171" s="1959"/>
    </row>
    <row r="172" spans="3:11" s="1695" customFormat="1">
      <c r="C172" s="1960"/>
      <c r="D172" s="1956"/>
      <c r="E172" s="1957"/>
      <c r="F172" s="1957"/>
      <c r="G172" s="1957"/>
      <c r="H172" s="1957"/>
      <c r="I172" s="1958"/>
      <c r="J172" s="1957"/>
      <c r="K172" s="1959"/>
    </row>
    <row r="173" spans="3:11" s="1695" customFormat="1">
      <c r="C173" s="1960"/>
      <c r="D173" s="1956"/>
      <c r="E173" s="1957"/>
      <c r="F173" s="1957"/>
      <c r="G173" s="1957"/>
      <c r="H173" s="1957"/>
      <c r="I173" s="1958"/>
      <c r="J173" s="1957"/>
      <c r="K173" s="1959"/>
    </row>
    <row r="174" spans="3:11" s="1695" customFormat="1">
      <c r="C174" s="1960"/>
      <c r="D174" s="1956"/>
      <c r="E174" s="1957"/>
      <c r="F174" s="1957"/>
      <c r="G174" s="1957"/>
      <c r="H174" s="1957"/>
      <c r="I174" s="1958"/>
      <c r="J174" s="1957"/>
      <c r="K174" s="1959"/>
    </row>
    <row r="175" spans="3:11" s="1695" customFormat="1">
      <c r="C175" s="1960"/>
      <c r="D175" s="1956"/>
      <c r="E175" s="1957"/>
      <c r="F175" s="1957"/>
      <c r="G175" s="1957"/>
      <c r="H175" s="1957"/>
      <c r="I175" s="1958"/>
      <c r="J175" s="1957"/>
      <c r="K175" s="1959"/>
    </row>
    <row r="176" spans="3:11" s="1695" customFormat="1">
      <c r="C176" s="1960"/>
      <c r="D176" s="1956"/>
      <c r="E176" s="1957"/>
      <c r="F176" s="1957"/>
      <c r="G176" s="1957"/>
      <c r="H176" s="1957"/>
      <c r="I176" s="1958"/>
      <c r="J176" s="1957"/>
      <c r="K176" s="1959"/>
    </row>
    <row r="177" spans="2:13" s="1695" customFormat="1">
      <c r="C177" s="1960"/>
      <c r="D177" s="1956"/>
      <c r="E177" s="1957"/>
      <c r="F177" s="1957"/>
      <c r="G177" s="1957"/>
      <c r="H177" s="1957"/>
      <c r="I177" s="1958"/>
      <c r="J177" s="1957"/>
      <c r="K177" s="1959"/>
    </row>
    <row r="178" spans="2:13" s="1695" customFormat="1">
      <c r="C178" s="1960"/>
      <c r="D178" s="1956"/>
      <c r="E178" s="1957"/>
      <c r="F178" s="1957"/>
      <c r="G178" s="1957"/>
      <c r="H178" s="1957"/>
      <c r="I178" s="1958"/>
      <c r="J178" s="1957"/>
      <c r="K178" s="1959"/>
    </row>
    <row r="179" spans="2:13" s="1695" customFormat="1">
      <c r="C179" s="1960"/>
      <c r="D179" s="1956"/>
      <c r="E179" s="1957"/>
      <c r="F179" s="1957"/>
      <c r="G179" s="1957"/>
      <c r="H179" s="1957"/>
      <c r="I179" s="1958"/>
      <c r="J179" s="1957"/>
      <c r="K179" s="1959"/>
    </row>
    <row r="180" spans="2:13" s="1695" customFormat="1">
      <c r="C180" s="1960"/>
      <c r="D180" s="1956"/>
      <c r="E180" s="1957"/>
      <c r="F180" s="1957"/>
      <c r="G180" s="1957"/>
      <c r="H180" s="1957"/>
      <c r="I180" s="1958"/>
      <c r="J180" s="1957"/>
      <c r="K180" s="1959"/>
    </row>
    <row r="181" spans="2:13" s="1695" customFormat="1">
      <c r="C181" s="1960"/>
      <c r="D181" s="1956"/>
      <c r="E181" s="1957"/>
      <c r="F181" s="1957"/>
      <c r="G181" s="1957"/>
      <c r="H181" s="1957"/>
      <c r="I181" s="1958"/>
      <c r="J181" s="1957"/>
      <c r="K181" s="1959"/>
    </row>
    <row r="182" spans="2:13" s="1695" customFormat="1">
      <c r="C182" s="1960"/>
      <c r="D182" s="1956"/>
      <c r="E182" s="1957"/>
      <c r="F182" s="1957"/>
      <c r="G182" s="1957"/>
      <c r="H182" s="1957"/>
      <c r="I182" s="1958"/>
      <c r="J182" s="1957"/>
      <c r="K182" s="1959"/>
    </row>
    <row r="183" spans="2:13" s="1695" customFormat="1">
      <c r="C183" s="1960"/>
      <c r="D183" s="1956"/>
      <c r="E183" s="1957"/>
      <c r="F183" s="1957"/>
      <c r="G183" s="1957"/>
      <c r="H183" s="1957"/>
      <c r="I183" s="1958"/>
      <c r="J183" s="1957"/>
      <c r="K183" s="1959"/>
    </row>
    <row r="184" spans="2:13" s="1695" customFormat="1">
      <c r="C184" s="1960"/>
      <c r="D184" s="1956"/>
      <c r="E184" s="1957"/>
      <c r="F184" s="1957"/>
      <c r="G184" s="1957"/>
      <c r="H184" s="1957"/>
      <c r="I184" s="1958"/>
      <c r="J184" s="1957"/>
      <c r="K184" s="1959"/>
    </row>
    <row r="185" spans="2:13" s="1695" customFormat="1">
      <c r="C185" s="1960"/>
      <c r="D185" s="1956"/>
      <c r="E185" s="1957"/>
      <c r="F185" s="1957"/>
      <c r="G185" s="1957"/>
      <c r="H185" s="1957"/>
      <c r="I185" s="1958"/>
      <c r="J185" s="1957"/>
      <c r="K185" s="1959"/>
    </row>
    <row r="186" spans="2:13" s="1695" customFormat="1">
      <c r="C186" s="1960"/>
      <c r="D186" s="1956"/>
      <c r="E186" s="1957"/>
      <c r="F186" s="1957"/>
      <c r="G186" s="1957"/>
      <c r="H186" s="1957"/>
      <c r="I186" s="1958"/>
      <c r="J186" s="1957"/>
      <c r="K186" s="1959"/>
    </row>
    <row r="187" spans="2:13" s="1941" customFormat="1">
      <c r="B187" s="1695"/>
      <c r="C187" s="1960"/>
      <c r="D187" s="1956"/>
      <c r="E187" s="1957"/>
      <c r="F187" s="1957"/>
      <c r="G187" s="1957"/>
      <c r="H187" s="1957"/>
      <c r="I187" s="1958"/>
      <c r="J187" s="1957"/>
      <c r="K187" s="1959"/>
      <c r="L187" s="1695"/>
      <c r="M187" s="1695"/>
    </row>
    <row r="188" spans="2:13" s="1941" customFormat="1">
      <c r="B188" s="1695"/>
      <c r="C188" s="1960"/>
      <c r="D188" s="1956"/>
      <c r="E188" s="1957"/>
      <c r="F188" s="1957"/>
      <c r="G188" s="1957"/>
      <c r="H188" s="1957"/>
      <c r="I188" s="1958"/>
      <c r="J188" s="1957"/>
      <c r="K188" s="1959"/>
      <c r="L188" s="1695"/>
      <c r="M188" s="1695"/>
    </row>
    <row r="189" spans="2:13" s="1941" customFormat="1">
      <c r="B189" s="1695"/>
      <c r="C189" s="1960"/>
      <c r="D189" s="1956"/>
      <c r="E189" s="1957"/>
      <c r="F189" s="1957"/>
      <c r="G189" s="1957"/>
      <c r="H189" s="1957"/>
      <c r="I189" s="1958"/>
      <c r="J189" s="1957"/>
      <c r="K189" s="1959"/>
      <c r="L189" s="1695"/>
      <c r="M189" s="1695"/>
    </row>
    <row r="190" spans="2:13" s="1941" customFormat="1">
      <c r="B190" s="1695"/>
      <c r="C190" s="1960"/>
      <c r="D190" s="1956"/>
      <c r="E190" s="1957"/>
      <c r="F190" s="1957"/>
      <c r="G190" s="1957"/>
      <c r="H190" s="1957"/>
      <c r="I190" s="1958"/>
      <c r="J190" s="1957"/>
      <c r="K190" s="1959"/>
      <c r="L190" s="1695"/>
      <c r="M190" s="1695"/>
    </row>
    <row r="191" spans="2:13" s="1941" customFormat="1">
      <c r="B191" s="1695"/>
      <c r="C191" s="1960"/>
      <c r="D191" s="1956"/>
      <c r="E191" s="1957"/>
      <c r="F191" s="1957"/>
      <c r="G191" s="1957"/>
      <c r="H191" s="1957"/>
      <c r="I191" s="1958"/>
      <c r="J191" s="1957"/>
      <c r="K191" s="1959"/>
      <c r="L191" s="1695"/>
      <c r="M191" s="1695"/>
    </row>
    <row r="192" spans="2:13" s="1941" customFormat="1">
      <c r="B192" s="1695"/>
      <c r="C192" s="1960"/>
      <c r="D192" s="1956"/>
      <c r="E192" s="1957"/>
      <c r="F192" s="1957"/>
      <c r="G192" s="1957"/>
      <c r="H192" s="1957"/>
      <c r="I192" s="1958"/>
      <c r="J192" s="1957"/>
      <c r="K192" s="1959"/>
      <c r="L192" s="1695"/>
      <c r="M192" s="1695"/>
    </row>
    <row r="193" spans="2:13" s="1941" customFormat="1">
      <c r="B193" s="1695"/>
      <c r="C193" s="1960"/>
      <c r="D193" s="1956"/>
      <c r="E193" s="1957"/>
      <c r="F193" s="1957"/>
      <c r="G193" s="1957"/>
      <c r="H193" s="1957"/>
      <c r="I193" s="1958"/>
      <c r="J193" s="1957"/>
      <c r="K193" s="1959"/>
      <c r="L193" s="1695"/>
      <c r="M193" s="1695"/>
    </row>
    <row r="194" spans="2:13" s="1941" customFormat="1">
      <c r="B194" s="1695"/>
      <c r="C194" s="1960"/>
      <c r="D194" s="1956"/>
      <c r="E194" s="1957"/>
      <c r="F194" s="1957"/>
      <c r="G194" s="1957"/>
      <c r="H194" s="1957"/>
      <c r="I194" s="1958"/>
      <c r="J194" s="1957"/>
      <c r="K194" s="1959"/>
      <c r="L194" s="1695"/>
      <c r="M194" s="1695"/>
    </row>
    <row r="195" spans="2:13" s="1941" customFormat="1">
      <c r="B195" s="1695"/>
      <c r="C195" s="1960"/>
      <c r="D195" s="1956"/>
      <c r="E195" s="1957"/>
      <c r="F195" s="1957"/>
      <c r="G195" s="1957"/>
      <c r="H195" s="1957"/>
      <c r="I195" s="1958"/>
      <c r="J195" s="1957"/>
      <c r="K195" s="1959"/>
      <c r="L195" s="1695"/>
      <c r="M195" s="1695"/>
    </row>
    <row r="196" spans="2:13" s="1941" customFormat="1">
      <c r="B196" s="1695"/>
      <c r="C196" s="1960"/>
      <c r="D196" s="1956"/>
      <c r="E196" s="1957"/>
      <c r="F196" s="1957"/>
      <c r="G196" s="1957"/>
      <c r="H196" s="1957"/>
      <c r="I196" s="1958"/>
      <c r="J196" s="1957"/>
      <c r="K196" s="1959"/>
      <c r="L196" s="1695"/>
      <c r="M196" s="1695"/>
    </row>
    <row r="197" spans="2:13" s="1941" customFormat="1">
      <c r="B197" s="1695"/>
      <c r="C197" s="1960"/>
      <c r="D197" s="1956"/>
      <c r="E197" s="1957"/>
      <c r="F197" s="1957"/>
      <c r="G197" s="1957"/>
      <c r="H197" s="1957"/>
      <c r="I197" s="1958"/>
      <c r="J197" s="1957"/>
      <c r="K197" s="1959"/>
      <c r="L197" s="1695"/>
      <c r="M197" s="1695"/>
    </row>
    <row r="198" spans="2:13" s="1941" customFormat="1">
      <c r="B198" s="1695"/>
      <c r="C198" s="1960"/>
      <c r="D198" s="1956"/>
      <c r="E198" s="1957"/>
      <c r="F198" s="1957"/>
      <c r="G198" s="1957"/>
      <c r="H198" s="1957"/>
      <c r="I198" s="1958"/>
      <c r="J198" s="1957"/>
      <c r="K198" s="1959"/>
      <c r="L198" s="1695"/>
      <c r="M198" s="1695"/>
    </row>
    <row r="199" spans="2:13" s="1941" customFormat="1">
      <c r="B199" s="1695"/>
      <c r="C199" s="1960"/>
      <c r="D199" s="1956"/>
      <c r="E199" s="1957"/>
      <c r="F199" s="1957"/>
      <c r="G199" s="1957"/>
      <c r="H199" s="1957"/>
      <c r="I199" s="1958"/>
      <c r="J199" s="1957"/>
      <c r="K199" s="1959"/>
      <c r="L199" s="1695"/>
      <c r="M199" s="1695"/>
    </row>
    <row r="200" spans="2:13" s="1941" customFormat="1">
      <c r="B200" s="1695"/>
      <c r="C200" s="1960"/>
      <c r="D200" s="1956"/>
      <c r="E200" s="1957"/>
      <c r="F200" s="1957"/>
      <c r="G200" s="1957"/>
      <c r="H200" s="1957"/>
      <c r="I200" s="1958"/>
      <c r="J200" s="1957"/>
      <c r="K200" s="1959"/>
      <c r="L200" s="1695"/>
      <c r="M200" s="1695"/>
    </row>
    <row r="201" spans="2:13" s="1941" customFormat="1">
      <c r="B201" s="1695"/>
      <c r="C201" s="1960"/>
      <c r="D201" s="1956"/>
      <c r="E201" s="1957"/>
      <c r="F201" s="1957"/>
      <c r="G201" s="1957"/>
      <c r="H201" s="1957"/>
      <c r="I201" s="1958"/>
      <c r="J201" s="1957"/>
      <c r="K201" s="1959"/>
      <c r="L201" s="1695"/>
      <c r="M201" s="1695"/>
    </row>
    <row r="202" spans="2:13" s="1941" customFormat="1">
      <c r="B202" s="1695"/>
      <c r="C202" s="1960"/>
      <c r="D202" s="1956"/>
      <c r="E202" s="1957"/>
      <c r="F202" s="1957"/>
      <c r="G202" s="1957"/>
      <c r="H202" s="1957"/>
      <c r="I202" s="1958"/>
      <c r="J202" s="1957"/>
      <c r="K202" s="1959"/>
      <c r="L202" s="1695"/>
      <c r="M202" s="1695"/>
    </row>
    <row r="203" spans="2:13" s="1941" customFormat="1">
      <c r="B203" s="1695"/>
      <c r="C203" s="1960"/>
      <c r="D203" s="1956"/>
      <c r="E203" s="1957"/>
      <c r="F203" s="1957"/>
      <c r="G203" s="1957"/>
      <c r="H203" s="1957"/>
      <c r="I203" s="1958"/>
      <c r="J203" s="1957"/>
      <c r="K203" s="1959"/>
      <c r="L203" s="1695"/>
      <c r="M203" s="1695"/>
    </row>
    <row r="204" spans="2:13" s="1941" customFormat="1">
      <c r="B204" s="1695"/>
      <c r="C204" s="1960"/>
      <c r="D204" s="1956"/>
      <c r="E204" s="1957"/>
      <c r="F204" s="1957"/>
      <c r="G204" s="1957"/>
      <c r="H204" s="1957"/>
      <c r="I204" s="1958"/>
      <c r="J204" s="1957"/>
      <c r="K204" s="1959"/>
      <c r="L204" s="1695"/>
      <c r="M204" s="1695"/>
    </row>
    <row r="205" spans="2:13" s="1941" customFormat="1">
      <c r="B205" s="1695"/>
      <c r="C205" s="1960"/>
      <c r="D205" s="1956"/>
      <c r="E205" s="1957"/>
      <c r="F205" s="1957"/>
      <c r="G205" s="1957"/>
      <c r="H205" s="1957"/>
      <c r="I205" s="1958"/>
      <c r="J205" s="1957"/>
      <c r="K205" s="1959"/>
      <c r="L205" s="1695"/>
      <c r="M205" s="1695"/>
    </row>
    <row r="206" spans="2:13" s="1941" customFormat="1">
      <c r="B206" s="1695"/>
      <c r="C206" s="1960"/>
      <c r="D206" s="1956"/>
      <c r="E206" s="1957"/>
      <c r="F206" s="1957"/>
      <c r="G206" s="1957"/>
      <c r="H206" s="1957"/>
      <c r="I206" s="1958"/>
      <c r="J206" s="1957"/>
      <c r="K206" s="1959"/>
      <c r="L206" s="1695"/>
      <c r="M206" s="1695"/>
    </row>
    <row r="207" spans="2:13" s="1941" customFormat="1">
      <c r="B207" s="1695"/>
      <c r="C207" s="1960"/>
      <c r="D207" s="1956"/>
      <c r="E207" s="1957"/>
      <c r="F207" s="1957"/>
      <c r="G207" s="1957"/>
      <c r="H207" s="1957"/>
      <c r="I207" s="1958"/>
      <c r="J207" s="1957"/>
      <c r="K207" s="1959"/>
      <c r="L207" s="1695"/>
      <c r="M207" s="1695"/>
    </row>
    <row r="208" spans="2:13" s="1941" customFormat="1">
      <c r="B208" s="1695"/>
      <c r="C208" s="1960"/>
      <c r="D208" s="1956"/>
      <c r="E208" s="1957"/>
      <c r="F208" s="1957"/>
      <c r="G208" s="1957"/>
      <c r="H208" s="1957"/>
      <c r="I208" s="1958"/>
      <c r="J208" s="1957"/>
      <c r="K208" s="1959"/>
      <c r="L208" s="1695"/>
      <c r="M208" s="1695"/>
    </row>
    <row r="209" spans="2:13" s="1941" customFormat="1">
      <c r="B209" s="1695"/>
      <c r="C209" s="1960"/>
      <c r="D209" s="1956"/>
      <c r="E209" s="1957"/>
      <c r="F209" s="1957"/>
      <c r="G209" s="1957"/>
      <c r="H209" s="1957"/>
      <c r="I209" s="1958"/>
      <c r="J209" s="1957"/>
      <c r="K209" s="1959"/>
      <c r="L209" s="1695"/>
      <c r="M209" s="1695"/>
    </row>
    <row r="210" spans="2:13" s="1941" customFormat="1">
      <c r="B210" s="1695"/>
      <c r="C210" s="1960"/>
      <c r="D210" s="1956"/>
      <c r="E210" s="1957"/>
      <c r="F210" s="1957"/>
      <c r="G210" s="1957"/>
      <c r="H210" s="1957"/>
      <c r="I210" s="1958"/>
      <c r="J210" s="1957"/>
      <c r="K210" s="1959"/>
      <c r="L210" s="1695"/>
      <c r="M210" s="1695"/>
    </row>
    <row r="211" spans="2:13" s="1941" customFormat="1">
      <c r="B211" s="1695"/>
      <c r="C211" s="1960"/>
      <c r="D211" s="1956"/>
      <c r="E211" s="1957"/>
      <c r="F211" s="1957"/>
      <c r="G211" s="1957"/>
      <c r="H211" s="1957"/>
      <c r="I211" s="1958"/>
      <c r="J211" s="1957"/>
      <c r="K211" s="1959"/>
      <c r="L211" s="1695"/>
      <c r="M211" s="1695"/>
    </row>
    <row r="212" spans="2:13" s="1941" customFormat="1">
      <c r="B212" s="1695"/>
      <c r="C212" s="1960"/>
      <c r="D212" s="1956"/>
      <c r="E212" s="1957"/>
      <c r="F212" s="1957"/>
      <c r="G212" s="1957"/>
      <c r="H212" s="1957"/>
      <c r="I212" s="1958"/>
      <c r="J212" s="1957"/>
      <c r="K212" s="1959"/>
      <c r="L212" s="1695"/>
      <c r="M212" s="1695"/>
    </row>
    <row r="213" spans="2:13" s="1941" customFormat="1">
      <c r="B213" s="1695"/>
      <c r="C213" s="1960"/>
      <c r="D213" s="1956"/>
      <c r="E213" s="1957"/>
      <c r="F213" s="1957"/>
      <c r="G213" s="1957"/>
      <c r="H213" s="1957"/>
      <c r="I213" s="1958"/>
      <c r="J213" s="1957"/>
      <c r="K213" s="1959"/>
      <c r="L213" s="1695"/>
      <c r="M213" s="1695"/>
    </row>
    <row r="214" spans="2:13" s="1941" customFormat="1">
      <c r="B214" s="1695"/>
      <c r="C214" s="1960"/>
      <c r="D214" s="1956"/>
      <c r="E214" s="1957"/>
      <c r="F214" s="1957"/>
      <c r="G214" s="1957"/>
      <c r="H214" s="1957"/>
      <c r="I214" s="1958"/>
      <c r="J214" s="1957"/>
      <c r="K214" s="1959"/>
      <c r="L214" s="1695"/>
      <c r="M214" s="1695"/>
    </row>
    <row r="215" spans="2:13" s="1941" customFormat="1">
      <c r="B215" s="1695"/>
      <c r="C215" s="1960"/>
      <c r="D215" s="1956"/>
      <c r="E215" s="1957"/>
      <c r="F215" s="1957"/>
      <c r="G215" s="1957"/>
      <c r="H215" s="1957"/>
      <c r="I215" s="1958"/>
      <c r="J215" s="1957"/>
      <c r="K215" s="1959"/>
      <c r="L215" s="1695"/>
      <c r="M215" s="1695"/>
    </row>
    <row r="216" spans="2:13" s="1941" customFormat="1">
      <c r="B216" s="1695"/>
      <c r="C216" s="1960"/>
      <c r="D216" s="1956"/>
      <c r="E216" s="1957"/>
      <c r="F216" s="1957"/>
      <c r="G216" s="1957"/>
      <c r="H216" s="1957"/>
      <c r="I216" s="1958"/>
      <c r="J216" s="1957"/>
      <c r="K216" s="1959"/>
      <c r="L216" s="1695"/>
      <c r="M216" s="1695"/>
    </row>
    <row r="217" spans="2:13" s="1941" customFormat="1">
      <c r="B217" s="1695"/>
      <c r="C217" s="1960"/>
      <c r="D217" s="1956"/>
      <c r="E217" s="1957"/>
      <c r="F217" s="1957"/>
      <c r="G217" s="1957"/>
      <c r="H217" s="1957"/>
      <c r="I217" s="1958"/>
      <c r="J217" s="1957"/>
      <c r="K217" s="1959"/>
      <c r="L217" s="1695"/>
      <c r="M217" s="1695"/>
    </row>
    <row r="218" spans="2:13" s="1941" customFormat="1">
      <c r="B218" s="1695"/>
      <c r="C218" s="1960"/>
      <c r="D218" s="1956"/>
      <c r="E218" s="1957"/>
      <c r="F218" s="1957"/>
      <c r="G218" s="1957"/>
      <c r="H218" s="1957"/>
      <c r="I218" s="1958"/>
      <c r="J218" s="1957"/>
      <c r="K218" s="1959"/>
      <c r="L218" s="1695"/>
      <c r="M218" s="1695"/>
    </row>
    <row r="219" spans="2:13" s="1941" customFormat="1">
      <c r="B219" s="1695"/>
      <c r="C219" s="1960"/>
      <c r="D219" s="1956"/>
      <c r="E219" s="1957"/>
      <c r="F219" s="1957"/>
      <c r="G219" s="1957"/>
      <c r="H219" s="1957"/>
      <c r="I219" s="1958"/>
      <c r="J219" s="1957"/>
      <c r="K219" s="1959"/>
      <c r="L219" s="1695"/>
      <c r="M219" s="1695"/>
    </row>
    <row r="220" spans="2:13" s="1941" customFormat="1">
      <c r="B220" s="1695"/>
      <c r="C220" s="1960"/>
      <c r="D220" s="1956"/>
      <c r="E220" s="1957"/>
      <c r="F220" s="1957"/>
      <c r="G220" s="1957"/>
      <c r="H220" s="1957"/>
      <c r="I220" s="1958"/>
      <c r="J220" s="1957"/>
      <c r="K220" s="1959"/>
      <c r="L220" s="1695"/>
      <c r="M220" s="1695"/>
    </row>
    <row r="221" spans="2:13" s="1941" customFormat="1">
      <c r="B221" s="1695"/>
      <c r="C221" s="1960"/>
      <c r="D221" s="1956"/>
      <c r="E221" s="1957"/>
      <c r="F221" s="1957"/>
      <c r="G221" s="1957"/>
      <c r="H221" s="1957"/>
      <c r="I221" s="1958"/>
      <c r="J221" s="1957"/>
      <c r="K221" s="1959"/>
      <c r="L221" s="1695"/>
      <c r="M221" s="1695"/>
    </row>
    <row r="222" spans="2:13" s="1941" customFormat="1">
      <c r="B222" s="1695"/>
      <c r="C222" s="1960"/>
      <c r="D222" s="1956"/>
      <c r="E222" s="1957"/>
      <c r="F222" s="1957"/>
      <c r="G222" s="1957"/>
      <c r="H222" s="1957"/>
      <c r="I222" s="1958"/>
      <c r="J222" s="1957"/>
      <c r="K222" s="1959"/>
      <c r="L222" s="1695"/>
      <c r="M222" s="1695"/>
    </row>
    <row r="223" spans="2:13" s="1941" customFormat="1">
      <c r="B223" s="1695"/>
      <c r="C223" s="1960"/>
      <c r="D223" s="1956"/>
      <c r="E223" s="1957"/>
      <c r="F223" s="1957"/>
      <c r="G223" s="1957"/>
      <c r="H223" s="1957"/>
      <c r="I223" s="1958"/>
      <c r="J223" s="1957"/>
      <c r="K223" s="1959"/>
      <c r="L223" s="1695"/>
      <c r="M223" s="1695"/>
    </row>
    <row r="224" spans="2:13" s="1941" customFormat="1">
      <c r="B224" s="1695"/>
      <c r="C224" s="1960"/>
      <c r="D224" s="1956"/>
      <c r="E224" s="1957"/>
      <c r="F224" s="1957"/>
      <c r="G224" s="1957"/>
      <c r="H224" s="1957"/>
      <c r="I224" s="1958"/>
      <c r="J224" s="1957"/>
      <c r="K224" s="1959"/>
      <c r="L224" s="1695"/>
      <c r="M224" s="1695"/>
    </row>
    <row r="225" spans="2:13" s="1941" customFormat="1">
      <c r="B225" s="1695"/>
      <c r="C225" s="1960"/>
      <c r="D225" s="1956"/>
      <c r="E225" s="1957"/>
      <c r="F225" s="1957"/>
      <c r="G225" s="1957"/>
      <c r="H225" s="1957"/>
      <c r="I225" s="1958"/>
      <c r="J225" s="1957"/>
      <c r="K225" s="1959"/>
      <c r="L225" s="1695"/>
      <c r="M225" s="1695"/>
    </row>
    <row r="226" spans="2:13" s="1941" customFormat="1">
      <c r="B226" s="1695"/>
      <c r="C226" s="1960"/>
      <c r="D226" s="1956"/>
      <c r="E226" s="1957"/>
      <c r="F226" s="1957"/>
      <c r="G226" s="1957"/>
      <c r="H226" s="1957"/>
      <c r="I226" s="1958"/>
      <c r="J226" s="1957"/>
      <c r="K226" s="1959"/>
      <c r="L226" s="1695"/>
      <c r="M226" s="1695"/>
    </row>
    <row r="227" spans="2:13" s="1941" customFormat="1">
      <c r="B227" s="1695"/>
      <c r="C227" s="1960"/>
      <c r="D227" s="1956"/>
      <c r="E227" s="1957"/>
      <c r="F227" s="1957"/>
      <c r="G227" s="1957"/>
      <c r="H227" s="1957"/>
      <c r="I227" s="1958"/>
      <c r="J227" s="1957"/>
      <c r="K227" s="1959"/>
      <c r="L227" s="1695"/>
      <c r="M227" s="1695"/>
    </row>
    <row r="228" spans="2:13" s="1941" customFormat="1">
      <c r="B228" s="1695"/>
      <c r="C228" s="1960"/>
      <c r="D228" s="1956"/>
      <c r="E228" s="1957"/>
      <c r="F228" s="1957"/>
      <c r="G228" s="1957"/>
      <c r="H228" s="1957"/>
      <c r="I228" s="1958"/>
      <c r="J228" s="1957"/>
      <c r="K228" s="1959"/>
      <c r="L228" s="1695"/>
      <c r="M228" s="1695"/>
    </row>
    <row r="229" spans="2:13" s="1941" customFormat="1">
      <c r="B229" s="1695"/>
      <c r="C229" s="1960"/>
      <c r="D229" s="1956"/>
      <c r="E229" s="1957"/>
      <c r="F229" s="1957"/>
      <c r="G229" s="1957"/>
      <c r="H229" s="1957"/>
      <c r="I229" s="1958"/>
      <c r="J229" s="1957"/>
      <c r="K229" s="1959"/>
      <c r="L229" s="1695"/>
      <c r="M229" s="1695"/>
    </row>
    <row r="230" spans="2:13" s="1941" customFormat="1">
      <c r="B230" s="1695"/>
      <c r="C230" s="1960"/>
      <c r="D230" s="1956"/>
      <c r="E230" s="1957"/>
      <c r="F230" s="1957"/>
      <c r="G230" s="1957"/>
      <c r="H230" s="1957"/>
      <c r="I230" s="1958"/>
      <c r="J230" s="1957"/>
      <c r="K230" s="1959"/>
      <c r="L230" s="1695"/>
      <c r="M230" s="1695"/>
    </row>
    <row r="231" spans="2:13" s="1941" customFormat="1">
      <c r="B231" s="1695"/>
      <c r="C231" s="1960"/>
      <c r="D231" s="1956"/>
      <c r="E231" s="1957"/>
      <c r="F231" s="1957"/>
      <c r="G231" s="1957"/>
      <c r="H231" s="1957"/>
      <c r="I231" s="1958"/>
      <c r="J231" s="1957"/>
      <c r="K231" s="1959"/>
      <c r="L231" s="1695"/>
      <c r="M231" s="1695"/>
    </row>
    <row r="232" spans="2:13" s="1941" customFormat="1">
      <c r="B232" s="1695"/>
      <c r="C232" s="1960"/>
      <c r="D232" s="1956"/>
      <c r="E232" s="1957"/>
      <c r="F232" s="1957"/>
      <c r="G232" s="1957"/>
      <c r="H232" s="1957"/>
      <c r="I232" s="1958"/>
      <c r="J232" s="1957"/>
      <c r="K232" s="1959"/>
      <c r="L232" s="1695"/>
      <c r="M232" s="1695"/>
    </row>
    <row r="233" spans="2:13" s="1941" customFormat="1">
      <c r="B233" s="1695"/>
      <c r="C233" s="1960"/>
      <c r="D233" s="1956"/>
      <c r="E233" s="1957"/>
      <c r="F233" s="1957"/>
      <c r="G233" s="1957"/>
      <c r="H233" s="1957"/>
      <c r="I233" s="1958"/>
      <c r="J233" s="1957"/>
      <c r="K233" s="1959"/>
      <c r="L233" s="1695"/>
      <c r="M233" s="1695"/>
    </row>
    <row r="234" spans="2:13" s="1941" customFormat="1">
      <c r="B234" s="1695"/>
      <c r="C234" s="1960"/>
      <c r="D234" s="1956"/>
      <c r="E234" s="1957"/>
      <c r="F234" s="1957"/>
      <c r="G234" s="1957"/>
      <c r="H234" s="1957"/>
      <c r="I234" s="1958"/>
      <c r="J234" s="1957"/>
      <c r="K234" s="1959"/>
      <c r="L234" s="1695"/>
      <c r="M234" s="1695"/>
    </row>
    <row r="235" spans="2:13" s="1941" customFormat="1">
      <c r="B235" s="1695"/>
      <c r="C235" s="1960"/>
      <c r="D235" s="1956"/>
      <c r="E235" s="1957"/>
      <c r="F235" s="1957"/>
      <c r="G235" s="1957"/>
      <c r="H235" s="1957"/>
      <c r="I235" s="1958"/>
      <c r="J235" s="1957"/>
      <c r="K235" s="1959"/>
      <c r="L235" s="1695"/>
      <c r="M235" s="1695"/>
    </row>
    <row r="236" spans="2:13" s="1941" customFormat="1">
      <c r="B236" s="1695"/>
      <c r="C236" s="1960"/>
      <c r="D236" s="1956"/>
      <c r="E236" s="1957"/>
      <c r="F236" s="1957"/>
      <c r="G236" s="1957"/>
      <c r="H236" s="1957"/>
      <c r="I236" s="1958"/>
      <c r="J236" s="1957"/>
      <c r="K236" s="1959"/>
      <c r="L236" s="1695"/>
      <c r="M236" s="1695"/>
    </row>
    <row r="237" spans="2:13" s="1941" customFormat="1">
      <c r="B237" s="1695"/>
      <c r="C237" s="1960"/>
      <c r="D237" s="1956"/>
      <c r="E237" s="1957"/>
      <c r="F237" s="1957"/>
      <c r="G237" s="1957"/>
      <c r="H237" s="1957"/>
      <c r="I237" s="1958"/>
      <c r="J237" s="1957"/>
      <c r="K237" s="1959"/>
      <c r="L237" s="1695"/>
      <c r="M237" s="1695"/>
    </row>
    <row r="238" spans="2:13" s="1941" customFormat="1">
      <c r="B238" s="1695"/>
      <c r="C238" s="1960"/>
      <c r="D238" s="1956"/>
      <c r="E238" s="1957"/>
      <c r="F238" s="1957"/>
      <c r="G238" s="1957"/>
      <c r="H238" s="1957"/>
      <c r="I238" s="1958"/>
      <c r="J238" s="1957"/>
      <c r="K238" s="1959"/>
      <c r="L238" s="1695"/>
      <c r="M238" s="1695"/>
    </row>
    <row r="239" spans="2:13" s="1941" customFormat="1">
      <c r="B239" s="1695"/>
      <c r="C239" s="1960"/>
      <c r="D239" s="1956"/>
      <c r="E239" s="1957"/>
      <c r="F239" s="1957"/>
      <c r="G239" s="1957"/>
      <c r="H239" s="1957"/>
      <c r="I239" s="1958"/>
      <c r="J239" s="1957"/>
      <c r="K239" s="1959"/>
      <c r="L239" s="1695"/>
      <c r="M239" s="1695"/>
    </row>
    <row r="240" spans="2:13" s="1941" customFormat="1">
      <c r="B240" s="1695"/>
      <c r="C240" s="1960"/>
      <c r="D240" s="1956"/>
      <c r="E240" s="1957"/>
      <c r="F240" s="1957"/>
      <c r="G240" s="1957"/>
      <c r="H240" s="1957"/>
      <c r="I240" s="1958"/>
      <c r="J240" s="1957"/>
      <c r="K240" s="1959"/>
      <c r="L240" s="1695"/>
      <c r="M240" s="1695"/>
    </row>
    <row r="241" spans="2:13" s="1941" customFormat="1">
      <c r="B241" s="1695"/>
      <c r="C241" s="1960"/>
      <c r="D241" s="1956"/>
      <c r="E241" s="1957"/>
      <c r="F241" s="1957"/>
      <c r="G241" s="1957"/>
      <c r="H241" s="1957"/>
      <c r="I241" s="1958"/>
      <c r="J241" s="1957"/>
      <c r="K241" s="1959"/>
      <c r="L241" s="1695"/>
      <c r="M241" s="1695"/>
    </row>
    <row r="242" spans="2:13" s="1941" customFormat="1">
      <c r="B242" s="1695"/>
      <c r="C242" s="1960"/>
      <c r="D242" s="1956"/>
      <c r="E242" s="1957"/>
      <c r="F242" s="1957"/>
      <c r="G242" s="1957"/>
      <c r="H242" s="1957"/>
      <c r="I242" s="1958"/>
      <c r="J242" s="1957"/>
      <c r="K242" s="1959"/>
      <c r="L242" s="1695"/>
      <c r="M242" s="1695"/>
    </row>
    <row r="243" spans="2:13" s="1941" customFormat="1">
      <c r="B243" s="1695"/>
      <c r="C243" s="1960"/>
      <c r="D243" s="1956"/>
      <c r="E243" s="1957"/>
      <c r="F243" s="1957"/>
      <c r="G243" s="1957"/>
      <c r="H243" s="1957"/>
      <c r="I243" s="1958"/>
      <c r="J243" s="1957"/>
      <c r="K243" s="1959"/>
      <c r="L243" s="1695"/>
      <c r="M243" s="1695"/>
    </row>
  </sheetData>
  <mergeCells count="8">
    <mergeCell ref="B51:M51"/>
    <mergeCell ref="B8:M8"/>
    <mergeCell ref="B7:M7"/>
    <mergeCell ref="B1:M1"/>
    <mergeCell ref="B2:M2"/>
    <mergeCell ref="B3:K3"/>
    <mergeCell ref="F5:K5"/>
    <mergeCell ref="F6:K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247"/>
  <sheetViews>
    <sheetView view="pageBreakPreview" zoomScaleNormal="115" zoomScaleSheetLayoutView="100" workbookViewId="0">
      <pane ySplit="10" topLeftCell="A104" activePane="bottomLeft" state="frozen"/>
      <selection activeCell="K44" sqref="K44"/>
      <selection pane="bottomLeft" activeCell="C129" sqref="C129"/>
    </sheetView>
  </sheetViews>
  <sheetFormatPr defaultRowHeight="12.75"/>
  <cols>
    <col min="1" max="1" width="1.140625" style="1463" customWidth="1"/>
    <col min="2" max="2" width="11.7109375" style="953" customWidth="1"/>
    <col min="3" max="3" width="66" style="1578" customWidth="1"/>
    <col min="4" max="4" width="6.7109375" style="959" customWidth="1"/>
    <col min="5" max="5" width="12.140625" style="1577" customWidth="1"/>
    <col min="6" max="6" width="11.140625" style="2076" customWidth="1"/>
    <col min="7" max="7" width="8.85546875" style="1577" customWidth="1"/>
    <col min="8" max="8" width="11.140625" style="2076" customWidth="1"/>
    <col min="9" max="9" width="11.140625" style="1463" customWidth="1"/>
    <col min="10" max="10" width="10.28515625" style="2076" customWidth="1"/>
    <col min="11" max="11" width="13.85546875" style="2086" customWidth="1"/>
    <col min="12" max="12" width="10.140625" style="953" customWidth="1"/>
    <col min="13" max="13" width="9.5703125" style="953" customWidth="1"/>
    <col min="14" max="14" width="1.140625" style="1463" hidden="1" customWidth="1"/>
    <col min="15" max="15" width="2.42578125" style="1463" customWidth="1"/>
    <col min="16" max="16" width="16.140625" style="1463" customWidth="1"/>
    <col min="17" max="16384" width="9.140625" style="1463"/>
  </cols>
  <sheetData>
    <row r="1" spans="2:23" ht="15.75">
      <c r="B1" s="2791" t="s">
        <v>48</v>
      </c>
      <c r="C1" s="2791"/>
      <c r="D1" s="2791"/>
      <c r="E1" s="2791"/>
      <c r="F1" s="2791"/>
      <c r="G1" s="2791"/>
      <c r="H1" s="2791"/>
      <c r="I1" s="2791"/>
      <c r="J1" s="2791"/>
      <c r="K1" s="2791"/>
      <c r="L1" s="2791"/>
      <c r="M1" s="2791"/>
      <c r="N1" s="1706"/>
      <c r="O1" s="914"/>
      <c r="P1" s="914"/>
      <c r="Q1" s="914"/>
      <c r="R1" s="914"/>
      <c r="S1" s="914"/>
      <c r="T1" s="914"/>
      <c r="U1" s="914"/>
      <c r="V1" s="914"/>
      <c r="W1" s="914"/>
    </row>
    <row r="2" spans="2:23">
      <c r="B2" s="2788" t="s">
        <v>447</v>
      </c>
      <c r="C2" s="2788"/>
      <c r="D2" s="2788"/>
      <c r="E2" s="2788"/>
      <c r="F2" s="2788"/>
      <c r="G2" s="2788"/>
      <c r="H2" s="2788"/>
      <c r="I2" s="2788"/>
      <c r="J2" s="2788"/>
      <c r="K2" s="2788"/>
      <c r="L2" s="2788"/>
      <c r="M2" s="2788"/>
      <c r="N2" s="914"/>
      <c r="O2" s="914"/>
      <c r="P2" s="914"/>
      <c r="Q2" s="914"/>
      <c r="R2" s="914"/>
      <c r="S2" s="914"/>
      <c r="T2" s="914"/>
      <c r="U2" s="914"/>
      <c r="V2" s="914"/>
      <c r="W2" s="914"/>
    </row>
    <row r="3" spans="2:23">
      <c r="B3" s="2792"/>
      <c r="C3" s="2792"/>
      <c r="D3" s="2792"/>
      <c r="E3" s="2792"/>
      <c r="F3" s="2792"/>
      <c r="G3" s="2792"/>
      <c r="H3" s="2792"/>
      <c r="I3" s="2792"/>
      <c r="J3" s="2792"/>
      <c r="K3" s="2792"/>
      <c r="L3" s="1569"/>
      <c r="M3" s="1569"/>
      <c r="N3" s="914"/>
      <c r="O3" s="914"/>
      <c r="P3" s="914"/>
      <c r="Q3" s="914"/>
      <c r="R3" s="914"/>
      <c r="S3" s="914"/>
      <c r="T3" s="914"/>
      <c r="U3" s="914"/>
      <c r="V3" s="914"/>
      <c r="W3" s="914"/>
    </row>
    <row r="4" spans="2:23">
      <c r="B4" s="1706" t="s">
        <v>1</v>
      </c>
      <c r="C4" s="1544" t="s">
        <v>655</v>
      </c>
      <c r="D4" s="1706"/>
      <c r="E4" s="933"/>
      <c r="F4" s="1034"/>
      <c r="G4" s="933"/>
      <c r="H4" s="1034"/>
      <c r="I4" s="1709"/>
      <c r="J4" s="1034"/>
      <c r="K4" s="2113"/>
      <c r="L4" s="1569"/>
      <c r="M4" s="1569"/>
      <c r="N4" s="914"/>
      <c r="O4" s="914"/>
      <c r="P4" s="914"/>
      <c r="Q4" s="914"/>
      <c r="R4" s="914"/>
      <c r="S4" s="914"/>
      <c r="T4" s="914"/>
      <c r="U4" s="914"/>
      <c r="V4" s="914"/>
      <c r="W4" s="914"/>
    </row>
    <row r="5" spans="2:23">
      <c r="B5" s="1706"/>
      <c r="C5" s="1544"/>
      <c r="D5" s="1706"/>
      <c r="E5" s="933"/>
      <c r="F5" s="2792"/>
      <c r="G5" s="2792"/>
      <c r="H5" s="2792"/>
      <c r="I5" s="2792"/>
      <c r="J5" s="2792"/>
      <c r="K5" s="2792"/>
      <c r="L5" s="1569"/>
      <c r="M5" s="1569"/>
      <c r="N5" s="914"/>
      <c r="O5" s="914"/>
      <c r="P5" s="914"/>
      <c r="Q5" s="914"/>
      <c r="R5" s="914"/>
      <c r="S5" s="914"/>
      <c r="T5" s="914"/>
      <c r="U5" s="914"/>
      <c r="V5" s="914"/>
      <c r="W5" s="914"/>
    </row>
    <row r="6" spans="2:23">
      <c r="B6" s="1545" t="s">
        <v>2</v>
      </c>
      <c r="C6" s="1546" t="s">
        <v>716</v>
      </c>
      <c r="D6" s="1545"/>
      <c r="E6" s="933"/>
      <c r="F6" s="2792"/>
      <c r="G6" s="2792"/>
      <c r="H6" s="2792"/>
      <c r="I6" s="2792"/>
      <c r="J6" s="2792"/>
      <c r="K6" s="2792"/>
      <c r="L6" s="1569"/>
      <c r="M6" s="1569"/>
      <c r="N6" s="914"/>
      <c r="O6" s="969"/>
      <c r="P6" s="914"/>
      <c r="Q6" s="914"/>
      <c r="R6" s="914"/>
      <c r="S6" s="914"/>
      <c r="T6" s="914"/>
      <c r="U6" s="914"/>
      <c r="V6" s="914"/>
      <c r="W6" s="914"/>
    </row>
    <row r="7" spans="2:23">
      <c r="B7" s="2788" t="s">
        <v>536</v>
      </c>
      <c r="C7" s="2788"/>
      <c r="D7" s="2788"/>
      <c r="E7" s="2788"/>
      <c r="F7" s="2788"/>
      <c r="G7" s="2788"/>
      <c r="H7" s="2788"/>
      <c r="I7" s="2788"/>
      <c r="J7" s="2788"/>
      <c r="K7" s="2788"/>
      <c r="L7" s="2788"/>
      <c r="M7" s="2788"/>
      <c r="N7" s="914"/>
      <c r="O7" s="914"/>
      <c r="P7" s="914"/>
      <c r="Q7" s="914"/>
      <c r="R7" s="914"/>
      <c r="S7" s="914"/>
      <c r="T7" s="914"/>
      <c r="U7" s="914"/>
      <c r="V7" s="914"/>
      <c r="W7" s="914"/>
    </row>
    <row r="8" spans="2:23">
      <c r="B8" s="2788" t="s">
        <v>533</v>
      </c>
      <c r="C8" s="2788"/>
      <c r="D8" s="2788"/>
      <c r="E8" s="2788"/>
      <c r="F8" s="2788"/>
      <c r="G8" s="2788"/>
      <c r="H8" s="2788"/>
      <c r="I8" s="2788"/>
      <c r="J8" s="2788"/>
      <c r="K8" s="2788"/>
      <c r="L8" s="2788"/>
      <c r="M8" s="2788"/>
      <c r="N8" s="914"/>
      <c r="O8" s="914"/>
      <c r="P8" s="1142"/>
      <c r="Q8" s="914"/>
      <c r="R8" s="914"/>
      <c r="S8" s="914"/>
      <c r="T8" s="914"/>
      <c r="U8" s="914"/>
      <c r="V8" s="914"/>
      <c r="W8" s="914"/>
    </row>
    <row r="9" spans="2:23">
      <c r="B9" s="1706"/>
      <c r="C9" s="1544"/>
      <c r="D9" s="1708"/>
      <c r="E9" s="1709"/>
      <c r="F9" s="1034"/>
      <c r="G9" s="1709"/>
      <c r="H9" s="1034"/>
      <c r="I9" s="1709"/>
      <c r="J9" s="1034"/>
      <c r="K9" s="2078"/>
      <c r="L9" s="915"/>
      <c r="M9" s="1548"/>
      <c r="N9" s="914"/>
      <c r="O9" s="914"/>
      <c r="P9" s="914"/>
      <c r="Q9" s="914"/>
      <c r="R9" s="914"/>
      <c r="S9" s="914"/>
      <c r="T9" s="914"/>
      <c r="U9" s="914"/>
      <c r="V9" s="914"/>
      <c r="W9" s="914"/>
    </row>
    <row r="10" spans="2:23" s="953" customFormat="1" ht="24" customHeight="1">
      <c r="B10" s="1703" t="s">
        <v>3</v>
      </c>
      <c r="C10" s="1703" t="s">
        <v>36</v>
      </c>
      <c r="D10" s="1703" t="s">
        <v>6</v>
      </c>
      <c r="E10" s="904" t="s">
        <v>5</v>
      </c>
      <c r="F10" s="489" t="s">
        <v>39</v>
      </c>
      <c r="G10" s="904" t="s">
        <v>37</v>
      </c>
      <c r="H10" s="489" t="s">
        <v>26</v>
      </c>
      <c r="I10" s="1702" t="s">
        <v>38</v>
      </c>
      <c r="J10" s="489" t="s">
        <v>27</v>
      </c>
      <c r="K10" s="2142" t="s">
        <v>18</v>
      </c>
      <c r="L10" s="1699" t="s">
        <v>28</v>
      </c>
      <c r="M10" s="1698" t="s">
        <v>29</v>
      </c>
      <c r="N10" s="901"/>
      <c r="O10" s="1708"/>
      <c r="P10" s="1708"/>
      <c r="Q10" s="1708"/>
      <c r="R10" s="1708"/>
      <c r="S10" s="1708"/>
      <c r="T10" s="1708"/>
      <c r="U10" s="1708"/>
      <c r="V10" s="1708"/>
      <c r="W10" s="1708"/>
    </row>
    <row r="11" spans="2:23" ht="12.75" customHeight="1">
      <c r="B11" s="2053">
        <v>1</v>
      </c>
      <c r="C11" s="2054" t="s">
        <v>979</v>
      </c>
      <c r="D11" s="1972"/>
      <c r="E11" s="1973"/>
      <c r="F11" s="1976"/>
      <c r="G11" s="1974"/>
      <c r="H11" s="1976"/>
      <c r="I11" s="1975"/>
      <c r="J11" s="1976"/>
      <c r="K11" s="2079"/>
      <c r="L11" s="1977"/>
      <c r="M11" s="1978"/>
      <c r="N11" s="914"/>
      <c r="O11" s="914"/>
      <c r="P11" s="914"/>
      <c r="Q11" s="914"/>
      <c r="R11" s="914"/>
      <c r="S11" s="914"/>
      <c r="T11" s="914"/>
      <c r="U11" s="914"/>
      <c r="V11" s="914"/>
      <c r="W11" s="914"/>
    </row>
    <row r="12" spans="2:23" s="1464" customFormat="1" ht="12">
      <c r="B12" s="1979"/>
      <c r="C12" s="1491"/>
      <c r="D12" s="1448"/>
      <c r="E12" s="1980"/>
      <c r="F12" s="2070"/>
      <c r="G12" s="1982"/>
      <c r="H12" s="2070"/>
      <c r="I12" s="1983"/>
      <c r="J12" s="2070"/>
      <c r="K12" s="1980"/>
      <c r="L12" s="1448"/>
      <c r="M12" s="1984"/>
      <c r="N12" s="914"/>
      <c r="O12" s="914"/>
      <c r="P12" s="914"/>
      <c r="Q12" s="914"/>
      <c r="R12" s="914"/>
      <c r="S12" s="914"/>
      <c r="T12" s="914"/>
      <c r="U12" s="914"/>
      <c r="V12" s="914"/>
      <c r="W12" s="915"/>
    </row>
    <row r="13" spans="2:23" s="1025" customFormat="1" ht="12.75" customHeight="1">
      <c r="B13" s="2040" t="s">
        <v>40</v>
      </c>
      <c r="C13" s="1985" t="s">
        <v>533</v>
      </c>
      <c r="D13" s="1910"/>
      <c r="E13" s="1986"/>
      <c r="F13" s="1986"/>
      <c r="G13" s="1987"/>
      <c r="H13" s="1986"/>
      <c r="I13" s="1988"/>
      <c r="J13" s="1986"/>
      <c r="K13" s="2080"/>
      <c r="L13" s="1989"/>
      <c r="M13" s="1990"/>
      <c r="W13" s="1027"/>
    </row>
    <row r="14" spans="2:23" s="1018" customFormat="1" ht="12.75" customHeight="1">
      <c r="B14" s="1991" t="s">
        <v>79</v>
      </c>
      <c r="C14" s="1992" t="s">
        <v>968</v>
      </c>
      <c r="D14" s="1842" t="s">
        <v>114</v>
      </c>
      <c r="E14" s="2027">
        <v>197</v>
      </c>
      <c r="F14" s="2023">
        <v>47.46</v>
      </c>
      <c r="G14" s="1994">
        <v>0</v>
      </c>
      <c r="H14" s="2023">
        <f>F14-G14</f>
        <v>47.46</v>
      </c>
      <c r="I14" s="1995">
        <v>0.25</v>
      </c>
      <c r="J14" s="2023">
        <f>H14+(H14*I14)</f>
        <v>59.325000000000003</v>
      </c>
      <c r="K14" s="2023">
        <f>ROUND(E14*J14,2)</f>
        <v>11687.03</v>
      </c>
      <c r="L14" s="1996" t="s">
        <v>969</v>
      </c>
      <c r="M14" s="1997" t="s">
        <v>30</v>
      </c>
      <c r="P14" s="918"/>
      <c r="W14" s="1019"/>
    </row>
    <row r="15" spans="2:23" s="1018" customFormat="1" ht="12.75" customHeight="1">
      <c r="B15" s="1991" t="s">
        <v>80</v>
      </c>
      <c r="C15" s="1992" t="s">
        <v>972</v>
      </c>
      <c r="D15" s="1842" t="s">
        <v>35</v>
      </c>
      <c r="E15" s="2027">
        <v>12634.16</v>
      </c>
      <c r="F15" s="2071">
        <v>7.23</v>
      </c>
      <c r="G15" s="1998">
        <v>0</v>
      </c>
      <c r="H15" s="2071">
        <f>F15-G15</f>
        <v>7.23</v>
      </c>
      <c r="I15" s="1999">
        <f>$I$14</f>
        <v>0.25</v>
      </c>
      <c r="J15" s="2071">
        <f>H15+(H15*I15)</f>
        <v>9.0375000000000014</v>
      </c>
      <c r="K15" s="2071">
        <f>ROUND(E15*J15,2)</f>
        <v>114181.22</v>
      </c>
      <c r="L15" s="2000" t="s">
        <v>973</v>
      </c>
      <c r="M15" s="2001" t="s">
        <v>30</v>
      </c>
      <c r="W15" s="1019"/>
    </row>
    <row r="16" spans="2:23" s="1018" customFormat="1" ht="12.75" customHeight="1">
      <c r="B16" s="2002"/>
      <c r="C16" s="2003"/>
      <c r="D16" s="1909"/>
      <c r="E16" s="1981"/>
      <c r="F16" s="2042"/>
      <c r="G16" s="2004"/>
      <c r="H16" s="2042"/>
      <c r="I16" s="2005"/>
      <c r="J16" s="2071"/>
      <c r="K16" s="2071"/>
      <c r="L16" s="2006"/>
      <c r="M16" s="1990"/>
      <c r="W16" s="1019"/>
    </row>
    <row r="17" spans="2:23" s="1025" customFormat="1" ht="12.75" customHeight="1">
      <c r="B17" s="2026" t="s">
        <v>88</v>
      </c>
      <c r="C17" s="1985" t="s">
        <v>377</v>
      </c>
      <c r="D17" s="1909"/>
      <c r="E17" s="2007"/>
      <c r="F17" s="1986"/>
      <c r="G17" s="1987"/>
      <c r="H17" s="1986"/>
      <c r="I17" s="1988"/>
      <c r="J17" s="2071"/>
      <c r="K17" s="2071"/>
      <c r="L17" s="1989"/>
      <c r="M17" s="1990"/>
      <c r="W17" s="1027"/>
    </row>
    <row r="18" spans="2:23" s="1025" customFormat="1" ht="12.75" customHeight="1">
      <c r="B18" s="2002"/>
      <c r="C18" s="2008" t="s">
        <v>1075</v>
      </c>
      <c r="D18" s="1909"/>
      <c r="E18" s="2007"/>
      <c r="F18" s="1986"/>
      <c r="G18" s="1987"/>
      <c r="H18" s="1986"/>
      <c r="I18" s="1988"/>
      <c r="J18" s="2071"/>
      <c r="K18" s="2071"/>
      <c r="L18" s="1989"/>
      <c r="M18" s="1990"/>
      <c r="W18" s="1027"/>
    </row>
    <row r="19" spans="2:23" s="1018" customFormat="1" ht="24" customHeight="1">
      <c r="B19" s="1991" t="s">
        <v>89</v>
      </c>
      <c r="C19" s="2009" t="s">
        <v>878</v>
      </c>
      <c r="D19" s="1842" t="s">
        <v>9</v>
      </c>
      <c r="E19" s="2027">
        <v>2</v>
      </c>
      <c r="F19" s="2071">
        <v>6289.5</v>
      </c>
      <c r="G19" s="1998">
        <v>0</v>
      </c>
      <c r="H19" s="2071">
        <f t="shared" ref="H19:H28" si="0">F19-G19</f>
        <v>6289.5</v>
      </c>
      <c r="I19" s="1999">
        <f t="shared" ref="I19:I28" si="1">$I$14</f>
        <v>0.25</v>
      </c>
      <c r="J19" s="2071">
        <f t="shared" ref="J19:J28" si="2">H19+(H19*I19)</f>
        <v>7861.875</v>
      </c>
      <c r="K19" s="2071">
        <f t="shared" ref="K19:K28" si="3">ROUND(E19*J19,2)</f>
        <v>15723.75</v>
      </c>
      <c r="L19" s="2000" t="s">
        <v>904</v>
      </c>
      <c r="M19" s="2001" t="s">
        <v>25</v>
      </c>
      <c r="W19" s="1019"/>
    </row>
    <row r="20" spans="2:23" s="1018" customFormat="1" ht="12.75" customHeight="1">
      <c r="B20" s="1991" t="s">
        <v>90</v>
      </c>
      <c r="C20" s="2010" t="s">
        <v>380</v>
      </c>
      <c r="D20" s="1842" t="s">
        <v>9</v>
      </c>
      <c r="E20" s="2027">
        <v>4</v>
      </c>
      <c r="F20" s="2071">
        <v>711.19</v>
      </c>
      <c r="G20" s="1998">
        <v>0</v>
      </c>
      <c r="H20" s="2071">
        <f t="shared" si="0"/>
        <v>711.19</v>
      </c>
      <c r="I20" s="1999">
        <f t="shared" si="1"/>
        <v>0.25</v>
      </c>
      <c r="J20" s="2071">
        <f t="shared" si="2"/>
        <v>888.98750000000007</v>
      </c>
      <c r="K20" s="2071">
        <f t="shared" si="3"/>
        <v>3555.95</v>
      </c>
      <c r="L20" s="2000" t="s">
        <v>381</v>
      </c>
      <c r="M20" s="2001" t="s">
        <v>25</v>
      </c>
      <c r="W20" s="1019"/>
    </row>
    <row r="21" spans="2:23" s="1464" customFormat="1" ht="24">
      <c r="B21" s="1991" t="s">
        <v>91</v>
      </c>
      <c r="C21" s="1874" t="s">
        <v>879</v>
      </c>
      <c r="D21" s="1842" t="s">
        <v>9</v>
      </c>
      <c r="E21" s="2027">
        <v>2</v>
      </c>
      <c r="F21" s="2071">
        <v>1041.79</v>
      </c>
      <c r="G21" s="1998">
        <v>0</v>
      </c>
      <c r="H21" s="2071">
        <f t="shared" si="0"/>
        <v>1041.79</v>
      </c>
      <c r="I21" s="1999">
        <f t="shared" si="1"/>
        <v>0.25</v>
      </c>
      <c r="J21" s="2071">
        <f t="shared" si="2"/>
        <v>1302.2375</v>
      </c>
      <c r="K21" s="2071">
        <f t="shared" si="3"/>
        <v>2604.48</v>
      </c>
      <c r="L21" s="2011" t="s">
        <v>923</v>
      </c>
      <c r="M21" s="2001" t="s">
        <v>25</v>
      </c>
      <c r="N21" s="914"/>
      <c r="O21" s="914"/>
      <c r="P21" s="914"/>
      <c r="Q21" s="914"/>
      <c r="R21" s="914"/>
      <c r="S21" s="914"/>
      <c r="T21" s="914"/>
      <c r="U21" s="914"/>
      <c r="V21" s="914"/>
      <c r="W21" s="915"/>
    </row>
    <row r="22" spans="2:23" s="1464" customFormat="1" ht="12">
      <c r="B22" s="1991" t="s">
        <v>92</v>
      </c>
      <c r="C22" s="1871" t="s">
        <v>881</v>
      </c>
      <c r="D22" s="1842" t="s">
        <v>9</v>
      </c>
      <c r="E22" s="2027">
        <v>2</v>
      </c>
      <c r="F22" s="2071">
        <v>930.1</v>
      </c>
      <c r="G22" s="1998">
        <v>0</v>
      </c>
      <c r="H22" s="2071">
        <f t="shared" si="0"/>
        <v>930.1</v>
      </c>
      <c r="I22" s="1999">
        <f t="shared" si="1"/>
        <v>0.25</v>
      </c>
      <c r="J22" s="2071">
        <f t="shared" si="2"/>
        <v>1162.625</v>
      </c>
      <c r="K22" s="2071">
        <f t="shared" si="3"/>
        <v>2325.25</v>
      </c>
      <c r="L22" s="2011" t="s">
        <v>924</v>
      </c>
      <c r="M22" s="2001" t="s">
        <v>25</v>
      </c>
      <c r="N22" s="914"/>
      <c r="O22" s="914"/>
      <c r="P22" s="914"/>
      <c r="Q22" s="914"/>
      <c r="R22" s="914"/>
      <c r="S22" s="914"/>
      <c r="T22" s="914"/>
      <c r="U22" s="914"/>
      <c r="V22" s="914"/>
      <c r="W22" s="915"/>
    </row>
    <row r="23" spans="2:23" s="1018" customFormat="1" ht="12.6" customHeight="1">
      <c r="B23" s="1991" t="s">
        <v>93</v>
      </c>
      <c r="C23" s="1874" t="s">
        <v>880</v>
      </c>
      <c r="D23" s="1842" t="s">
        <v>9</v>
      </c>
      <c r="E23" s="2027">
        <v>4</v>
      </c>
      <c r="F23" s="2071">
        <v>1200</v>
      </c>
      <c r="G23" s="1998">
        <v>0</v>
      </c>
      <c r="H23" s="2071">
        <f t="shared" si="0"/>
        <v>1200</v>
      </c>
      <c r="I23" s="1999">
        <f t="shared" si="1"/>
        <v>0.25</v>
      </c>
      <c r="J23" s="2071">
        <f t="shared" si="2"/>
        <v>1500</v>
      </c>
      <c r="K23" s="2071">
        <f t="shared" si="3"/>
        <v>6000</v>
      </c>
      <c r="L23" s="2011" t="s">
        <v>981</v>
      </c>
      <c r="M23" s="2001" t="s">
        <v>25</v>
      </c>
      <c r="W23" s="1019"/>
    </row>
    <row r="24" spans="2:23" s="1018" customFormat="1" ht="12.6" customHeight="1">
      <c r="B24" s="1991" t="s">
        <v>94</v>
      </c>
      <c r="C24" s="1871" t="s">
        <v>882</v>
      </c>
      <c r="D24" s="1842" t="s">
        <v>9</v>
      </c>
      <c r="E24" s="2027">
        <v>4</v>
      </c>
      <c r="F24" s="2071">
        <v>836.42</v>
      </c>
      <c r="G24" s="1998">
        <v>0</v>
      </c>
      <c r="H24" s="2071">
        <f t="shared" si="0"/>
        <v>836.42</v>
      </c>
      <c r="I24" s="1999">
        <f t="shared" si="1"/>
        <v>0.25</v>
      </c>
      <c r="J24" s="2071">
        <f t="shared" si="2"/>
        <v>1045.5249999999999</v>
      </c>
      <c r="K24" s="2071">
        <f t="shared" si="3"/>
        <v>4182.1000000000004</v>
      </c>
      <c r="L24" s="2011" t="s">
        <v>982</v>
      </c>
      <c r="M24" s="2001" t="s">
        <v>25</v>
      </c>
      <c r="W24" s="1019"/>
    </row>
    <row r="25" spans="2:23" s="1018" customFormat="1" ht="12.75" customHeight="1">
      <c r="B25" s="1991" t="s">
        <v>95</v>
      </c>
      <c r="C25" s="2009" t="s">
        <v>382</v>
      </c>
      <c r="D25" s="1842" t="s">
        <v>45</v>
      </c>
      <c r="E25" s="2027">
        <f>12*1.7</f>
        <v>20.399999999999999</v>
      </c>
      <c r="F25" s="2071">
        <v>194.51</v>
      </c>
      <c r="G25" s="1998">
        <f t="shared" ref="G25:G26" si="4">F25-H25</f>
        <v>36.371788617886182</v>
      </c>
      <c r="H25" s="2071">
        <f t="shared" ref="H25:H26" si="5">F25/1.23</f>
        <v>158.13821138211381</v>
      </c>
      <c r="I25" s="1999">
        <f t="shared" si="1"/>
        <v>0.25</v>
      </c>
      <c r="J25" s="2071">
        <f t="shared" si="2"/>
        <v>197.67276422764226</v>
      </c>
      <c r="K25" s="2071">
        <f t="shared" si="3"/>
        <v>4032.52</v>
      </c>
      <c r="L25" s="2000" t="s">
        <v>383</v>
      </c>
      <c r="M25" s="2001" t="s">
        <v>32</v>
      </c>
      <c r="W25" s="1019"/>
    </row>
    <row r="26" spans="2:23" s="1018" customFormat="1" ht="12.75" customHeight="1">
      <c r="B26" s="1991" t="s">
        <v>96</v>
      </c>
      <c r="C26" s="2009" t="s">
        <v>965</v>
      </c>
      <c r="D26" s="1842" t="s">
        <v>114</v>
      </c>
      <c r="E26" s="2027">
        <v>6</v>
      </c>
      <c r="F26" s="2071">
        <v>543.41999999999996</v>
      </c>
      <c r="G26" s="1998">
        <f t="shared" si="4"/>
        <v>101.61512195121952</v>
      </c>
      <c r="H26" s="2071">
        <f t="shared" si="5"/>
        <v>441.80487804878044</v>
      </c>
      <c r="I26" s="1999">
        <f t="shared" si="1"/>
        <v>0.25</v>
      </c>
      <c r="J26" s="2071">
        <f t="shared" si="2"/>
        <v>552.2560975609756</v>
      </c>
      <c r="K26" s="2071">
        <f t="shared" si="3"/>
        <v>3313.54</v>
      </c>
      <c r="L26" s="2000" t="s">
        <v>384</v>
      </c>
      <c r="M26" s="2001" t="s">
        <v>32</v>
      </c>
      <c r="W26" s="1019"/>
    </row>
    <row r="27" spans="2:23" s="1464" customFormat="1" ht="51" customHeight="1">
      <c r="B27" s="1991" t="s">
        <v>598</v>
      </c>
      <c r="C27" s="1992" t="s">
        <v>967</v>
      </c>
      <c r="D27" s="1842" t="s">
        <v>35</v>
      </c>
      <c r="E27" s="2027">
        <f>34+34</f>
        <v>68</v>
      </c>
      <c r="F27" s="2071">
        <v>82.84</v>
      </c>
      <c r="G27" s="1998">
        <v>0</v>
      </c>
      <c r="H27" s="2071">
        <f t="shared" si="0"/>
        <v>82.84</v>
      </c>
      <c r="I27" s="1999">
        <f t="shared" si="1"/>
        <v>0.25</v>
      </c>
      <c r="J27" s="2071">
        <f t="shared" si="2"/>
        <v>103.55000000000001</v>
      </c>
      <c r="K27" s="2071">
        <f t="shared" si="3"/>
        <v>7041.4</v>
      </c>
      <c r="L27" s="2000" t="s">
        <v>966</v>
      </c>
      <c r="M27" s="2001" t="s">
        <v>30</v>
      </c>
      <c r="N27" s="914"/>
      <c r="O27" s="914"/>
      <c r="P27" s="914"/>
      <c r="Q27" s="914"/>
      <c r="R27" s="914"/>
      <c r="S27" s="914"/>
      <c r="T27" s="914"/>
      <c r="U27" s="914"/>
      <c r="V27" s="914"/>
      <c r="W27" s="915"/>
    </row>
    <row r="28" spans="2:23" s="1018" customFormat="1" ht="12.75" customHeight="1">
      <c r="B28" s="1991" t="s">
        <v>599</v>
      </c>
      <c r="C28" s="1665" t="e">
        <f>#REF!</f>
        <v>#REF!</v>
      </c>
      <c r="D28" s="1842" t="s">
        <v>46</v>
      </c>
      <c r="E28" s="2027">
        <f>556.55*0.15</f>
        <v>83.482499999999987</v>
      </c>
      <c r="F28" s="2023" t="e">
        <f>#REF!</f>
        <v>#REF!</v>
      </c>
      <c r="G28" s="1994">
        <v>0</v>
      </c>
      <c r="H28" s="2023" t="e">
        <f t="shared" si="0"/>
        <v>#REF!</v>
      </c>
      <c r="I28" s="1995">
        <f t="shared" si="1"/>
        <v>0.25</v>
      </c>
      <c r="J28" s="2023" t="e">
        <f t="shared" si="2"/>
        <v>#REF!</v>
      </c>
      <c r="K28" s="2023" t="e">
        <f t="shared" si="3"/>
        <v>#REF!</v>
      </c>
      <c r="L28" s="1996" t="s">
        <v>189</v>
      </c>
      <c r="M28" s="1997" t="s">
        <v>975</v>
      </c>
      <c r="P28" s="2087"/>
      <c r="W28" s="1019"/>
    </row>
    <row r="29" spans="2:23" s="1395" customFormat="1" ht="12.75" customHeight="1">
      <c r="B29" s="1991"/>
      <c r="C29" s="2012" t="s">
        <v>1078</v>
      </c>
      <c r="D29" s="1842"/>
      <c r="E29" s="2027"/>
      <c r="F29" s="2023"/>
      <c r="G29" s="1994"/>
      <c r="H29" s="2023"/>
      <c r="I29" s="1995"/>
      <c r="J29" s="2023"/>
      <c r="K29" s="2023"/>
      <c r="L29" s="1996"/>
      <c r="M29" s="1997"/>
      <c r="P29" s="1579"/>
      <c r="W29" s="1396"/>
    </row>
    <row r="30" spans="2:23" s="1018" customFormat="1" ht="24.95" customHeight="1">
      <c r="B30" s="2013" t="s">
        <v>600</v>
      </c>
      <c r="C30" s="2014" t="s">
        <v>601</v>
      </c>
      <c r="D30" s="1847" t="s">
        <v>35</v>
      </c>
      <c r="E30" s="2384">
        <v>1806.89</v>
      </c>
      <c r="F30" s="2071">
        <v>34.58</v>
      </c>
      <c r="G30" s="1998">
        <v>0</v>
      </c>
      <c r="H30" s="2071">
        <f>F30-G30</f>
        <v>34.58</v>
      </c>
      <c r="I30" s="1999">
        <f>$I$14</f>
        <v>0.25</v>
      </c>
      <c r="J30" s="2071">
        <f>H30+(H30*I30)</f>
        <v>43.224999999999994</v>
      </c>
      <c r="K30" s="2071">
        <f>ROUND(E30*J30,2)</f>
        <v>78102.820000000007</v>
      </c>
      <c r="L30" s="2000" t="s">
        <v>602</v>
      </c>
      <c r="M30" s="2001" t="s">
        <v>30</v>
      </c>
      <c r="W30" s="1019"/>
    </row>
    <row r="31" spans="2:23" s="1018" customFormat="1" ht="12.75" customHeight="1">
      <c r="B31" s="2013"/>
      <c r="C31" s="2015" t="s">
        <v>1077</v>
      </c>
      <c r="D31" s="1847"/>
      <c r="E31" s="1993"/>
      <c r="F31" s="2071"/>
      <c r="G31" s="1998"/>
      <c r="H31" s="2071"/>
      <c r="I31" s="1999"/>
      <c r="J31" s="2071"/>
      <c r="K31" s="2071"/>
      <c r="L31" s="2000"/>
      <c r="M31" s="2001"/>
      <c r="W31" s="1019"/>
    </row>
    <row r="32" spans="2:23" s="1018" customFormat="1" ht="36" customHeight="1">
      <c r="B32" s="2013" t="s">
        <v>1314</v>
      </c>
      <c r="C32" s="2014" t="s">
        <v>563</v>
      </c>
      <c r="D32" s="1847" t="s">
        <v>35</v>
      </c>
      <c r="E32" s="2027">
        <f>11*21</f>
        <v>231</v>
      </c>
      <c r="F32" s="2071">
        <v>33.35</v>
      </c>
      <c r="G32" s="1998">
        <v>0</v>
      </c>
      <c r="H32" s="2071">
        <f>F32-G32</f>
        <v>33.35</v>
      </c>
      <c r="I32" s="1999">
        <f>$I$14</f>
        <v>0.25</v>
      </c>
      <c r="J32" s="2071">
        <f>H32+(H32*I32)</f>
        <v>41.6875</v>
      </c>
      <c r="K32" s="2071">
        <f>ROUND(E32*J32,2)</f>
        <v>9629.81</v>
      </c>
      <c r="L32" s="2000" t="s">
        <v>564</v>
      </c>
      <c r="M32" s="2001" t="s">
        <v>30</v>
      </c>
      <c r="W32" s="1019"/>
    </row>
    <row r="33" spans="2:23" s="1018" customFormat="1" ht="12.75" customHeight="1">
      <c r="B33" s="2013" t="s">
        <v>715</v>
      </c>
      <c r="C33" s="2014" t="s">
        <v>976</v>
      </c>
      <c r="D33" s="1847" t="s">
        <v>35</v>
      </c>
      <c r="E33" s="2027">
        <f>E32</f>
        <v>231</v>
      </c>
      <c r="F33" s="2071">
        <v>8.5299999999999994</v>
      </c>
      <c r="G33" s="1998">
        <v>0</v>
      </c>
      <c r="H33" s="2071">
        <f>F33-G33</f>
        <v>8.5299999999999994</v>
      </c>
      <c r="I33" s="1999">
        <f>$I$14</f>
        <v>0.25</v>
      </c>
      <c r="J33" s="2071">
        <f>H33+(H33*I33)</f>
        <v>10.6625</v>
      </c>
      <c r="K33" s="2071">
        <f>ROUND(E33*J33,2)</f>
        <v>2463.04</v>
      </c>
      <c r="L33" s="2000" t="s">
        <v>457</v>
      </c>
      <c r="M33" s="2001" t="s">
        <v>30</v>
      </c>
      <c r="W33" s="1019"/>
    </row>
    <row r="34" spans="2:23" s="1018" customFormat="1" ht="12.75" customHeight="1">
      <c r="B34" s="2013" t="s">
        <v>728</v>
      </c>
      <c r="C34" s="1474" t="s">
        <v>1070</v>
      </c>
      <c r="D34" s="1475" t="s">
        <v>51</v>
      </c>
      <c r="E34" s="2385">
        <v>2</v>
      </c>
      <c r="F34" s="2077">
        <v>2787.55</v>
      </c>
      <c r="G34" s="1994">
        <v>0</v>
      </c>
      <c r="H34" s="2023">
        <f>F34-G34</f>
        <v>2787.55</v>
      </c>
      <c r="I34" s="1995">
        <f>$I$14</f>
        <v>0.25</v>
      </c>
      <c r="J34" s="2023">
        <f>H34+(H34*I34)</f>
        <v>3484.4375</v>
      </c>
      <c r="K34" s="2023">
        <f>ROUND(E34*J34,2)</f>
        <v>6968.88</v>
      </c>
      <c r="L34" s="2016">
        <v>73604</v>
      </c>
      <c r="M34" s="2017" t="s">
        <v>30</v>
      </c>
      <c r="P34" s="918"/>
      <c r="W34" s="1019"/>
    </row>
    <row r="35" spans="2:23" s="1018" customFormat="1" ht="12.75" customHeight="1">
      <c r="B35" s="2013" t="s">
        <v>847</v>
      </c>
      <c r="C35" s="2666" t="s">
        <v>1398</v>
      </c>
      <c r="D35" s="1475" t="s">
        <v>51</v>
      </c>
      <c r="E35" s="2667">
        <v>2</v>
      </c>
      <c r="F35" s="2668">
        <v>839.19</v>
      </c>
      <c r="G35" s="1994">
        <v>0</v>
      </c>
      <c r="H35" s="2023">
        <f>F35-G35</f>
        <v>839.19</v>
      </c>
      <c r="I35" s="1995">
        <f>$I$14</f>
        <v>0.25</v>
      </c>
      <c r="J35" s="2023">
        <f>H35+(H35*I35)</f>
        <v>1048.9875000000002</v>
      </c>
      <c r="K35" s="2023">
        <f>ROUND(E35*J35,2)</f>
        <v>2097.98</v>
      </c>
      <c r="L35" s="2669">
        <v>73603</v>
      </c>
      <c r="M35" s="2017" t="s">
        <v>30</v>
      </c>
      <c r="P35" s="918"/>
      <c r="W35" s="1019"/>
    </row>
    <row r="36" spans="2:23" s="1018" customFormat="1" ht="37.5" customHeight="1">
      <c r="B36" s="2013" t="s">
        <v>983</v>
      </c>
      <c r="C36" s="2014" t="s">
        <v>977</v>
      </c>
      <c r="D36" s="1847" t="s">
        <v>35</v>
      </c>
      <c r="E36" s="2332">
        <f>(62.88+85.69)*4</f>
        <v>594.28</v>
      </c>
      <c r="F36" s="2071">
        <v>83.98</v>
      </c>
      <c r="G36" s="1998">
        <v>0</v>
      </c>
      <c r="H36" s="2071">
        <f>F36-G36</f>
        <v>83.98</v>
      </c>
      <c r="I36" s="1999">
        <f>$I$14</f>
        <v>0.25</v>
      </c>
      <c r="J36" s="2071">
        <f>H36+(H36*I36)</f>
        <v>104.97500000000001</v>
      </c>
      <c r="K36" s="2071">
        <f>ROUND(E36*J36,2)</f>
        <v>62384.54</v>
      </c>
      <c r="L36" s="2000" t="s">
        <v>978</v>
      </c>
      <c r="M36" s="2001" t="s">
        <v>30</v>
      </c>
      <c r="W36" s="1019"/>
    </row>
    <row r="37" spans="2:23" s="1018" customFormat="1" ht="12.75" customHeight="1">
      <c r="B37" s="2013"/>
      <c r="C37" s="2015" t="s">
        <v>1076</v>
      </c>
      <c r="D37" s="1847"/>
      <c r="E37" s="2018"/>
      <c r="F37" s="2071"/>
      <c r="G37" s="1998"/>
      <c r="H37" s="2071"/>
      <c r="I37" s="1999"/>
      <c r="J37" s="2071"/>
      <c r="K37" s="2071"/>
      <c r="L37" s="2000"/>
      <c r="M37" s="2001"/>
      <c r="W37" s="1019"/>
    </row>
    <row r="38" spans="2:23" s="1018" customFormat="1" ht="37.5" customHeight="1">
      <c r="B38" s="2013" t="s">
        <v>983</v>
      </c>
      <c r="C38" s="2014" t="s">
        <v>876</v>
      </c>
      <c r="D38" s="1847" t="s">
        <v>9</v>
      </c>
      <c r="E38" s="2384">
        <v>31</v>
      </c>
      <c r="F38" s="2071">
        <v>1151.51</v>
      </c>
      <c r="G38" s="1998">
        <v>0</v>
      </c>
      <c r="H38" s="2071">
        <f>F38-G38</f>
        <v>1151.51</v>
      </c>
      <c r="I38" s="1999">
        <f>$I$14</f>
        <v>0.25</v>
      </c>
      <c r="J38" s="2071">
        <f>H38+(H38*I38)</f>
        <v>1439.3875</v>
      </c>
      <c r="K38" s="2071">
        <f>ROUND(E38*J38,2)</f>
        <v>44621.01</v>
      </c>
      <c r="L38" s="2000" t="s">
        <v>974</v>
      </c>
      <c r="M38" s="2001" t="s">
        <v>25</v>
      </c>
      <c r="W38" s="1019"/>
    </row>
    <row r="39" spans="2:23" s="1018" customFormat="1" ht="12.6" customHeight="1">
      <c r="B39" s="1991"/>
      <c r="C39" s="2012" t="s">
        <v>1042</v>
      </c>
      <c r="D39" s="1448"/>
      <c r="E39" s="2019"/>
      <c r="F39" s="2042"/>
      <c r="G39" s="2020"/>
      <c r="H39" s="2042"/>
      <c r="I39" s="1999"/>
      <c r="J39" s="2071"/>
      <c r="K39" s="2071"/>
      <c r="L39" s="1007"/>
      <c r="M39" s="1990"/>
      <c r="W39" s="1019"/>
    </row>
    <row r="40" spans="2:23" s="1018" customFormat="1" ht="12.6" customHeight="1">
      <c r="B40" s="1991"/>
      <c r="C40" s="1871" t="s">
        <v>391</v>
      </c>
      <c r="D40" s="2021"/>
      <c r="E40" s="2022"/>
      <c r="F40" s="2023"/>
      <c r="G40" s="2022"/>
      <c r="H40" s="2023"/>
      <c r="I40" s="2022"/>
      <c r="J40" s="2023"/>
      <c r="K40" s="2023"/>
      <c r="L40" s="2021"/>
      <c r="M40" s="2386"/>
      <c r="W40" s="1019"/>
    </row>
    <row r="41" spans="2:23" s="1018" customFormat="1" ht="12.6" customHeight="1">
      <c r="B41" s="1991" t="s">
        <v>984</v>
      </c>
      <c r="C41" s="1871" t="s">
        <v>1043</v>
      </c>
      <c r="D41" s="2021" t="s">
        <v>45</v>
      </c>
      <c r="E41" s="2023" t="e">
        <f>#REF!</f>
        <v>#REF!</v>
      </c>
      <c r="F41" s="2023">
        <v>64.900000000000006</v>
      </c>
      <c r="G41" s="2022">
        <v>0</v>
      </c>
      <c r="H41" s="2023">
        <f t="shared" ref="H41:H50" si="6">F41-G41</f>
        <v>64.900000000000006</v>
      </c>
      <c r="I41" s="1999">
        <f t="shared" ref="I41:I50" si="7">$I$14</f>
        <v>0.25</v>
      </c>
      <c r="J41" s="2023">
        <f t="shared" ref="J41:J47" si="8">H41+(H41*I41)</f>
        <v>81.125</v>
      </c>
      <c r="K41" s="2023" t="e">
        <f t="shared" ref="K41:K50" si="9">ROUND(E41*J41,2)</f>
        <v>#REF!</v>
      </c>
      <c r="L41" s="2021">
        <v>72819</v>
      </c>
      <c r="M41" s="2386" t="s">
        <v>30</v>
      </c>
      <c r="W41" s="1019"/>
    </row>
    <row r="42" spans="2:23" s="1018" customFormat="1" ht="12.6" customHeight="1">
      <c r="B42" s="1991" t="s">
        <v>985</v>
      </c>
      <c r="C42" s="1871" t="s">
        <v>1044</v>
      </c>
      <c r="D42" s="2021" t="s">
        <v>468</v>
      </c>
      <c r="E42" s="2023" t="e">
        <f>#REF!</f>
        <v>#REF!</v>
      </c>
      <c r="F42" s="2023">
        <v>20.010000000000002</v>
      </c>
      <c r="G42" s="2022">
        <v>0</v>
      </c>
      <c r="H42" s="2023">
        <f t="shared" si="6"/>
        <v>20.010000000000002</v>
      </c>
      <c r="I42" s="1999">
        <f t="shared" si="7"/>
        <v>0.25</v>
      </c>
      <c r="J42" s="2023">
        <f t="shared" si="8"/>
        <v>25.012500000000003</v>
      </c>
      <c r="K42" s="2023" t="e">
        <f t="shared" si="9"/>
        <v>#REF!</v>
      </c>
      <c r="L42" s="2021" t="s">
        <v>1045</v>
      </c>
      <c r="M42" s="2386" t="s">
        <v>30</v>
      </c>
      <c r="W42" s="1019"/>
    </row>
    <row r="43" spans="2:23" s="1018" customFormat="1" ht="12.6" customHeight="1">
      <c r="B43" s="1991" t="s">
        <v>1315</v>
      </c>
      <c r="C43" s="1871" t="s">
        <v>1046</v>
      </c>
      <c r="D43" s="2021" t="s">
        <v>469</v>
      </c>
      <c r="E43" s="2023" t="e">
        <f>#REF!</f>
        <v>#REF!</v>
      </c>
      <c r="F43" s="2023">
        <v>30.38</v>
      </c>
      <c r="G43" s="2022">
        <v>0</v>
      </c>
      <c r="H43" s="2023">
        <f t="shared" si="6"/>
        <v>30.38</v>
      </c>
      <c r="I43" s="1999">
        <f t="shared" si="7"/>
        <v>0.25</v>
      </c>
      <c r="J43" s="2023">
        <f t="shared" si="8"/>
        <v>37.975000000000001</v>
      </c>
      <c r="K43" s="2023" t="e">
        <f t="shared" si="9"/>
        <v>#REF!</v>
      </c>
      <c r="L43" s="2021" t="s">
        <v>1047</v>
      </c>
      <c r="M43" s="2386" t="s">
        <v>30</v>
      </c>
      <c r="W43" s="1019"/>
    </row>
    <row r="44" spans="2:23" s="1018" customFormat="1" ht="12.6" customHeight="1">
      <c r="B44" s="1991" t="s">
        <v>1316</v>
      </c>
      <c r="C44" s="1871" t="s">
        <v>874</v>
      </c>
      <c r="D44" s="2021" t="s">
        <v>468</v>
      </c>
      <c r="E44" s="2023" t="e">
        <f>#REF!</f>
        <v>#REF!</v>
      </c>
      <c r="F44" s="2023">
        <v>71.989999999999995</v>
      </c>
      <c r="G44" s="2022">
        <v>0</v>
      </c>
      <c r="H44" s="2023">
        <f t="shared" si="6"/>
        <v>71.989999999999995</v>
      </c>
      <c r="I44" s="1999">
        <f t="shared" si="7"/>
        <v>0.25</v>
      </c>
      <c r="J44" s="2023">
        <f t="shared" si="8"/>
        <v>89.987499999999997</v>
      </c>
      <c r="K44" s="2023" t="e">
        <f t="shared" si="9"/>
        <v>#REF!</v>
      </c>
      <c r="L44" s="2021">
        <v>74164</v>
      </c>
      <c r="M44" s="2386" t="s">
        <v>30</v>
      </c>
      <c r="W44" s="1019"/>
    </row>
    <row r="45" spans="2:23" s="1018" customFormat="1" ht="12.6" customHeight="1">
      <c r="B45" s="1991" t="s">
        <v>1317</v>
      </c>
      <c r="C45" s="1871" t="s">
        <v>1048</v>
      </c>
      <c r="D45" s="2021" t="s">
        <v>47</v>
      </c>
      <c r="E45" s="2023" t="e">
        <f>#REF!</f>
        <v>#REF!</v>
      </c>
      <c r="F45" s="2023">
        <v>5.84</v>
      </c>
      <c r="G45" s="2022">
        <v>0</v>
      </c>
      <c r="H45" s="2023">
        <f t="shared" si="6"/>
        <v>5.84</v>
      </c>
      <c r="I45" s="1999">
        <f t="shared" si="7"/>
        <v>0.25</v>
      </c>
      <c r="J45" s="2023">
        <f t="shared" si="8"/>
        <v>7.3</v>
      </c>
      <c r="K45" s="2023" t="e">
        <f t="shared" si="9"/>
        <v>#REF!</v>
      </c>
      <c r="L45" s="2021" t="s">
        <v>57</v>
      </c>
      <c r="M45" s="2386" t="s">
        <v>30</v>
      </c>
      <c r="W45" s="1019"/>
    </row>
    <row r="46" spans="2:23" s="1018" customFormat="1" ht="12.6" customHeight="1">
      <c r="B46" s="1991" t="s">
        <v>1318</v>
      </c>
      <c r="C46" s="1871" t="s">
        <v>1049</v>
      </c>
      <c r="D46" s="2021" t="s">
        <v>468</v>
      </c>
      <c r="E46" s="2023" t="e">
        <f>#REF!</f>
        <v>#REF!</v>
      </c>
      <c r="F46" s="2023">
        <v>333.26</v>
      </c>
      <c r="G46" s="2022">
        <v>0</v>
      </c>
      <c r="H46" s="2023">
        <f t="shared" si="6"/>
        <v>333.26</v>
      </c>
      <c r="I46" s="1999">
        <f t="shared" si="7"/>
        <v>0.25</v>
      </c>
      <c r="J46" s="2023">
        <f t="shared" si="8"/>
        <v>416.57499999999999</v>
      </c>
      <c r="K46" s="2023" t="e">
        <f t="shared" si="9"/>
        <v>#REF!</v>
      </c>
      <c r="L46" s="2021" t="s">
        <v>1050</v>
      </c>
      <c r="M46" s="2386" t="s">
        <v>30</v>
      </c>
      <c r="W46" s="1019"/>
    </row>
    <row r="47" spans="2:23" s="1018" customFormat="1" ht="12.6" customHeight="1">
      <c r="B47" s="1991" t="s">
        <v>1319</v>
      </c>
      <c r="C47" s="1871" t="s">
        <v>849</v>
      </c>
      <c r="D47" s="2021" t="s">
        <v>46</v>
      </c>
      <c r="E47" s="2023" t="e">
        <f>#REF!</f>
        <v>#REF!</v>
      </c>
      <c r="F47" s="2023">
        <v>7.11</v>
      </c>
      <c r="G47" s="2022">
        <v>0</v>
      </c>
      <c r="H47" s="2023">
        <f t="shared" si="6"/>
        <v>7.11</v>
      </c>
      <c r="I47" s="1999">
        <f t="shared" si="7"/>
        <v>0.25</v>
      </c>
      <c r="J47" s="2023">
        <f t="shared" si="8"/>
        <v>8.8875000000000011</v>
      </c>
      <c r="K47" s="2023" t="e">
        <f t="shared" si="9"/>
        <v>#REF!</v>
      </c>
      <c r="L47" s="2021" t="s">
        <v>848</v>
      </c>
      <c r="M47" s="2386" t="s">
        <v>31</v>
      </c>
      <c r="W47" s="1019"/>
    </row>
    <row r="48" spans="2:23" s="1018" customFormat="1" ht="12.6" customHeight="1">
      <c r="B48" s="1991" t="s">
        <v>1320</v>
      </c>
      <c r="C48" s="1871" t="s">
        <v>70</v>
      </c>
      <c r="D48" s="2021" t="s">
        <v>468</v>
      </c>
      <c r="E48" s="2023" t="e">
        <f>#REF!</f>
        <v>#REF!</v>
      </c>
      <c r="F48" s="2023">
        <v>6.23</v>
      </c>
      <c r="G48" s="2022">
        <v>0</v>
      </c>
      <c r="H48" s="2023">
        <f t="shared" si="6"/>
        <v>6.23</v>
      </c>
      <c r="I48" s="1999">
        <f t="shared" si="7"/>
        <v>0.25</v>
      </c>
      <c r="J48" s="2023">
        <f>H48*1.25</f>
        <v>7.7875000000000005</v>
      </c>
      <c r="K48" s="2023" t="e">
        <f t="shared" si="9"/>
        <v>#REF!</v>
      </c>
      <c r="L48" s="2021" t="s">
        <v>61</v>
      </c>
      <c r="M48" s="2386" t="s">
        <v>31</v>
      </c>
      <c r="W48" s="1019"/>
    </row>
    <row r="49" spans="2:23" s="1018" customFormat="1" ht="12.6" customHeight="1">
      <c r="B49" s="1991" t="s">
        <v>986</v>
      </c>
      <c r="C49" s="1871" t="s">
        <v>1041</v>
      </c>
      <c r="D49" s="2021" t="s">
        <v>468</v>
      </c>
      <c r="E49" s="2023" t="e">
        <f>#REF!</f>
        <v>#REF!</v>
      </c>
      <c r="F49" s="2023">
        <v>20</v>
      </c>
      <c r="G49" s="2022">
        <v>0</v>
      </c>
      <c r="H49" s="2023">
        <f t="shared" si="6"/>
        <v>20</v>
      </c>
      <c r="I49" s="1999">
        <f t="shared" si="7"/>
        <v>0.25</v>
      </c>
      <c r="J49" s="2023">
        <f>H49*1.25</f>
        <v>25</v>
      </c>
      <c r="K49" s="2023" t="e">
        <f t="shared" si="9"/>
        <v>#REF!</v>
      </c>
      <c r="L49" s="2021"/>
      <c r="M49" s="2386"/>
      <c r="W49" s="1019"/>
    </row>
    <row r="50" spans="2:23" s="1018" customFormat="1" ht="12.6" customHeight="1">
      <c r="B50" s="1991" t="s">
        <v>987</v>
      </c>
      <c r="C50" s="1871" t="s">
        <v>65</v>
      </c>
      <c r="D50" s="2021" t="s">
        <v>66</v>
      </c>
      <c r="E50" s="2023" t="e">
        <f>#REF!</f>
        <v>#REF!</v>
      </c>
      <c r="F50" s="2023">
        <v>1.05</v>
      </c>
      <c r="G50" s="2022">
        <v>0</v>
      </c>
      <c r="H50" s="2023">
        <f t="shared" si="6"/>
        <v>1.05</v>
      </c>
      <c r="I50" s="1999">
        <f t="shared" si="7"/>
        <v>0.25</v>
      </c>
      <c r="J50" s="2023">
        <f>H50*1.25</f>
        <v>1.3125</v>
      </c>
      <c r="K50" s="2023" t="e">
        <f t="shared" si="9"/>
        <v>#REF!</v>
      </c>
      <c r="L50" s="2021" t="s">
        <v>64</v>
      </c>
      <c r="M50" s="2386" t="s">
        <v>31</v>
      </c>
      <c r="W50" s="1019"/>
    </row>
    <row r="51" spans="2:23" s="1018" customFormat="1" ht="12.6" customHeight="1">
      <c r="B51" s="1991"/>
      <c r="C51" s="1871" t="s">
        <v>506</v>
      </c>
      <c r="D51" s="2021"/>
      <c r="E51" s="2022"/>
      <c r="F51" s="2023"/>
      <c r="G51" s="2022"/>
      <c r="H51" s="2023"/>
      <c r="I51" s="2022"/>
      <c r="J51" s="2023"/>
      <c r="K51" s="2023"/>
      <c r="L51" s="2021"/>
      <c r="M51" s="2386"/>
      <c r="W51" s="1019"/>
    </row>
    <row r="52" spans="2:23" s="1018" customFormat="1" ht="12.6" customHeight="1">
      <c r="B52" s="1991" t="s">
        <v>988</v>
      </c>
      <c r="C52" s="1871" t="s">
        <v>1051</v>
      </c>
      <c r="D52" s="2021" t="s">
        <v>468</v>
      </c>
      <c r="E52" s="2023" t="e">
        <f>#REF!</f>
        <v>#REF!</v>
      </c>
      <c r="F52" s="2023">
        <v>359.22</v>
      </c>
      <c r="G52" s="2022">
        <v>0</v>
      </c>
      <c r="H52" s="2023">
        <f>F52-G52</f>
        <v>359.22</v>
      </c>
      <c r="I52" s="1999">
        <f t="shared" ref="I52:I56" si="10">$I$14</f>
        <v>0.25</v>
      </c>
      <c r="J52" s="2023">
        <f>H52+(H52*I52)</f>
        <v>449.02500000000003</v>
      </c>
      <c r="K52" s="2023" t="e">
        <f>ROUND(E52*J52,2)</f>
        <v>#REF!</v>
      </c>
      <c r="L52" s="2021" t="s">
        <v>34</v>
      </c>
      <c r="M52" s="2386" t="s">
        <v>30</v>
      </c>
      <c r="W52" s="1019"/>
    </row>
    <row r="53" spans="2:23" s="1018" customFormat="1" ht="12.6" customHeight="1">
      <c r="B53" s="1991" t="s">
        <v>1321</v>
      </c>
      <c r="C53" s="1871" t="s">
        <v>1048</v>
      </c>
      <c r="D53" s="2021" t="s">
        <v>47</v>
      </c>
      <c r="E53" s="2023" t="e">
        <f>#REF!</f>
        <v>#REF!</v>
      </c>
      <c r="F53" s="2023">
        <v>5.84</v>
      </c>
      <c r="G53" s="2022">
        <v>0</v>
      </c>
      <c r="H53" s="2023">
        <f>F53-G53</f>
        <v>5.84</v>
      </c>
      <c r="I53" s="1999">
        <f t="shared" si="10"/>
        <v>0.25</v>
      </c>
      <c r="J53" s="2023">
        <f>H53+(H53*I53)</f>
        <v>7.3</v>
      </c>
      <c r="K53" s="2023" t="e">
        <f>ROUND(E53*J53,2)</f>
        <v>#REF!</v>
      </c>
      <c r="L53" s="2021" t="s">
        <v>57</v>
      </c>
      <c r="M53" s="2386" t="s">
        <v>30</v>
      </c>
      <c r="W53" s="1019"/>
    </row>
    <row r="54" spans="2:23" s="1018" customFormat="1" ht="12.6" customHeight="1">
      <c r="B54" s="1991" t="s">
        <v>1322</v>
      </c>
      <c r="C54" s="1871" t="s">
        <v>1052</v>
      </c>
      <c r="D54" s="2021" t="s">
        <v>469</v>
      </c>
      <c r="E54" s="2023" t="e">
        <f>#REF!</f>
        <v>#REF!</v>
      </c>
      <c r="F54" s="2023">
        <v>54.04</v>
      </c>
      <c r="G54" s="2022">
        <v>0</v>
      </c>
      <c r="H54" s="2023">
        <f>F54-G54</f>
        <v>54.04</v>
      </c>
      <c r="I54" s="1999">
        <f t="shared" si="10"/>
        <v>0.25</v>
      </c>
      <c r="J54" s="2023">
        <f>H54+(H54*I54)</f>
        <v>67.55</v>
      </c>
      <c r="K54" s="2023" t="e">
        <f>ROUND(E54*J54,2)</f>
        <v>#REF!</v>
      </c>
      <c r="L54" s="2021" t="s">
        <v>60</v>
      </c>
      <c r="M54" s="2386" t="s">
        <v>30</v>
      </c>
      <c r="W54" s="1019"/>
    </row>
    <row r="55" spans="2:23" s="1018" customFormat="1" ht="12.6" customHeight="1">
      <c r="B55" s="1991" t="s">
        <v>1323</v>
      </c>
      <c r="C55" s="1871" t="s">
        <v>1053</v>
      </c>
      <c r="D55" s="2021" t="s">
        <v>45</v>
      </c>
      <c r="E55" s="2023" t="e">
        <f>#REF!</f>
        <v>#REF!</v>
      </c>
      <c r="F55" s="2023">
        <v>33.82</v>
      </c>
      <c r="G55" s="1998">
        <f>F55-H55</f>
        <v>6.3240650406504066</v>
      </c>
      <c r="H55" s="2071">
        <f>F55/1.23</f>
        <v>27.495934959349594</v>
      </c>
      <c r="I55" s="1999">
        <f t="shared" si="10"/>
        <v>0.25</v>
      </c>
      <c r="J55" s="2023">
        <f>H55+(H55*I55)</f>
        <v>34.369918699186989</v>
      </c>
      <c r="K55" s="2023" t="e">
        <f>ROUND(E55*J55,2)</f>
        <v>#REF!</v>
      </c>
      <c r="L55" s="2021" t="s">
        <v>1054</v>
      </c>
      <c r="M55" s="2386" t="s">
        <v>32</v>
      </c>
      <c r="W55" s="1019"/>
    </row>
    <row r="56" spans="2:23" s="1018" customFormat="1" ht="12.6" customHeight="1">
      <c r="B56" s="1991" t="s">
        <v>1324</v>
      </c>
      <c r="C56" s="1871" t="s">
        <v>1055</v>
      </c>
      <c r="D56" s="2021" t="s">
        <v>469</v>
      </c>
      <c r="E56" s="2023" t="e">
        <f>#REF!</f>
        <v>#REF!</v>
      </c>
      <c r="F56" s="2023">
        <v>57.93</v>
      </c>
      <c r="G56" s="2022">
        <v>0</v>
      </c>
      <c r="H56" s="2023">
        <f>F56-G56</f>
        <v>57.93</v>
      </c>
      <c r="I56" s="1999">
        <f t="shared" si="10"/>
        <v>0.25</v>
      </c>
      <c r="J56" s="2023">
        <f>H56+(H56*I56)</f>
        <v>72.412499999999994</v>
      </c>
      <c r="K56" s="2023" t="e">
        <f>ROUND(E56*J56,2)</f>
        <v>#REF!</v>
      </c>
      <c r="L56" s="2021">
        <v>72183</v>
      </c>
      <c r="M56" s="2386" t="s">
        <v>30</v>
      </c>
      <c r="W56" s="1019"/>
    </row>
    <row r="57" spans="2:23" s="1018" customFormat="1" ht="12.6" customHeight="1">
      <c r="B57" s="1991"/>
      <c r="C57" s="1871" t="s">
        <v>1056</v>
      </c>
      <c r="D57" s="2021"/>
      <c r="E57" s="2022"/>
      <c r="F57" s="2023"/>
      <c r="G57" s="2022"/>
      <c r="H57" s="2023"/>
      <c r="I57" s="2022"/>
      <c r="J57" s="2023"/>
      <c r="K57" s="2023"/>
      <c r="L57" s="2021"/>
      <c r="M57" s="2386"/>
      <c r="W57" s="1019"/>
    </row>
    <row r="58" spans="2:23" s="1018" customFormat="1" ht="12.6" customHeight="1">
      <c r="B58" s="1991" t="s">
        <v>1325</v>
      </c>
      <c r="C58" s="1871" t="s">
        <v>1055</v>
      </c>
      <c r="D58" s="2021" t="s">
        <v>469</v>
      </c>
      <c r="E58" s="2023" t="e">
        <f>#REF!</f>
        <v>#REF!</v>
      </c>
      <c r="F58" s="2023">
        <v>57.93</v>
      </c>
      <c r="G58" s="2022">
        <v>0</v>
      </c>
      <c r="H58" s="2023">
        <f>F58-G58</f>
        <v>57.93</v>
      </c>
      <c r="I58" s="1999">
        <f t="shared" ref="I58:I60" si="11">$I$14</f>
        <v>0.25</v>
      </c>
      <c r="J58" s="2023">
        <f>H58+(H58*I58)</f>
        <v>72.412499999999994</v>
      </c>
      <c r="K58" s="2023" t="e">
        <f>ROUND(E58*J58,2)</f>
        <v>#REF!</v>
      </c>
      <c r="L58" s="2021">
        <v>72183</v>
      </c>
      <c r="M58" s="2386" t="s">
        <v>30</v>
      </c>
      <c r="W58" s="1019"/>
    </row>
    <row r="59" spans="2:23" s="1018" customFormat="1" ht="12.6" customHeight="1">
      <c r="B59" s="1991" t="s">
        <v>1326</v>
      </c>
      <c r="C59" s="1871" t="s">
        <v>1057</v>
      </c>
      <c r="D59" s="2021" t="s">
        <v>469</v>
      </c>
      <c r="E59" s="2023" t="e">
        <f>#REF!</f>
        <v>#REF!</v>
      </c>
      <c r="F59" s="2023">
        <v>59.84</v>
      </c>
      <c r="G59" s="2022">
        <v>0</v>
      </c>
      <c r="H59" s="2023">
        <f>F59-G59</f>
        <v>59.84</v>
      </c>
      <c r="I59" s="1999">
        <f t="shared" si="11"/>
        <v>0.25</v>
      </c>
      <c r="J59" s="2023">
        <f>H59+(H59*I59)</f>
        <v>74.800000000000011</v>
      </c>
      <c r="K59" s="2023" t="e">
        <f>ROUND(E59*J59,2)</f>
        <v>#REF!</v>
      </c>
      <c r="L59" s="2021">
        <v>72136</v>
      </c>
      <c r="M59" s="2386" t="s">
        <v>30</v>
      </c>
      <c r="W59" s="1019"/>
    </row>
    <row r="60" spans="2:23" s="1018" customFormat="1" ht="12.6" customHeight="1">
      <c r="B60" s="1991" t="s">
        <v>1327</v>
      </c>
      <c r="C60" s="1871" t="s">
        <v>1058</v>
      </c>
      <c r="D60" s="2021" t="s">
        <v>469</v>
      </c>
      <c r="E60" s="2023" t="e">
        <f>#REF!</f>
        <v>#REF!</v>
      </c>
      <c r="F60" s="2023">
        <v>26.84</v>
      </c>
      <c r="G60" s="2022">
        <v>0</v>
      </c>
      <c r="H60" s="2023">
        <f>F60-G60</f>
        <v>26.84</v>
      </c>
      <c r="I60" s="1999">
        <f t="shared" si="11"/>
        <v>0.25</v>
      </c>
      <c r="J60" s="2023">
        <f>H60+(H60*I60)</f>
        <v>33.549999999999997</v>
      </c>
      <c r="K60" s="2023" t="e">
        <f>ROUND(E60*J60,2)</f>
        <v>#REF!</v>
      </c>
      <c r="L60" s="2021" t="s">
        <v>1059</v>
      </c>
      <c r="M60" s="2386" t="s">
        <v>30</v>
      </c>
      <c r="W60" s="1019"/>
    </row>
    <row r="61" spans="2:23" s="1018" customFormat="1" ht="12.6" customHeight="1">
      <c r="B61" s="1991"/>
      <c r="C61" s="1871" t="s">
        <v>1060</v>
      </c>
      <c r="D61" s="2021"/>
      <c r="E61" s="2023"/>
      <c r="F61" s="2023"/>
      <c r="G61" s="2022"/>
      <c r="H61" s="2023"/>
      <c r="I61" s="2022"/>
      <c r="J61" s="2023"/>
      <c r="K61" s="2023"/>
      <c r="L61" s="2021"/>
      <c r="M61" s="2386"/>
      <c r="W61" s="1019"/>
    </row>
    <row r="62" spans="2:23" s="1018" customFormat="1" ht="12.6" customHeight="1">
      <c r="B62" s="1991" t="s">
        <v>1328</v>
      </c>
      <c r="C62" s="1871" t="s">
        <v>1057</v>
      </c>
      <c r="D62" s="2021" t="s">
        <v>469</v>
      </c>
      <c r="E62" s="2023" t="e">
        <f>#REF!</f>
        <v>#REF!</v>
      </c>
      <c r="F62" s="2023">
        <v>59.84</v>
      </c>
      <c r="G62" s="2022">
        <v>0</v>
      </c>
      <c r="H62" s="2023">
        <f t="shared" ref="H62:H68" si="12">F62-G62</f>
        <v>59.84</v>
      </c>
      <c r="I62" s="1999">
        <f t="shared" ref="I62:I68" si="13">$I$14</f>
        <v>0.25</v>
      </c>
      <c r="J62" s="2023">
        <f t="shared" ref="J62:J68" si="14">H62+(H62*I62)</f>
        <v>74.800000000000011</v>
      </c>
      <c r="K62" s="2023" t="e">
        <f t="shared" ref="K62:K68" si="15">ROUND(E62*J62,2)</f>
        <v>#REF!</v>
      </c>
      <c r="L62" s="2021">
        <v>72136</v>
      </c>
      <c r="M62" s="2386" t="s">
        <v>30</v>
      </c>
      <c r="W62" s="1019"/>
    </row>
    <row r="63" spans="2:23" s="1018" customFormat="1" ht="12.6" customHeight="1">
      <c r="B63" s="1991" t="s">
        <v>1329</v>
      </c>
      <c r="C63" s="1871" t="s">
        <v>1058</v>
      </c>
      <c r="D63" s="2021" t="s">
        <v>469</v>
      </c>
      <c r="E63" s="2023" t="e">
        <f>#REF!</f>
        <v>#REF!</v>
      </c>
      <c r="F63" s="2023">
        <v>26.84</v>
      </c>
      <c r="G63" s="2022">
        <v>0</v>
      </c>
      <c r="H63" s="2023">
        <f t="shared" si="12"/>
        <v>26.84</v>
      </c>
      <c r="I63" s="1999">
        <f t="shared" si="13"/>
        <v>0.25</v>
      </c>
      <c r="J63" s="2023">
        <f t="shared" si="14"/>
        <v>33.549999999999997</v>
      </c>
      <c r="K63" s="2023" t="e">
        <f t="shared" si="15"/>
        <v>#REF!</v>
      </c>
      <c r="L63" s="2021" t="s">
        <v>1059</v>
      </c>
      <c r="M63" s="2386" t="s">
        <v>30</v>
      </c>
      <c r="W63" s="1019"/>
    </row>
    <row r="64" spans="2:23" s="1018" customFormat="1" ht="12.6" customHeight="1">
      <c r="B64" s="1991" t="s">
        <v>1330</v>
      </c>
      <c r="C64" s="1871" t="s">
        <v>1061</v>
      </c>
      <c r="D64" s="2021" t="s">
        <v>469</v>
      </c>
      <c r="E64" s="2023" t="e">
        <f>#REF!</f>
        <v>#REF!</v>
      </c>
      <c r="F64" s="2023">
        <v>3.87</v>
      </c>
      <c r="G64" s="2022">
        <v>0</v>
      </c>
      <c r="H64" s="2023">
        <f t="shared" si="12"/>
        <v>3.87</v>
      </c>
      <c r="I64" s="1999">
        <f t="shared" si="13"/>
        <v>0.25</v>
      </c>
      <c r="J64" s="2023">
        <f t="shared" si="14"/>
        <v>4.8375000000000004</v>
      </c>
      <c r="K64" s="2023" t="e">
        <f t="shared" si="15"/>
        <v>#REF!</v>
      </c>
      <c r="L64" s="2021" t="s">
        <v>1062</v>
      </c>
      <c r="M64" s="2386" t="s">
        <v>30</v>
      </c>
      <c r="W64" s="1019"/>
    </row>
    <row r="65" spans="2:23" s="1018" customFormat="1" ht="12.6" customHeight="1">
      <c r="B65" s="1991" t="s">
        <v>1331</v>
      </c>
      <c r="C65" s="1871" t="s">
        <v>1063</v>
      </c>
      <c r="D65" s="2021" t="s">
        <v>469</v>
      </c>
      <c r="E65" s="2023" t="e">
        <f>#REF!</f>
        <v>#REF!</v>
      </c>
      <c r="F65" s="2023">
        <v>20.309999999999999</v>
      </c>
      <c r="G65" s="2022">
        <v>0</v>
      </c>
      <c r="H65" s="2023">
        <f t="shared" si="12"/>
        <v>20.309999999999999</v>
      </c>
      <c r="I65" s="1999">
        <f t="shared" si="13"/>
        <v>0.25</v>
      </c>
      <c r="J65" s="2023">
        <f t="shared" si="14"/>
        <v>25.387499999999999</v>
      </c>
      <c r="K65" s="2023" t="e">
        <f t="shared" si="15"/>
        <v>#REF!</v>
      </c>
      <c r="L65" s="2021">
        <v>5992</v>
      </c>
      <c r="M65" s="2386" t="s">
        <v>30</v>
      </c>
      <c r="W65" s="1019"/>
    </row>
    <row r="66" spans="2:23" s="1018" customFormat="1" ht="12.6" customHeight="1">
      <c r="B66" s="1991" t="s">
        <v>1332</v>
      </c>
      <c r="C66" s="1871" t="s">
        <v>1064</v>
      </c>
      <c r="D66" s="2021" t="s">
        <v>469</v>
      </c>
      <c r="E66" s="2023" t="e">
        <f>#REF!</f>
        <v>#REF!</v>
      </c>
      <c r="F66" s="2023">
        <v>5.28</v>
      </c>
      <c r="G66" s="2022">
        <v>0</v>
      </c>
      <c r="H66" s="2023">
        <f t="shared" si="12"/>
        <v>5.28</v>
      </c>
      <c r="I66" s="1999">
        <f t="shared" si="13"/>
        <v>0.25</v>
      </c>
      <c r="J66" s="2023">
        <f t="shared" si="14"/>
        <v>6.6000000000000005</v>
      </c>
      <c r="K66" s="2023" t="e">
        <f t="shared" si="15"/>
        <v>#REF!</v>
      </c>
      <c r="L66" s="2021" t="s">
        <v>1065</v>
      </c>
      <c r="M66" s="2386" t="s">
        <v>30</v>
      </c>
      <c r="W66" s="1019"/>
    </row>
    <row r="67" spans="2:23" s="1018" customFormat="1" ht="12.6" customHeight="1">
      <c r="B67" s="1991" t="s">
        <v>1333</v>
      </c>
      <c r="C67" s="1871" t="s">
        <v>1066</v>
      </c>
      <c r="D67" s="2021" t="s">
        <v>469</v>
      </c>
      <c r="E67" s="2023" t="e">
        <f>#REF!</f>
        <v>#REF!</v>
      </c>
      <c r="F67" s="2023">
        <v>13.28</v>
      </c>
      <c r="G67" s="2022">
        <v>0</v>
      </c>
      <c r="H67" s="2023">
        <f t="shared" si="12"/>
        <v>13.28</v>
      </c>
      <c r="I67" s="1999">
        <f t="shared" si="13"/>
        <v>0.25</v>
      </c>
      <c r="J67" s="2023">
        <f t="shared" si="14"/>
        <v>16.599999999999998</v>
      </c>
      <c r="K67" s="2023" t="e">
        <f t="shared" si="15"/>
        <v>#REF!</v>
      </c>
      <c r="L67" s="2021" t="s">
        <v>476</v>
      </c>
      <c r="M67" s="2386" t="s">
        <v>30</v>
      </c>
      <c r="W67" s="1019"/>
    </row>
    <row r="68" spans="2:23" s="1018" customFormat="1" ht="12.6" customHeight="1">
      <c r="B68" s="1991" t="s">
        <v>1334</v>
      </c>
      <c r="C68" s="1871" t="s">
        <v>1067</v>
      </c>
      <c r="D68" s="2021" t="s">
        <v>469</v>
      </c>
      <c r="E68" s="2023" t="e">
        <f>#REF!</f>
        <v>#REF!</v>
      </c>
      <c r="F68" s="2023">
        <v>218.51</v>
      </c>
      <c r="G68" s="2022">
        <v>0</v>
      </c>
      <c r="H68" s="2023">
        <f t="shared" si="12"/>
        <v>218.51</v>
      </c>
      <c r="I68" s="1999">
        <f t="shared" si="13"/>
        <v>0.25</v>
      </c>
      <c r="J68" s="2023">
        <f t="shared" si="14"/>
        <v>273.13749999999999</v>
      </c>
      <c r="K68" s="2023" t="e">
        <f t="shared" si="15"/>
        <v>#REF!</v>
      </c>
      <c r="L68" s="2021">
        <v>73631</v>
      </c>
      <c r="M68" s="2386" t="s">
        <v>30</v>
      </c>
      <c r="W68" s="1019"/>
    </row>
    <row r="69" spans="2:23" s="1395" customFormat="1" ht="12.6" customHeight="1">
      <c r="B69" s="2055"/>
      <c r="C69" s="2056"/>
      <c r="D69" s="2057"/>
      <c r="E69" s="2058"/>
      <c r="F69" s="2072"/>
      <c r="G69" s="2059"/>
      <c r="H69" s="2072"/>
      <c r="I69" s="2060"/>
      <c r="J69" s="2072"/>
      <c r="K69" s="2081"/>
      <c r="L69" s="2057"/>
      <c r="M69" s="2061"/>
      <c r="O69" s="1018"/>
      <c r="P69" s="1018"/>
      <c r="Q69" s="1018"/>
      <c r="R69" s="1018"/>
      <c r="S69" s="1018"/>
      <c r="W69" s="1396"/>
    </row>
    <row r="70" spans="2:23" s="1558" customFormat="1">
      <c r="B70" s="2088"/>
      <c r="C70" s="2098" t="s">
        <v>980</v>
      </c>
      <c r="D70" s="2095"/>
      <c r="E70" s="2096"/>
      <c r="F70" s="2096"/>
      <c r="G70" s="2096"/>
      <c r="H70" s="2096"/>
      <c r="I70" s="2096"/>
      <c r="J70" s="2096"/>
      <c r="K70" s="2094" t="e">
        <f>SUM(K14:K69)</f>
        <v>#REF!</v>
      </c>
      <c r="L70" s="2403"/>
      <c r="M70" s="2387"/>
      <c r="N70" s="914"/>
      <c r="O70" s="914"/>
      <c r="P70" s="914"/>
      <c r="Q70" s="914"/>
      <c r="R70" s="914"/>
      <c r="S70" s="914"/>
      <c r="T70" s="914"/>
      <c r="U70" s="914"/>
      <c r="V70" s="914"/>
      <c r="W70" s="914"/>
    </row>
    <row r="71" spans="2:23" s="1558" customFormat="1" ht="5.25" customHeight="1">
      <c r="B71" s="2793"/>
      <c r="C71" s="2794"/>
      <c r="D71" s="2794"/>
      <c r="E71" s="2794"/>
      <c r="F71" s="2794"/>
      <c r="G71" s="2794"/>
      <c r="H71" s="2794"/>
      <c r="I71" s="2794"/>
      <c r="J71" s="2794"/>
      <c r="K71" s="2794"/>
      <c r="L71" s="2794"/>
      <c r="M71" s="2795"/>
      <c r="N71" s="914"/>
      <c r="O71" s="914"/>
      <c r="P71" s="914"/>
      <c r="Q71" s="914"/>
      <c r="R71" s="914"/>
      <c r="S71" s="914"/>
      <c r="T71" s="914"/>
      <c r="U71" s="914"/>
      <c r="V71" s="914"/>
      <c r="W71" s="915"/>
    </row>
    <row r="72" spans="2:23" s="1464" customFormat="1" ht="12">
      <c r="B72" s="2062">
        <v>2</v>
      </c>
      <c r="C72" s="1898" t="s">
        <v>918</v>
      </c>
      <c r="D72" s="1448"/>
      <c r="E72" s="1980"/>
      <c r="F72" s="2070"/>
      <c r="G72" s="1982"/>
      <c r="H72" s="2070"/>
      <c r="I72" s="1983"/>
      <c r="J72" s="2070"/>
      <c r="K72" s="1980"/>
      <c r="L72" s="1448"/>
      <c r="M72" s="2025"/>
      <c r="N72" s="914"/>
      <c r="O72" s="914"/>
      <c r="P72" s="914"/>
      <c r="Q72" s="914"/>
      <c r="R72" s="914"/>
      <c r="S72" s="914"/>
      <c r="T72" s="914"/>
      <c r="U72" s="914"/>
      <c r="V72" s="914"/>
      <c r="W72" s="915"/>
    </row>
    <row r="73" spans="2:23" s="1464" customFormat="1">
      <c r="B73" s="2024"/>
      <c r="C73" s="1841"/>
      <c r="D73" s="1448"/>
      <c r="E73" s="1980"/>
      <c r="F73" s="2070"/>
      <c r="G73" s="1982"/>
      <c r="H73" s="2070"/>
      <c r="I73" s="1983"/>
      <c r="J73" s="2070"/>
      <c r="K73" s="1980"/>
      <c r="L73" s="1448"/>
      <c r="M73" s="2025"/>
      <c r="N73" s="914"/>
      <c r="O73" s="914"/>
      <c r="P73" s="914"/>
      <c r="Q73" s="914"/>
      <c r="R73" s="914"/>
      <c r="S73" s="914"/>
      <c r="T73" s="914"/>
      <c r="U73" s="914"/>
      <c r="V73" s="914"/>
      <c r="W73" s="915"/>
    </row>
    <row r="74" spans="2:23" s="1464" customFormat="1" ht="12">
      <c r="B74" s="2026" t="s">
        <v>43</v>
      </c>
      <c r="C74" s="1985" t="s">
        <v>533</v>
      </c>
      <c r="D74" s="1842"/>
      <c r="E74" s="2027"/>
      <c r="F74" s="2071"/>
      <c r="G74" s="1998"/>
      <c r="H74" s="2071"/>
      <c r="I74" s="1999"/>
      <c r="J74" s="2071"/>
      <c r="K74" s="2071"/>
      <c r="L74" s="2011"/>
      <c r="M74" s="2001"/>
      <c r="N74" s="914"/>
      <c r="O74" s="914"/>
      <c r="P74" s="914"/>
      <c r="Q74" s="914"/>
      <c r="R74" s="914"/>
      <c r="S74" s="914"/>
      <c r="T74" s="914"/>
      <c r="U74" s="914"/>
      <c r="V74" s="914"/>
      <c r="W74" s="915"/>
    </row>
    <row r="75" spans="2:23" s="1464" customFormat="1" ht="12">
      <c r="B75" s="1991" t="s">
        <v>109</v>
      </c>
      <c r="C75" s="1992" t="s">
        <v>968</v>
      </c>
      <c r="D75" s="1842" t="s">
        <v>9</v>
      </c>
      <c r="E75" s="2027">
        <v>391</v>
      </c>
      <c r="F75" s="2071">
        <v>47.46</v>
      </c>
      <c r="G75" s="1998">
        <v>0</v>
      </c>
      <c r="H75" s="2071">
        <f>F75</f>
        <v>47.46</v>
      </c>
      <c r="I75" s="1999">
        <f>$I$14</f>
        <v>0.25</v>
      </c>
      <c r="J75" s="2071">
        <f>H75+(H75*I75)</f>
        <v>59.325000000000003</v>
      </c>
      <c r="K75" s="2071">
        <f>ROUND(E75*J75,2)</f>
        <v>23196.080000000002</v>
      </c>
      <c r="L75" s="2000" t="s">
        <v>969</v>
      </c>
      <c r="M75" s="2001" t="s">
        <v>30</v>
      </c>
      <c r="N75" s="914"/>
      <c r="O75" s="914"/>
      <c r="P75" s="2391">
        <v>375</v>
      </c>
      <c r="Q75" s="914"/>
      <c r="R75" s="914"/>
      <c r="S75" s="914"/>
      <c r="T75" s="914"/>
      <c r="U75" s="914"/>
      <c r="V75" s="914"/>
      <c r="W75" s="915"/>
    </row>
    <row r="76" spans="2:23" s="1464" customFormat="1" ht="12">
      <c r="B76" s="1991" t="s">
        <v>110</v>
      </c>
      <c r="C76" s="1992" t="s">
        <v>970</v>
      </c>
      <c r="D76" s="1842" t="s">
        <v>9</v>
      </c>
      <c r="E76" s="2027">
        <v>391</v>
      </c>
      <c r="F76" s="2071">
        <v>0.21</v>
      </c>
      <c r="G76" s="1998">
        <v>0</v>
      </c>
      <c r="H76" s="2071">
        <f>F76</f>
        <v>0.21</v>
      </c>
      <c r="I76" s="1999">
        <f>$I$14</f>
        <v>0.25</v>
      </c>
      <c r="J76" s="2071">
        <f>H76+(H76*I76)</f>
        <v>0.26250000000000001</v>
      </c>
      <c r="K76" s="2071">
        <f>ROUND(E76*J76,2)</f>
        <v>102.64</v>
      </c>
      <c r="L76" s="2000" t="s">
        <v>971</v>
      </c>
      <c r="M76" s="2001" t="s">
        <v>30</v>
      </c>
      <c r="N76" s="914"/>
      <c r="O76" s="914"/>
      <c r="P76" s="2391">
        <v>375</v>
      </c>
      <c r="Q76" s="914"/>
      <c r="R76" s="914"/>
      <c r="S76" s="914"/>
      <c r="T76" s="914"/>
      <c r="U76" s="914"/>
      <c r="V76" s="914"/>
      <c r="W76" s="915"/>
    </row>
    <row r="77" spans="2:23" s="1464" customFormat="1" ht="12">
      <c r="B77" s="1991" t="s">
        <v>111</v>
      </c>
      <c r="C77" s="1992" t="s">
        <v>972</v>
      </c>
      <c r="D77" s="1842" t="s">
        <v>35</v>
      </c>
      <c r="E77" s="2032">
        <f>11837.01*1.05</f>
        <v>12428.860500000001</v>
      </c>
      <c r="F77" s="2071">
        <v>7.23</v>
      </c>
      <c r="G77" s="1998">
        <v>0</v>
      </c>
      <c r="H77" s="2071">
        <f>F77-G77</f>
        <v>7.23</v>
      </c>
      <c r="I77" s="1999">
        <f>$I$14</f>
        <v>0.25</v>
      </c>
      <c r="J77" s="2071">
        <f>H77+(H77*I77)</f>
        <v>9.0375000000000014</v>
      </c>
      <c r="K77" s="2071">
        <f>ROUND(E77*J77,2)</f>
        <v>112325.83</v>
      </c>
      <c r="L77" s="2000" t="s">
        <v>973</v>
      </c>
      <c r="M77" s="2001" t="s">
        <v>30</v>
      </c>
      <c r="N77" s="914"/>
      <c r="O77" s="914"/>
      <c r="P77" s="1560">
        <f>929.5529+808.9606+1090.4494+1181.4401+4086.5077+3074.3904+508.8822+156.8302</f>
        <v>11837.013500000001</v>
      </c>
      <c r="Q77" s="914"/>
      <c r="R77" s="914"/>
      <c r="S77" s="914"/>
      <c r="T77" s="914"/>
      <c r="U77" s="914"/>
      <c r="V77" s="914"/>
      <c r="W77" s="915"/>
    </row>
    <row r="78" spans="2:23" s="1464" customFormat="1" ht="12">
      <c r="B78" s="1991"/>
      <c r="C78" s="1992"/>
      <c r="D78" s="1842"/>
      <c r="E78" s="2028"/>
      <c r="F78" s="2071"/>
      <c r="G78" s="1998"/>
      <c r="H78" s="2071"/>
      <c r="I78" s="1999"/>
      <c r="J78" s="2071"/>
      <c r="K78" s="2071"/>
      <c r="L78" s="2000"/>
      <c r="M78" s="2001"/>
      <c r="N78" s="914"/>
      <c r="O78" s="914"/>
      <c r="P78" s="1560"/>
      <c r="Q78" s="914"/>
      <c r="R78" s="914"/>
      <c r="S78" s="914"/>
      <c r="T78" s="914"/>
      <c r="U78" s="914"/>
      <c r="V78" s="914"/>
      <c r="W78" s="915"/>
    </row>
    <row r="79" spans="2:23" s="1464" customFormat="1" ht="12">
      <c r="B79" s="2026" t="s">
        <v>44</v>
      </c>
      <c r="C79" s="1985" t="s">
        <v>377</v>
      </c>
      <c r="D79" s="1842"/>
      <c r="E79" s="2028"/>
      <c r="F79" s="2071"/>
      <c r="G79" s="1998"/>
      <c r="H79" s="2071"/>
      <c r="I79" s="1999"/>
      <c r="J79" s="2071"/>
      <c r="K79" s="2071"/>
      <c r="L79" s="2000"/>
      <c r="M79" s="2001"/>
      <c r="N79" s="914"/>
      <c r="O79" s="914"/>
      <c r="P79" s="1560"/>
      <c r="Q79" s="914"/>
      <c r="R79" s="914"/>
      <c r="S79" s="914"/>
      <c r="T79" s="914"/>
      <c r="U79" s="914"/>
      <c r="V79" s="914"/>
      <c r="W79" s="915"/>
    </row>
    <row r="80" spans="2:23" s="1464" customFormat="1" ht="12">
      <c r="B80" s="1991"/>
      <c r="C80" s="2008" t="s">
        <v>1075</v>
      </c>
      <c r="D80" s="1842"/>
      <c r="E80" s="2028"/>
      <c r="F80" s="2071"/>
      <c r="G80" s="1998"/>
      <c r="H80" s="2071"/>
      <c r="I80" s="1999"/>
      <c r="J80" s="2071"/>
      <c r="K80" s="2071"/>
      <c r="L80" s="2000"/>
      <c r="M80" s="2001"/>
      <c r="N80" s="914"/>
      <c r="O80" s="914"/>
      <c r="P80" s="1560"/>
      <c r="Q80" s="914"/>
      <c r="R80" s="914"/>
      <c r="S80" s="914"/>
      <c r="T80" s="914"/>
      <c r="U80" s="914"/>
      <c r="V80" s="914"/>
      <c r="W80" s="915"/>
    </row>
    <row r="81" spans="2:23" s="1464" customFormat="1" ht="24">
      <c r="B81" s="1991" t="s">
        <v>919</v>
      </c>
      <c r="C81" s="2009" t="s">
        <v>878</v>
      </c>
      <c r="D81" s="1842" t="s">
        <v>9</v>
      </c>
      <c r="E81" s="2027">
        <v>3</v>
      </c>
      <c r="F81" s="2071">
        <v>6289.5</v>
      </c>
      <c r="G81" s="1998">
        <v>0</v>
      </c>
      <c r="H81" s="2071">
        <f t="shared" ref="H81:H88" si="16">F81-G81</f>
        <v>6289.5</v>
      </c>
      <c r="I81" s="1999">
        <f t="shared" ref="I81:I88" si="17">$I$14</f>
        <v>0.25</v>
      </c>
      <c r="J81" s="2071">
        <f t="shared" ref="J81:J88" si="18">H81+(H81*I81)</f>
        <v>7861.875</v>
      </c>
      <c r="K81" s="2071">
        <f t="shared" ref="K81:K88" si="19">ROUND(E81*J81,2)</f>
        <v>23585.63</v>
      </c>
      <c r="L81" s="2000" t="s">
        <v>904</v>
      </c>
      <c r="M81" s="2001" t="s">
        <v>25</v>
      </c>
      <c r="N81" s="914"/>
      <c r="O81" s="914"/>
      <c r="P81" s="914"/>
      <c r="Q81" s="914"/>
      <c r="R81" s="914"/>
      <c r="S81" s="914"/>
      <c r="T81" s="914"/>
      <c r="U81" s="914"/>
      <c r="V81" s="914"/>
      <c r="W81" s="915"/>
    </row>
    <row r="82" spans="2:23" s="1464" customFormat="1" ht="12">
      <c r="B82" s="1991" t="s">
        <v>920</v>
      </c>
      <c r="C82" s="2029" t="s">
        <v>380</v>
      </c>
      <c r="D82" s="1847" t="s">
        <v>9</v>
      </c>
      <c r="E82" s="2384">
        <v>5</v>
      </c>
      <c r="F82" s="2071">
        <v>711.19</v>
      </c>
      <c r="G82" s="1998">
        <v>0</v>
      </c>
      <c r="H82" s="2071">
        <f t="shared" si="16"/>
        <v>711.19</v>
      </c>
      <c r="I82" s="1999">
        <f t="shared" si="17"/>
        <v>0.25</v>
      </c>
      <c r="J82" s="2071">
        <f t="shared" si="18"/>
        <v>888.98750000000007</v>
      </c>
      <c r="K82" s="2071">
        <f t="shared" si="19"/>
        <v>4444.9399999999996</v>
      </c>
      <c r="L82" s="2000" t="s">
        <v>381</v>
      </c>
      <c r="M82" s="2001" t="s">
        <v>25</v>
      </c>
      <c r="N82" s="914"/>
      <c r="O82" s="914"/>
      <c r="P82" s="914"/>
      <c r="Q82" s="914"/>
      <c r="R82" s="914"/>
      <c r="S82" s="914"/>
      <c r="T82" s="914"/>
      <c r="U82" s="914"/>
      <c r="V82" s="914"/>
      <c r="W82" s="915"/>
    </row>
    <row r="83" spans="2:23" s="1464" customFormat="1" ht="24">
      <c r="B83" s="1991" t="s">
        <v>921</v>
      </c>
      <c r="C83" s="2030" t="s">
        <v>879</v>
      </c>
      <c r="D83" s="1847" t="s">
        <v>9</v>
      </c>
      <c r="E83" s="2384">
        <v>2</v>
      </c>
      <c r="F83" s="2071">
        <v>1041.79</v>
      </c>
      <c r="G83" s="1998">
        <v>0</v>
      </c>
      <c r="H83" s="2071">
        <f t="shared" si="16"/>
        <v>1041.79</v>
      </c>
      <c r="I83" s="1999">
        <f t="shared" si="17"/>
        <v>0.25</v>
      </c>
      <c r="J83" s="2071">
        <f t="shared" si="18"/>
        <v>1302.2375</v>
      </c>
      <c r="K83" s="2071">
        <f t="shared" si="19"/>
        <v>2604.48</v>
      </c>
      <c r="L83" s="2011" t="s">
        <v>923</v>
      </c>
      <c r="M83" s="2001" t="s">
        <v>25</v>
      </c>
      <c r="N83" s="914"/>
      <c r="O83" s="914"/>
      <c r="P83" s="914"/>
      <c r="Q83" s="914"/>
      <c r="R83" s="914"/>
      <c r="S83" s="914"/>
      <c r="T83" s="914"/>
      <c r="U83" s="914"/>
      <c r="V83" s="914"/>
      <c r="W83" s="915"/>
    </row>
    <row r="84" spans="2:23" s="1464" customFormat="1" ht="12">
      <c r="B84" s="1991" t="s">
        <v>922</v>
      </c>
      <c r="C84" s="1855" t="s">
        <v>881</v>
      </c>
      <c r="D84" s="1847" t="s">
        <v>9</v>
      </c>
      <c r="E84" s="2384">
        <v>1</v>
      </c>
      <c r="F84" s="2071">
        <v>930.1</v>
      </c>
      <c r="G84" s="1998">
        <v>0</v>
      </c>
      <c r="H84" s="2071">
        <f t="shared" si="16"/>
        <v>930.1</v>
      </c>
      <c r="I84" s="1999">
        <f t="shared" si="17"/>
        <v>0.25</v>
      </c>
      <c r="J84" s="2071">
        <f t="shared" si="18"/>
        <v>1162.625</v>
      </c>
      <c r="K84" s="2071">
        <f t="shared" si="19"/>
        <v>1162.6300000000001</v>
      </c>
      <c r="L84" s="2011" t="s">
        <v>924</v>
      </c>
      <c r="M84" s="2001" t="s">
        <v>25</v>
      </c>
      <c r="N84" s="914"/>
      <c r="O84" s="914"/>
      <c r="P84" s="914"/>
      <c r="Q84" s="914"/>
      <c r="R84" s="914"/>
      <c r="S84" s="914"/>
      <c r="T84" s="914"/>
      <c r="U84" s="914"/>
      <c r="V84" s="914"/>
      <c r="W84" s="915"/>
    </row>
    <row r="85" spans="2:23" s="1464" customFormat="1" ht="12">
      <c r="B85" s="1991" t="s">
        <v>1088</v>
      </c>
      <c r="C85" s="2009" t="s">
        <v>382</v>
      </c>
      <c r="D85" s="1842" t="s">
        <v>45</v>
      </c>
      <c r="E85" s="2027">
        <f>20*1.7</f>
        <v>34</v>
      </c>
      <c r="F85" s="2071">
        <v>194.51</v>
      </c>
      <c r="G85" s="1998">
        <f>F85-H85</f>
        <v>36.371788617886182</v>
      </c>
      <c r="H85" s="2071">
        <f>F85/1.23</f>
        <v>158.13821138211381</v>
      </c>
      <c r="I85" s="1999">
        <f t="shared" si="17"/>
        <v>0.25</v>
      </c>
      <c r="J85" s="2071">
        <f t="shared" si="18"/>
        <v>197.67276422764226</v>
      </c>
      <c r="K85" s="2071">
        <f t="shared" si="19"/>
        <v>6720.87</v>
      </c>
      <c r="L85" s="2000" t="s">
        <v>383</v>
      </c>
      <c r="M85" s="2001" t="s">
        <v>32</v>
      </c>
      <c r="N85" s="914"/>
      <c r="O85" s="914"/>
      <c r="P85" s="914"/>
      <c r="Q85" s="914"/>
      <c r="R85" s="914"/>
      <c r="S85" s="914"/>
      <c r="T85" s="914"/>
      <c r="U85" s="914"/>
      <c r="V85" s="914"/>
      <c r="W85" s="915"/>
    </row>
    <row r="86" spans="2:23" s="1464" customFormat="1" ht="12">
      <c r="B86" s="1991" t="s">
        <v>1089</v>
      </c>
      <c r="C86" s="2009" t="s">
        <v>965</v>
      </c>
      <c r="D86" s="1842" t="s">
        <v>114</v>
      </c>
      <c r="E86" s="2027">
        <f>3*2</f>
        <v>6</v>
      </c>
      <c r="F86" s="2071">
        <v>543.41999999999996</v>
      </c>
      <c r="G86" s="1998">
        <f>F86-H86</f>
        <v>101.61512195121952</v>
      </c>
      <c r="H86" s="2071">
        <f>F86/1.23</f>
        <v>441.80487804878044</v>
      </c>
      <c r="I86" s="1999">
        <f t="shared" si="17"/>
        <v>0.25</v>
      </c>
      <c r="J86" s="2071">
        <f t="shared" si="18"/>
        <v>552.2560975609756</v>
      </c>
      <c r="K86" s="2071">
        <f t="shared" si="19"/>
        <v>3313.54</v>
      </c>
      <c r="L86" s="2000" t="s">
        <v>384</v>
      </c>
      <c r="M86" s="2001" t="s">
        <v>32</v>
      </c>
      <c r="N86" s="914"/>
      <c r="O86" s="914"/>
      <c r="P86" s="914"/>
      <c r="Q86" s="914"/>
      <c r="R86" s="914"/>
      <c r="S86" s="914"/>
      <c r="T86" s="914"/>
      <c r="U86" s="914"/>
      <c r="V86" s="914"/>
      <c r="W86" s="915"/>
    </row>
    <row r="87" spans="2:23" s="1464" customFormat="1" ht="54.75" customHeight="1">
      <c r="B87" s="1991" t="s">
        <v>1090</v>
      </c>
      <c r="C87" s="1992" t="s">
        <v>967</v>
      </c>
      <c r="D87" s="1842" t="s">
        <v>35</v>
      </c>
      <c r="E87" s="2027">
        <f>34+34</f>
        <v>68</v>
      </c>
      <c r="F87" s="2071">
        <v>82.84</v>
      </c>
      <c r="G87" s="1998">
        <v>0</v>
      </c>
      <c r="H87" s="2071">
        <f t="shared" si="16"/>
        <v>82.84</v>
      </c>
      <c r="I87" s="1999">
        <f t="shared" si="17"/>
        <v>0.25</v>
      </c>
      <c r="J87" s="2071">
        <f t="shared" si="18"/>
        <v>103.55000000000001</v>
      </c>
      <c r="K87" s="2071">
        <f t="shared" si="19"/>
        <v>7041.4</v>
      </c>
      <c r="L87" s="2000" t="s">
        <v>966</v>
      </c>
      <c r="M87" s="2001" t="s">
        <v>30</v>
      </c>
      <c r="N87" s="914"/>
      <c r="O87" s="914"/>
      <c r="P87" s="914"/>
      <c r="Q87" s="914"/>
      <c r="R87" s="914"/>
      <c r="S87" s="914"/>
      <c r="T87" s="914"/>
      <c r="U87" s="914"/>
      <c r="V87" s="914"/>
      <c r="W87" s="915"/>
    </row>
    <row r="88" spans="2:23" s="1464" customFormat="1" ht="12">
      <c r="B88" s="1991" t="s">
        <v>1091</v>
      </c>
      <c r="C88" s="2009" t="e">
        <f>#REF!</f>
        <v>#REF!</v>
      </c>
      <c r="D88" s="1842" t="s">
        <v>46</v>
      </c>
      <c r="E88" s="2027">
        <f>(165.424+165.424+78.5398+78.5398)*0.15</f>
        <v>73.189140000000009</v>
      </c>
      <c r="F88" s="2023" t="e">
        <f>#REF!</f>
        <v>#REF!</v>
      </c>
      <c r="G88" s="1994">
        <v>0</v>
      </c>
      <c r="H88" s="2023" t="e">
        <f t="shared" si="16"/>
        <v>#REF!</v>
      </c>
      <c r="I88" s="1995">
        <f t="shared" si="17"/>
        <v>0.25</v>
      </c>
      <c r="J88" s="2023" t="e">
        <f t="shared" si="18"/>
        <v>#REF!</v>
      </c>
      <c r="K88" s="2023" t="e">
        <f t="shared" si="19"/>
        <v>#REF!</v>
      </c>
      <c r="L88" s="1996" t="s">
        <v>189</v>
      </c>
      <c r="M88" s="1997" t="s">
        <v>975</v>
      </c>
      <c r="N88" s="914"/>
      <c r="O88" s="914"/>
      <c r="P88" s="914"/>
      <c r="Q88" s="914"/>
      <c r="R88" s="914"/>
      <c r="S88" s="914"/>
      <c r="T88" s="914"/>
      <c r="U88" s="914"/>
      <c r="V88" s="914"/>
      <c r="W88" s="915"/>
    </row>
    <row r="89" spans="2:23" s="1464" customFormat="1" ht="12">
      <c r="B89" s="1991"/>
      <c r="C89" s="2012" t="s">
        <v>1076</v>
      </c>
      <c r="D89" s="1448"/>
      <c r="E89" s="2392"/>
      <c r="F89" s="2042"/>
      <c r="G89" s="2020"/>
      <c r="H89" s="2042"/>
      <c r="I89" s="1999"/>
      <c r="J89" s="2071"/>
      <c r="K89" s="2071"/>
      <c r="L89" s="1007"/>
      <c r="M89" s="1990"/>
      <c r="N89" s="914"/>
      <c r="O89" s="914"/>
      <c r="P89" s="914"/>
      <c r="Q89" s="914"/>
      <c r="R89" s="914"/>
      <c r="S89" s="914"/>
      <c r="T89" s="914"/>
      <c r="U89" s="914"/>
      <c r="V89" s="914"/>
      <c r="W89" s="915"/>
    </row>
    <row r="90" spans="2:23" s="1464" customFormat="1" ht="36">
      <c r="B90" s="1991" t="s">
        <v>1093</v>
      </c>
      <c r="C90" s="2031" t="s">
        <v>876</v>
      </c>
      <c r="D90" s="1847" t="s">
        <v>9</v>
      </c>
      <c r="E90" s="2027">
        <v>14</v>
      </c>
      <c r="F90" s="2071">
        <v>1151.51</v>
      </c>
      <c r="G90" s="1998">
        <v>0</v>
      </c>
      <c r="H90" s="2071">
        <f>F90-G90</f>
        <v>1151.51</v>
      </c>
      <c r="I90" s="1999">
        <f>$I$14</f>
        <v>0.25</v>
      </c>
      <c r="J90" s="2071">
        <f>H90+(H90*I90)</f>
        <v>1439.3875</v>
      </c>
      <c r="K90" s="2071">
        <f>ROUND(E90*J90,2)</f>
        <v>20151.43</v>
      </c>
      <c r="L90" s="2000" t="s">
        <v>974</v>
      </c>
      <c r="M90" s="2001" t="s">
        <v>25</v>
      </c>
      <c r="N90" s="914"/>
      <c r="O90" s="914"/>
      <c r="P90" s="914"/>
      <c r="Q90" s="914"/>
      <c r="R90" s="914"/>
      <c r="S90" s="914"/>
      <c r="T90" s="914"/>
      <c r="U90" s="914"/>
      <c r="V90" s="914"/>
      <c r="W90" s="915"/>
    </row>
    <row r="91" spans="2:23" s="1464" customFormat="1" ht="12">
      <c r="B91" s="2063"/>
      <c r="C91" s="2064"/>
      <c r="D91" s="2065"/>
      <c r="E91" s="2066"/>
      <c r="F91" s="2073"/>
      <c r="G91" s="2067"/>
      <c r="H91" s="2073"/>
      <c r="I91" s="2060"/>
      <c r="J91" s="2073"/>
      <c r="K91" s="2073"/>
      <c r="L91" s="2068"/>
      <c r="M91" s="2069"/>
      <c r="N91" s="914"/>
      <c r="O91" s="914"/>
      <c r="P91" s="914"/>
      <c r="Q91" s="914"/>
      <c r="R91" s="914"/>
      <c r="S91" s="914"/>
      <c r="T91" s="914"/>
      <c r="U91" s="914"/>
      <c r="V91" s="914"/>
      <c r="W91" s="915"/>
    </row>
    <row r="92" spans="2:23" s="1558" customFormat="1">
      <c r="B92" s="2092"/>
      <c r="C92" s="2098" t="s">
        <v>950</v>
      </c>
      <c r="D92" s="2093"/>
      <c r="E92" s="2094"/>
      <c r="F92" s="2094"/>
      <c r="G92" s="2094"/>
      <c r="H92" s="2094"/>
      <c r="I92" s="2094"/>
      <c r="J92" s="2094"/>
      <c r="K92" s="2094" t="e">
        <f>SUM(K75:K91)</f>
        <v>#REF!</v>
      </c>
      <c r="L92" s="2404"/>
      <c r="M92" s="2388"/>
      <c r="N92" s="914"/>
      <c r="O92" s="914"/>
      <c r="P92" s="914"/>
      <c r="Q92" s="914"/>
      <c r="R92" s="914"/>
      <c r="S92" s="914"/>
      <c r="T92" s="914"/>
      <c r="U92" s="914"/>
      <c r="V92" s="914"/>
      <c r="W92" s="914"/>
    </row>
    <row r="93" spans="2:23" s="1558" customFormat="1" ht="5.25" customHeight="1">
      <c r="B93" s="2793"/>
      <c r="C93" s="2794"/>
      <c r="D93" s="2794"/>
      <c r="E93" s="2794"/>
      <c r="F93" s="2794"/>
      <c r="G93" s="2794"/>
      <c r="H93" s="2794"/>
      <c r="I93" s="2794"/>
      <c r="J93" s="2794"/>
      <c r="K93" s="2794"/>
      <c r="L93" s="2794"/>
      <c r="M93" s="2795"/>
      <c r="N93" s="914"/>
      <c r="O93" s="914"/>
      <c r="P93" s="914"/>
      <c r="Q93" s="914"/>
      <c r="R93" s="914"/>
      <c r="S93" s="914"/>
      <c r="T93" s="914"/>
      <c r="U93" s="914"/>
      <c r="V93" s="914"/>
      <c r="W93" s="915"/>
    </row>
    <row r="94" spans="2:23" s="1476" customFormat="1">
      <c r="B94" s="1897">
        <v>3</v>
      </c>
      <c r="C94" s="1898" t="s">
        <v>910</v>
      </c>
      <c r="D94" s="1842"/>
      <c r="E94" s="2032"/>
      <c r="F94" s="1986"/>
      <c r="G94" s="2033"/>
      <c r="H94" s="2007"/>
      <c r="I94" s="2034"/>
      <c r="J94" s="2007"/>
      <c r="K94" s="2082"/>
      <c r="L94" s="1844"/>
      <c r="M94" s="1845"/>
      <c r="N94" s="914"/>
      <c r="O94" s="914"/>
      <c r="P94" s="914"/>
      <c r="Q94" s="914"/>
      <c r="R94" s="914"/>
      <c r="S94" s="914"/>
      <c r="T94" s="914"/>
      <c r="U94" s="914"/>
      <c r="V94" s="914"/>
      <c r="W94" s="914"/>
    </row>
    <row r="95" spans="2:23" s="1476" customFormat="1">
      <c r="B95" s="1846"/>
      <c r="C95" s="1904"/>
      <c r="D95" s="2035"/>
      <c r="E95" s="2036"/>
      <c r="F95" s="2039"/>
      <c r="G95" s="2037"/>
      <c r="H95" s="2039"/>
      <c r="I95" s="2038"/>
      <c r="J95" s="2039"/>
      <c r="K95" s="2083"/>
      <c r="L95" s="1853"/>
      <c r="M95" s="1854"/>
      <c r="N95" s="914"/>
      <c r="O95" s="914"/>
      <c r="P95" s="914"/>
      <c r="Q95" s="914"/>
      <c r="R95" s="914"/>
      <c r="S95" s="914"/>
      <c r="T95" s="914"/>
      <c r="U95" s="914"/>
      <c r="V95" s="914"/>
      <c r="W95" s="914"/>
    </row>
    <row r="96" spans="2:23" s="1476" customFormat="1">
      <c r="B96" s="2040" t="s">
        <v>990</v>
      </c>
      <c r="C96" s="2041" t="s">
        <v>1122</v>
      </c>
      <c r="D96" s="1010"/>
      <c r="E96" s="2042"/>
      <c r="F96" s="2042"/>
      <c r="G96" s="2004"/>
      <c r="H96" s="2042"/>
      <c r="I96" s="2005"/>
      <c r="J96" s="2042"/>
      <c r="K96" s="2043"/>
      <c r="L96" s="1680"/>
      <c r="M96" s="1876"/>
      <c r="N96" s="914"/>
      <c r="O96" s="914"/>
      <c r="P96" s="914"/>
      <c r="Q96" s="914"/>
      <c r="R96" s="914"/>
      <c r="S96" s="914"/>
      <c r="T96" s="914"/>
      <c r="U96" s="914"/>
      <c r="V96" s="914"/>
      <c r="W96" s="914"/>
    </row>
    <row r="97" spans="2:23" s="1476" customFormat="1">
      <c r="B97" s="1991" t="s">
        <v>991</v>
      </c>
      <c r="C97" s="1665" t="s">
        <v>972</v>
      </c>
      <c r="D97" s="1842" t="s">
        <v>35</v>
      </c>
      <c r="E97" s="2027">
        <f>5738.53*1.05</f>
        <v>6025.4565000000002</v>
      </c>
      <c r="F97" s="2023">
        <v>7.23</v>
      </c>
      <c r="G97" s="1998">
        <v>0</v>
      </c>
      <c r="H97" s="2023">
        <f t="shared" ref="H97:H111" si="20">F97-G97</f>
        <v>7.23</v>
      </c>
      <c r="I97" s="1995">
        <f t="shared" ref="I97:I103" si="21">$I$14</f>
        <v>0.25</v>
      </c>
      <c r="J97" s="2407">
        <f t="shared" ref="J97:J111" si="22">H97+(H97*I97)</f>
        <v>9.0375000000000014</v>
      </c>
      <c r="K97" s="2023">
        <f t="shared" ref="K97:K111" si="23">ROUND(E97*J97,2)</f>
        <v>54455.06</v>
      </c>
      <c r="L97" s="1996" t="s">
        <v>973</v>
      </c>
      <c r="M97" s="2001" t="s">
        <v>30</v>
      </c>
      <c r="N97" s="914"/>
      <c r="O97" s="914"/>
      <c r="P97" s="340">
        <f>1735.26+274.47+397.18+370.49+16.28+43.66+21.68+905.68+404.95+112.4+136.83+28.42+65.85+12.84+384.86+753.25+74.43</f>
        <v>5738.53</v>
      </c>
      <c r="Q97" s="914"/>
      <c r="R97" s="914"/>
      <c r="S97" s="914"/>
      <c r="T97" s="914"/>
      <c r="U97" s="914"/>
      <c r="V97" s="914"/>
      <c r="W97" s="914"/>
    </row>
    <row r="98" spans="2:23" s="1476" customFormat="1">
      <c r="B98" s="1991" t="s">
        <v>992</v>
      </c>
      <c r="C98" s="1665" t="s">
        <v>1396</v>
      </c>
      <c r="D98" s="1842" t="s">
        <v>1397</v>
      </c>
      <c r="E98" s="2027">
        <v>123.83</v>
      </c>
      <c r="F98" s="2023">
        <v>20.34</v>
      </c>
      <c r="G98" s="1998">
        <v>0</v>
      </c>
      <c r="H98" s="2023">
        <f t="shared" si="20"/>
        <v>20.34</v>
      </c>
      <c r="I98" s="1995">
        <f t="shared" si="21"/>
        <v>0.25</v>
      </c>
      <c r="J98" s="2407">
        <f t="shared" si="22"/>
        <v>25.425000000000001</v>
      </c>
      <c r="K98" s="2023">
        <f t="shared" si="23"/>
        <v>3148.38</v>
      </c>
      <c r="L98" s="1996">
        <v>180329</v>
      </c>
      <c r="M98" s="2001" t="s">
        <v>25</v>
      </c>
      <c r="N98" s="914"/>
      <c r="O98" s="914"/>
      <c r="P98" s="340"/>
      <c r="Q98" s="914"/>
      <c r="R98" s="914"/>
      <c r="S98" s="914"/>
      <c r="T98" s="914"/>
      <c r="U98" s="914"/>
      <c r="V98" s="914"/>
      <c r="W98" s="914"/>
    </row>
    <row r="99" spans="2:23" s="1476" customFormat="1">
      <c r="B99" s="1991" t="s">
        <v>993</v>
      </c>
      <c r="C99" s="1665" t="s">
        <v>1013</v>
      </c>
      <c r="D99" s="1842" t="s">
        <v>35</v>
      </c>
      <c r="E99" s="2027">
        <v>465.31</v>
      </c>
      <c r="F99" s="2023">
        <v>43.21</v>
      </c>
      <c r="G99" s="1998">
        <f t="shared" ref="G99:G101" si="24">F99-H99</f>
        <v>8.0799186991869902</v>
      </c>
      <c r="H99" s="2071">
        <f t="shared" ref="H99:H101" si="25">F99/1.23</f>
        <v>35.130081300813011</v>
      </c>
      <c r="I99" s="1995">
        <f t="shared" si="21"/>
        <v>0.25</v>
      </c>
      <c r="J99" s="2407">
        <f t="shared" si="22"/>
        <v>43.912601626016261</v>
      </c>
      <c r="K99" s="2023">
        <f t="shared" si="23"/>
        <v>20432.97</v>
      </c>
      <c r="L99" s="1996" t="s">
        <v>1014</v>
      </c>
      <c r="M99" s="2001" t="s">
        <v>32</v>
      </c>
      <c r="N99" s="914"/>
      <c r="O99" s="914"/>
      <c r="P99" s="340"/>
      <c r="Q99" s="914"/>
      <c r="R99" s="914"/>
      <c r="S99" s="914"/>
      <c r="T99" s="914"/>
      <c r="U99" s="914"/>
      <c r="V99" s="914"/>
      <c r="W99" s="914"/>
    </row>
    <row r="100" spans="2:23" s="1476" customFormat="1">
      <c r="B100" s="1991" t="s">
        <v>994</v>
      </c>
      <c r="C100" s="1665" t="s">
        <v>1121</v>
      </c>
      <c r="D100" s="1842" t="s">
        <v>114</v>
      </c>
      <c r="E100" s="2027">
        <v>1</v>
      </c>
      <c r="F100" s="2023">
        <v>135.75</v>
      </c>
      <c r="G100" s="1998">
        <f t="shared" si="24"/>
        <v>25.384146341463406</v>
      </c>
      <c r="H100" s="2071">
        <f t="shared" si="25"/>
        <v>110.36585365853659</v>
      </c>
      <c r="I100" s="1995">
        <f t="shared" si="21"/>
        <v>0.25</v>
      </c>
      <c r="J100" s="2407">
        <f t="shared" si="22"/>
        <v>137.95731707317074</v>
      </c>
      <c r="K100" s="2023">
        <f t="shared" si="23"/>
        <v>137.96</v>
      </c>
      <c r="L100" s="1996" t="s">
        <v>1120</v>
      </c>
      <c r="M100" s="2001" t="s">
        <v>32</v>
      </c>
      <c r="N100" s="914"/>
      <c r="O100" s="914"/>
      <c r="P100" s="340"/>
      <c r="Q100" s="914"/>
      <c r="R100" s="914"/>
      <c r="S100" s="914"/>
      <c r="T100" s="914"/>
      <c r="U100" s="914"/>
      <c r="V100" s="914"/>
      <c r="W100" s="914"/>
    </row>
    <row r="101" spans="2:23" s="1476" customFormat="1">
      <c r="B101" s="1991" t="s">
        <v>995</v>
      </c>
      <c r="C101" s="1665" t="s">
        <v>1394</v>
      </c>
      <c r="D101" s="1842" t="s">
        <v>114</v>
      </c>
      <c r="E101" s="2027">
        <v>45</v>
      </c>
      <c r="F101" s="2023">
        <v>35.590000000000003</v>
      </c>
      <c r="G101" s="1998">
        <f t="shared" si="24"/>
        <v>6.6550406504065052</v>
      </c>
      <c r="H101" s="2071">
        <f t="shared" si="25"/>
        <v>28.934959349593498</v>
      </c>
      <c r="I101" s="1995">
        <f t="shared" si="21"/>
        <v>0.25</v>
      </c>
      <c r="J101" s="2407">
        <f t="shared" si="22"/>
        <v>36.168699186991873</v>
      </c>
      <c r="K101" s="2023">
        <f t="shared" si="23"/>
        <v>1627.59</v>
      </c>
      <c r="L101" s="1996" t="s">
        <v>1393</v>
      </c>
      <c r="M101" s="2001" t="s">
        <v>32</v>
      </c>
      <c r="N101" s="914"/>
      <c r="O101" s="914"/>
      <c r="P101" s="340"/>
      <c r="Q101" s="914"/>
      <c r="R101" s="914"/>
      <c r="S101" s="914"/>
      <c r="T101" s="914"/>
      <c r="U101" s="914"/>
      <c r="V101" s="914"/>
      <c r="W101" s="914"/>
    </row>
    <row r="102" spans="2:23" s="1476" customFormat="1">
      <c r="B102" s="1991" t="s">
        <v>1010</v>
      </c>
      <c r="C102" s="1665" t="s">
        <v>1395</v>
      </c>
      <c r="D102" s="1842" t="s">
        <v>114</v>
      </c>
      <c r="E102" s="2027">
        <v>14</v>
      </c>
      <c r="F102" s="2023">
        <v>128.82</v>
      </c>
      <c r="G102" s="1998">
        <v>0</v>
      </c>
      <c r="H102" s="2023">
        <f>F102-G102</f>
        <v>128.82</v>
      </c>
      <c r="I102" s="1995">
        <f t="shared" si="21"/>
        <v>0.25</v>
      </c>
      <c r="J102" s="2407">
        <f t="shared" si="22"/>
        <v>161.02499999999998</v>
      </c>
      <c r="K102" s="2023">
        <f t="shared" si="23"/>
        <v>2254.35</v>
      </c>
      <c r="L102" s="1996">
        <v>180292</v>
      </c>
      <c r="M102" s="2001" t="s">
        <v>25</v>
      </c>
      <c r="N102" s="914"/>
      <c r="O102" s="914"/>
      <c r="P102" s="340"/>
      <c r="Q102" s="914"/>
      <c r="R102" s="914"/>
      <c r="S102" s="914"/>
      <c r="T102" s="914"/>
      <c r="U102" s="914"/>
      <c r="V102" s="914"/>
      <c r="W102" s="914"/>
    </row>
    <row r="103" spans="2:23" s="1476" customFormat="1">
      <c r="B103" s="1991" t="s">
        <v>1011</v>
      </c>
      <c r="C103" s="1665" t="s">
        <v>1015</v>
      </c>
      <c r="D103" s="1842" t="s">
        <v>114</v>
      </c>
      <c r="E103" s="2027">
        <v>113</v>
      </c>
      <c r="F103" s="2023">
        <v>22.85</v>
      </c>
      <c r="G103" s="1998">
        <f>F103-H103</f>
        <v>4.272764227642277</v>
      </c>
      <c r="H103" s="2023">
        <f>F103/1.23</f>
        <v>18.577235772357724</v>
      </c>
      <c r="I103" s="1995">
        <f t="shared" si="21"/>
        <v>0.25</v>
      </c>
      <c r="J103" s="2407">
        <f t="shared" si="22"/>
        <v>23.221544715447155</v>
      </c>
      <c r="K103" s="2023">
        <f t="shared" si="23"/>
        <v>2624.03</v>
      </c>
      <c r="L103" s="1996" t="s">
        <v>1016</v>
      </c>
      <c r="M103" s="2001" t="s">
        <v>32</v>
      </c>
      <c r="N103" s="914"/>
      <c r="O103" s="914"/>
      <c r="P103" s="340"/>
      <c r="Q103" s="914"/>
      <c r="R103" s="914"/>
      <c r="S103" s="914"/>
      <c r="T103" s="914"/>
      <c r="U103" s="914"/>
      <c r="V103" s="914"/>
      <c r="W103" s="914"/>
    </row>
    <row r="104" spans="2:23" s="1476" customFormat="1">
      <c r="B104" s="1991"/>
      <c r="C104" s="1422"/>
      <c r="D104" s="2035"/>
      <c r="E104" s="1993"/>
      <c r="F104" s="2071"/>
      <c r="G104" s="1998"/>
      <c r="H104" s="2071"/>
      <c r="I104" s="1999"/>
      <c r="J104" s="2670"/>
      <c r="K104" s="2071"/>
      <c r="L104" s="1423"/>
      <c r="M104" s="204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</row>
    <row r="105" spans="2:23" s="1476" customFormat="1">
      <c r="B105" s="2040" t="s">
        <v>1017</v>
      </c>
      <c r="C105" s="2041" t="s">
        <v>1012</v>
      </c>
      <c r="D105" s="2035"/>
      <c r="E105" s="1993"/>
      <c r="F105" s="2071"/>
      <c r="G105" s="1998"/>
      <c r="H105" s="2071"/>
      <c r="I105" s="1999"/>
      <c r="J105" s="2670"/>
      <c r="K105" s="2071"/>
      <c r="L105" s="1423"/>
      <c r="M105" s="204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</row>
    <row r="106" spans="2:23" s="1476" customFormat="1">
      <c r="B106" s="1991" t="s">
        <v>1123</v>
      </c>
      <c r="C106" s="2009" t="s">
        <v>382</v>
      </c>
      <c r="D106" s="1842" t="s">
        <v>45</v>
      </c>
      <c r="E106" s="2027">
        <f>5*1.7</f>
        <v>8.5</v>
      </c>
      <c r="F106" s="2023">
        <v>194.51</v>
      </c>
      <c r="G106" s="1998">
        <f>F106-H106</f>
        <v>36.371788617886182</v>
      </c>
      <c r="H106" s="2071">
        <f>F106/1.23</f>
        <v>158.13821138211381</v>
      </c>
      <c r="I106" s="1995">
        <f>$I$14</f>
        <v>0.25</v>
      </c>
      <c r="J106" s="2407">
        <f t="shared" si="22"/>
        <v>197.67276422764226</v>
      </c>
      <c r="K106" s="2023">
        <f t="shared" si="23"/>
        <v>1680.22</v>
      </c>
      <c r="L106" s="1996" t="s">
        <v>383</v>
      </c>
      <c r="M106" s="1997" t="s">
        <v>32</v>
      </c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</row>
    <row r="107" spans="2:23" s="1464" customFormat="1" ht="38.1" customHeight="1">
      <c r="B107" s="1991" t="s">
        <v>1124</v>
      </c>
      <c r="C107" s="1992" t="s">
        <v>967</v>
      </c>
      <c r="D107" s="1842" t="s">
        <v>35</v>
      </c>
      <c r="E107" s="2027">
        <v>74.180000000000007</v>
      </c>
      <c r="F107" s="2023">
        <v>89.38</v>
      </c>
      <c r="G107" s="1998">
        <v>0</v>
      </c>
      <c r="H107" s="2071">
        <f>F107-G107</f>
        <v>89.38</v>
      </c>
      <c r="I107" s="1999">
        <f>$I$14</f>
        <v>0.25</v>
      </c>
      <c r="J107" s="2670">
        <f>H107+(H107*I107)</f>
        <v>111.72499999999999</v>
      </c>
      <c r="K107" s="2071">
        <f>ROUND(E107*J107,2)</f>
        <v>8287.76</v>
      </c>
      <c r="L107" s="2000" t="s">
        <v>966</v>
      </c>
      <c r="M107" s="2001" t="s">
        <v>30</v>
      </c>
      <c r="N107" s="914"/>
      <c r="O107" s="914"/>
      <c r="P107" s="914"/>
      <c r="Q107" s="914"/>
      <c r="R107" s="914"/>
      <c r="S107" s="914"/>
      <c r="T107" s="914"/>
      <c r="U107" s="914"/>
      <c r="V107" s="914"/>
      <c r="W107" s="915"/>
    </row>
    <row r="108" spans="2:23" s="1464" customFormat="1" ht="24" customHeight="1">
      <c r="B108" s="1991" t="s">
        <v>1337</v>
      </c>
      <c r="C108" s="2394" t="s">
        <v>1160</v>
      </c>
      <c r="D108" s="1842" t="s">
        <v>46</v>
      </c>
      <c r="E108" s="2665">
        <f>(((115.6-93.72)*19)+209.47+1405)*0.12</f>
        <v>243.62279999999998</v>
      </c>
      <c r="F108" s="2395">
        <v>378.65</v>
      </c>
      <c r="G108" s="2396">
        <v>0</v>
      </c>
      <c r="H108" s="2395">
        <f t="shared" ref="H108" si="26">F108-(F108*G108)</f>
        <v>378.65</v>
      </c>
      <c r="I108" s="1999">
        <f>$I$14</f>
        <v>0.25</v>
      </c>
      <c r="J108" s="2665">
        <f t="shared" ref="J108" si="27">H108+(H108*I108)</f>
        <v>473.3125</v>
      </c>
      <c r="K108" s="1848">
        <f t="shared" ref="K108" si="28">ROUND(E108*J108,2)</f>
        <v>115309.72</v>
      </c>
      <c r="L108" s="2021" t="s">
        <v>1159</v>
      </c>
      <c r="M108" s="2386" t="s">
        <v>31</v>
      </c>
      <c r="N108" s="914"/>
      <c r="O108" s="914"/>
      <c r="P108" s="914"/>
      <c r="Q108" s="914"/>
      <c r="R108" s="914"/>
      <c r="S108" s="914"/>
      <c r="T108" s="914"/>
      <c r="U108" s="914"/>
      <c r="V108" s="914"/>
      <c r="W108" s="915"/>
    </row>
    <row r="109" spans="2:23" s="1476" customFormat="1">
      <c r="B109" s="1991"/>
      <c r="C109" s="2003"/>
      <c r="D109" s="2035"/>
      <c r="E109" s="2393"/>
      <c r="F109" s="2393"/>
      <c r="G109" s="2035"/>
      <c r="H109" s="2035"/>
      <c r="I109" s="2035"/>
      <c r="J109" s="2406"/>
      <c r="K109" s="2406"/>
      <c r="L109" s="1996"/>
      <c r="M109" s="1997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</row>
    <row r="110" spans="2:23" s="1476" customFormat="1">
      <c r="B110" s="2026" t="s">
        <v>1125</v>
      </c>
      <c r="C110" s="2008" t="s">
        <v>1076</v>
      </c>
      <c r="D110" s="2035"/>
      <c r="E110" s="2393"/>
      <c r="F110" s="2393"/>
      <c r="G110" s="2035"/>
      <c r="H110" s="2035"/>
      <c r="I110" s="2035"/>
      <c r="J110" s="2406"/>
      <c r="K110" s="2406"/>
      <c r="L110" s="1996"/>
      <c r="M110" s="1997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</row>
    <row r="111" spans="2:23" s="1476" customFormat="1" ht="36">
      <c r="B111" s="1991" t="s">
        <v>1071</v>
      </c>
      <c r="C111" s="1992" t="s">
        <v>876</v>
      </c>
      <c r="D111" s="1842" t="s">
        <v>9</v>
      </c>
      <c r="E111" s="2027">
        <v>2</v>
      </c>
      <c r="F111" s="2023">
        <v>1151.51</v>
      </c>
      <c r="G111" s="1994">
        <v>0</v>
      </c>
      <c r="H111" s="2023">
        <f t="shared" si="20"/>
        <v>1151.51</v>
      </c>
      <c r="I111" s="1995">
        <f>$I$14</f>
        <v>0.25</v>
      </c>
      <c r="J111" s="2407">
        <f t="shared" si="22"/>
        <v>1439.3875</v>
      </c>
      <c r="K111" s="2407">
        <f t="shared" si="23"/>
        <v>2878.78</v>
      </c>
      <c r="L111" s="1996" t="s">
        <v>974</v>
      </c>
      <c r="M111" s="1997" t="s">
        <v>25</v>
      </c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</row>
    <row r="112" spans="2:23" s="1476" customFormat="1">
      <c r="B112" s="2045"/>
      <c r="C112" s="2046"/>
      <c r="D112" s="2047"/>
      <c r="E112" s="2048"/>
      <c r="F112" s="2074"/>
      <c r="G112" s="2049"/>
      <c r="H112" s="2074"/>
      <c r="I112" s="2050"/>
      <c r="J112" s="2074"/>
      <c r="K112" s="2074"/>
      <c r="L112" s="2051"/>
      <c r="M112" s="2052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</row>
    <row r="113" spans="2:23" s="1558" customFormat="1">
      <c r="B113" s="2088"/>
      <c r="C113" s="2098" t="s">
        <v>911</v>
      </c>
      <c r="D113" s="2089"/>
      <c r="E113" s="2090"/>
      <c r="F113" s="2090"/>
      <c r="G113" s="2090"/>
      <c r="H113" s="2090"/>
      <c r="I113" s="2090"/>
      <c r="J113" s="2090"/>
      <c r="K113" s="2090">
        <f>SUM(K96:K112)</f>
        <v>212836.82</v>
      </c>
      <c r="L113" s="2089"/>
      <c r="M113" s="2389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</row>
    <row r="114" spans="2:23" s="914" customFormat="1" ht="5.25" customHeight="1">
      <c r="B114" s="2787"/>
      <c r="C114" s="2787"/>
      <c r="D114" s="2787"/>
      <c r="E114" s="2787"/>
      <c r="F114" s="2787"/>
      <c r="G114" s="2787"/>
      <c r="H114" s="2787"/>
      <c r="I114" s="2787"/>
      <c r="J114" s="2787"/>
      <c r="K114" s="2787"/>
      <c r="L114" s="2787"/>
      <c r="M114" s="2787"/>
    </row>
    <row r="115" spans="2:23" s="914" customFormat="1" ht="17.100000000000001" customHeight="1">
      <c r="B115" s="2101"/>
      <c r="C115" s="2102" t="s">
        <v>1312</v>
      </c>
      <c r="D115" s="2103"/>
      <c r="E115" s="2104"/>
      <c r="F115" s="2105"/>
      <c r="G115" s="2105"/>
      <c r="H115" s="2105"/>
      <c r="I115" s="2105"/>
      <c r="J115" s="2105"/>
      <c r="K115" s="2105" t="e">
        <f>K92+K113+K70</f>
        <v>#REF!</v>
      </c>
      <c r="L115" s="2405"/>
      <c r="M115" s="2390"/>
    </row>
    <row r="116" spans="2:23" s="914" customFormat="1">
      <c r="B116" s="947"/>
      <c r="C116" s="1504"/>
      <c r="D116" s="915"/>
      <c r="E116" s="1565"/>
      <c r="F116" s="1567"/>
      <c r="G116" s="1566"/>
      <c r="H116" s="1567"/>
      <c r="I116" s="956"/>
      <c r="J116" s="1567"/>
      <c r="K116" s="2084"/>
      <c r="L116" s="1568"/>
      <c r="M116" s="1569"/>
    </row>
    <row r="117" spans="2:23" s="1574" customFormat="1" ht="12">
      <c r="B117" s="947" t="s">
        <v>1308</v>
      </c>
      <c r="C117" s="1504" t="s">
        <v>53</v>
      </c>
      <c r="D117" s="1570"/>
      <c r="E117" s="1571"/>
      <c r="F117" s="2075"/>
      <c r="G117" s="1571"/>
      <c r="H117" s="2075"/>
      <c r="I117" s="1572"/>
      <c r="J117" s="2075"/>
      <c r="K117" s="2085"/>
      <c r="L117" s="1573"/>
      <c r="M117" s="1570"/>
      <c r="O117" s="1575"/>
      <c r="P117" s="1576"/>
      <c r="Q117" s="1336"/>
    </row>
    <row r="118" spans="2:23" s="1574" customFormat="1" ht="12">
      <c r="B118" s="947" t="s">
        <v>30</v>
      </c>
      <c r="C118" s="1505" t="s">
        <v>1392</v>
      </c>
      <c r="D118" s="1570"/>
      <c r="E118" s="1571"/>
      <c r="F118" s="2075"/>
      <c r="G118" s="1571"/>
      <c r="H118" s="2075"/>
      <c r="I118" s="1572"/>
      <c r="J118" s="2075"/>
      <c r="K118" s="2085"/>
      <c r="L118" s="1573"/>
      <c r="M118" s="1570"/>
      <c r="O118" s="1575"/>
      <c r="P118" s="1576"/>
      <c r="Q118" s="1336"/>
    </row>
    <row r="119" spans="2:23" s="1574" customFormat="1" ht="12">
      <c r="B119" s="947" t="s">
        <v>54</v>
      </c>
      <c r="C119" s="1505" t="s">
        <v>1039</v>
      </c>
      <c r="D119" s="1570"/>
      <c r="E119" s="1571"/>
      <c r="F119" s="2075"/>
      <c r="G119" s="1571"/>
      <c r="H119" s="2075"/>
      <c r="I119" s="1572"/>
      <c r="J119" s="2075"/>
      <c r="K119" s="2085"/>
      <c r="L119" s="1573"/>
      <c r="M119" s="1570"/>
      <c r="O119" s="1575"/>
      <c r="P119" s="1576"/>
      <c r="Q119" s="1336"/>
    </row>
    <row r="120" spans="2:23" s="1574" customFormat="1" ht="12">
      <c r="B120" s="947" t="s">
        <v>55</v>
      </c>
      <c r="C120" s="1505" t="s">
        <v>1037</v>
      </c>
      <c r="D120" s="1570"/>
      <c r="E120" s="1571"/>
      <c r="F120" s="2075"/>
      <c r="G120" s="1571"/>
      <c r="H120" s="2075"/>
      <c r="I120" s="1572"/>
      <c r="J120" s="2075"/>
      <c r="K120" s="2085"/>
      <c r="L120" s="1573"/>
      <c r="M120" s="1570"/>
      <c r="O120" s="1575"/>
      <c r="P120" s="1576"/>
      <c r="Q120" s="1336"/>
    </row>
    <row r="121" spans="2:23" s="1574" customFormat="1" ht="12">
      <c r="B121" s="947" t="s">
        <v>56</v>
      </c>
      <c r="C121" s="1505" t="s">
        <v>1037</v>
      </c>
      <c r="D121" s="1570"/>
      <c r="E121" s="1571"/>
      <c r="F121" s="2075"/>
      <c r="G121" s="1571"/>
      <c r="H121" s="2075"/>
      <c r="I121" s="1572"/>
      <c r="J121" s="2075"/>
      <c r="K121" s="2085"/>
      <c r="L121" s="1573"/>
      <c r="M121" s="1570"/>
      <c r="O121" s="1575"/>
      <c r="P121" s="1576"/>
      <c r="Q121" s="1336"/>
    </row>
    <row r="122" spans="2:23" s="1574" customFormat="1" ht="12">
      <c r="B122" s="947" t="s">
        <v>456</v>
      </c>
      <c r="C122" s="1505" t="s">
        <v>1034</v>
      </c>
      <c r="D122" s="1570"/>
      <c r="E122" s="1571"/>
      <c r="F122" s="2075"/>
      <c r="G122" s="1571"/>
      <c r="H122" s="2075"/>
      <c r="I122" s="1572"/>
      <c r="J122" s="2075"/>
      <c r="K122" s="2085"/>
      <c r="L122" s="1573"/>
      <c r="M122" s="1570"/>
      <c r="O122" s="1575"/>
      <c r="P122" s="1576"/>
      <c r="Q122" s="1336"/>
    </row>
    <row r="123" spans="2:23">
      <c r="B123" s="164"/>
      <c r="C123" s="2408"/>
      <c r="D123" s="2409"/>
      <c r="E123" s="2410"/>
      <c r="F123" s="2411"/>
      <c r="G123" s="2410"/>
      <c r="H123" s="2411"/>
      <c r="I123" s="2412"/>
      <c r="J123" s="2411"/>
      <c r="K123" s="2413"/>
      <c r="L123" s="2414"/>
      <c r="M123" s="2414"/>
    </row>
    <row r="124" spans="2:23">
      <c r="B124" s="2790" t="s">
        <v>1126</v>
      </c>
      <c r="C124" s="2790"/>
      <c r="D124" s="2790"/>
      <c r="E124" s="2790"/>
      <c r="F124" s="2790"/>
      <c r="G124" s="2790"/>
      <c r="H124" s="2790"/>
      <c r="I124" s="2790"/>
      <c r="J124" s="2790"/>
      <c r="K124" s="2790"/>
      <c r="L124" s="2790"/>
      <c r="M124" s="2790"/>
    </row>
    <row r="125" spans="2:23">
      <c r="D125" s="953"/>
      <c r="E125" s="1463"/>
      <c r="G125" s="1463"/>
      <c r="K125" s="2076"/>
    </row>
    <row r="126" spans="2:23">
      <c r="D126" s="953"/>
      <c r="E126" s="1463"/>
      <c r="G126" s="1463"/>
      <c r="K126" s="2076"/>
    </row>
    <row r="127" spans="2:23" s="953" customFormat="1">
      <c r="C127" s="1578"/>
      <c r="E127" s="1463"/>
      <c r="F127" s="2076"/>
      <c r="G127" s="1463"/>
      <c r="H127" s="2076"/>
      <c r="I127" s="1463"/>
      <c r="J127" s="2076"/>
      <c r="K127" s="2076"/>
    </row>
    <row r="128" spans="2:23" s="953" customFormat="1">
      <c r="C128" s="1578"/>
      <c r="E128" s="1463"/>
      <c r="F128" s="2076"/>
      <c r="G128" s="1463"/>
      <c r="H128" s="2076"/>
      <c r="I128" s="1463"/>
      <c r="J128" s="2076"/>
      <c r="K128" s="2076"/>
    </row>
    <row r="129" spans="3:11" s="953" customFormat="1">
      <c r="C129" s="1578"/>
      <c r="E129" s="1463"/>
      <c r="F129" s="2076"/>
      <c r="G129" s="1463"/>
      <c r="H129" s="2076"/>
      <c r="I129" s="1463"/>
      <c r="J129" s="2076"/>
      <c r="K129" s="2076"/>
    </row>
    <row r="130" spans="3:11" s="953" customFormat="1">
      <c r="C130" s="1578"/>
      <c r="E130" s="1463"/>
      <c r="F130" s="2076"/>
      <c r="G130" s="1463"/>
      <c r="H130" s="2076"/>
      <c r="I130" s="1463"/>
      <c r="J130" s="2076"/>
      <c r="K130" s="2076"/>
    </row>
    <row r="131" spans="3:11" s="953" customFormat="1">
      <c r="E131" s="1463"/>
      <c r="F131" s="2076"/>
      <c r="G131" s="1463"/>
      <c r="H131" s="2076"/>
      <c r="I131" s="1463"/>
      <c r="J131" s="2076"/>
      <c r="K131" s="2076"/>
    </row>
    <row r="132" spans="3:11" s="953" customFormat="1">
      <c r="E132" s="1463"/>
      <c r="F132" s="2076"/>
      <c r="G132" s="1463"/>
      <c r="H132" s="2076"/>
      <c r="I132" s="1463"/>
      <c r="J132" s="2076"/>
      <c r="K132" s="2076"/>
    </row>
    <row r="133" spans="3:11" s="953" customFormat="1">
      <c r="E133" s="1463"/>
      <c r="F133" s="2076"/>
      <c r="G133" s="1463"/>
      <c r="H133" s="2076"/>
      <c r="I133" s="1463"/>
      <c r="J133" s="2076"/>
      <c r="K133" s="2076"/>
    </row>
    <row r="134" spans="3:11" s="953" customFormat="1">
      <c r="E134" s="1463"/>
      <c r="F134" s="2076"/>
      <c r="G134" s="1463"/>
      <c r="H134" s="2076"/>
      <c r="I134" s="1463"/>
      <c r="J134" s="2076"/>
      <c r="K134" s="2076"/>
    </row>
    <row r="135" spans="3:11" s="953" customFormat="1">
      <c r="E135" s="1463"/>
      <c r="F135" s="2076"/>
      <c r="G135" s="1463"/>
      <c r="H135" s="2076"/>
      <c r="I135" s="1463"/>
      <c r="J135" s="2076"/>
      <c r="K135" s="2076"/>
    </row>
    <row r="136" spans="3:11" s="953" customFormat="1">
      <c r="E136" s="1463"/>
      <c r="F136" s="2076"/>
      <c r="G136" s="1463"/>
      <c r="H136" s="2076"/>
      <c r="I136" s="1463"/>
      <c r="J136" s="2076"/>
      <c r="K136" s="2076"/>
    </row>
    <row r="137" spans="3:11" s="953" customFormat="1">
      <c r="E137" s="1463"/>
      <c r="F137" s="2076"/>
      <c r="G137" s="1463"/>
      <c r="H137" s="2076"/>
      <c r="I137" s="1463"/>
      <c r="J137" s="2076"/>
      <c r="K137" s="2076"/>
    </row>
    <row r="138" spans="3:11" s="953" customFormat="1">
      <c r="E138" s="1463"/>
      <c r="F138" s="2076"/>
      <c r="G138" s="1463"/>
      <c r="H138" s="2076"/>
      <c r="I138" s="1463"/>
      <c r="J138" s="2076"/>
      <c r="K138" s="2076"/>
    </row>
    <row r="139" spans="3:11" s="953" customFormat="1">
      <c r="E139" s="1463"/>
      <c r="F139" s="2076"/>
      <c r="G139" s="1463"/>
      <c r="H139" s="2076"/>
      <c r="I139" s="1463"/>
      <c r="J139" s="2076"/>
      <c r="K139" s="2076"/>
    </row>
    <row r="140" spans="3:11" s="953" customFormat="1">
      <c r="E140" s="1463"/>
      <c r="F140" s="2076"/>
      <c r="G140" s="1463"/>
      <c r="H140" s="2076"/>
      <c r="I140" s="1463"/>
      <c r="J140" s="2076"/>
      <c r="K140" s="2076"/>
    </row>
    <row r="141" spans="3:11" s="953" customFormat="1">
      <c r="E141" s="1463"/>
      <c r="F141" s="2076"/>
      <c r="G141" s="1463"/>
      <c r="H141" s="2076"/>
      <c r="I141" s="1463"/>
      <c r="J141" s="2076"/>
      <c r="K141" s="2076"/>
    </row>
    <row r="142" spans="3:11" s="953" customFormat="1">
      <c r="E142" s="1463"/>
      <c r="F142" s="2076"/>
      <c r="G142" s="1463"/>
      <c r="H142" s="2076"/>
      <c r="I142" s="1463"/>
      <c r="J142" s="2076"/>
      <c r="K142" s="2076"/>
    </row>
    <row r="143" spans="3:11" s="953" customFormat="1">
      <c r="E143" s="1463"/>
      <c r="F143" s="2076"/>
      <c r="G143" s="1463"/>
      <c r="H143" s="2076"/>
      <c r="I143" s="1463"/>
      <c r="J143" s="2076"/>
      <c r="K143" s="2076"/>
    </row>
    <row r="144" spans="3:11" s="953" customFormat="1">
      <c r="E144" s="1463"/>
      <c r="F144" s="2076"/>
      <c r="G144" s="1463"/>
      <c r="H144" s="2076"/>
      <c r="I144" s="1463"/>
      <c r="J144" s="2076"/>
      <c r="K144" s="2076"/>
    </row>
    <row r="145" spans="3:11" s="953" customFormat="1">
      <c r="E145" s="1463"/>
      <c r="F145" s="2076"/>
      <c r="G145" s="1463"/>
      <c r="H145" s="2076"/>
      <c r="I145" s="1463"/>
      <c r="J145" s="2076"/>
      <c r="K145" s="2076"/>
    </row>
    <row r="146" spans="3:11" s="953" customFormat="1">
      <c r="E146" s="1463"/>
      <c r="F146" s="2076"/>
      <c r="G146" s="1463"/>
      <c r="H146" s="2076"/>
      <c r="I146" s="1463"/>
      <c r="J146" s="2076"/>
      <c r="K146" s="2076"/>
    </row>
    <row r="147" spans="3:11" s="953" customFormat="1">
      <c r="E147" s="1463"/>
      <c r="F147" s="2076"/>
      <c r="G147" s="1463"/>
      <c r="H147" s="2076"/>
      <c r="I147" s="1463"/>
      <c r="J147" s="2076"/>
      <c r="K147" s="2076"/>
    </row>
    <row r="148" spans="3:11" s="953" customFormat="1">
      <c r="C148" s="1578"/>
      <c r="D148" s="959"/>
      <c r="E148" s="1577"/>
      <c r="F148" s="2076"/>
      <c r="G148" s="1577"/>
      <c r="H148" s="2076"/>
      <c r="I148" s="1463"/>
      <c r="J148" s="2076"/>
      <c r="K148" s="2086"/>
    </row>
    <row r="149" spans="3:11" s="953" customFormat="1">
      <c r="C149" s="1578"/>
      <c r="D149" s="959"/>
      <c r="E149" s="1577"/>
      <c r="F149" s="2076"/>
      <c r="G149" s="1577"/>
      <c r="H149" s="2076"/>
      <c r="I149" s="1463"/>
      <c r="J149" s="2076"/>
      <c r="K149" s="2086"/>
    </row>
    <row r="150" spans="3:11" s="953" customFormat="1">
      <c r="C150" s="1578"/>
      <c r="D150" s="959"/>
      <c r="E150" s="1577"/>
      <c r="F150" s="2076"/>
      <c r="G150" s="1577"/>
      <c r="H150" s="2076"/>
      <c r="I150" s="1463"/>
      <c r="J150" s="2076"/>
      <c r="K150" s="2086"/>
    </row>
    <row r="151" spans="3:11" s="953" customFormat="1">
      <c r="C151" s="1578"/>
      <c r="D151" s="959"/>
      <c r="E151" s="1577"/>
      <c r="F151" s="2076"/>
      <c r="G151" s="1577"/>
      <c r="H151" s="2076"/>
      <c r="I151" s="1463"/>
      <c r="J151" s="2076"/>
      <c r="K151" s="2086"/>
    </row>
    <row r="152" spans="3:11" s="953" customFormat="1">
      <c r="C152" s="1578"/>
      <c r="D152" s="959"/>
      <c r="E152" s="1577"/>
      <c r="F152" s="2076"/>
      <c r="G152" s="1577"/>
      <c r="H152" s="2076"/>
      <c r="I152" s="1463"/>
      <c r="J152" s="2076"/>
      <c r="K152" s="2086"/>
    </row>
    <row r="153" spans="3:11" s="953" customFormat="1">
      <c r="C153" s="1578"/>
      <c r="D153" s="959"/>
      <c r="E153" s="1577"/>
      <c r="F153" s="2076"/>
      <c r="G153" s="1577"/>
      <c r="H153" s="2076"/>
      <c r="I153" s="1463"/>
      <c r="J153" s="2076"/>
      <c r="K153" s="2086"/>
    </row>
    <row r="154" spans="3:11" s="953" customFormat="1">
      <c r="C154" s="1578"/>
      <c r="D154" s="959"/>
      <c r="E154" s="1577"/>
      <c r="F154" s="2076"/>
      <c r="G154" s="1577"/>
      <c r="H154" s="2076"/>
      <c r="I154" s="1463"/>
      <c r="J154" s="2076"/>
      <c r="K154" s="2086"/>
    </row>
    <row r="155" spans="3:11" s="953" customFormat="1">
      <c r="C155" s="1578"/>
      <c r="D155" s="959"/>
      <c r="E155" s="1577"/>
      <c r="F155" s="2076"/>
      <c r="G155" s="1577"/>
      <c r="H155" s="2076"/>
      <c r="I155" s="1463"/>
      <c r="J155" s="2076"/>
      <c r="K155" s="2086"/>
    </row>
    <row r="156" spans="3:11" s="953" customFormat="1">
      <c r="C156" s="1578"/>
      <c r="D156" s="959"/>
      <c r="E156" s="1577"/>
      <c r="F156" s="2076"/>
      <c r="G156" s="1577"/>
      <c r="H156" s="2076"/>
      <c r="I156" s="1463"/>
      <c r="J156" s="2076"/>
      <c r="K156" s="2086"/>
    </row>
    <row r="157" spans="3:11" s="953" customFormat="1">
      <c r="C157" s="1578"/>
      <c r="D157" s="959"/>
      <c r="E157" s="1577"/>
      <c r="F157" s="2076"/>
      <c r="G157" s="1577"/>
      <c r="H157" s="2076"/>
      <c r="I157" s="1463"/>
      <c r="J157" s="2076"/>
      <c r="K157" s="2086"/>
    </row>
    <row r="158" spans="3:11" s="953" customFormat="1">
      <c r="C158" s="1578"/>
      <c r="D158" s="959"/>
      <c r="E158" s="1577"/>
      <c r="F158" s="2076"/>
      <c r="G158" s="1577"/>
      <c r="H158" s="2076"/>
      <c r="I158" s="1463"/>
      <c r="J158" s="2076"/>
      <c r="K158" s="2086"/>
    </row>
    <row r="159" spans="3:11" s="953" customFormat="1">
      <c r="C159" s="1578"/>
      <c r="D159" s="959"/>
      <c r="E159" s="1577"/>
      <c r="F159" s="2076"/>
      <c r="G159" s="1577"/>
      <c r="H159" s="2076"/>
      <c r="I159" s="1463"/>
      <c r="J159" s="2076"/>
      <c r="K159" s="2086"/>
    </row>
    <row r="160" spans="3:11" s="953" customFormat="1">
      <c r="C160" s="1578"/>
      <c r="D160" s="959"/>
      <c r="E160" s="1577"/>
      <c r="F160" s="2076"/>
      <c r="G160" s="1577"/>
      <c r="H160" s="2076"/>
      <c r="I160" s="1463"/>
      <c r="J160" s="2076"/>
      <c r="K160" s="2086"/>
    </row>
    <row r="161" spans="3:11" s="953" customFormat="1">
      <c r="C161" s="1578"/>
      <c r="D161" s="959"/>
      <c r="E161" s="1577"/>
      <c r="F161" s="2076"/>
      <c r="G161" s="1577"/>
      <c r="H161" s="2076"/>
      <c r="I161" s="1463"/>
      <c r="J161" s="2076"/>
      <c r="K161" s="2086"/>
    </row>
    <row r="162" spans="3:11" s="953" customFormat="1">
      <c r="C162" s="1578"/>
      <c r="D162" s="959"/>
      <c r="E162" s="1577"/>
      <c r="F162" s="2076"/>
      <c r="G162" s="1577"/>
      <c r="H162" s="2076"/>
      <c r="I162" s="1463"/>
      <c r="J162" s="2076"/>
      <c r="K162" s="2086"/>
    </row>
    <row r="163" spans="3:11" s="953" customFormat="1">
      <c r="C163" s="1578"/>
      <c r="D163" s="959"/>
      <c r="E163" s="1577"/>
      <c r="F163" s="2076"/>
      <c r="G163" s="1577"/>
      <c r="H163" s="2076"/>
      <c r="I163" s="1463"/>
      <c r="J163" s="2076"/>
      <c r="K163" s="2086"/>
    </row>
    <row r="164" spans="3:11" s="953" customFormat="1">
      <c r="C164" s="1578"/>
      <c r="D164" s="959"/>
      <c r="E164" s="1577"/>
      <c r="F164" s="2076"/>
      <c r="G164" s="1577"/>
      <c r="H164" s="2076"/>
      <c r="I164" s="1463"/>
      <c r="J164" s="2076"/>
      <c r="K164" s="2086"/>
    </row>
    <row r="165" spans="3:11" s="953" customFormat="1">
      <c r="C165" s="1578"/>
      <c r="D165" s="959"/>
      <c r="E165" s="1577"/>
      <c r="F165" s="2076"/>
      <c r="G165" s="1577"/>
      <c r="H165" s="2076"/>
      <c r="I165" s="1463"/>
      <c r="J165" s="2076"/>
      <c r="K165" s="2086"/>
    </row>
    <row r="166" spans="3:11" s="953" customFormat="1">
      <c r="C166" s="1578"/>
      <c r="D166" s="959"/>
      <c r="E166" s="1577"/>
      <c r="F166" s="2076"/>
      <c r="G166" s="1577"/>
      <c r="H166" s="2076"/>
      <c r="I166" s="1463"/>
      <c r="J166" s="2076"/>
      <c r="K166" s="2086"/>
    </row>
    <row r="167" spans="3:11" s="953" customFormat="1">
      <c r="C167" s="1578"/>
      <c r="D167" s="959"/>
      <c r="E167" s="1577"/>
      <c r="F167" s="2076"/>
      <c r="G167" s="1577"/>
      <c r="H167" s="2076"/>
      <c r="I167" s="1463"/>
      <c r="J167" s="2076"/>
      <c r="K167" s="2086"/>
    </row>
    <row r="168" spans="3:11" s="953" customFormat="1">
      <c r="C168" s="1578"/>
      <c r="D168" s="959"/>
      <c r="E168" s="1577"/>
      <c r="F168" s="2076"/>
      <c r="G168" s="1577"/>
      <c r="H168" s="2076"/>
      <c r="I168" s="1463"/>
      <c r="J168" s="2076"/>
      <c r="K168" s="2086"/>
    </row>
    <row r="169" spans="3:11" s="953" customFormat="1">
      <c r="C169" s="1578"/>
      <c r="D169" s="959"/>
      <c r="E169" s="1577"/>
      <c r="F169" s="2076"/>
      <c r="G169" s="1577"/>
      <c r="H169" s="2076"/>
      <c r="I169" s="1463"/>
      <c r="J169" s="2076"/>
      <c r="K169" s="2086"/>
    </row>
    <row r="170" spans="3:11" s="953" customFormat="1">
      <c r="C170" s="1578"/>
      <c r="D170" s="959"/>
      <c r="E170" s="1577"/>
      <c r="F170" s="2076"/>
      <c r="G170" s="1577"/>
      <c r="H170" s="2076"/>
      <c r="I170" s="1463"/>
      <c r="J170" s="2076"/>
      <c r="K170" s="2086"/>
    </row>
    <row r="171" spans="3:11" s="953" customFormat="1">
      <c r="C171" s="1578"/>
      <c r="D171" s="959"/>
      <c r="E171" s="1577"/>
      <c r="F171" s="2076"/>
      <c r="G171" s="1577"/>
      <c r="H171" s="2076"/>
      <c r="I171" s="1463"/>
      <c r="J171" s="2076"/>
      <c r="K171" s="2086"/>
    </row>
    <row r="172" spans="3:11" s="953" customFormat="1">
      <c r="C172" s="1578"/>
      <c r="D172" s="959"/>
      <c r="E172" s="1577"/>
      <c r="F172" s="2076"/>
      <c r="G172" s="1577"/>
      <c r="H172" s="2076"/>
      <c r="I172" s="1463"/>
      <c r="J172" s="2076"/>
      <c r="K172" s="2086"/>
    </row>
    <row r="173" spans="3:11" s="953" customFormat="1">
      <c r="C173" s="1578"/>
      <c r="D173" s="959"/>
      <c r="E173" s="1577"/>
      <c r="F173" s="2076"/>
      <c r="G173" s="1577"/>
      <c r="H173" s="2076"/>
      <c r="I173" s="1463"/>
      <c r="J173" s="2076"/>
      <c r="K173" s="2086"/>
    </row>
    <row r="174" spans="3:11" s="953" customFormat="1">
      <c r="C174" s="1578"/>
      <c r="D174" s="959"/>
      <c r="E174" s="1577"/>
      <c r="F174" s="2076"/>
      <c r="G174" s="1577"/>
      <c r="H174" s="2076"/>
      <c r="I174" s="1463"/>
      <c r="J174" s="2076"/>
      <c r="K174" s="2086"/>
    </row>
    <row r="175" spans="3:11" s="953" customFormat="1">
      <c r="C175" s="1578"/>
      <c r="D175" s="959"/>
      <c r="E175" s="1577"/>
      <c r="F175" s="2076"/>
      <c r="G175" s="1577"/>
      <c r="H175" s="2076"/>
      <c r="I175" s="1463"/>
      <c r="J175" s="2076"/>
      <c r="K175" s="2086"/>
    </row>
    <row r="176" spans="3:11" s="953" customFormat="1">
      <c r="C176" s="1578"/>
      <c r="D176" s="959"/>
      <c r="E176" s="1577"/>
      <c r="F176" s="2076"/>
      <c r="G176" s="1577"/>
      <c r="H176" s="2076"/>
      <c r="I176" s="1463"/>
      <c r="J176" s="2076"/>
      <c r="K176" s="2086"/>
    </row>
    <row r="177" spans="3:11" s="953" customFormat="1">
      <c r="C177" s="1578"/>
      <c r="D177" s="959"/>
      <c r="E177" s="1577"/>
      <c r="F177" s="2076"/>
      <c r="G177" s="1577"/>
      <c r="H177" s="2076"/>
      <c r="I177" s="1463"/>
      <c r="J177" s="2076"/>
      <c r="K177" s="2086"/>
    </row>
    <row r="178" spans="3:11" s="953" customFormat="1">
      <c r="C178" s="1578"/>
      <c r="D178" s="959"/>
      <c r="E178" s="1577"/>
      <c r="F178" s="2076"/>
      <c r="G178" s="1577"/>
      <c r="H178" s="2076"/>
      <c r="I178" s="1463"/>
      <c r="J178" s="2076"/>
      <c r="K178" s="2086"/>
    </row>
    <row r="179" spans="3:11" s="953" customFormat="1">
      <c r="C179" s="1578"/>
      <c r="D179" s="959"/>
      <c r="E179" s="1577"/>
      <c r="F179" s="2076"/>
      <c r="G179" s="1577"/>
      <c r="H179" s="2076"/>
      <c r="I179" s="1463"/>
      <c r="J179" s="2076"/>
      <c r="K179" s="2086"/>
    </row>
    <row r="180" spans="3:11" s="953" customFormat="1">
      <c r="C180" s="1578"/>
      <c r="D180" s="959"/>
      <c r="E180" s="1577"/>
      <c r="F180" s="2076"/>
      <c r="G180" s="1577"/>
      <c r="H180" s="2076"/>
      <c r="I180" s="1463"/>
      <c r="J180" s="2076"/>
      <c r="K180" s="2086"/>
    </row>
    <row r="181" spans="3:11" s="953" customFormat="1">
      <c r="C181" s="1578"/>
      <c r="D181" s="959"/>
      <c r="E181" s="1577"/>
      <c r="F181" s="2076"/>
      <c r="G181" s="1577"/>
      <c r="H181" s="2076"/>
      <c r="I181" s="1463"/>
      <c r="J181" s="2076"/>
      <c r="K181" s="2086"/>
    </row>
    <row r="182" spans="3:11" s="953" customFormat="1">
      <c r="C182" s="1578"/>
      <c r="D182" s="959"/>
      <c r="E182" s="1577"/>
      <c r="F182" s="2076"/>
      <c r="G182" s="1577"/>
      <c r="H182" s="2076"/>
      <c r="I182" s="1463"/>
      <c r="J182" s="2076"/>
      <c r="K182" s="2086"/>
    </row>
    <row r="183" spans="3:11" s="953" customFormat="1">
      <c r="C183" s="1578"/>
      <c r="D183" s="959"/>
      <c r="E183" s="1577"/>
      <c r="F183" s="2076"/>
      <c r="G183" s="1577"/>
      <c r="H183" s="2076"/>
      <c r="I183" s="1463"/>
      <c r="J183" s="2076"/>
      <c r="K183" s="2086"/>
    </row>
    <row r="184" spans="3:11" s="953" customFormat="1">
      <c r="C184" s="1578"/>
      <c r="D184" s="959"/>
      <c r="E184" s="1577"/>
      <c r="F184" s="2076"/>
      <c r="G184" s="1577"/>
      <c r="H184" s="2076"/>
      <c r="I184" s="1463"/>
      <c r="J184" s="2076"/>
      <c r="K184" s="2086"/>
    </row>
    <row r="185" spans="3:11" s="953" customFormat="1">
      <c r="C185" s="1578"/>
      <c r="D185" s="959"/>
      <c r="E185" s="1577"/>
      <c r="F185" s="2076"/>
      <c r="G185" s="1577"/>
      <c r="H185" s="2076"/>
      <c r="I185" s="1463"/>
      <c r="J185" s="2076"/>
      <c r="K185" s="2086"/>
    </row>
    <row r="186" spans="3:11" s="953" customFormat="1">
      <c r="C186" s="1578"/>
      <c r="D186" s="959"/>
      <c r="E186" s="1577"/>
      <c r="F186" s="2076"/>
      <c r="G186" s="1577"/>
      <c r="H186" s="2076"/>
      <c r="I186" s="1463"/>
      <c r="J186" s="2076"/>
      <c r="K186" s="2086"/>
    </row>
    <row r="187" spans="3:11" s="953" customFormat="1">
      <c r="C187" s="1578"/>
      <c r="D187" s="959"/>
      <c r="E187" s="1577"/>
      <c r="F187" s="2076"/>
      <c r="G187" s="1577"/>
      <c r="H187" s="2076"/>
      <c r="I187" s="1463"/>
      <c r="J187" s="2076"/>
      <c r="K187" s="2086"/>
    </row>
    <row r="188" spans="3:11" s="953" customFormat="1">
      <c r="C188" s="1578"/>
      <c r="D188" s="959"/>
      <c r="E188" s="1577"/>
      <c r="F188" s="2076"/>
      <c r="G188" s="1577"/>
      <c r="H188" s="2076"/>
      <c r="I188" s="1463"/>
      <c r="J188" s="2076"/>
      <c r="K188" s="2086"/>
    </row>
    <row r="189" spans="3:11" s="953" customFormat="1">
      <c r="C189" s="1578"/>
      <c r="D189" s="959"/>
      <c r="E189" s="1577"/>
      <c r="F189" s="2076"/>
      <c r="G189" s="1577"/>
      <c r="H189" s="2076"/>
      <c r="I189" s="1463"/>
      <c r="J189" s="2076"/>
      <c r="K189" s="2086"/>
    </row>
    <row r="190" spans="3:11" s="953" customFormat="1">
      <c r="C190" s="1578"/>
      <c r="D190" s="959"/>
      <c r="E190" s="1577"/>
      <c r="F190" s="2076"/>
      <c r="G190" s="1577"/>
      <c r="H190" s="2076"/>
      <c r="I190" s="1463"/>
      <c r="J190" s="2076"/>
      <c r="K190" s="2086"/>
    </row>
    <row r="191" spans="3:11" s="953" customFormat="1">
      <c r="C191" s="1578"/>
      <c r="D191" s="959"/>
      <c r="E191" s="1577"/>
      <c r="F191" s="2076"/>
      <c r="G191" s="1577"/>
      <c r="H191" s="2076"/>
      <c r="I191" s="1463"/>
      <c r="J191" s="2076"/>
      <c r="K191" s="2086"/>
    </row>
    <row r="192" spans="3:11" s="953" customFormat="1">
      <c r="C192" s="1578"/>
      <c r="D192" s="959"/>
      <c r="E192" s="1577"/>
      <c r="F192" s="2076"/>
      <c r="G192" s="1577"/>
      <c r="H192" s="2076"/>
      <c r="I192" s="1463"/>
      <c r="J192" s="2076"/>
      <c r="K192" s="2086"/>
    </row>
    <row r="193" spans="3:11" s="953" customFormat="1">
      <c r="C193" s="1578"/>
      <c r="D193" s="959"/>
      <c r="E193" s="1577"/>
      <c r="F193" s="2076"/>
      <c r="G193" s="1577"/>
      <c r="H193" s="2076"/>
      <c r="I193" s="1463"/>
      <c r="J193" s="2076"/>
      <c r="K193" s="2086"/>
    </row>
    <row r="194" spans="3:11" s="953" customFormat="1">
      <c r="C194" s="1578"/>
      <c r="D194" s="959"/>
      <c r="E194" s="1577"/>
      <c r="F194" s="2076"/>
      <c r="G194" s="1577"/>
      <c r="H194" s="2076"/>
      <c r="I194" s="1463"/>
      <c r="J194" s="2076"/>
      <c r="K194" s="2086"/>
    </row>
    <row r="195" spans="3:11" s="953" customFormat="1">
      <c r="C195" s="1578"/>
      <c r="D195" s="959"/>
      <c r="E195" s="1577"/>
      <c r="F195" s="2076"/>
      <c r="G195" s="1577"/>
      <c r="H195" s="2076"/>
      <c r="I195" s="1463"/>
      <c r="J195" s="2076"/>
      <c r="K195" s="2086"/>
    </row>
    <row r="196" spans="3:11" s="953" customFormat="1">
      <c r="C196" s="1578"/>
      <c r="D196" s="959"/>
      <c r="E196" s="1577"/>
      <c r="F196" s="2076"/>
      <c r="G196" s="1577"/>
      <c r="H196" s="2076"/>
      <c r="I196" s="1463"/>
      <c r="J196" s="2076"/>
      <c r="K196" s="2086"/>
    </row>
    <row r="197" spans="3:11" s="953" customFormat="1">
      <c r="C197" s="1578"/>
      <c r="D197" s="959"/>
      <c r="E197" s="1577"/>
      <c r="F197" s="2076"/>
      <c r="G197" s="1577"/>
      <c r="H197" s="2076"/>
      <c r="I197" s="1463"/>
      <c r="J197" s="2076"/>
      <c r="K197" s="2086"/>
    </row>
    <row r="198" spans="3:11" s="953" customFormat="1">
      <c r="C198" s="1578"/>
      <c r="D198" s="959"/>
      <c r="E198" s="1577"/>
      <c r="F198" s="2076"/>
      <c r="G198" s="1577"/>
      <c r="H198" s="2076"/>
      <c r="I198" s="1463"/>
      <c r="J198" s="2076"/>
      <c r="K198" s="2086"/>
    </row>
    <row r="199" spans="3:11" s="953" customFormat="1">
      <c r="C199" s="1578"/>
      <c r="D199" s="959"/>
      <c r="E199" s="1577"/>
      <c r="F199" s="2076"/>
      <c r="G199" s="1577"/>
      <c r="H199" s="2076"/>
      <c r="I199" s="1463"/>
      <c r="J199" s="2076"/>
      <c r="K199" s="2086"/>
    </row>
    <row r="200" spans="3:11" s="953" customFormat="1">
      <c r="C200" s="1578"/>
      <c r="D200" s="959"/>
      <c r="E200" s="1577"/>
      <c r="F200" s="2076"/>
      <c r="G200" s="1577"/>
      <c r="H200" s="2076"/>
      <c r="I200" s="1463"/>
      <c r="J200" s="2076"/>
      <c r="K200" s="2086"/>
    </row>
    <row r="201" spans="3:11" s="953" customFormat="1">
      <c r="C201" s="1578"/>
      <c r="D201" s="959"/>
      <c r="E201" s="1577"/>
      <c r="F201" s="2076"/>
      <c r="G201" s="1577"/>
      <c r="H201" s="2076"/>
      <c r="I201" s="1463"/>
      <c r="J201" s="2076"/>
      <c r="K201" s="2086"/>
    </row>
    <row r="202" spans="3:11" s="953" customFormat="1">
      <c r="C202" s="1578"/>
      <c r="D202" s="959"/>
      <c r="E202" s="1577"/>
      <c r="F202" s="2076"/>
      <c r="G202" s="1577"/>
      <c r="H202" s="2076"/>
      <c r="I202" s="1463"/>
      <c r="J202" s="2076"/>
      <c r="K202" s="2086"/>
    </row>
    <row r="203" spans="3:11" s="953" customFormat="1">
      <c r="C203" s="1578"/>
      <c r="D203" s="959"/>
      <c r="E203" s="1577"/>
      <c r="F203" s="2076"/>
      <c r="G203" s="1577"/>
      <c r="H203" s="2076"/>
      <c r="I203" s="1463"/>
      <c r="J203" s="2076"/>
      <c r="K203" s="2086"/>
    </row>
    <row r="204" spans="3:11" s="953" customFormat="1">
      <c r="C204" s="1578"/>
      <c r="D204" s="959"/>
      <c r="E204" s="1577"/>
      <c r="F204" s="2076"/>
      <c r="G204" s="1577"/>
      <c r="H204" s="2076"/>
      <c r="I204" s="1463"/>
      <c r="J204" s="2076"/>
      <c r="K204" s="2086"/>
    </row>
    <row r="205" spans="3:11" s="953" customFormat="1">
      <c r="C205" s="1578"/>
      <c r="D205" s="959"/>
      <c r="E205" s="1577"/>
      <c r="F205" s="2076"/>
      <c r="G205" s="1577"/>
      <c r="H205" s="2076"/>
      <c r="I205" s="1463"/>
      <c r="J205" s="2076"/>
      <c r="K205" s="2086"/>
    </row>
    <row r="206" spans="3:11" s="953" customFormat="1">
      <c r="C206" s="1578"/>
      <c r="D206" s="959"/>
      <c r="E206" s="1577"/>
      <c r="F206" s="2076"/>
      <c r="G206" s="1577"/>
      <c r="H206" s="2076"/>
      <c r="I206" s="1463"/>
      <c r="J206" s="2076"/>
      <c r="K206" s="2086"/>
    </row>
    <row r="207" spans="3:11" s="953" customFormat="1">
      <c r="C207" s="1578"/>
      <c r="D207" s="959"/>
      <c r="E207" s="1577"/>
      <c r="F207" s="2076"/>
      <c r="G207" s="1577"/>
      <c r="H207" s="2076"/>
      <c r="I207" s="1463"/>
      <c r="J207" s="2076"/>
      <c r="K207" s="2086"/>
    </row>
    <row r="208" spans="3:11" s="953" customFormat="1">
      <c r="C208" s="1578"/>
      <c r="D208" s="959"/>
      <c r="E208" s="1577"/>
      <c r="F208" s="2076"/>
      <c r="G208" s="1577"/>
      <c r="H208" s="2076"/>
      <c r="I208" s="1463"/>
      <c r="J208" s="2076"/>
      <c r="K208" s="2086"/>
    </row>
    <row r="209" spans="3:11" s="953" customFormat="1">
      <c r="C209" s="1578"/>
      <c r="D209" s="959"/>
      <c r="E209" s="1577"/>
      <c r="F209" s="2076"/>
      <c r="G209" s="1577"/>
      <c r="H209" s="2076"/>
      <c r="I209" s="1463"/>
      <c r="J209" s="2076"/>
      <c r="K209" s="2086"/>
    </row>
    <row r="210" spans="3:11" s="953" customFormat="1">
      <c r="C210" s="1578"/>
      <c r="D210" s="959"/>
      <c r="E210" s="1577"/>
      <c r="F210" s="2076"/>
      <c r="G210" s="1577"/>
      <c r="H210" s="2076"/>
      <c r="I210" s="1463"/>
      <c r="J210" s="2076"/>
      <c r="K210" s="2086"/>
    </row>
    <row r="211" spans="3:11" s="953" customFormat="1">
      <c r="C211" s="1578"/>
      <c r="D211" s="959"/>
      <c r="E211" s="1577"/>
      <c r="F211" s="2076"/>
      <c r="G211" s="1577"/>
      <c r="H211" s="2076"/>
      <c r="I211" s="1463"/>
      <c r="J211" s="2076"/>
      <c r="K211" s="2086"/>
    </row>
    <row r="212" spans="3:11" s="953" customFormat="1">
      <c r="C212" s="1578"/>
      <c r="D212" s="959"/>
      <c r="E212" s="1577"/>
      <c r="F212" s="2076"/>
      <c r="G212" s="1577"/>
      <c r="H212" s="2076"/>
      <c r="I212" s="1463"/>
      <c r="J212" s="2076"/>
      <c r="K212" s="2086"/>
    </row>
    <row r="213" spans="3:11" s="953" customFormat="1">
      <c r="C213" s="1578"/>
      <c r="D213" s="959"/>
      <c r="E213" s="1577"/>
      <c r="F213" s="2076"/>
      <c r="G213" s="1577"/>
      <c r="H213" s="2076"/>
      <c r="I213" s="1463"/>
      <c r="J213" s="2076"/>
      <c r="K213" s="2086"/>
    </row>
    <row r="214" spans="3:11" s="953" customFormat="1">
      <c r="C214" s="1578"/>
      <c r="D214" s="959"/>
      <c r="E214" s="1577"/>
      <c r="F214" s="2076"/>
      <c r="G214" s="1577"/>
      <c r="H214" s="2076"/>
      <c r="I214" s="1463"/>
      <c r="J214" s="2076"/>
      <c r="K214" s="2086"/>
    </row>
    <row r="215" spans="3:11" s="953" customFormat="1">
      <c r="C215" s="1578"/>
      <c r="D215" s="959"/>
      <c r="E215" s="1577"/>
      <c r="F215" s="2076"/>
      <c r="G215" s="1577"/>
      <c r="H215" s="2076"/>
      <c r="I215" s="1463"/>
      <c r="J215" s="2076"/>
      <c r="K215" s="2086"/>
    </row>
    <row r="216" spans="3:11" s="953" customFormat="1">
      <c r="C216" s="1578"/>
      <c r="D216" s="959"/>
      <c r="E216" s="1577"/>
      <c r="F216" s="2076"/>
      <c r="G216" s="1577"/>
      <c r="H216" s="2076"/>
      <c r="I216" s="1463"/>
      <c r="J216" s="2076"/>
      <c r="K216" s="2086"/>
    </row>
    <row r="217" spans="3:11" s="953" customFormat="1">
      <c r="C217" s="1578"/>
      <c r="D217" s="959"/>
      <c r="E217" s="1577"/>
      <c r="F217" s="2076"/>
      <c r="G217" s="1577"/>
      <c r="H217" s="2076"/>
      <c r="I217" s="1463"/>
      <c r="J217" s="2076"/>
      <c r="K217" s="2086"/>
    </row>
    <row r="218" spans="3:11" s="953" customFormat="1">
      <c r="C218" s="1578"/>
      <c r="D218" s="959"/>
      <c r="E218" s="1577"/>
      <c r="F218" s="2076"/>
      <c r="G218" s="1577"/>
      <c r="H218" s="2076"/>
      <c r="I218" s="1463"/>
      <c r="J218" s="2076"/>
      <c r="K218" s="2086"/>
    </row>
    <row r="219" spans="3:11" s="953" customFormat="1">
      <c r="C219" s="1578"/>
      <c r="D219" s="959"/>
      <c r="E219" s="1577"/>
      <c r="F219" s="2076"/>
      <c r="G219" s="1577"/>
      <c r="H219" s="2076"/>
      <c r="I219" s="1463"/>
      <c r="J219" s="2076"/>
      <c r="K219" s="2086"/>
    </row>
    <row r="220" spans="3:11" s="953" customFormat="1">
      <c r="C220" s="1578"/>
      <c r="D220" s="959"/>
      <c r="E220" s="1577"/>
      <c r="F220" s="2076"/>
      <c r="G220" s="1577"/>
      <c r="H220" s="2076"/>
      <c r="I220" s="1463"/>
      <c r="J220" s="2076"/>
      <c r="K220" s="2086"/>
    </row>
    <row r="221" spans="3:11" s="953" customFormat="1">
      <c r="C221" s="1578"/>
      <c r="D221" s="959"/>
      <c r="E221" s="1577"/>
      <c r="F221" s="2076"/>
      <c r="G221" s="1577"/>
      <c r="H221" s="2076"/>
      <c r="I221" s="1463"/>
      <c r="J221" s="2076"/>
      <c r="K221" s="2086"/>
    </row>
    <row r="222" spans="3:11" s="953" customFormat="1">
      <c r="C222" s="1578"/>
      <c r="D222" s="959"/>
      <c r="E222" s="1577"/>
      <c r="F222" s="2076"/>
      <c r="G222" s="1577"/>
      <c r="H222" s="2076"/>
      <c r="I222" s="1463"/>
      <c r="J222" s="2076"/>
      <c r="K222" s="2086"/>
    </row>
    <row r="223" spans="3:11" s="953" customFormat="1">
      <c r="C223" s="1578"/>
      <c r="D223" s="959"/>
      <c r="E223" s="1577"/>
      <c r="F223" s="2076"/>
      <c r="G223" s="1577"/>
      <c r="H223" s="2076"/>
      <c r="I223" s="1463"/>
      <c r="J223" s="2076"/>
      <c r="K223" s="2086"/>
    </row>
    <row r="224" spans="3:11" s="953" customFormat="1">
      <c r="C224" s="1578"/>
      <c r="D224" s="959"/>
      <c r="E224" s="1577"/>
      <c r="F224" s="2076"/>
      <c r="G224" s="1577"/>
      <c r="H224" s="2076"/>
      <c r="I224" s="1463"/>
      <c r="J224" s="2076"/>
      <c r="K224" s="2086"/>
    </row>
    <row r="225" spans="3:11" s="953" customFormat="1">
      <c r="C225" s="1578"/>
      <c r="D225" s="959"/>
      <c r="E225" s="1577"/>
      <c r="F225" s="2076"/>
      <c r="G225" s="1577"/>
      <c r="H225" s="2076"/>
      <c r="I225" s="1463"/>
      <c r="J225" s="2076"/>
      <c r="K225" s="2086"/>
    </row>
    <row r="226" spans="3:11" s="953" customFormat="1">
      <c r="C226" s="1578"/>
      <c r="D226" s="959"/>
      <c r="E226" s="1577"/>
      <c r="F226" s="2076"/>
      <c r="G226" s="1577"/>
      <c r="H226" s="2076"/>
      <c r="I226" s="1463"/>
      <c r="J226" s="2076"/>
      <c r="K226" s="2086"/>
    </row>
    <row r="227" spans="3:11" s="953" customFormat="1">
      <c r="C227" s="1578"/>
      <c r="D227" s="959"/>
      <c r="E227" s="1577"/>
      <c r="F227" s="2076"/>
      <c r="G227" s="1577"/>
      <c r="H227" s="2076"/>
      <c r="I227" s="1463"/>
      <c r="J227" s="2076"/>
      <c r="K227" s="2086"/>
    </row>
    <row r="228" spans="3:11" s="953" customFormat="1">
      <c r="C228" s="1578"/>
      <c r="D228" s="959"/>
      <c r="E228" s="1577"/>
      <c r="F228" s="2076"/>
      <c r="G228" s="1577"/>
      <c r="H228" s="2076"/>
      <c r="I228" s="1463"/>
      <c r="J228" s="2076"/>
      <c r="K228" s="2086"/>
    </row>
    <row r="229" spans="3:11" s="953" customFormat="1">
      <c r="C229" s="1578"/>
      <c r="D229" s="959"/>
      <c r="E229" s="1577"/>
      <c r="F229" s="2076"/>
      <c r="G229" s="1577"/>
      <c r="H229" s="2076"/>
      <c r="I229" s="1463"/>
      <c r="J229" s="2076"/>
      <c r="K229" s="2086"/>
    </row>
    <row r="230" spans="3:11" s="953" customFormat="1">
      <c r="C230" s="1578"/>
      <c r="D230" s="959"/>
      <c r="E230" s="1577"/>
      <c r="F230" s="2076"/>
      <c r="G230" s="1577"/>
      <c r="H230" s="2076"/>
      <c r="I230" s="1463"/>
      <c r="J230" s="2076"/>
      <c r="K230" s="2086"/>
    </row>
    <row r="231" spans="3:11" s="953" customFormat="1">
      <c r="C231" s="1578"/>
      <c r="D231" s="959"/>
      <c r="E231" s="1577"/>
      <c r="F231" s="2076"/>
      <c r="G231" s="1577"/>
      <c r="H231" s="2076"/>
      <c r="I231" s="1463"/>
      <c r="J231" s="2076"/>
      <c r="K231" s="2086"/>
    </row>
    <row r="232" spans="3:11" s="953" customFormat="1">
      <c r="C232" s="1578"/>
      <c r="D232" s="959"/>
      <c r="E232" s="1577"/>
      <c r="F232" s="2076"/>
      <c r="G232" s="1577"/>
      <c r="H232" s="2076"/>
      <c r="I232" s="1463"/>
      <c r="J232" s="2076"/>
      <c r="K232" s="2086"/>
    </row>
    <row r="233" spans="3:11" s="953" customFormat="1">
      <c r="C233" s="1578"/>
      <c r="D233" s="959"/>
      <c r="E233" s="1577"/>
      <c r="F233" s="2076"/>
      <c r="G233" s="1577"/>
      <c r="H233" s="2076"/>
      <c r="I233" s="1463"/>
      <c r="J233" s="2076"/>
      <c r="K233" s="2086"/>
    </row>
    <row r="234" spans="3:11" s="953" customFormat="1">
      <c r="C234" s="1578"/>
      <c r="D234" s="959"/>
      <c r="E234" s="1577"/>
      <c r="F234" s="2076"/>
      <c r="G234" s="1577"/>
      <c r="H234" s="2076"/>
      <c r="I234" s="1463"/>
      <c r="J234" s="2076"/>
      <c r="K234" s="2086"/>
    </row>
    <row r="235" spans="3:11" s="953" customFormat="1">
      <c r="C235" s="1578"/>
      <c r="D235" s="959"/>
      <c r="E235" s="1577"/>
      <c r="F235" s="2076"/>
      <c r="G235" s="1577"/>
      <c r="H235" s="2076"/>
      <c r="I235" s="1463"/>
      <c r="J235" s="2076"/>
      <c r="K235" s="2086"/>
    </row>
    <row r="236" spans="3:11" s="953" customFormat="1">
      <c r="C236" s="1578"/>
      <c r="D236" s="959"/>
      <c r="E236" s="1577"/>
      <c r="F236" s="2076"/>
      <c r="G236" s="1577"/>
      <c r="H236" s="2076"/>
      <c r="I236" s="1463"/>
      <c r="J236" s="2076"/>
      <c r="K236" s="2086"/>
    </row>
    <row r="237" spans="3:11" s="953" customFormat="1">
      <c r="C237" s="1578"/>
      <c r="D237" s="959"/>
      <c r="E237" s="1577"/>
      <c r="F237" s="2076"/>
      <c r="G237" s="1577"/>
      <c r="H237" s="2076"/>
      <c r="I237" s="1463"/>
      <c r="J237" s="2076"/>
      <c r="K237" s="2086"/>
    </row>
    <row r="238" spans="3:11" s="953" customFormat="1">
      <c r="C238" s="1578"/>
      <c r="D238" s="959"/>
      <c r="E238" s="1577"/>
      <c r="F238" s="2076"/>
      <c r="G238" s="1577"/>
      <c r="H238" s="2076"/>
      <c r="I238" s="1463"/>
      <c r="J238" s="2076"/>
      <c r="K238" s="2086"/>
    </row>
    <row r="239" spans="3:11" s="953" customFormat="1">
      <c r="C239" s="1578"/>
      <c r="D239" s="959"/>
      <c r="E239" s="1577"/>
      <c r="F239" s="2076"/>
      <c r="G239" s="1577"/>
      <c r="H239" s="2076"/>
      <c r="I239" s="1463"/>
      <c r="J239" s="2076"/>
      <c r="K239" s="2086"/>
    </row>
    <row r="240" spans="3:11" s="953" customFormat="1">
      <c r="C240" s="1578"/>
      <c r="D240" s="959"/>
      <c r="E240" s="1577"/>
      <c r="F240" s="2076"/>
      <c r="G240" s="1577"/>
      <c r="H240" s="2076"/>
      <c r="I240" s="1463"/>
      <c r="J240" s="2076"/>
      <c r="K240" s="2086"/>
    </row>
    <row r="241" spans="3:11" s="953" customFormat="1">
      <c r="C241" s="1578"/>
      <c r="D241" s="959"/>
      <c r="E241" s="1577"/>
      <c r="F241" s="2076"/>
      <c r="G241" s="1577"/>
      <c r="H241" s="2076"/>
      <c r="I241" s="1463"/>
      <c r="J241" s="2076"/>
      <c r="K241" s="2086"/>
    </row>
    <row r="242" spans="3:11" s="953" customFormat="1">
      <c r="C242" s="1578"/>
      <c r="D242" s="959"/>
      <c r="E242" s="1577"/>
      <c r="F242" s="2076"/>
      <c r="G242" s="1577"/>
      <c r="H242" s="2076"/>
      <c r="I242" s="1463"/>
      <c r="J242" s="2076"/>
      <c r="K242" s="2086"/>
    </row>
    <row r="243" spans="3:11" s="953" customFormat="1">
      <c r="C243" s="1578"/>
      <c r="D243" s="959"/>
      <c r="E243" s="1577"/>
      <c r="F243" s="2076"/>
      <c r="G243" s="1577"/>
      <c r="H243" s="2076"/>
      <c r="I243" s="1463"/>
      <c r="J243" s="2076"/>
      <c r="K243" s="2086"/>
    </row>
    <row r="244" spans="3:11" s="953" customFormat="1">
      <c r="C244" s="1578"/>
      <c r="D244" s="959"/>
      <c r="E244" s="1577"/>
      <c r="F244" s="2076"/>
      <c r="G244" s="1577"/>
      <c r="H244" s="2076"/>
      <c r="I244" s="1463"/>
      <c r="J244" s="2076"/>
      <c r="K244" s="2086"/>
    </row>
    <row r="245" spans="3:11" s="953" customFormat="1">
      <c r="C245" s="1578"/>
      <c r="D245" s="959"/>
      <c r="E245" s="1577"/>
      <c r="F245" s="2076"/>
      <c r="G245" s="1577"/>
      <c r="H245" s="2076"/>
      <c r="I245" s="1463"/>
      <c r="J245" s="2076"/>
      <c r="K245" s="2086"/>
    </row>
    <row r="246" spans="3:11" s="953" customFormat="1">
      <c r="C246" s="1578"/>
      <c r="D246" s="959"/>
      <c r="E246" s="1577"/>
      <c r="F246" s="2076"/>
      <c r="G246" s="1577"/>
      <c r="H246" s="2076"/>
      <c r="I246" s="1463"/>
      <c r="J246" s="2076"/>
      <c r="K246" s="2086"/>
    </row>
    <row r="247" spans="3:11" s="953" customFormat="1">
      <c r="C247" s="1578"/>
      <c r="D247" s="959"/>
      <c r="E247" s="1577"/>
      <c r="F247" s="2076"/>
      <c r="G247" s="1577"/>
      <c r="H247" s="2076"/>
      <c r="I247" s="1463"/>
      <c r="J247" s="2076"/>
      <c r="K247" s="2086"/>
    </row>
  </sheetData>
  <mergeCells count="11">
    <mergeCell ref="B124:M124"/>
    <mergeCell ref="B7:M7"/>
    <mergeCell ref="B1:M1"/>
    <mergeCell ref="B2:M2"/>
    <mergeCell ref="B3:K3"/>
    <mergeCell ref="F5:K5"/>
    <mergeCell ref="F6:K6"/>
    <mergeCell ref="B114:M114"/>
    <mergeCell ref="B8:M8"/>
    <mergeCell ref="B71:M71"/>
    <mergeCell ref="B93:M93"/>
  </mergeCells>
  <pageMargins left="0.51181102362204722" right="0.51181102362204722" top="0.78740157480314965" bottom="0.78740157480314965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175"/>
  <sheetViews>
    <sheetView view="pageBreakPreview" zoomScale="85" zoomScaleSheetLayoutView="85" workbookViewId="0">
      <selection activeCell="D46" sqref="D46"/>
    </sheetView>
  </sheetViews>
  <sheetFormatPr defaultRowHeight="12.75"/>
  <cols>
    <col min="1" max="1" width="1.140625" style="1463" customWidth="1"/>
    <col min="2" max="2" width="11.7109375" style="953" customWidth="1"/>
    <col min="3" max="3" width="66" style="1578" customWidth="1"/>
    <col min="4" max="4" width="6.7109375" style="959" customWidth="1"/>
    <col min="5" max="5" width="12.140625" style="1691" customWidth="1"/>
    <col min="6" max="6" width="11.140625" style="1692" customWidth="1"/>
    <col min="7" max="7" width="8.85546875" style="1691" customWidth="1"/>
    <col min="8" max="8" width="11.140625" style="1691" customWidth="1"/>
    <col min="9" max="9" width="11.140625" style="1693" customWidth="1"/>
    <col min="10" max="10" width="10.28515625" style="1693" customWidth="1"/>
    <col min="11" max="11" width="13.85546875" style="1694" customWidth="1"/>
    <col min="12" max="12" width="10.140625" style="953" customWidth="1"/>
    <col min="13" max="13" width="9.5703125" style="953" customWidth="1"/>
    <col min="14" max="14" width="1.140625" style="1463" hidden="1" customWidth="1"/>
    <col min="15" max="15" width="2.42578125" style="1463" customWidth="1"/>
    <col min="16" max="16384" width="9.140625" style="1463"/>
  </cols>
  <sheetData>
    <row r="1" spans="2:23" ht="15.75">
      <c r="B1" s="2791" t="s">
        <v>48</v>
      </c>
      <c r="C1" s="2791"/>
      <c r="D1" s="2791"/>
      <c r="E1" s="2791"/>
      <c r="F1" s="2791"/>
      <c r="G1" s="2791"/>
      <c r="H1" s="2791"/>
      <c r="I1" s="2791"/>
      <c r="J1" s="2791"/>
      <c r="K1" s="2791"/>
      <c r="L1" s="2791"/>
      <c r="M1" s="2791"/>
      <c r="N1" s="1706"/>
      <c r="O1" s="914"/>
      <c r="P1" s="914"/>
      <c r="Q1" s="914"/>
      <c r="R1" s="914"/>
      <c r="S1" s="914"/>
      <c r="T1" s="914"/>
      <c r="U1" s="914"/>
      <c r="V1" s="914"/>
      <c r="W1" s="914"/>
    </row>
    <row r="2" spans="2:23">
      <c r="B2" s="2788" t="s">
        <v>447</v>
      </c>
      <c r="C2" s="2788"/>
      <c r="D2" s="2788"/>
      <c r="E2" s="2788"/>
      <c r="F2" s="2788"/>
      <c r="G2" s="2788"/>
      <c r="H2" s="2788"/>
      <c r="I2" s="2788"/>
      <c r="J2" s="2788"/>
      <c r="K2" s="2788"/>
      <c r="L2" s="2788"/>
      <c r="M2" s="2788"/>
      <c r="N2" s="914"/>
      <c r="O2" s="914"/>
      <c r="P2" s="914"/>
      <c r="Q2" s="914"/>
      <c r="R2" s="914"/>
      <c r="S2" s="914"/>
      <c r="T2" s="914"/>
      <c r="U2" s="914"/>
      <c r="V2" s="914"/>
      <c r="W2" s="914"/>
    </row>
    <row r="3" spans="2:23">
      <c r="B3" s="2792"/>
      <c r="C3" s="2792"/>
      <c r="D3" s="2792"/>
      <c r="E3" s="2792"/>
      <c r="F3" s="2792"/>
      <c r="G3" s="2792"/>
      <c r="H3" s="2792"/>
      <c r="I3" s="2792"/>
      <c r="J3" s="2792"/>
      <c r="K3" s="2792"/>
      <c r="L3" s="1569"/>
      <c r="M3" s="1569"/>
      <c r="N3" s="914"/>
      <c r="O3" s="914"/>
      <c r="P3" s="914"/>
      <c r="Q3" s="914"/>
      <c r="R3" s="914"/>
      <c r="S3" s="914"/>
      <c r="T3" s="914"/>
      <c r="U3" s="914"/>
      <c r="V3" s="914"/>
      <c r="W3" s="914"/>
    </row>
    <row r="4" spans="2:23">
      <c r="B4" s="1706" t="s">
        <v>1</v>
      </c>
      <c r="C4" s="1544" t="s">
        <v>655</v>
      </c>
      <c r="D4" s="1706"/>
      <c r="E4" s="1667"/>
      <c r="F4" s="1668"/>
      <c r="G4" s="1667"/>
      <c r="H4" s="930"/>
      <c r="I4" s="930"/>
      <c r="J4" s="960"/>
      <c r="K4" s="2112"/>
      <c r="L4" s="1569"/>
      <c r="M4" s="1569"/>
      <c r="N4" s="914"/>
      <c r="O4" s="914"/>
      <c r="P4" s="914"/>
      <c r="Q4" s="914"/>
      <c r="R4" s="914"/>
      <c r="S4" s="914"/>
      <c r="T4" s="914"/>
      <c r="U4" s="914"/>
      <c r="V4" s="914"/>
      <c r="W4" s="914"/>
    </row>
    <row r="5" spans="2:23">
      <c r="B5" s="1706"/>
      <c r="C5" s="1544"/>
      <c r="D5" s="1706"/>
      <c r="E5" s="1667"/>
      <c r="F5" s="2792"/>
      <c r="G5" s="2792"/>
      <c r="H5" s="2792"/>
      <c r="I5" s="2792"/>
      <c r="J5" s="2792"/>
      <c r="K5" s="2792"/>
      <c r="L5" s="1569"/>
      <c r="M5" s="1569"/>
      <c r="N5" s="914"/>
      <c r="O5" s="914"/>
      <c r="P5" s="914"/>
      <c r="Q5" s="914"/>
      <c r="R5" s="914"/>
      <c r="S5" s="914"/>
      <c r="T5" s="914"/>
      <c r="U5" s="914"/>
      <c r="V5" s="914"/>
      <c r="W5" s="914"/>
    </row>
    <row r="6" spans="2:23">
      <c r="B6" s="1545" t="s">
        <v>2</v>
      </c>
      <c r="C6" s="1546" t="s">
        <v>716</v>
      </c>
      <c r="D6" s="1545"/>
      <c r="E6" s="1667"/>
      <c r="F6" s="2792"/>
      <c r="G6" s="2792"/>
      <c r="H6" s="2792"/>
      <c r="I6" s="2792"/>
      <c r="J6" s="2792"/>
      <c r="K6" s="2792"/>
      <c r="L6" s="1569"/>
      <c r="M6" s="1569"/>
      <c r="N6" s="914"/>
      <c r="O6" s="969"/>
      <c r="P6" s="914"/>
      <c r="Q6" s="914"/>
      <c r="R6" s="914"/>
      <c r="S6" s="914"/>
      <c r="T6" s="914"/>
      <c r="U6" s="914"/>
      <c r="V6" s="914"/>
      <c r="W6" s="914"/>
    </row>
    <row r="7" spans="2:23">
      <c r="B7" s="2788" t="s">
        <v>536</v>
      </c>
      <c r="C7" s="2788"/>
      <c r="D7" s="2788"/>
      <c r="E7" s="2788"/>
      <c r="F7" s="2788"/>
      <c r="G7" s="2788"/>
      <c r="H7" s="2788"/>
      <c r="I7" s="2788"/>
      <c r="J7" s="2788"/>
      <c r="K7" s="2788"/>
      <c r="L7" s="2788"/>
      <c r="M7" s="2788"/>
      <c r="N7" s="914"/>
      <c r="O7" s="914"/>
      <c r="P7" s="914"/>
      <c r="Q7" s="914"/>
      <c r="R7" s="914"/>
      <c r="S7" s="914"/>
      <c r="T7" s="914"/>
      <c r="U7" s="914"/>
      <c r="V7" s="914"/>
      <c r="W7" s="914"/>
    </row>
    <row r="8" spans="2:23">
      <c r="B8" s="2788" t="s">
        <v>532</v>
      </c>
      <c r="C8" s="2788"/>
      <c r="D8" s="2788"/>
      <c r="E8" s="2788"/>
      <c r="F8" s="2788"/>
      <c r="G8" s="2788"/>
      <c r="H8" s="2788"/>
      <c r="I8" s="2788"/>
      <c r="J8" s="2788"/>
      <c r="K8" s="2788"/>
      <c r="L8" s="2788"/>
      <c r="M8" s="2788"/>
      <c r="N8" s="914"/>
      <c r="O8" s="914"/>
      <c r="P8" s="914"/>
      <c r="Q8" s="914"/>
      <c r="R8" s="914"/>
      <c r="S8" s="914"/>
      <c r="T8" s="914"/>
      <c r="U8" s="914"/>
      <c r="V8" s="914"/>
      <c r="W8" s="914"/>
    </row>
    <row r="9" spans="2:23">
      <c r="B9" s="1706"/>
      <c r="C9" s="1544"/>
      <c r="D9" s="1708"/>
      <c r="E9" s="930"/>
      <c r="F9" s="1668"/>
      <c r="G9" s="930"/>
      <c r="H9" s="930"/>
      <c r="I9" s="930"/>
      <c r="J9" s="930"/>
      <c r="K9" s="1669"/>
      <c r="L9" s="915"/>
      <c r="M9" s="1548"/>
      <c r="N9" s="914"/>
      <c r="O9" s="914"/>
      <c r="P9" s="914"/>
      <c r="Q9" s="914"/>
      <c r="R9" s="914"/>
      <c r="S9" s="914"/>
      <c r="T9" s="914"/>
      <c r="U9" s="914"/>
      <c r="V9" s="914"/>
      <c r="W9" s="914"/>
    </row>
    <row r="10" spans="2:23" s="953" customFormat="1" ht="24" customHeight="1">
      <c r="B10" s="1703" t="s">
        <v>3</v>
      </c>
      <c r="C10" s="1703" t="s">
        <v>36</v>
      </c>
      <c r="D10" s="1703" t="s">
        <v>6</v>
      </c>
      <c r="E10" s="904" t="s">
        <v>5</v>
      </c>
      <c r="F10" s="1141" t="s">
        <v>39</v>
      </c>
      <c r="G10" s="904" t="s">
        <v>37</v>
      </c>
      <c r="H10" s="1703" t="s">
        <v>26</v>
      </c>
      <c r="I10" s="1702" t="s">
        <v>38</v>
      </c>
      <c r="J10" s="489" t="s">
        <v>27</v>
      </c>
      <c r="K10" s="339" t="s">
        <v>18</v>
      </c>
      <c r="L10" s="1699" t="s">
        <v>28</v>
      </c>
      <c r="M10" s="1698" t="s">
        <v>29</v>
      </c>
      <c r="N10" s="901"/>
      <c r="O10" s="1708"/>
      <c r="P10" s="1708"/>
      <c r="Q10" s="1708"/>
      <c r="R10" s="1708"/>
      <c r="S10" s="1708"/>
      <c r="T10" s="1708"/>
      <c r="U10" s="1708"/>
      <c r="V10" s="1708"/>
      <c r="W10" s="1708"/>
    </row>
    <row r="11" spans="2:23" ht="12.75" customHeight="1">
      <c r="B11" s="1804">
        <v>1</v>
      </c>
      <c r="C11" s="1805" t="s">
        <v>953</v>
      </c>
      <c r="D11" s="1806"/>
      <c r="E11" s="1807"/>
      <c r="F11" s="1808"/>
      <c r="G11" s="1807"/>
      <c r="H11" s="1809"/>
      <c r="I11" s="1810"/>
      <c r="J11" s="1811"/>
      <c r="K11" s="1812"/>
      <c r="L11" s="1813"/>
      <c r="M11" s="18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</row>
    <row r="12" spans="2:23" ht="12.75" customHeight="1">
      <c r="B12" s="908"/>
      <c r="C12" s="1561"/>
      <c r="D12" s="1551"/>
      <c r="E12" s="1815"/>
      <c r="F12" s="1816"/>
      <c r="G12" s="1815"/>
      <c r="H12" s="1817"/>
      <c r="I12" s="1818"/>
      <c r="J12" s="1679"/>
      <c r="K12" s="1819"/>
      <c r="L12" s="1820"/>
      <c r="M12" s="1821"/>
      <c r="N12" s="914"/>
      <c r="O12" s="914"/>
      <c r="P12" s="914"/>
      <c r="Q12" s="914"/>
      <c r="R12" s="914"/>
      <c r="S12" s="914"/>
      <c r="T12" s="914"/>
      <c r="U12" s="914"/>
      <c r="V12" s="914"/>
      <c r="W12" s="914"/>
    </row>
    <row r="13" spans="2:23" ht="12.75" customHeight="1">
      <c r="B13" s="908" t="s">
        <v>40</v>
      </c>
      <c r="C13" s="1561" t="s">
        <v>918</v>
      </c>
      <c r="D13" s="1551"/>
      <c r="E13" s="1815"/>
      <c r="F13" s="1816"/>
      <c r="G13" s="1815"/>
      <c r="H13" s="1817"/>
      <c r="I13" s="1818"/>
      <c r="J13" s="1679"/>
      <c r="K13" s="1819"/>
      <c r="L13" s="1820"/>
      <c r="M13" s="1821"/>
      <c r="N13" s="914"/>
      <c r="O13" s="914"/>
      <c r="P13" s="1142"/>
      <c r="Q13" s="914"/>
      <c r="R13" s="914"/>
      <c r="S13" s="914"/>
      <c r="T13" s="914"/>
      <c r="U13" s="914"/>
      <c r="V13" s="914"/>
      <c r="W13" s="914"/>
    </row>
    <row r="14" spans="2:23" s="1672" customFormat="1" ht="27" customHeight="1">
      <c r="B14" s="1822" t="s">
        <v>79</v>
      </c>
      <c r="C14" s="1549" t="s">
        <v>441</v>
      </c>
      <c r="D14" s="1670" t="s">
        <v>46</v>
      </c>
      <c r="E14" s="1495">
        <f>1702+24</f>
        <v>1726</v>
      </c>
      <c r="F14" s="2400">
        <v>11.6</v>
      </c>
      <c r="G14" s="1823">
        <v>0</v>
      </c>
      <c r="H14" s="1823">
        <f>F14-G14</f>
        <v>11.6</v>
      </c>
      <c r="I14" s="1824">
        <v>0.25</v>
      </c>
      <c r="J14" s="1823">
        <f>H14+(H14*I14)</f>
        <v>14.5</v>
      </c>
      <c r="K14" s="1495">
        <f>ROUND(E14*J14,2)</f>
        <v>25027</v>
      </c>
      <c r="L14" s="1671" t="s">
        <v>442</v>
      </c>
      <c r="M14" s="1397" t="s">
        <v>31</v>
      </c>
      <c r="N14" s="354"/>
      <c r="O14" s="354"/>
      <c r="P14" s="354"/>
      <c r="Q14" s="354"/>
      <c r="R14" s="354"/>
      <c r="S14" s="354"/>
      <c r="T14" s="354"/>
      <c r="U14" s="354"/>
      <c r="V14" s="354"/>
      <c r="W14" s="1113"/>
    </row>
    <row r="15" spans="2:23" s="1674" customFormat="1" ht="24" customHeight="1">
      <c r="B15" s="1822" t="s">
        <v>80</v>
      </c>
      <c r="C15" s="1825" t="s">
        <v>67</v>
      </c>
      <c r="D15" s="563" t="s">
        <v>46</v>
      </c>
      <c r="E15" s="1625">
        <f>682+21</f>
        <v>703</v>
      </c>
      <c r="F15" s="1660">
        <v>11.6</v>
      </c>
      <c r="G15" s="1826">
        <v>0</v>
      </c>
      <c r="H15" s="1827">
        <f>F15-G15</f>
        <v>11.6</v>
      </c>
      <c r="I15" s="1828">
        <f>$I$14</f>
        <v>0.25</v>
      </c>
      <c r="J15" s="1827">
        <f>H15+(H15*I15)</f>
        <v>14.5</v>
      </c>
      <c r="K15" s="1673">
        <f>ROUND(E15*J15,2)</f>
        <v>10193.5</v>
      </c>
      <c r="L15" s="1829" t="s">
        <v>68</v>
      </c>
      <c r="M15" s="1830" t="s">
        <v>31</v>
      </c>
      <c r="N15" s="914"/>
      <c r="O15" s="914"/>
      <c r="P15" s="914"/>
      <c r="Q15" s="914"/>
      <c r="R15" s="914"/>
      <c r="S15" s="914"/>
      <c r="T15" s="914"/>
      <c r="U15" s="914"/>
      <c r="V15" s="914"/>
      <c r="W15" s="915"/>
    </row>
    <row r="16" spans="2:23" s="1464" customFormat="1" ht="12">
      <c r="B16" s="1822" t="s">
        <v>81</v>
      </c>
      <c r="C16" s="1825" t="s">
        <v>21</v>
      </c>
      <c r="D16" s="1550" t="s">
        <v>46</v>
      </c>
      <c r="E16" s="1495">
        <f>E15</f>
        <v>703</v>
      </c>
      <c r="F16" s="2400">
        <v>3.35</v>
      </c>
      <c r="G16" s="1827">
        <v>0</v>
      </c>
      <c r="H16" s="1827">
        <f>F16-G16</f>
        <v>3.35</v>
      </c>
      <c r="I16" s="1828">
        <f>$I$14</f>
        <v>0.25</v>
      </c>
      <c r="J16" s="1827">
        <f>H16+(H16*I16)</f>
        <v>4.1875</v>
      </c>
      <c r="K16" s="1673">
        <f>ROUND(E16*J16,2)</f>
        <v>2943.81</v>
      </c>
      <c r="L16" s="1831" t="s">
        <v>69</v>
      </c>
      <c r="M16" s="1008" t="s">
        <v>31</v>
      </c>
      <c r="N16" s="914"/>
      <c r="O16" s="914"/>
      <c r="P16" s="914"/>
      <c r="Q16" s="914"/>
      <c r="R16" s="914"/>
      <c r="S16" s="914"/>
      <c r="T16" s="914"/>
      <c r="U16" s="914"/>
      <c r="V16" s="914"/>
      <c r="W16" s="915"/>
    </row>
    <row r="17" spans="2:23" s="340" customFormat="1" ht="12.75" customHeight="1">
      <c r="B17" s="1822" t="s">
        <v>82</v>
      </c>
      <c r="C17" s="1549" t="s">
        <v>65</v>
      </c>
      <c r="D17" s="1631" t="s">
        <v>66</v>
      </c>
      <c r="E17" s="1488">
        <f>(E14+E15)*29</f>
        <v>70441</v>
      </c>
      <c r="F17" s="2401">
        <v>1.05</v>
      </c>
      <c r="G17" s="1823">
        <v>0</v>
      </c>
      <c r="H17" s="1832">
        <f>F17-G17</f>
        <v>1.05</v>
      </c>
      <c r="I17" s="1828">
        <f>$I$14</f>
        <v>0.25</v>
      </c>
      <c r="J17" s="1832">
        <f>H17+(H17*I17)</f>
        <v>1.3125</v>
      </c>
      <c r="K17" s="1673">
        <f>ROUND(E17*J17,2)</f>
        <v>92453.81</v>
      </c>
      <c r="L17" s="1833" t="s">
        <v>64</v>
      </c>
      <c r="M17" s="1489" t="s">
        <v>31</v>
      </c>
      <c r="T17" s="352"/>
      <c r="U17" s="352"/>
      <c r="V17" s="1113"/>
    </row>
    <row r="18" spans="2:23" s="340" customFormat="1" ht="12.75" customHeight="1">
      <c r="B18" s="1822" t="s">
        <v>83</v>
      </c>
      <c r="C18" s="1549" t="s">
        <v>1041</v>
      </c>
      <c r="D18" s="1631" t="s">
        <v>46</v>
      </c>
      <c r="E18" s="1488">
        <f>E14</f>
        <v>1726</v>
      </c>
      <c r="F18" s="2402">
        <v>20</v>
      </c>
      <c r="G18" s="1823">
        <v>0</v>
      </c>
      <c r="H18" s="1488">
        <f>F18-G18</f>
        <v>20</v>
      </c>
      <c r="I18" s="1828">
        <f>$I$14</f>
        <v>0.25</v>
      </c>
      <c r="J18" s="1488">
        <f>H18+(H18*I18)</f>
        <v>25</v>
      </c>
      <c r="K18" s="1495">
        <f>ROUND(E18*J18,2)</f>
        <v>43150</v>
      </c>
      <c r="L18" s="1631"/>
      <c r="M18" s="1664"/>
      <c r="T18" s="352"/>
      <c r="U18" s="352"/>
      <c r="V18" s="1113"/>
    </row>
    <row r="19" spans="2:23" s="1464" customFormat="1" ht="12">
      <c r="B19" s="1822"/>
      <c r="C19" s="1549"/>
      <c r="D19" s="1550"/>
      <c r="E19" s="1495"/>
      <c r="F19" s="1834"/>
      <c r="G19" s="1827"/>
      <c r="H19" s="1827"/>
      <c r="I19" s="1828"/>
      <c r="J19" s="1827"/>
      <c r="K19" s="1673"/>
      <c r="L19" s="1831"/>
      <c r="M19" s="1008"/>
      <c r="N19" s="914"/>
      <c r="O19" s="914"/>
      <c r="P19" s="914"/>
      <c r="Q19" s="914"/>
      <c r="R19" s="914"/>
      <c r="S19" s="914"/>
      <c r="T19" s="914"/>
      <c r="U19" s="914"/>
      <c r="V19" s="914"/>
      <c r="W19" s="915"/>
    </row>
    <row r="20" spans="2:23" s="1558" customFormat="1">
      <c r="B20" s="1835"/>
      <c r="C20" s="1836"/>
      <c r="D20" s="1675"/>
      <c r="E20" s="1676"/>
      <c r="F20" s="1798"/>
      <c r="G20" s="1676"/>
      <c r="H20" s="1799"/>
      <c r="I20" s="1800"/>
      <c r="J20" s="1677"/>
      <c r="K20" s="1801"/>
      <c r="L20" s="1802"/>
      <c r="M20" s="1803"/>
      <c r="N20" s="954"/>
      <c r="O20" s="954"/>
      <c r="P20" s="954"/>
      <c r="Q20" s="954"/>
      <c r="R20" s="954"/>
      <c r="S20" s="954"/>
      <c r="T20" s="954"/>
      <c r="U20" s="954"/>
      <c r="V20" s="954"/>
      <c r="W20" s="955"/>
    </row>
    <row r="21" spans="2:23" s="1558" customFormat="1">
      <c r="B21" s="2108"/>
      <c r="C21" s="2109" t="s">
        <v>950</v>
      </c>
      <c r="D21" s="2110"/>
      <c r="E21" s="2110"/>
      <c r="F21" s="2110"/>
      <c r="G21" s="2110"/>
      <c r="H21" s="2110"/>
      <c r="I21" s="2110"/>
      <c r="J21" s="2110"/>
      <c r="K21" s="2110">
        <f>SUM(K13:K20)</f>
        <v>173768.12</v>
      </c>
      <c r="L21" s="2110"/>
      <c r="M21" s="2111"/>
      <c r="N21" s="914"/>
      <c r="O21" s="914"/>
      <c r="P21" s="914"/>
      <c r="Q21" s="914"/>
      <c r="R21" s="914"/>
      <c r="S21" s="914"/>
      <c r="T21" s="914"/>
      <c r="U21" s="914"/>
      <c r="V21" s="914"/>
      <c r="W21" s="914"/>
    </row>
    <row r="22" spans="2:23" s="1558" customFormat="1" ht="5.25" customHeight="1">
      <c r="B22" s="2783"/>
      <c r="C22" s="2783"/>
      <c r="D22" s="2783"/>
      <c r="E22" s="2783"/>
      <c r="F22" s="2783"/>
      <c r="G22" s="2783"/>
      <c r="H22" s="2783"/>
      <c r="I22" s="2783"/>
      <c r="J22" s="2783"/>
      <c r="K22" s="2783"/>
      <c r="L22" s="2783"/>
      <c r="M22" s="2783"/>
      <c r="N22" s="914"/>
      <c r="O22" s="914"/>
      <c r="P22" s="914"/>
      <c r="Q22" s="914"/>
      <c r="R22" s="914"/>
      <c r="S22" s="914"/>
      <c r="T22" s="914"/>
      <c r="U22" s="914"/>
      <c r="V22" s="914"/>
      <c r="W22" s="915"/>
    </row>
    <row r="23" spans="2:23" s="1476" customFormat="1">
      <c r="B23" s="1889">
        <v>2</v>
      </c>
      <c r="C23" s="1890" t="s">
        <v>910</v>
      </c>
      <c r="D23" s="1839"/>
      <c r="E23" s="1840"/>
      <c r="F23" s="1891"/>
      <c r="G23" s="1840"/>
      <c r="H23" s="1840"/>
      <c r="I23" s="1892"/>
      <c r="J23" s="1893"/>
      <c r="K23" s="1894"/>
      <c r="L23" s="1895"/>
      <c r="M23" s="1896"/>
      <c r="N23" s="914"/>
      <c r="O23" s="914"/>
      <c r="P23" s="914"/>
      <c r="Q23" s="914"/>
      <c r="R23" s="914"/>
      <c r="S23" s="914"/>
      <c r="T23" s="914"/>
      <c r="U23" s="914"/>
      <c r="V23" s="914"/>
      <c r="W23" s="914"/>
    </row>
    <row r="24" spans="2:23" s="1476" customFormat="1">
      <c r="B24" s="1897"/>
      <c r="C24" s="1898"/>
      <c r="D24" s="1842"/>
      <c r="E24" s="1843"/>
      <c r="F24" s="1899"/>
      <c r="G24" s="1843"/>
      <c r="H24" s="1843"/>
      <c r="I24" s="1900"/>
      <c r="J24" s="1859"/>
      <c r="K24" s="1901"/>
      <c r="L24" s="1902"/>
      <c r="M24" s="1903"/>
      <c r="N24" s="914"/>
      <c r="O24" s="914"/>
      <c r="P24" s="914"/>
      <c r="Q24" s="914"/>
      <c r="R24" s="914"/>
      <c r="S24" s="914"/>
      <c r="T24" s="914"/>
      <c r="U24" s="914"/>
      <c r="V24" s="914"/>
      <c r="W24" s="914"/>
    </row>
    <row r="25" spans="2:23" s="1476" customFormat="1">
      <c r="B25" s="1846" t="s">
        <v>43</v>
      </c>
      <c r="C25" s="1904" t="s">
        <v>719</v>
      </c>
      <c r="D25" s="1847"/>
      <c r="E25" s="1848"/>
      <c r="F25" s="1849"/>
      <c r="G25" s="1850"/>
      <c r="H25" s="1850"/>
      <c r="I25" s="1851"/>
      <c r="J25" s="1852"/>
      <c r="K25" s="1905"/>
      <c r="L25" s="1853"/>
      <c r="M25" s="1854"/>
      <c r="N25" s="914"/>
      <c r="O25" s="914"/>
      <c r="P25" s="914"/>
      <c r="Q25" s="914"/>
      <c r="R25" s="914"/>
      <c r="S25" s="914"/>
      <c r="T25" s="914"/>
      <c r="U25" s="914"/>
      <c r="V25" s="914"/>
      <c r="W25" s="914"/>
    </row>
    <row r="26" spans="2:23" s="1476" customFormat="1">
      <c r="B26" s="1906" t="s">
        <v>109</v>
      </c>
      <c r="C26" s="1855" t="s">
        <v>503</v>
      </c>
      <c r="D26" s="1847" t="s">
        <v>35</v>
      </c>
      <c r="E26" s="1848">
        <f>14800</f>
        <v>14800</v>
      </c>
      <c r="F26" s="1862">
        <v>19.559999999999999</v>
      </c>
      <c r="G26" s="1856">
        <v>0</v>
      </c>
      <c r="H26" s="1856">
        <f t="shared" ref="H26:H39" si="0">F26-G26</f>
        <v>19.559999999999999</v>
      </c>
      <c r="I26" s="1857">
        <f>$I$14</f>
        <v>0.25</v>
      </c>
      <c r="J26" s="1858">
        <f t="shared" ref="J26:J39" si="1">H26+(H26*I26)</f>
        <v>24.45</v>
      </c>
      <c r="K26" s="1859">
        <f t="shared" ref="K26:K39" si="2">ROUND(E26*J26,2)</f>
        <v>361860</v>
      </c>
      <c r="L26" s="1860" t="s">
        <v>607</v>
      </c>
      <c r="M26" s="1861" t="s">
        <v>456</v>
      </c>
      <c r="N26" s="914"/>
      <c r="O26" s="914"/>
      <c r="P26" s="1837" t="s">
        <v>1311</v>
      </c>
      <c r="Q26" s="914"/>
      <c r="R26" s="914"/>
      <c r="S26" s="914"/>
      <c r="T26" s="914"/>
      <c r="U26" s="914"/>
      <c r="V26" s="914"/>
      <c r="W26" s="914"/>
    </row>
    <row r="27" spans="2:23" s="1476" customFormat="1" ht="24">
      <c r="B27" s="1907" t="s">
        <v>111</v>
      </c>
      <c r="C27" s="1491" t="s">
        <v>441</v>
      </c>
      <c r="D27" s="1842"/>
      <c r="E27" s="1848" t="e">
        <f>#REF!+#REF!+#REF!+#REF!+#REF!</f>
        <v>#REF!</v>
      </c>
      <c r="F27" s="2398">
        <v>11.6</v>
      </c>
      <c r="G27" s="1862">
        <v>0</v>
      </c>
      <c r="H27" s="1862">
        <f>F27-G27</f>
        <v>11.6</v>
      </c>
      <c r="I27" s="1863">
        <f>$I$14</f>
        <v>0.25</v>
      </c>
      <c r="J27" s="1858">
        <f>H27+(H27*I27)</f>
        <v>14.5</v>
      </c>
      <c r="K27" s="1859" t="e">
        <f>ROUND(E27*J27,2)</f>
        <v>#REF!</v>
      </c>
      <c r="L27" s="1449" t="s">
        <v>442</v>
      </c>
      <c r="M27" s="1864" t="s">
        <v>31</v>
      </c>
      <c r="N27" s="914"/>
      <c r="O27" s="914"/>
      <c r="P27" s="914"/>
      <c r="Q27" s="914"/>
      <c r="R27" s="914"/>
      <c r="S27" s="914"/>
      <c r="T27" s="914"/>
      <c r="U27" s="914"/>
      <c r="V27" s="914"/>
      <c r="W27" s="914"/>
    </row>
    <row r="28" spans="2:23" s="1476" customFormat="1" ht="36">
      <c r="B28" s="1907" t="s">
        <v>112</v>
      </c>
      <c r="C28" s="1865" t="s">
        <v>67</v>
      </c>
      <c r="D28" s="1866" t="s">
        <v>46</v>
      </c>
      <c r="E28" s="1848" t="e">
        <f>#REF!+#REF!+#REF!+#REF!+#REF!</f>
        <v>#REF!</v>
      </c>
      <c r="F28" s="1862">
        <v>11.6</v>
      </c>
      <c r="G28" s="1856">
        <v>0</v>
      </c>
      <c r="H28" s="1856">
        <f>F28-G28</f>
        <v>11.6</v>
      </c>
      <c r="I28" s="1857">
        <f>$I$14</f>
        <v>0.25</v>
      </c>
      <c r="J28" s="1867">
        <f>H28+(H28*I28)</f>
        <v>14.5</v>
      </c>
      <c r="K28" s="1868" t="e">
        <f>ROUND(E28*J28,2)</f>
        <v>#REF!</v>
      </c>
      <c r="L28" s="1869" t="s">
        <v>68</v>
      </c>
      <c r="M28" s="1870" t="s">
        <v>31</v>
      </c>
      <c r="N28" s="914"/>
      <c r="O28" s="914"/>
      <c r="P28" s="914"/>
      <c r="Q28" s="914"/>
      <c r="R28" s="914"/>
      <c r="S28" s="914"/>
      <c r="T28" s="914"/>
      <c r="U28" s="914"/>
      <c r="V28" s="914"/>
      <c r="W28" s="914"/>
    </row>
    <row r="29" spans="2:23" s="340" customFormat="1" ht="12.75" customHeight="1">
      <c r="B29" s="1907" t="s">
        <v>113</v>
      </c>
      <c r="C29" s="1490" t="s">
        <v>21</v>
      </c>
      <c r="D29" s="1487" t="s">
        <v>46</v>
      </c>
      <c r="E29" s="1488" t="e">
        <f>E28</f>
        <v>#REF!</v>
      </c>
      <c r="F29" s="2397">
        <v>3.35</v>
      </c>
      <c r="G29" s="1493">
        <v>0</v>
      </c>
      <c r="H29" s="1662">
        <f>F29-G29</f>
        <v>3.35</v>
      </c>
      <c r="I29" s="1494">
        <f>$I$22</f>
        <v>0</v>
      </c>
      <c r="J29" s="1662">
        <f>H29+(H29*I29)</f>
        <v>3.35</v>
      </c>
      <c r="K29" s="1663" t="e">
        <f>ROUND(E29*J29,2)</f>
        <v>#REF!</v>
      </c>
      <c r="L29" s="1487" t="s">
        <v>69</v>
      </c>
      <c r="M29" s="1664" t="s">
        <v>31</v>
      </c>
      <c r="T29" s="352"/>
      <c r="U29" s="352"/>
      <c r="V29" s="1113"/>
    </row>
    <row r="30" spans="2:23" s="1476" customFormat="1">
      <c r="B30" s="1907" t="s">
        <v>954</v>
      </c>
      <c r="C30" s="1871" t="s">
        <v>65</v>
      </c>
      <c r="D30" s="1842" t="s">
        <v>66</v>
      </c>
      <c r="E30" s="1848" t="e">
        <f>(E27+E28)*29</f>
        <v>#REF!</v>
      </c>
      <c r="F30" s="1862">
        <v>1.05</v>
      </c>
      <c r="G30" s="1856">
        <v>0</v>
      </c>
      <c r="H30" s="1856">
        <f t="shared" si="0"/>
        <v>1.05</v>
      </c>
      <c r="I30" s="1857">
        <f>$I$14</f>
        <v>0.25</v>
      </c>
      <c r="J30" s="1867">
        <f t="shared" si="1"/>
        <v>1.3125</v>
      </c>
      <c r="K30" s="1868" t="e">
        <f t="shared" si="2"/>
        <v>#REF!</v>
      </c>
      <c r="L30" s="1860" t="s">
        <v>64</v>
      </c>
      <c r="M30" s="1861" t="s">
        <v>31</v>
      </c>
      <c r="N30" s="914"/>
      <c r="O30" s="914"/>
      <c r="P30" s="914"/>
      <c r="Q30" s="914"/>
      <c r="R30" s="914"/>
      <c r="S30" s="914"/>
      <c r="T30" s="914"/>
      <c r="U30" s="914"/>
      <c r="V30" s="914"/>
      <c r="W30" s="914"/>
    </row>
    <row r="31" spans="2:23" s="340" customFormat="1" ht="12.75" customHeight="1">
      <c r="B31" s="1907" t="s">
        <v>955</v>
      </c>
      <c r="C31" s="1491" t="s">
        <v>1041</v>
      </c>
      <c r="D31" s="1449" t="s">
        <v>46</v>
      </c>
      <c r="E31" s="1848" t="e">
        <f>E27</f>
        <v>#REF!</v>
      </c>
      <c r="F31" s="2399">
        <v>20</v>
      </c>
      <c r="G31" s="1872">
        <v>0</v>
      </c>
      <c r="H31" s="1848">
        <f>F31-G31</f>
        <v>20</v>
      </c>
      <c r="I31" s="1857">
        <f>$I$14</f>
        <v>0.25</v>
      </c>
      <c r="J31" s="1848">
        <f>H31+(H31*I31)</f>
        <v>25</v>
      </c>
      <c r="K31" s="1873" t="e">
        <f>ROUND(E31*J31,2)</f>
        <v>#REF!</v>
      </c>
      <c r="L31" s="1449"/>
      <c r="M31" s="1864"/>
      <c r="T31" s="352"/>
      <c r="U31" s="352"/>
      <c r="V31" s="1113"/>
    </row>
    <row r="32" spans="2:23" s="1476" customFormat="1" ht="24">
      <c r="B32" s="1907" t="s">
        <v>956</v>
      </c>
      <c r="C32" s="1871" t="s">
        <v>867</v>
      </c>
      <c r="D32" s="1842" t="s">
        <v>35</v>
      </c>
      <c r="E32" s="1848" t="e">
        <f>#REF!+#REF!+#REF!+#REF!+#REF!</f>
        <v>#REF!</v>
      </c>
      <c r="F32" s="1862">
        <v>62.13</v>
      </c>
      <c r="G32" s="1856">
        <v>0</v>
      </c>
      <c r="H32" s="1856">
        <f t="shared" si="0"/>
        <v>62.13</v>
      </c>
      <c r="I32" s="1857">
        <f t="shared" ref="I32:I39" si="3">$I$14</f>
        <v>0.25</v>
      </c>
      <c r="J32" s="1867">
        <f t="shared" si="1"/>
        <v>77.662500000000009</v>
      </c>
      <c r="K32" s="1868" t="e">
        <f t="shared" si="2"/>
        <v>#REF!</v>
      </c>
      <c r="L32" s="1860" t="s">
        <v>748</v>
      </c>
      <c r="M32" s="1861" t="s">
        <v>30</v>
      </c>
      <c r="N32" s="914"/>
      <c r="O32" s="914"/>
      <c r="P32" s="914"/>
      <c r="Q32" s="914"/>
      <c r="R32" s="914"/>
      <c r="S32" s="914"/>
      <c r="T32" s="914"/>
      <c r="U32" s="914"/>
      <c r="V32" s="914"/>
      <c r="W32" s="914"/>
    </row>
    <row r="33" spans="2:23" s="1476" customFormat="1" ht="24">
      <c r="B33" s="1907" t="s">
        <v>957</v>
      </c>
      <c r="C33" s="1871" t="s">
        <v>385</v>
      </c>
      <c r="D33" s="1842" t="s">
        <v>46</v>
      </c>
      <c r="E33" s="1848" t="e">
        <f>#REF!+#REF!+#REF!+#REF!+#REF!</f>
        <v>#REF!</v>
      </c>
      <c r="F33" s="1862">
        <v>324.66000000000003</v>
      </c>
      <c r="G33" s="1856">
        <v>0</v>
      </c>
      <c r="H33" s="1856">
        <f t="shared" si="0"/>
        <v>324.66000000000003</v>
      </c>
      <c r="I33" s="1857">
        <f t="shared" si="3"/>
        <v>0.25</v>
      </c>
      <c r="J33" s="1867">
        <f t="shared" si="1"/>
        <v>405.82500000000005</v>
      </c>
      <c r="K33" s="1868" t="e">
        <f t="shared" si="2"/>
        <v>#REF!</v>
      </c>
      <c r="L33" s="1860" t="s">
        <v>71</v>
      </c>
      <c r="M33" s="1861" t="s">
        <v>30</v>
      </c>
      <c r="N33" s="914"/>
      <c r="O33" s="914"/>
      <c r="P33" s="914"/>
      <c r="Q33" s="914"/>
      <c r="R33" s="914"/>
      <c r="S33" s="914"/>
      <c r="T33" s="914"/>
      <c r="U33" s="914"/>
      <c r="V33" s="914"/>
      <c r="W33" s="914"/>
    </row>
    <row r="34" spans="2:23" s="1476" customFormat="1">
      <c r="B34" s="1907" t="s">
        <v>958</v>
      </c>
      <c r="C34" s="1871" t="s">
        <v>575</v>
      </c>
      <c r="D34" s="1842" t="s">
        <v>46</v>
      </c>
      <c r="E34" s="1848" t="e">
        <f>#REF!+#REF!+#REF!+#REF!+#REF!</f>
        <v>#REF!</v>
      </c>
      <c r="F34" s="1862">
        <v>270.45999999999998</v>
      </c>
      <c r="G34" s="1856">
        <v>0</v>
      </c>
      <c r="H34" s="1856">
        <f>F34-G34</f>
        <v>270.45999999999998</v>
      </c>
      <c r="I34" s="1857">
        <f t="shared" si="3"/>
        <v>0.25</v>
      </c>
      <c r="J34" s="1867">
        <f>H34+(H34*I34)</f>
        <v>338.07499999999999</v>
      </c>
      <c r="K34" s="1868" t="e">
        <f>ROUND(E34*J34,2)</f>
        <v>#REF!</v>
      </c>
      <c r="L34" s="1860" t="s">
        <v>315</v>
      </c>
      <c r="M34" s="1861" t="s">
        <v>31</v>
      </c>
      <c r="N34" s="914"/>
      <c r="O34" s="914"/>
      <c r="P34" s="914"/>
      <c r="Q34" s="914"/>
      <c r="R34" s="914"/>
      <c r="S34" s="914"/>
      <c r="T34" s="914"/>
      <c r="U34" s="914"/>
      <c r="V34" s="914"/>
      <c r="W34" s="914"/>
    </row>
    <row r="35" spans="2:23" s="1476" customFormat="1">
      <c r="B35" s="1907" t="s">
        <v>959</v>
      </c>
      <c r="C35" s="1871" t="s">
        <v>1220</v>
      </c>
      <c r="D35" s="1842" t="s">
        <v>46</v>
      </c>
      <c r="E35" s="1848" t="e">
        <f>#REF!+#REF!+#REF!+#REF!+#REF!</f>
        <v>#REF!</v>
      </c>
      <c r="F35" s="1862">
        <v>71.989999999999995</v>
      </c>
      <c r="G35" s="1856">
        <v>0</v>
      </c>
      <c r="H35" s="1856">
        <f t="shared" si="0"/>
        <v>71.989999999999995</v>
      </c>
      <c r="I35" s="1857">
        <f t="shared" si="3"/>
        <v>0.25</v>
      </c>
      <c r="J35" s="1867">
        <f t="shared" si="1"/>
        <v>89.987499999999997</v>
      </c>
      <c r="K35" s="1868" t="e">
        <f t="shared" si="2"/>
        <v>#REF!</v>
      </c>
      <c r="L35" s="1860" t="s">
        <v>1219</v>
      </c>
      <c r="M35" s="1861" t="s">
        <v>30</v>
      </c>
      <c r="N35" s="914"/>
      <c r="O35" s="914"/>
      <c r="P35" s="914"/>
      <c r="Q35" s="914"/>
      <c r="R35" s="914"/>
      <c r="S35" s="914"/>
      <c r="T35" s="914"/>
      <c r="U35" s="914"/>
      <c r="V35" s="914"/>
      <c r="W35" s="914"/>
    </row>
    <row r="36" spans="2:23" s="1476" customFormat="1">
      <c r="B36" s="1907" t="s">
        <v>960</v>
      </c>
      <c r="C36" s="1491" t="s">
        <v>386</v>
      </c>
      <c r="D36" s="1449" t="s">
        <v>46</v>
      </c>
      <c r="E36" s="1848" t="e">
        <f>#REF!</f>
        <v>#REF!</v>
      </c>
      <c r="F36" s="1877">
        <v>359.22</v>
      </c>
      <c r="G36" s="1875">
        <v>0</v>
      </c>
      <c r="H36" s="1875">
        <f t="shared" si="0"/>
        <v>359.22</v>
      </c>
      <c r="I36" s="1857">
        <f t="shared" si="3"/>
        <v>0.25</v>
      </c>
      <c r="J36" s="1867">
        <f t="shared" si="1"/>
        <v>449.02500000000003</v>
      </c>
      <c r="K36" s="1868" t="e">
        <f t="shared" si="2"/>
        <v>#REF!</v>
      </c>
      <c r="L36" s="1010" t="s">
        <v>34</v>
      </c>
      <c r="M36" s="1876" t="s">
        <v>30</v>
      </c>
      <c r="N36" s="914"/>
      <c r="O36" s="914"/>
      <c r="P36" s="914"/>
      <c r="Q36" s="914"/>
      <c r="R36" s="914"/>
      <c r="S36" s="914"/>
      <c r="T36" s="914"/>
      <c r="U36" s="914"/>
      <c r="V36" s="914"/>
      <c r="W36" s="914"/>
    </row>
    <row r="37" spans="2:23" s="1476" customFormat="1">
      <c r="B37" s="1907" t="s">
        <v>961</v>
      </c>
      <c r="C37" s="1491" t="s">
        <v>862</v>
      </c>
      <c r="D37" s="1449" t="s">
        <v>9</v>
      </c>
      <c r="E37" s="1848" t="e">
        <f>#REF!+#REF!+#REF!+#REF!</f>
        <v>#REF!</v>
      </c>
      <c r="F37" s="1877">
        <v>18.41</v>
      </c>
      <c r="G37" s="1875">
        <v>0</v>
      </c>
      <c r="H37" s="1875">
        <f t="shared" si="0"/>
        <v>18.41</v>
      </c>
      <c r="I37" s="1857">
        <f t="shared" si="3"/>
        <v>0.25</v>
      </c>
      <c r="J37" s="1867">
        <f t="shared" si="1"/>
        <v>23.012499999999999</v>
      </c>
      <c r="K37" s="1868" t="e">
        <f t="shared" si="2"/>
        <v>#REF!</v>
      </c>
      <c r="L37" s="1010" t="s">
        <v>502</v>
      </c>
      <c r="M37" s="1876" t="s">
        <v>31</v>
      </c>
      <c r="N37" s="914"/>
      <c r="O37" s="914"/>
      <c r="P37" s="914"/>
      <c r="Q37" s="914"/>
      <c r="R37" s="914"/>
      <c r="S37" s="914"/>
      <c r="T37" s="914"/>
      <c r="U37" s="914"/>
      <c r="V37" s="914"/>
      <c r="W37" s="914"/>
    </row>
    <row r="38" spans="2:23" s="1476" customFormat="1" ht="24">
      <c r="B38" s="1907" t="s">
        <v>962</v>
      </c>
      <c r="C38" s="1491" t="s">
        <v>864</v>
      </c>
      <c r="D38" s="1449" t="s">
        <v>47</v>
      </c>
      <c r="E38" s="1848" t="e">
        <f>#REF!+#REF!+#REF!+#REF!+#REF!</f>
        <v>#REF!</v>
      </c>
      <c r="F38" s="1877">
        <v>5.86</v>
      </c>
      <c r="G38" s="1875">
        <v>0</v>
      </c>
      <c r="H38" s="1875">
        <f t="shared" si="0"/>
        <v>5.86</v>
      </c>
      <c r="I38" s="1857">
        <f t="shared" si="3"/>
        <v>0.25</v>
      </c>
      <c r="J38" s="1867">
        <f t="shared" si="1"/>
        <v>7.3250000000000002</v>
      </c>
      <c r="K38" s="1868" t="e">
        <f t="shared" si="2"/>
        <v>#REF!</v>
      </c>
      <c r="L38" s="1010" t="s">
        <v>57</v>
      </c>
      <c r="M38" s="1876" t="s">
        <v>30</v>
      </c>
      <c r="N38" s="914"/>
      <c r="O38" s="914"/>
      <c r="P38" s="914"/>
      <c r="Q38" s="914"/>
      <c r="R38" s="914"/>
      <c r="S38" s="914"/>
      <c r="T38" s="914"/>
      <c r="U38" s="914"/>
      <c r="V38" s="914"/>
      <c r="W38" s="914"/>
    </row>
    <row r="39" spans="2:23" s="1564" customFormat="1" ht="37.5" customHeight="1">
      <c r="B39" s="1907" t="s">
        <v>963</v>
      </c>
      <c r="C39" s="1491" t="s">
        <v>866</v>
      </c>
      <c r="D39" s="1449" t="s">
        <v>35</v>
      </c>
      <c r="E39" s="1848" t="e">
        <f>#REF!</f>
        <v>#REF!</v>
      </c>
      <c r="F39" s="1877">
        <v>54.04</v>
      </c>
      <c r="G39" s="1877">
        <v>0</v>
      </c>
      <c r="H39" s="1877">
        <f t="shared" si="0"/>
        <v>54.04</v>
      </c>
      <c r="I39" s="1857">
        <f t="shared" si="3"/>
        <v>0.25</v>
      </c>
      <c r="J39" s="1858">
        <f t="shared" si="1"/>
        <v>67.55</v>
      </c>
      <c r="K39" s="1859" t="e">
        <f t="shared" si="2"/>
        <v>#REF!</v>
      </c>
      <c r="L39" s="1449" t="s">
        <v>60</v>
      </c>
      <c r="M39" s="1864" t="s">
        <v>30</v>
      </c>
      <c r="N39" s="340"/>
      <c r="O39" s="340"/>
      <c r="P39" s="340"/>
      <c r="Q39" s="340"/>
      <c r="R39" s="340"/>
      <c r="S39" s="340"/>
      <c r="T39" s="340"/>
      <c r="U39" s="340"/>
      <c r="V39" s="340"/>
      <c r="W39" s="340"/>
    </row>
    <row r="40" spans="2:23" s="1558" customFormat="1">
      <c r="B40" s="1878"/>
      <c r="C40" s="1908"/>
      <c r="D40" s="1879"/>
      <c r="E40" s="1880"/>
      <c r="F40" s="1881"/>
      <c r="G40" s="1882"/>
      <c r="H40" s="1883"/>
      <c r="I40" s="1884"/>
      <c r="J40" s="1885"/>
      <c r="K40" s="1886"/>
      <c r="L40" s="1887"/>
      <c r="M40" s="1888"/>
      <c r="N40" s="914"/>
      <c r="O40" s="914"/>
      <c r="P40" s="914"/>
      <c r="Q40" s="914"/>
      <c r="R40" s="914"/>
      <c r="S40" s="914"/>
      <c r="T40" s="914"/>
      <c r="U40" s="914"/>
      <c r="V40" s="914"/>
      <c r="W40" s="914"/>
    </row>
    <row r="41" spans="2:23" s="1558" customFormat="1">
      <c r="B41" s="2088"/>
      <c r="C41" s="2098" t="s">
        <v>911</v>
      </c>
      <c r="D41" s="2090"/>
      <c r="E41" s="2090"/>
      <c r="F41" s="2090"/>
      <c r="G41" s="2090"/>
      <c r="H41" s="2090"/>
      <c r="I41" s="2090"/>
      <c r="J41" s="2090"/>
      <c r="K41" s="2090" t="e">
        <f>SUM(K25:K40)</f>
        <v>#REF!</v>
      </c>
      <c r="L41" s="2090"/>
      <c r="M41" s="2091"/>
      <c r="N41" s="914"/>
      <c r="O41" s="914"/>
      <c r="P41" s="914"/>
      <c r="Q41" s="914"/>
      <c r="R41" s="914"/>
      <c r="S41" s="914"/>
      <c r="T41" s="914"/>
      <c r="U41" s="914"/>
      <c r="V41" s="914"/>
      <c r="W41" s="914"/>
    </row>
    <row r="42" spans="2:23" s="914" customFormat="1" ht="5.25" customHeight="1">
      <c r="B42" s="2783"/>
      <c r="C42" s="2783"/>
      <c r="D42" s="2783"/>
      <c r="E42" s="2783"/>
      <c r="F42" s="2783"/>
      <c r="G42" s="2783"/>
      <c r="H42" s="2783"/>
      <c r="I42" s="2783"/>
      <c r="J42" s="2783"/>
      <c r="K42" s="2783"/>
      <c r="L42" s="2783"/>
      <c r="M42" s="2783"/>
    </row>
    <row r="43" spans="2:23" s="914" customFormat="1" ht="17.100000000000001" customHeight="1">
      <c r="B43" s="2101"/>
      <c r="C43" s="2102" t="s">
        <v>1312</v>
      </c>
      <c r="D43" s="2103"/>
      <c r="E43" s="2104"/>
      <c r="F43" s="2105"/>
      <c r="G43" s="2105"/>
      <c r="H43" s="2105"/>
      <c r="I43" s="2105"/>
      <c r="J43" s="2105"/>
      <c r="K43" s="2105" t="e">
        <f>K21+K41</f>
        <v>#REF!</v>
      </c>
      <c r="L43" s="2106"/>
      <c r="M43" s="2107"/>
    </row>
    <row r="44" spans="2:23" s="914" customFormat="1">
      <c r="B44" s="947"/>
      <c r="C44" s="1504"/>
      <c r="D44" s="915"/>
      <c r="E44" s="1681"/>
      <c r="F44" s="1682"/>
      <c r="G44" s="1683"/>
      <c r="H44" s="1684"/>
      <c r="I44" s="1685"/>
      <c r="J44" s="974"/>
      <c r="K44" s="1686"/>
      <c r="L44" s="1568"/>
      <c r="M44" s="1569"/>
    </row>
    <row r="45" spans="2:23" s="1574" customFormat="1" ht="12">
      <c r="B45" s="947" t="s">
        <v>1308</v>
      </c>
      <c r="C45" s="1504" t="s">
        <v>53</v>
      </c>
      <c r="D45" s="1570"/>
      <c r="E45" s="1687"/>
      <c r="F45" s="1688"/>
      <c r="G45" s="1687"/>
      <c r="H45" s="1687"/>
      <c r="I45" s="1689"/>
      <c r="J45" s="1687"/>
      <c r="K45" s="1462"/>
      <c r="L45" s="1573"/>
      <c r="M45" s="1570"/>
      <c r="O45" s="1575"/>
      <c r="P45" s="1576"/>
      <c r="Q45" s="1336"/>
    </row>
    <row r="46" spans="2:23" s="1574" customFormat="1" ht="12">
      <c r="B46" s="947" t="s">
        <v>30</v>
      </c>
      <c r="C46" s="1505" t="s">
        <v>1392</v>
      </c>
      <c r="D46" s="1570"/>
      <c r="E46" s="1687"/>
      <c r="F46" s="1688"/>
      <c r="G46" s="1687"/>
      <c r="H46" s="1687"/>
      <c r="I46" s="1689"/>
      <c r="J46" s="1687"/>
      <c r="K46" s="1690"/>
      <c r="L46" s="1573"/>
      <c r="M46" s="1570"/>
      <c r="O46" s="1575"/>
      <c r="P46" s="1576"/>
      <c r="Q46" s="1336"/>
    </row>
    <row r="47" spans="2:23" s="1574" customFormat="1" ht="12">
      <c r="B47" s="947" t="s">
        <v>54</v>
      </c>
      <c r="C47" s="1505" t="s">
        <v>1039</v>
      </c>
      <c r="D47" s="1570"/>
      <c r="E47" s="1687"/>
      <c r="F47" s="1688"/>
      <c r="G47" s="1687"/>
      <c r="H47" s="1687"/>
      <c r="I47" s="1689"/>
      <c r="J47" s="1687"/>
      <c r="K47" s="1690"/>
      <c r="L47" s="1573"/>
      <c r="M47" s="1570"/>
      <c r="O47" s="1575"/>
      <c r="P47" s="1576"/>
      <c r="Q47" s="1336"/>
    </row>
    <row r="48" spans="2:23" s="1574" customFormat="1" ht="12">
      <c r="B48" s="947" t="s">
        <v>55</v>
      </c>
      <c r="C48" s="1505" t="s">
        <v>1037</v>
      </c>
      <c r="D48" s="1570"/>
      <c r="E48" s="1687"/>
      <c r="F48" s="1688"/>
      <c r="G48" s="1687"/>
      <c r="H48" s="1687"/>
      <c r="I48" s="1689"/>
      <c r="J48" s="1687"/>
      <c r="K48" s="1690"/>
      <c r="L48" s="1573"/>
      <c r="M48" s="1570"/>
      <c r="O48" s="1575"/>
      <c r="P48" s="1576"/>
      <c r="Q48" s="1336"/>
    </row>
    <row r="49" spans="2:17" s="1574" customFormat="1" ht="12">
      <c r="B49" s="947" t="s">
        <v>56</v>
      </c>
      <c r="C49" s="1505" t="s">
        <v>1037</v>
      </c>
      <c r="D49" s="1570"/>
      <c r="E49" s="1687"/>
      <c r="F49" s="1688"/>
      <c r="G49" s="1687"/>
      <c r="H49" s="1687"/>
      <c r="I49" s="1689"/>
      <c r="J49" s="1687"/>
      <c r="K49" s="1462"/>
      <c r="L49" s="1573"/>
      <c r="M49" s="1570"/>
      <c r="O49" s="1575"/>
      <c r="P49" s="1576"/>
      <c r="Q49" s="1336"/>
    </row>
    <row r="50" spans="2:17" s="1574" customFormat="1" ht="12">
      <c r="B50" s="947" t="s">
        <v>456</v>
      </c>
      <c r="C50" s="1505" t="s">
        <v>1034</v>
      </c>
      <c r="D50" s="1570"/>
      <c r="E50" s="1687"/>
      <c r="F50" s="1688"/>
      <c r="G50" s="1687"/>
      <c r="H50" s="1687"/>
      <c r="I50" s="1689"/>
      <c r="J50" s="1687"/>
      <c r="K50" s="1690"/>
      <c r="L50" s="1573"/>
      <c r="M50" s="1570"/>
      <c r="O50" s="1575"/>
      <c r="P50" s="1576"/>
      <c r="Q50" s="1336"/>
    </row>
    <row r="51" spans="2:17">
      <c r="B51" s="1497"/>
      <c r="C51" s="1506"/>
    </row>
    <row r="53" spans="2:17">
      <c r="D53" s="953"/>
      <c r="E53" s="1693"/>
      <c r="G53" s="1693"/>
      <c r="H53" s="1693"/>
      <c r="K53" s="1693"/>
    </row>
    <row r="54" spans="2:17">
      <c r="D54" s="953"/>
      <c r="E54" s="1693"/>
      <c r="G54" s="1693"/>
      <c r="H54" s="1693"/>
      <c r="K54" s="1693"/>
    </row>
    <row r="55" spans="2:17" s="953" customFormat="1">
      <c r="C55" s="1578"/>
      <c r="E55" s="1693"/>
      <c r="F55" s="1692"/>
      <c r="G55" s="1693"/>
      <c r="H55" s="1693"/>
      <c r="I55" s="1693"/>
      <c r="J55" s="1693"/>
      <c r="K55" s="1693"/>
    </row>
    <row r="56" spans="2:17" s="953" customFormat="1">
      <c r="C56" s="1578"/>
      <c r="E56" s="1693"/>
      <c r="F56" s="1692"/>
      <c r="G56" s="1693"/>
      <c r="H56" s="1693"/>
      <c r="I56" s="1693"/>
      <c r="J56" s="1693"/>
      <c r="K56" s="1693"/>
    </row>
    <row r="57" spans="2:17" s="953" customFormat="1">
      <c r="C57" s="1578"/>
      <c r="E57" s="1693"/>
      <c r="F57" s="1692"/>
      <c r="G57" s="1693"/>
      <c r="H57" s="1693"/>
      <c r="I57" s="1693"/>
      <c r="J57" s="1693"/>
      <c r="K57" s="1693"/>
    </row>
    <row r="58" spans="2:17" s="953" customFormat="1">
      <c r="C58" s="1578"/>
      <c r="E58" s="1693"/>
      <c r="F58" s="1692"/>
      <c r="G58" s="1693"/>
      <c r="H58" s="1693"/>
      <c r="I58" s="1693"/>
      <c r="J58" s="1693"/>
      <c r="K58" s="1693"/>
    </row>
    <row r="59" spans="2:17" s="953" customFormat="1">
      <c r="C59" s="1578"/>
      <c r="E59" s="1693"/>
      <c r="F59" s="1692"/>
      <c r="G59" s="1693"/>
      <c r="H59" s="1693"/>
      <c r="I59" s="1693"/>
      <c r="J59" s="1693"/>
      <c r="K59" s="1693"/>
    </row>
    <row r="60" spans="2:17" s="953" customFormat="1">
      <c r="C60" s="1578"/>
      <c r="E60" s="1693"/>
      <c r="F60" s="1692"/>
      <c r="G60" s="1693"/>
      <c r="H60" s="1693"/>
      <c r="I60" s="1693"/>
      <c r="J60" s="1693"/>
      <c r="K60" s="1693"/>
    </row>
    <row r="61" spans="2:17" s="953" customFormat="1">
      <c r="C61" s="1578"/>
      <c r="E61" s="1693"/>
      <c r="F61" s="1692"/>
      <c r="G61" s="1693"/>
      <c r="H61" s="1693"/>
      <c r="I61" s="1693"/>
      <c r="J61" s="1693"/>
      <c r="K61" s="1693"/>
    </row>
    <row r="62" spans="2:17" s="953" customFormat="1">
      <c r="C62" s="1578"/>
      <c r="E62" s="1693"/>
      <c r="F62" s="1692"/>
      <c r="G62" s="1693"/>
      <c r="H62" s="1693"/>
      <c r="I62" s="1693"/>
      <c r="J62" s="1693"/>
      <c r="K62" s="1693"/>
    </row>
    <row r="63" spans="2:17" s="953" customFormat="1">
      <c r="C63" s="1578"/>
      <c r="D63" s="959"/>
      <c r="E63" s="1691"/>
      <c r="F63" s="1692"/>
      <c r="G63" s="1691"/>
      <c r="H63" s="1691"/>
      <c r="I63" s="1693"/>
      <c r="J63" s="1693"/>
      <c r="K63" s="1694"/>
    </row>
    <row r="64" spans="2:17" s="953" customFormat="1">
      <c r="C64" s="1578"/>
      <c r="D64" s="959"/>
      <c r="E64" s="1691"/>
      <c r="F64" s="1692"/>
      <c r="G64" s="1691"/>
      <c r="H64" s="1691"/>
      <c r="I64" s="1693"/>
      <c r="J64" s="1693"/>
      <c r="K64" s="1694"/>
    </row>
    <row r="65" spans="3:11" s="953" customFormat="1">
      <c r="C65" s="1578"/>
      <c r="D65" s="959"/>
      <c r="E65" s="1691"/>
      <c r="F65" s="1692"/>
      <c r="G65" s="1691"/>
      <c r="H65" s="1691"/>
      <c r="I65" s="1693"/>
      <c r="J65" s="1693"/>
      <c r="K65" s="1694"/>
    </row>
    <row r="66" spans="3:11" s="953" customFormat="1">
      <c r="C66" s="1578"/>
      <c r="D66" s="959"/>
      <c r="E66" s="1691"/>
      <c r="F66" s="1692"/>
      <c r="G66" s="1691"/>
      <c r="H66" s="1691"/>
      <c r="I66" s="1693"/>
      <c r="J66" s="1693"/>
      <c r="K66" s="1694"/>
    </row>
    <row r="67" spans="3:11" s="953" customFormat="1">
      <c r="C67" s="1578"/>
      <c r="D67" s="959"/>
      <c r="E67" s="1691"/>
      <c r="F67" s="1692"/>
      <c r="G67" s="1691"/>
      <c r="H67" s="1691"/>
      <c r="I67" s="1693"/>
      <c r="J67" s="1693"/>
      <c r="K67" s="1694"/>
    </row>
    <row r="68" spans="3:11" s="953" customFormat="1">
      <c r="C68" s="1578"/>
      <c r="D68" s="959"/>
      <c r="E68" s="1691"/>
      <c r="F68" s="1692"/>
      <c r="G68" s="1691"/>
      <c r="H68" s="1691"/>
      <c r="I68" s="1693"/>
      <c r="J68" s="1693"/>
      <c r="K68" s="1694"/>
    </row>
    <row r="69" spans="3:11" s="953" customFormat="1">
      <c r="C69" s="1578"/>
      <c r="D69" s="959"/>
      <c r="E69" s="1691"/>
      <c r="F69" s="1692"/>
      <c r="G69" s="1691"/>
      <c r="H69" s="1691"/>
      <c r="I69" s="1693"/>
      <c r="J69" s="1693"/>
      <c r="K69" s="1694"/>
    </row>
    <row r="70" spans="3:11" s="953" customFormat="1">
      <c r="C70" s="1578"/>
      <c r="D70" s="959"/>
      <c r="E70" s="1691"/>
      <c r="F70" s="1692"/>
      <c r="G70" s="1691"/>
      <c r="H70" s="1691"/>
      <c r="I70" s="1693"/>
      <c r="J70" s="1693"/>
      <c r="K70" s="1694"/>
    </row>
    <row r="71" spans="3:11" s="953" customFormat="1">
      <c r="C71" s="1578"/>
      <c r="D71" s="959"/>
      <c r="E71" s="1691"/>
      <c r="F71" s="1692"/>
      <c r="G71" s="1691"/>
      <c r="H71" s="1691"/>
      <c r="I71" s="1693"/>
      <c r="J71" s="1693"/>
      <c r="K71" s="1694"/>
    </row>
    <row r="72" spans="3:11" s="953" customFormat="1">
      <c r="C72" s="1578"/>
      <c r="D72" s="959"/>
      <c r="E72" s="1691"/>
      <c r="F72" s="1692"/>
      <c r="G72" s="1691"/>
      <c r="H72" s="1691"/>
      <c r="I72" s="1693"/>
      <c r="J72" s="1693"/>
      <c r="K72" s="1694"/>
    </row>
    <row r="73" spans="3:11" s="953" customFormat="1">
      <c r="C73" s="1578"/>
      <c r="D73" s="959"/>
      <c r="E73" s="1691"/>
      <c r="F73" s="1692"/>
      <c r="G73" s="1691"/>
      <c r="H73" s="1691"/>
      <c r="I73" s="1693"/>
      <c r="J73" s="1693"/>
      <c r="K73" s="1694"/>
    </row>
    <row r="74" spans="3:11" s="953" customFormat="1">
      <c r="C74" s="1578"/>
      <c r="D74" s="959"/>
      <c r="E74" s="1691"/>
      <c r="F74" s="1692"/>
      <c r="G74" s="1691"/>
      <c r="H74" s="1691"/>
      <c r="I74" s="1693"/>
      <c r="J74" s="1693"/>
      <c r="K74" s="1694"/>
    </row>
    <row r="75" spans="3:11" s="953" customFormat="1">
      <c r="C75" s="1578"/>
      <c r="D75" s="959"/>
      <c r="E75" s="1691"/>
      <c r="F75" s="1692"/>
      <c r="G75" s="1691"/>
      <c r="H75" s="1691"/>
      <c r="I75" s="1693"/>
      <c r="J75" s="1693"/>
      <c r="K75" s="1694"/>
    </row>
    <row r="76" spans="3:11" s="953" customFormat="1">
      <c r="C76" s="1578"/>
      <c r="D76" s="959"/>
      <c r="E76" s="1691"/>
      <c r="F76" s="1692"/>
      <c r="G76" s="1691"/>
      <c r="H76" s="1691"/>
      <c r="I76" s="1693"/>
      <c r="J76" s="1693"/>
      <c r="K76" s="1694"/>
    </row>
    <row r="77" spans="3:11" s="953" customFormat="1">
      <c r="C77" s="1578"/>
      <c r="D77" s="959"/>
      <c r="E77" s="1691"/>
      <c r="F77" s="1692"/>
      <c r="G77" s="1691"/>
      <c r="H77" s="1691"/>
      <c r="I77" s="1693"/>
      <c r="J77" s="1693"/>
      <c r="K77" s="1694"/>
    </row>
    <row r="78" spans="3:11" s="953" customFormat="1">
      <c r="C78" s="1578"/>
      <c r="D78" s="959"/>
      <c r="E78" s="1691"/>
      <c r="F78" s="1692"/>
      <c r="G78" s="1691"/>
      <c r="H78" s="1691"/>
      <c r="I78" s="1693"/>
      <c r="J78" s="1693"/>
      <c r="K78" s="1694"/>
    </row>
    <row r="79" spans="3:11" s="953" customFormat="1">
      <c r="C79" s="1578"/>
      <c r="D79" s="959"/>
      <c r="E79" s="1691"/>
      <c r="F79" s="1692"/>
      <c r="G79" s="1691"/>
      <c r="H79" s="1691"/>
      <c r="I79" s="1693"/>
      <c r="J79" s="1693"/>
      <c r="K79" s="1694"/>
    </row>
    <row r="80" spans="3:11" s="953" customFormat="1">
      <c r="C80" s="1578"/>
      <c r="D80" s="959"/>
      <c r="E80" s="1691"/>
      <c r="F80" s="1692"/>
      <c r="G80" s="1691"/>
      <c r="H80" s="1691"/>
      <c r="I80" s="1693"/>
      <c r="J80" s="1693"/>
      <c r="K80" s="1694"/>
    </row>
    <row r="81" spans="3:11" s="953" customFormat="1">
      <c r="C81" s="1578"/>
      <c r="D81" s="959"/>
      <c r="E81" s="1691"/>
      <c r="F81" s="1692"/>
      <c r="G81" s="1691"/>
      <c r="H81" s="1691"/>
      <c r="I81" s="1693"/>
      <c r="J81" s="1693"/>
      <c r="K81" s="1694"/>
    </row>
    <row r="82" spans="3:11" s="953" customFormat="1">
      <c r="C82" s="1578"/>
      <c r="D82" s="959"/>
      <c r="E82" s="1691"/>
      <c r="F82" s="1692"/>
      <c r="G82" s="1691"/>
      <c r="H82" s="1691"/>
      <c r="I82" s="1693"/>
      <c r="J82" s="1693"/>
      <c r="K82" s="1694"/>
    </row>
    <row r="83" spans="3:11" s="953" customFormat="1">
      <c r="C83" s="1578"/>
      <c r="D83" s="959"/>
      <c r="E83" s="1691"/>
      <c r="F83" s="1692"/>
      <c r="G83" s="1691"/>
      <c r="H83" s="1691"/>
      <c r="I83" s="1693"/>
      <c r="J83" s="1693"/>
      <c r="K83" s="1694"/>
    </row>
    <row r="84" spans="3:11" s="953" customFormat="1">
      <c r="C84" s="1578"/>
      <c r="D84" s="959"/>
      <c r="E84" s="1691"/>
      <c r="F84" s="1692"/>
      <c r="G84" s="1691"/>
      <c r="H84" s="1691"/>
      <c r="I84" s="1693"/>
      <c r="J84" s="1693"/>
      <c r="K84" s="1694"/>
    </row>
    <row r="85" spans="3:11" s="953" customFormat="1">
      <c r="C85" s="1578"/>
      <c r="D85" s="959"/>
      <c r="E85" s="1691"/>
      <c r="F85" s="1692"/>
      <c r="G85" s="1691"/>
      <c r="H85" s="1691"/>
      <c r="I85" s="1693"/>
      <c r="J85" s="1693"/>
      <c r="K85" s="1694"/>
    </row>
    <row r="86" spans="3:11" s="953" customFormat="1">
      <c r="C86" s="1578"/>
      <c r="D86" s="959"/>
      <c r="E86" s="1691"/>
      <c r="F86" s="1692"/>
      <c r="G86" s="1691"/>
      <c r="H86" s="1691"/>
      <c r="I86" s="1693"/>
      <c r="J86" s="1693"/>
      <c r="K86" s="1694"/>
    </row>
    <row r="87" spans="3:11" s="953" customFormat="1">
      <c r="C87" s="1578"/>
      <c r="D87" s="959"/>
      <c r="E87" s="1691"/>
      <c r="F87" s="1692"/>
      <c r="G87" s="1691"/>
      <c r="H87" s="1691"/>
      <c r="I87" s="1693"/>
      <c r="J87" s="1693"/>
      <c r="K87" s="1694"/>
    </row>
    <row r="88" spans="3:11" s="953" customFormat="1">
      <c r="C88" s="1578"/>
      <c r="D88" s="959"/>
      <c r="E88" s="1691"/>
      <c r="F88" s="1692"/>
      <c r="G88" s="1691"/>
      <c r="H88" s="1691"/>
      <c r="I88" s="1693"/>
      <c r="J88" s="1693"/>
      <c r="K88" s="1694"/>
    </row>
    <row r="89" spans="3:11" s="953" customFormat="1">
      <c r="C89" s="1578"/>
      <c r="D89" s="959"/>
      <c r="E89" s="1691"/>
      <c r="F89" s="1692"/>
      <c r="G89" s="1691"/>
      <c r="H89" s="1691"/>
      <c r="I89" s="1693"/>
      <c r="J89" s="1693"/>
      <c r="K89" s="1694"/>
    </row>
    <row r="90" spans="3:11" s="953" customFormat="1">
      <c r="C90" s="1578"/>
      <c r="D90" s="959"/>
      <c r="E90" s="1691"/>
      <c r="F90" s="1692"/>
      <c r="G90" s="1691"/>
      <c r="H90" s="1691"/>
      <c r="I90" s="1693"/>
      <c r="J90" s="1693"/>
      <c r="K90" s="1694"/>
    </row>
    <row r="91" spans="3:11" s="953" customFormat="1">
      <c r="C91" s="1578"/>
      <c r="D91" s="959"/>
      <c r="E91" s="1691"/>
      <c r="F91" s="1692"/>
      <c r="G91" s="1691"/>
      <c r="H91" s="1691"/>
      <c r="I91" s="1693"/>
      <c r="J91" s="1693"/>
      <c r="K91" s="1694"/>
    </row>
    <row r="92" spans="3:11" s="953" customFormat="1">
      <c r="C92" s="1578"/>
      <c r="D92" s="959"/>
      <c r="E92" s="1691"/>
      <c r="F92" s="1692"/>
      <c r="G92" s="1691"/>
      <c r="H92" s="1691"/>
      <c r="I92" s="1693"/>
      <c r="J92" s="1693"/>
      <c r="K92" s="1694"/>
    </row>
    <row r="93" spans="3:11" s="953" customFormat="1">
      <c r="C93" s="1578"/>
      <c r="D93" s="959"/>
      <c r="E93" s="1691"/>
      <c r="F93" s="1692"/>
      <c r="G93" s="1691"/>
      <c r="H93" s="1691"/>
      <c r="I93" s="1693"/>
      <c r="J93" s="1693"/>
      <c r="K93" s="1694"/>
    </row>
    <row r="94" spans="3:11" s="953" customFormat="1">
      <c r="C94" s="1578"/>
      <c r="D94" s="959"/>
      <c r="E94" s="1691"/>
      <c r="F94" s="1692"/>
      <c r="G94" s="1691"/>
      <c r="H94" s="1691"/>
      <c r="I94" s="1693"/>
      <c r="J94" s="1693"/>
      <c r="K94" s="1694"/>
    </row>
    <row r="95" spans="3:11" s="953" customFormat="1">
      <c r="C95" s="1578"/>
      <c r="D95" s="959"/>
      <c r="E95" s="1691"/>
      <c r="F95" s="1692"/>
      <c r="G95" s="1691"/>
      <c r="H95" s="1691"/>
      <c r="I95" s="1693"/>
      <c r="J95" s="1693"/>
      <c r="K95" s="1694"/>
    </row>
    <row r="96" spans="3:11" s="953" customFormat="1">
      <c r="C96" s="1578"/>
      <c r="D96" s="959"/>
      <c r="E96" s="1691"/>
      <c r="F96" s="1692"/>
      <c r="G96" s="1691"/>
      <c r="H96" s="1691"/>
      <c r="I96" s="1693"/>
      <c r="J96" s="1693"/>
      <c r="K96" s="1694"/>
    </row>
    <row r="97" spans="3:11" s="953" customFormat="1">
      <c r="C97" s="1578"/>
      <c r="D97" s="959"/>
      <c r="E97" s="1691"/>
      <c r="F97" s="1692"/>
      <c r="G97" s="1691"/>
      <c r="H97" s="1691"/>
      <c r="I97" s="1693"/>
      <c r="J97" s="1693"/>
      <c r="K97" s="1694"/>
    </row>
    <row r="98" spans="3:11" s="953" customFormat="1">
      <c r="C98" s="1578"/>
      <c r="D98" s="959"/>
      <c r="E98" s="1691"/>
      <c r="F98" s="1692"/>
      <c r="G98" s="1691"/>
      <c r="H98" s="1691"/>
      <c r="I98" s="1693"/>
      <c r="J98" s="1693"/>
      <c r="K98" s="1694"/>
    </row>
    <row r="99" spans="3:11" s="953" customFormat="1">
      <c r="C99" s="1578"/>
      <c r="D99" s="959"/>
      <c r="E99" s="1691"/>
      <c r="F99" s="1692"/>
      <c r="G99" s="1691"/>
      <c r="H99" s="1691"/>
      <c r="I99" s="1693"/>
      <c r="J99" s="1693"/>
      <c r="K99" s="1694"/>
    </row>
    <row r="100" spans="3:11" s="953" customFormat="1">
      <c r="C100" s="1578"/>
      <c r="D100" s="959"/>
      <c r="E100" s="1691"/>
      <c r="F100" s="1692"/>
      <c r="G100" s="1691"/>
      <c r="H100" s="1691"/>
      <c r="I100" s="1693"/>
      <c r="J100" s="1693"/>
      <c r="K100" s="1694"/>
    </row>
    <row r="101" spans="3:11" s="953" customFormat="1">
      <c r="C101" s="1578"/>
      <c r="D101" s="959"/>
      <c r="E101" s="1691"/>
      <c r="F101" s="1692"/>
      <c r="G101" s="1691"/>
      <c r="H101" s="1691"/>
      <c r="I101" s="1693"/>
      <c r="J101" s="1693"/>
      <c r="K101" s="1694"/>
    </row>
    <row r="102" spans="3:11" s="953" customFormat="1">
      <c r="C102" s="1578"/>
      <c r="D102" s="959"/>
      <c r="E102" s="1691"/>
      <c r="F102" s="1692"/>
      <c r="G102" s="1691"/>
      <c r="H102" s="1691"/>
      <c r="I102" s="1693"/>
      <c r="J102" s="1693"/>
      <c r="K102" s="1694"/>
    </row>
    <row r="103" spans="3:11" s="953" customFormat="1">
      <c r="C103" s="1578"/>
      <c r="D103" s="959"/>
      <c r="E103" s="1691"/>
      <c r="F103" s="1692"/>
      <c r="G103" s="1691"/>
      <c r="H103" s="1691"/>
      <c r="I103" s="1693"/>
      <c r="J103" s="1693"/>
      <c r="K103" s="1694"/>
    </row>
    <row r="104" spans="3:11" s="953" customFormat="1">
      <c r="C104" s="1578"/>
      <c r="D104" s="959"/>
      <c r="E104" s="1691"/>
      <c r="F104" s="1692"/>
      <c r="G104" s="1691"/>
      <c r="H104" s="1691"/>
      <c r="I104" s="1693"/>
      <c r="J104" s="1693"/>
      <c r="K104" s="1694"/>
    </row>
    <row r="105" spans="3:11" s="953" customFormat="1">
      <c r="C105" s="1578"/>
      <c r="D105" s="959"/>
      <c r="E105" s="1691"/>
      <c r="F105" s="1692"/>
      <c r="G105" s="1691"/>
      <c r="H105" s="1691"/>
      <c r="I105" s="1693"/>
      <c r="J105" s="1693"/>
      <c r="K105" s="1694"/>
    </row>
    <row r="106" spans="3:11" s="953" customFormat="1">
      <c r="C106" s="1578"/>
      <c r="D106" s="959"/>
      <c r="E106" s="1691"/>
      <c r="F106" s="1692"/>
      <c r="G106" s="1691"/>
      <c r="H106" s="1691"/>
      <c r="I106" s="1693"/>
      <c r="J106" s="1693"/>
      <c r="K106" s="1694"/>
    </row>
    <row r="107" spans="3:11" s="953" customFormat="1">
      <c r="C107" s="1578"/>
      <c r="D107" s="959"/>
      <c r="E107" s="1691"/>
      <c r="F107" s="1692"/>
      <c r="G107" s="1691"/>
      <c r="H107" s="1691"/>
      <c r="I107" s="1693"/>
      <c r="J107" s="1693"/>
      <c r="K107" s="1694"/>
    </row>
    <row r="108" spans="3:11" s="953" customFormat="1">
      <c r="C108" s="1578"/>
      <c r="D108" s="959"/>
      <c r="E108" s="1691"/>
      <c r="F108" s="1692"/>
      <c r="G108" s="1691"/>
      <c r="H108" s="1691"/>
      <c r="I108" s="1693"/>
      <c r="J108" s="1693"/>
      <c r="K108" s="1694"/>
    </row>
    <row r="109" spans="3:11" s="953" customFormat="1">
      <c r="C109" s="1578"/>
      <c r="D109" s="959"/>
      <c r="E109" s="1691"/>
      <c r="F109" s="1692"/>
      <c r="G109" s="1691"/>
      <c r="H109" s="1691"/>
      <c r="I109" s="1693"/>
      <c r="J109" s="1693"/>
      <c r="K109" s="1694"/>
    </row>
    <row r="110" spans="3:11" s="953" customFormat="1">
      <c r="C110" s="1578"/>
      <c r="D110" s="959"/>
      <c r="E110" s="1691"/>
      <c r="F110" s="1692"/>
      <c r="G110" s="1691"/>
      <c r="H110" s="1691"/>
      <c r="I110" s="1693"/>
      <c r="J110" s="1693"/>
      <c r="K110" s="1694"/>
    </row>
    <row r="111" spans="3:11" s="953" customFormat="1">
      <c r="C111" s="1578"/>
      <c r="D111" s="959"/>
      <c r="E111" s="1691"/>
      <c r="F111" s="1692"/>
      <c r="G111" s="1691"/>
      <c r="H111" s="1691"/>
      <c r="I111" s="1693"/>
      <c r="J111" s="1693"/>
      <c r="K111" s="1694"/>
    </row>
    <row r="112" spans="3:11" s="953" customFormat="1">
      <c r="C112" s="1578"/>
      <c r="D112" s="959"/>
      <c r="E112" s="1691"/>
      <c r="F112" s="1692"/>
      <c r="G112" s="1691"/>
      <c r="H112" s="1691"/>
      <c r="I112" s="1693"/>
      <c r="J112" s="1693"/>
      <c r="K112" s="1694"/>
    </row>
    <row r="113" spans="3:11" s="953" customFormat="1">
      <c r="C113" s="1578"/>
      <c r="D113" s="959"/>
      <c r="E113" s="1691"/>
      <c r="F113" s="1692"/>
      <c r="G113" s="1691"/>
      <c r="H113" s="1691"/>
      <c r="I113" s="1693"/>
      <c r="J113" s="1693"/>
      <c r="K113" s="1694"/>
    </row>
    <row r="114" spans="3:11" s="953" customFormat="1">
      <c r="C114" s="1578"/>
      <c r="D114" s="959"/>
      <c r="E114" s="1691"/>
      <c r="F114" s="1692"/>
      <c r="G114" s="1691"/>
      <c r="H114" s="1691"/>
      <c r="I114" s="1693"/>
      <c r="J114" s="1693"/>
      <c r="K114" s="1694"/>
    </row>
    <row r="115" spans="3:11" s="953" customFormat="1">
      <c r="C115" s="1578"/>
      <c r="D115" s="959"/>
      <c r="E115" s="1691"/>
      <c r="F115" s="1692"/>
      <c r="G115" s="1691"/>
      <c r="H115" s="1691"/>
      <c r="I115" s="1693"/>
      <c r="J115" s="1693"/>
      <c r="K115" s="1694"/>
    </row>
    <row r="116" spans="3:11" s="953" customFormat="1">
      <c r="C116" s="1578"/>
      <c r="D116" s="959"/>
      <c r="E116" s="1691"/>
      <c r="F116" s="1692"/>
      <c r="G116" s="1691"/>
      <c r="H116" s="1691"/>
      <c r="I116" s="1693"/>
      <c r="J116" s="1693"/>
      <c r="K116" s="1694"/>
    </row>
    <row r="117" spans="3:11" s="953" customFormat="1">
      <c r="C117" s="1578"/>
      <c r="D117" s="959"/>
      <c r="E117" s="1691"/>
      <c r="F117" s="1692"/>
      <c r="G117" s="1691"/>
      <c r="H117" s="1691"/>
      <c r="I117" s="1693"/>
      <c r="J117" s="1693"/>
      <c r="K117" s="1694"/>
    </row>
    <row r="118" spans="3:11" s="953" customFormat="1">
      <c r="C118" s="1578"/>
      <c r="D118" s="959"/>
      <c r="E118" s="1691"/>
      <c r="F118" s="1692"/>
      <c r="G118" s="1691"/>
      <c r="H118" s="1691"/>
      <c r="I118" s="1693"/>
      <c r="J118" s="1693"/>
      <c r="K118" s="1694"/>
    </row>
    <row r="119" spans="3:11" s="953" customFormat="1">
      <c r="C119" s="1578"/>
      <c r="D119" s="959"/>
      <c r="E119" s="1691"/>
      <c r="F119" s="1692"/>
      <c r="G119" s="1691"/>
      <c r="H119" s="1691"/>
      <c r="I119" s="1693"/>
      <c r="J119" s="1693"/>
      <c r="K119" s="1694"/>
    </row>
    <row r="120" spans="3:11" s="953" customFormat="1">
      <c r="C120" s="1578"/>
      <c r="D120" s="959"/>
      <c r="E120" s="1691"/>
      <c r="F120" s="1692"/>
      <c r="G120" s="1691"/>
      <c r="H120" s="1691"/>
      <c r="I120" s="1693"/>
      <c r="J120" s="1693"/>
      <c r="K120" s="1694"/>
    </row>
    <row r="121" spans="3:11" s="953" customFormat="1">
      <c r="C121" s="1578"/>
      <c r="D121" s="959"/>
      <c r="E121" s="1691"/>
      <c r="F121" s="1692"/>
      <c r="G121" s="1691"/>
      <c r="H121" s="1691"/>
      <c r="I121" s="1693"/>
      <c r="J121" s="1693"/>
      <c r="K121" s="1694"/>
    </row>
    <row r="122" spans="3:11" s="953" customFormat="1">
      <c r="C122" s="1578"/>
      <c r="D122" s="959"/>
      <c r="E122" s="1691"/>
      <c r="F122" s="1692"/>
      <c r="G122" s="1691"/>
      <c r="H122" s="1691"/>
      <c r="I122" s="1693"/>
      <c r="J122" s="1693"/>
      <c r="K122" s="1694"/>
    </row>
    <row r="123" spans="3:11" s="953" customFormat="1">
      <c r="C123" s="1578"/>
      <c r="D123" s="959"/>
      <c r="E123" s="1691"/>
      <c r="F123" s="1692"/>
      <c r="G123" s="1691"/>
      <c r="H123" s="1691"/>
      <c r="I123" s="1693"/>
      <c r="J123" s="1693"/>
      <c r="K123" s="1694"/>
    </row>
    <row r="124" spans="3:11" s="953" customFormat="1">
      <c r="C124" s="1578"/>
      <c r="D124" s="959"/>
      <c r="E124" s="1691"/>
      <c r="F124" s="1692"/>
      <c r="G124" s="1691"/>
      <c r="H124" s="1691"/>
      <c r="I124" s="1693"/>
      <c r="J124" s="1693"/>
      <c r="K124" s="1694"/>
    </row>
    <row r="125" spans="3:11" s="953" customFormat="1">
      <c r="C125" s="1578"/>
      <c r="D125" s="959"/>
      <c r="E125" s="1691"/>
      <c r="F125" s="1692"/>
      <c r="G125" s="1691"/>
      <c r="H125" s="1691"/>
      <c r="I125" s="1693"/>
      <c r="J125" s="1693"/>
      <c r="K125" s="1694"/>
    </row>
    <row r="126" spans="3:11" s="953" customFormat="1">
      <c r="C126" s="1578"/>
      <c r="D126" s="959"/>
      <c r="E126" s="1691"/>
      <c r="F126" s="1692"/>
      <c r="G126" s="1691"/>
      <c r="H126" s="1691"/>
      <c r="I126" s="1693"/>
      <c r="J126" s="1693"/>
      <c r="K126" s="1694"/>
    </row>
    <row r="127" spans="3:11" s="953" customFormat="1">
      <c r="C127" s="1578"/>
      <c r="D127" s="959"/>
      <c r="E127" s="1691"/>
      <c r="F127" s="1692"/>
      <c r="G127" s="1691"/>
      <c r="H127" s="1691"/>
      <c r="I127" s="1693"/>
      <c r="J127" s="1693"/>
      <c r="K127" s="1694"/>
    </row>
    <row r="128" spans="3:11" s="953" customFormat="1">
      <c r="C128" s="1578"/>
      <c r="D128" s="959"/>
      <c r="E128" s="1691"/>
      <c r="F128" s="1692"/>
      <c r="G128" s="1691"/>
      <c r="H128" s="1691"/>
      <c r="I128" s="1693"/>
      <c r="J128" s="1693"/>
      <c r="K128" s="1694"/>
    </row>
    <row r="129" spans="3:11" s="953" customFormat="1">
      <c r="C129" s="1578"/>
      <c r="D129" s="959"/>
      <c r="E129" s="1691"/>
      <c r="F129" s="1692"/>
      <c r="G129" s="1691"/>
      <c r="H129" s="1691"/>
      <c r="I129" s="1693"/>
      <c r="J129" s="1693"/>
      <c r="K129" s="1694"/>
    </row>
    <row r="130" spans="3:11" s="953" customFormat="1">
      <c r="C130" s="1578"/>
      <c r="D130" s="959"/>
      <c r="E130" s="1691"/>
      <c r="F130" s="1692"/>
      <c r="G130" s="1691"/>
      <c r="H130" s="1691"/>
      <c r="I130" s="1693"/>
      <c r="J130" s="1693"/>
      <c r="K130" s="1694"/>
    </row>
    <row r="131" spans="3:11" s="953" customFormat="1">
      <c r="C131" s="1578"/>
      <c r="D131" s="959"/>
      <c r="E131" s="1691"/>
      <c r="F131" s="1692"/>
      <c r="G131" s="1691"/>
      <c r="H131" s="1691"/>
      <c r="I131" s="1693"/>
      <c r="J131" s="1693"/>
      <c r="K131" s="1694"/>
    </row>
    <row r="132" spans="3:11" s="953" customFormat="1">
      <c r="C132" s="1578"/>
      <c r="D132" s="959"/>
      <c r="E132" s="1691"/>
      <c r="F132" s="1692"/>
      <c r="G132" s="1691"/>
      <c r="H132" s="1691"/>
      <c r="I132" s="1693"/>
      <c r="J132" s="1693"/>
      <c r="K132" s="1694"/>
    </row>
    <row r="133" spans="3:11" s="953" customFormat="1">
      <c r="C133" s="1578"/>
      <c r="D133" s="959"/>
      <c r="E133" s="1691"/>
      <c r="F133" s="1692"/>
      <c r="G133" s="1691"/>
      <c r="H133" s="1691"/>
      <c r="I133" s="1693"/>
      <c r="J133" s="1693"/>
      <c r="K133" s="1694"/>
    </row>
    <row r="134" spans="3:11" s="953" customFormat="1">
      <c r="C134" s="1578"/>
      <c r="D134" s="959"/>
      <c r="E134" s="1691"/>
      <c r="F134" s="1692"/>
      <c r="G134" s="1691"/>
      <c r="H134" s="1691"/>
      <c r="I134" s="1693"/>
      <c r="J134" s="1693"/>
      <c r="K134" s="1694"/>
    </row>
    <row r="135" spans="3:11" s="953" customFormat="1">
      <c r="C135" s="1578"/>
      <c r="D135" s="959"/>
      <c r="E135" s="1691"/>
      <c r="F135" s="1692"/>
      <c r="G135" s="1691"/>
      <c r="H135" s="1691"/>
      <c r="I135" s="1693"/>
      <c r="J135" s="1693"/>
      <c r="K135" s="1694"/>
    </row>
    <row r="136" spans="3:11" s="953" customFormat="1">
      <c r="C136" s="1578"/>
      <c r="D136" s="959"/>
      <c r="E136" s="1691"/>
      <c r="F136" s="1692"/>
      <c r="G136" s="1691"/>
      <c r="H136" s="1691"/>
      <c r="I136" s="1693"/>
      <c r="J136" s="1693"/>
      <c r="K136" s="1694"/>
    </row>
    <row r="137" spans="3:11" s="953" customFormat="1">
      <c r="C137" s="1578"/>
      <c r="D137" s="959"/>
      <c r="E137" s="1691"/>
      <c r="F137" s="1692"/>
      <c r="G137" s="1691"/>
      <c r="H137" s="1691"/>
      <c r="I137" s="1693"/>
      <c r="J137" s="1693"/>
      <c r="K137" s="1694"/>
    </row>
    <row r="138" spans="3:11" s="953" customFormat="1">
      <c r="C138" s="1578"/>
      <c r="D138" s="959"/>
      <c r="E138" s="1691"/>
      <c r="F138" s="1692"/>
      <c r="G138" s="1691"/>
      <c r="H138" s="1691"/>
      <c r="I138" s="1693"/>
      <c r="J138" s="1693"/>
      <c r="K138" s="1694"/>
    </row>
    <row r="139" spans="3:11" s="953" customFormat="1">
      <c r="C139" s="1578"/>
      <c r="D139" s="959"/>
      <c r="E139" s="1691"/>
      <c r="F139" s="1692"/>
      <c r="G139" s="1691"/>
      <c r="H139" s="1691"/>
      <c r="I139" s="1693"/>
      <c r="J139" s="1693"/>
      <c r="K139" s="1694"/>
    </row>
    <row r="140" spans="3:11" s="953" customFormat="1">
      <c r="C140" s="1578"/>
      <c r="D140" s="959"/>
      <c r="E140" s="1691"/>
      <c r="F140" s="1692"/>
      <c r="G140" s="1691"/>
      <c r="H140" s="1691"/>
      <c r="I140" s="1693"/>
      <c r="J140" s="1693"/>
      <c r="K140" s="1694"/>
    </row>
    <row r="141" spans="3:11" s="953" customFormat="1">
      <c r="C141" s="1578"/>
      <c r="D141" s="959"/>
      <c r="E141" s="1691"/>
      <c r="F141" s="1692"/>
      <c r="G141" s="1691"/>
      <c r="H141" s="1691"/>
      <c r="I141" s="1693"/>
      <c r="J141" s="1693"/>
      <c r="K141" s="1694"/>
    </row>
    <row r="142" spans="3:11" s="953" customFormat="1">
      <c r="C142" s="1578"/>
      <c r="D142" s="959"/>
      <c r="E142" s="1691"/>
      <c r="F142" s="1692"/>
      <c r="G142" s="1691"/>
      <c r="H142" s="1691"/>
      <c r="I142" s="1693"/>
      <c r="J142" s="1693"/>
      <c r="K142" s="1694"/>
    </row>
    <row r="143" spans="3:11" s="953" customFormat="1">
      <c r="C143" s="1578"/>
      <c r="D143" s="959"/>
      <c r="E143" s="1691"/>
      <c r="F143" s="1692"/>
      <c r="G143" s="1691"/>
      <c r="H143" s="1691"/>
      <c r="I143" s="1693"/>
      <c r="J143" s="1693"/>
      <c r="K143" s="1694"/>
    </row>
    <row r="144" spans="3:11" s="953" customFormat="1">
      <c r="C144" s="1578"/>
      <c r="D144" s="959"/>
      <c r="E144" s="1691"/>
      <c r="F144" s="1692"/>
      <c r="G144" s="1691"/>
      <c r="H144" s="1691"/>
      <c r="I144" s="1693"/>
      <c r="J144" s="1693"/>
      <c r="K144" s="1694"/>
    </row>
    <row r="145" spans="3:11" s="953" customFormat="1">
      <c r="C145" s="1578"/>
      <c r="D145" s="959"/>
      <c r="E145" s="1691"/>
      <c r="F145" s="1692"/>
      <c r="G145" s="1691"/>
      <c r="H145" s="1691"/>
      <c r="I145" s="1693"/>
      <c r="J145" s="1693"/>
      <c r="K145" s="1694"/>
    </row>
    <row r="146" spans="3:11" s="953" customFormat="1">
      <c r="C146" s="1578"/>
      <c r="D146" s="959"/>
      <c r="E146" s="1691"/>
      <c r="F146" s="1692"/>
      <c r="G146" s="1691"/>
      <c r="H146" s="1691"/>
      <c r="I146" s="1693"/>
      <c r="J146" s="1693"/>
      <c r="K146" s="1694"/>
    </row>
    <row r="147" spans="3:11" s="953" customFormat="1">
      <c r="C147" s="1578"/>
      <c r="D147" s="959"/>
      <c r="E147" s="1691"/>
      <c r="F147" s="1692"/>
      <c r="G147" s="1691"/>
      <c r="H147" s="1691"/>
      <c r="I147" s="1693"/>
      <c r="J147" s="1693"/>
      <c r="K147" s="1694"/>
    </row>
    <row r="148" spans="3:11" s="953" customFormat="1">
      <c r="C148" s="1578"/>
      <c r="D148" s="959"/>
      <c r="E148" s="1691"/>
      <c r="F148" s="1692"/>
      <c r="G148" s="1691"/>
      <c r="H148" s="1691"/>
      <c r="I148" s="1693"/>
      <c r="J148" s="1693"/>
      <c r="K148" s="1694"/>
    </row>
    <row r="149" spans="3:11" s="953" customFormat="1">
      <c r="C149" s="1578"/>
      <c r="D149" s="959"/>
      <c r="E149" s="1691"/>
      <c r="F149" s="1692"/>
      <c r="G149" s="1691"/>
      <c r="H149" s="1691"/>
      <c r="I149" s="1693"/>
      <c r="J149" s="1693"/>
      <c r="K149" s="1694"/>
    </row>
    <row r="150" spans="3:11" s="953" customFormat="1">
      <c r="C150" s="1578"/>
      <c r="D150" s="959"/>
      <c r="E150" s="1691"/>
      <c r="F150" s="1692"/>
      <c r="G150" s="1691"/>
      <c r="H150" s="1691"/>
      <c r="I150" s="1693"/>
      <c r="J150" s="1693"/>
      <c r="K150" s="1694"/>
    </row>
    <row r="151" spans="3:11" s="953" customFormat="1">
      <c r="C151" s="1578"/>
      <c r="D151" s="959"/>
      <c r="E151" s="1691"/>
      <c r="F151" s="1692"/>
      <c r="G151" s="1691"/>
      <c r="H151" s="1691"/>
      <c r="I151" s="1693"/>
      <c r="J151" s="1693"/>
      <c r="K151" s="1694"/>
    </row>
    <row r="152" spans="3:11" s="953" customFormat="1">
      <c r="C152" s="1578"/>
      <c r="D152" s="959"/>
      <c r="E152" s="1691"/>
      <c r="F152" s="1692"/>
      <c r="G152" s="1691"/>
      <c r="H152" s="1691"/>
      <c r="I152" s="1693"/>
      <c r="J152" s="1693"/>
      <c r="K152" s="1694"/>
    </row>
    <row r="153" spans="3:11" s="953" customFormat="1">
      <c r="C153" s="1578"/>
      <c r="D153" s="959"/>
      <c r="E153" s="1691"/>
      <c r="F153" s="1692"/>
      <c r="G153" s="1691"/>
      <c r="H153" s="1691"/>
      <c r="I153" s="1693"/>
      <c r="J153" s="1693"/>
      <c r="K153" s="1694"/>
    </row>
    <row r="154" spans="3:11" s="953" customFormat="1">
      <c r="C154" s="1578"/>
      <c r="D154" s="959"/>
      <c r="E154" s="1691"/>
      <c r="F154" s="1692"/>
      <c r="G154" s="1691"/>
      <c r="H154" s="1691"/>
      <c r="I154" s="1693"/>
      <c r="J154" s="1693"/>
      <c r="K154" s="1694"/>
    </row>
    <row r="155" spans="3:11" s="953" customFormat="1">
      <c r="C155" s="1578"/>
      <c r="D155" s="959"/>
      <c r="E155" s="1691"/>
      <c r="F155" s="1692"/>
      <c r="G155" s="1691"/>
      <c r="H155" s="1691"/>
      <c r="I155" s="1693"/>
      <c r="J155" s="1693"/>
      <c r="K155" s="1694"/>
    </row>
    <row r="156" spans="3:11" s="953" customFormat="1">
      <c r="C156" s="1578"/>
      <c r="D156" s="959"/>
      <c r="E156" s="1691"/>
      <c r="F156" s="1692"/>
      <c r="G156" s="1691"/>
      <c r="H156" s="1691"/>
      <c r="I156" s="1693"/>
      <c r="J156" s="1693"/>
      <c r="K156" s="1694"/>
    </row>
    <row r="157" spans="3:11" s="953" customFormat="1">
      <c r="C157" s="1578"/>
      <c r="D157" s="959"/>
      <c r="E157" s="1691"/>
      <c r="F157" s="1692"/>
      <c r="G157" s="1691"/>
      <c r="H157" s="1691"/>
      <c r="I157" s="1693"/>
      <c r="J157" s="1693"/>
      <c r="K157" s="1694"/>
    </row>
    <row r="158" spans="3:11" s="953" customFormat="1">
      <c r="C158" s="1578"/>
      <c r="D158" s="959"/>
      <c r="E158" s="1691"/>
      <c r="F158" s="1692"/>
      <c r="G158" s="1691"/>
      <c r="H158" s="1691"/>
      <c r="I158" s="1693"/>
      <c r="J158" s="1693"/>
      <c r="K158" s="1694"/>
    </row>
    <row r="159" spans="3:11" s="953" customFormat="1">
      <c r="C159" s="1578"/>
      <c r="D159" s="959"/>
      <c r="E159" s="1691"/>
      <c r="F159" s="1692"/>
      <c r="G159" s="1691"/>
      <c r="H159" s="1691"/>
      <c r="I159" s="1693"/>
      <c r="J159" s="1693"/>
      <c r="K159" s="1694"/>
    </row>
    <row r="160" spans="3:11" s="953" customFormat="1">
      <c r="C160" s="1578"/>
      <c r="D160" s="959"/>
      <c r="E160" s="1691"/>
      <c r="F160" s="1692"/>
      <c r="G160" s="1691"/>
      <c r="H160" s="1691"/>
      <c r="I160" s="1693"/>
      <c r="J160" s="1693"/>
      <c r="K160" s="1694"/>
    </row>
    <row r="161" spans="3:11" s="953" customFormat="1">
      <c r="C161" s="1578"/>
      <c r="D161" s="959"/>
      <c r="E161" s="1691"/>
      <c r="F161" s="1692"/>
      <c r="G161" s="1691"/>
      <c r="H161" s="1691"/>
      <c r="I161" s="1693"/>
      <c r="J161" s="1693"/>
      <c r="K161" s="1694"/>
    </row>
    <row r="162" spans="3:11" s="953" customFormat="1">
      <c r="C162" s="1578"/>
      <c r="D162" s="959"/>
      <c r="E162" s="1691"/>
      <c r="F162" s="1692"/>
      <c r="G162" s="1691"/>
      <c r="H162" s="1691"/>
      <c r="I162" s="1693"/>
      <c r="J162" s="1693"/>
      <c r="K162" s="1694"/>
    </row>
    <row r="163" spans="3:11" s="953" customFormat="1">
      <c r="C163" s="1578"/>
      <c r="D163" s="959"/>
      <c r="E163" s="1691"/>
      <c r="F163" s="1692"/>
      <c r="G163" s="1691"/>
      <c r="H163" s="1691"/>
      <c r="I163" s="1693"/>
      <c r="J163" s="1693"/>
      <c r="K163" s="1694"/>
    </row>
    <row r="164" spans="3:11" s="953" customFormat="1">
      <c r="C164" s="1578"/>
      <c r="D164" s="959"/>
      <c r="E164" s="1691"/>
      <c r="F164" s="1692"/>
      <c r="G164" s="1691"/>
      <c r="H164" s="1691"/>
      <c r="I164" s="1693"/>
      <c r="J164" s="1693"/>
      <c r="K164" s="1694"/>
    </row>
    <row r="165" spans="3:11" s="953" customFormat="1">
      <c r="C165" s="1578"/>
      <c r="D165" s="959"/>
      <c r="E165" s="1691"/>
      <c r="F165" s="1692"/>
      <c r="G165" s="1691"/>
      <c r="H165" s="1691"/>
      <c r="I165" s="1693"/>
      <c r="J165" s="1693"/>
      <c r="K165" s="1694"/>
    </row>
    <row r="166" spans="3:11" s="953" customFormat="1">
      <c r="C166" s="1578"/>
      <c r="D166" s="959"/>
      <c r="E166" s="1691"/>
      <c r="F166" s="1692"/>
      <c r="G166" s="1691"/>
      <c r="H166" s="1691"/>
      <c r="I166" s="1693"/>
      <c r="J166" s="1693"/>
      <c r="K166" s="1694"/>
    </row>
    <row r="167" spans="3:11" s="953" customFormat="1">
      <c r="C167" s="1578"/>
      <c r="D167" s="959"/>
      <c r="E167" s="1691"/>
      <c r="F167" s="1692"/>
      <c r="G167" s="1691"/>
      <c r="H167" s="1691"/>
      <c r="I167" s="1693"/>
      <c r="J167" s="1693"/>
      <c r="K167" s="1694"/>
    </row>
    <row r="168" spans="3:11" s="953" customFormat="1">
      <c r="C168" s="1578"/>
      <c r="D168" s="959"/>
      <c r="E168" s="1691"/>
      <c r="F168" s="1692"/>
      <c r="G168" s="1691"/>
      <c r="H168" s="1691"/>
      <c r="I168" s="1693"/>
      <c r="J168" s="1693"/>
      <c r="K168" s="1694"/>
    </row>
    <row r="169" spans="3:11" s="953" customFormat="1">
      <c r="C169" s="1578"/>
      <c r="D169" s="959"/>
      <c r="E169" s="1691"/>
      <c r="F169" s="1692"/>
      <c r="G169" s="1691"/>
      <c r="H169" s="1691"/>
      <c r="I169" s="1693"/>
      <c r="J169" s="1693"/>
      <c r="K169" s="1694"/>
    </row>
    <row r="170" spans="3:11" s="953" customFormat="1">
      <c r="C170" s="1578"/>
      <c r="D170" s="959"/>
      <c r="E170" s="1691"/>
      <c r="F170" s="1692"/>
      <c r="G170" s="1691"/>
      <c r="H170" s="1691"/>
      <c r="I170" s="1693"/>
      <c r="J170" s="1693"/>
      <c r="K170" s="1694"/>
    </row>
    <row r="171" spans="3:11" s="953" customFormat="1">
      <c r="C171" s="1578"/>
      <c r="D171" s="959"/>
      <c r="E171" s="1691"/>
      <c r="F171" s="1692"/>
      <c r="G171" s="1691"/>
      <c r="H171" s="1691"/>
      <c r="I171" s="1693"/>
      <c r="J171" s="1693"/>
      <c r="K171" s="1694"/>
    </row>
    <row r="172" spans="3:11" s="953" customFormat="1">
      <c r="C172" s="1578"/>
      <c r="D172" s="959"/>
      <c r="E172" s="1691"/>
      <c r="F172" s="1692"/>
      <c r="G172" s="1691"/>
      <c r="H172" s="1691"/>
      <c r="I172" s="1693"/>
      <c r="J172" s="1693"/>
      <c r="K172" s="1694"/>
    </row>
    <row r="173" spans="3:11" s="953" customFormat="1">
      <c r="C173" s="1578"/>
      <c r="D173" s="959"/>
      <c r="E173" s="1691"/>
      <c r="F173" s="1692"/>
      <c r="G173" s="1691"/>
      <c r="H173" s="1691"/>
      <c r="I173" s="1693"/>
      <c r="J173" s="1693"/>
      <c r="K173" s="1694"/>
    </row>
    <row r="174" spans="3:11" s="953" customFormat="1">
      <c r="C174" s="1578"/>
      <c r="D174" s="959"/>
      <c r="E174" s="1691"/>
      <c r="F174" s="1692"/>
      <c r="G174" s="1691"/>
      <c r="H174" s="1691"/>
      <c r="I174" s="1693"/>
      <c r="J174" s="1693"/>
      <c r="K174" s="1694"/>
    </row>
    <row r="175" spans="3:11" s="953" customFormat="1">
      <c r="C175" s="1578"/>
      <c r="D175" s="959"/>
      <c r="E175" s="1691"/>
      <c r="F175" s="1692"/>
      <c r="G175" s="1691"/>
      <c r="H175" s="1691"/>
      <c r="I175" s="1693"/>
      <c r="J175" s="1693"/>
      <c r="K175" s="1694"/>
    </row>
  </sheetData>
  <mergeCells count="9">
    <mergeCell ref="B42:M42"/>
    <mergeCell ref="B8:M8"/>
    <mergeCell ref="B22:M22"/>
    <mergeCell ref="B7:M7"/>
    <mergeCell ref="B1:M1"/>
    <mergeCell ref="B2:M2"/>
    <mergeCell ref="B3:K3"/>
    <mergeCell ref="F5:K5"/>
    <mergeCell ref="F6:K6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201"/>
  <sheetViews>
    <sheetView view="pageBreakPreview" topLeftCell="A162" zoomScaleSheetLayoutView="100" workbookViewId="0">
      <selection activeCell="E196" sqref="E196"/>
    </sheetView>
  </sheetViews>
  <sheetFormatPr defaultRowHeight="12"/>
  <cols>
    <col min="1" max="1" width="1.140625" style="1574" customWidth="1"/>
    <col min="2" max="2" width="12.28515625" style="1647" customWidth="1"/>
    <col min="3" max="3" width="66" style="2440" customWidth="1"/>
    <col min="4" max="4" width="6.7109375" style="1570" customWidth="1"/>
    <col min="5" max="5" width="12.140625" style="2441" customWidth="1"/>
    <col min="6" max="7" width="11.140625" style="1645" customWidth="1"/>
    <col min="8" max="8" width="11" style="1645" customWidth="1"/>
    <col min="9" max="9" width="11" style="1689" customWidth="1"/>
    <col min="10" max="10" width="11" style="1687" customWidth="1"/>
    <col min="11" max="11" width="15" style="1462" customWidth="1"/>
    <col min="12" max="12" width="10.85546875" style="1573" customWidth="1"/>
    <col min="13" max="13" width="10" style="1570" customWidth="1"/>
    <col min="14" max="14" width="2.42578125" style="1574" customWidth="1"/>
    <col min="15" max="15" width="46" style="1140" customWidth="1"/>
    <col min="16" max="16" width="10.85546875" style="1576" customWidth="1"/>
    <col min="17" max="17" width="10" style="1336" customWidth="1"/>
    <col min="18" max="16384" width="9.140625" style="1574"/>
  </cols>
  <sheetData>
    <row r="1" spans="2:26" ht="15.75" hidden="1" customHeight="1">
      <c r="B1" s="2783" t="s">
        <v>48</v>
      </c>
      <c r="C1" s="2783"/>
      <c r="D1" s="2783"/>
      <c r="E1" s="2783"/>
      <c r="F1" s="2783"/>
      <c r="G1" s="2783"/>
      <c r="H1" s="2783"/>
      <c r="I1" s="2783"/>
      <c r="J1" s="2783"/>
      <c r="K1" s="2783"/>
      <c r="L1" s="2783"/>
      <c r="M1" s="2783"/>
      <c r="N1" s="1706"/>
      <c r="O1" s="1574"/>
      <c r="P1" s="1574"/>
      <c r="Q1" s="1574"/>
    </row>
    <row r="2" spans="2:26" ht="12.75" hidden="1" customHeight="1">
      <c r="B2" s="2783" t="s">
        <v>447</v>
      </c>
      <c r="C2" s="2783"/>
      <c r="D2" s="2783"/>
      <c r="E2" s="2783"/>
      <c r="F2" s="2783"/>
      <c r="G2" s="2783"/>
      <c r="H2" s="2783"/>
      <c r="I2" s="2783"/>
      <c r="J2" s="2783"/>
      <c r="K2" s="2783"/>
      <c r="L2" s="2783"/>
      <c r="M2" s="2783"/>
      <c r="O2" s="1574"/>
      <c r="P2" s="1574"/>
      <c r="Q2" s="1574"/>
    </row>
    <row r="3" spans="2:26" ht="12.75" hidden="1" customHeight="1">
      <c r="B3" s="2783"/>
      <c r="C3" s="2783"/>
      <c r="D3" s="2783"/>
      <c r="E3" s="2783"/>
      <c r="F3" s="2783"/>
      <c r="G3" s="2783"/>
      <c r="H3" s="2783"/>
      <c r="I3" s="2783"/>
      <c r="J3" s="2783"/>
      <c r="K3" s="2783"/>
      <c r="L3" s="2492"/>
      <c r="M3" s="1647"/>
      <c r="O3" s="1574"/>
      <c r="P3" s="1574"/>
      <c r="Q3" s="1574"/>
    </row>
    <row r="4" spans="2:26" ht="12.75" hidden="1" customHeight="1">
      <c r="B4" s="1706" t="s">
        <v>1</v>
      </c>
      <c r="C4" s="1749" t="s">
        <v>655</v>
      </c>
      <c r="D4" s="1706"/>
      <c r="E4" s="1667"/>
      <c r="F4" s="1667"/>
      <c r="G4" s="1667"/>
      <c r="H4" s="930"/>
      <c r="I4" s="960"/>
      <c r="J4" s="2416"/>
      <c r="K4" s="2593"/>
      <c r="L4" s="1647"/>
      <c r="M4" s="1647"/>
      <c r="O4" s="1574"/>
      <c r="P4" s="1574"/>
      <c r="Q4" s="1574"/>
    </row>
    <row r="5" spans="2:26" ht="12.75" hidden="1" customHeight="1">
      <c r="B5" s="1706"/>
      <c r="C5" s="1749"/>
      <c r="D5" s="1706"/>
      <c r="E5" s="2798"/>
      <c r="F5" s="2798"/>
      <c r="G5" s="2798"/>
      <c r="H5" s="2798"/>
      <c r="I5" s="2798"/>
      <c r="J5" s="2798"/>
      <c r="K5" s="2593"/>
      <c r="L5" s="1647"/>
      <c r="M5" s="1647"/>
      <c r="O5" s="1574"/>
      <c r="P5" s="1574"/>
      <c r="Q5" s="1574"/>
    </row>
    <row r="6" spans="2:26" ht="12.75" hidden="1" customHeight="1">
      <c r="B6" s="1545" t="s">
        <v>2</v>
      </c>
      <c r="C6" s="943" t="s">
        <v>716</v>
      </c>
      <c r="D6" s="1545"/>
      <c r="E6" s="2798"/>
      <c r="F6" s="2798"/>
      <c r="G6" s="2798"/>
      <c r="H6" s="2798"/>
      <c r="I6" s="2798"/>
      <c r="J6" s="2798"/>
      <c r="K6" s="2593"/>
      <c r="L6" s="1647"/>
      <c r="M6" s="1647"/>
      <c r="O6" s="1574"/>
      <c r="P6" s="1574"/>
      <c r="Q6" s="1574"/>
    </row>
    <row r="7" spans="2:26" ht="12.75" customHeight="1">
      <c r="B7" s="2783" t="s">
        <v>504</v>
      </c>
      <c r="C7" s="2783"/>
      <c r="D7" s="2783"/>
      <c r="E7" s="2783"/>
      <c r="F7" s="2783"/>
      <c r="G7" s="2783"/>
      <c r="H7" s="2783"/>
      <c r="I7" s="2783"/>
      <c r="J7" s="2783"/>
      <c r="K7" s="2783"/>
      <c r="L7" s="2783"/>
      <c r="M7" s="2783"/>
      <c r="O7" s="1574"/>
      <c r="P7" s="1574"/>
      <c r="Q7" s="1574"/>
    </row>
    <row r="8" spans="2:26" ht="15" customHeight="1">
      <c r="B8" s="2783" t="s">
        <v>529</v>
      </c>
      <c r="C8" s="2783"/>
      <c r="D8" s="2783"/>
      <c r="E8" s="2783"/>
      <c r="F8" s="2783"/>
      <c r="G8" s="2783"/>
      <c r="H8" s="2783"/>
      <c r="I8" s="2783"/>
      <c r="J8" s="2783"/>
      <c r="K8" s="2783"/>
      <c r="L8" s="2783"/>
      <c r="M8" s="2783"/>
      <c r="O8" s="1574"/>
      <c r="P8" s="1574"/>
      <c r="Q8" s="1574"/>
    </row>
    <row r="9" spans="2:26" s="1463" customFormat="1" ht="12.75">
      <c r="B9" s="1706"/>
      <c r="C9" s="1544"/>
      <c r="D9" s="1708"/>
      <c r="E9" s="2441"/>
      <c r="F9" s="1734"/>
      <c r="G9" s="1734"/>
      <c r="H9" s="1734"/>
      <c r="I9" s="930"/>
      <c r="J9" s="930"/>
      <c r="K9" s="2594"/>
      <c r="L9" s="915"/>
      <c r="M9" s="1548"/>
      <c r="N9" s="914"/>
      <c r="O9" s="1134"/>
      <c r="P9" s="914"/>
      <c r="Q9" s="914"/>
      <c r="R9" s="914"/>
      <c r="S9" s="914"/>
      <c r="T9" s="914"/>
      <c r="U9" s="914"/>
      <c r="V9" s="914"/>
      <c r="W9" s="914"/>
    </row>
    <row r="10" spans="2:26" s="1708" customFormat="1" ht="24" customHeight="1">
      <c r="B10" s="1703" t="s">
        <v>3</v>
      </c>
      <c r="C10" s="1703" t="s">
        <v>36</v>
      </c>
      <c r="D10" s="1703" t="s">
        <v>6</v>
      </c>
      <c r="E10" s="2442" t="s">
        <v>5</v>
      </c>
      <c r="F10" s="2442" t="s">
        <v>39</v>
      </c>
      <c r="G10" s="2442" t="s">
        <v>37</v>
      </c>
      <c r="H10" s="2442" t="s">
        <v>26</v>
      </c>
      <c r="I10" s="2443" t="s">
        <v>38</v>
      </c>
      <c r="J10" s="2444" t="s">
        <v>27</v>
      </c>
      <c r="K10" s="2595" t="s">
        <v>18</v>
      </c>
      <c r="L10" s="1699" t="s">
        <v>28</v>
      </c>
      <c r="M10" s="1698" t="s">
        <v>29</v>
      </c>
      <c r="N10" s="901"/>
      <c r="O10" s="1451"/>
      <c r="P10" s="1245"/>
      <c r="Q10" s="1245"/>
    </row>
    <row r="11" spans="2:26" s="340" customFormat="1" ht="5.0999999999999996" customHeight="1">
      <c r="B11" s="2494"/>
      <c r="C11" s="2445"/>
      <c r="D11" s="2446"/>
      <c r="E11" s="2441"/>
      <c r="F11" s="2447"/>
      <c r="G11" s="2447"/>
      <c r="H11" s="2447"/>
      <c r="I11" s="2448"/>
      <c r="J11" s="2448"/>
      <c r="K11" s="2596"/>
      <c r="L11" s="2446"/>
      <c r="M11" s="2449"/>
      <c r="N11" s="914"/>
      <c r="O11" s="1134"/>
      <c r="P11" s="914"/>
      <c r="Q11" s="914"/>
      <c r="R11" s="914"/>
      <c r="S11" s="914"/>
      <c r="T11" s="915"/>
      <c r="U11" s="915"/>
      <c r="V11" s="916"/>
      <c r="W11" s="914"/>
      <c r="X11" s="914"/>
      <c r="Y11" s="914"/>
      <c r="Z11" s="914"/>
    </row>
    <row r="12" spans="2:26" s="1708" customFormat="1" ht="12.75" customHeight="1">
      <c r="B12" s="2415"/>
      <c r="C12" s="2796" t="s">
        <v>914</v>
      </c>
      <c r="D12" s="2796"/>
      <c r="E12" s="2796"/>
      <c r="F12" s="2796"/>
      <c r="G12" s="2796"/>
      <c r="H12" s="2796"/>
      <c r="I12" s="2796"/>
      <c r="J12" s="2796"/>
      <c r="K12" s="2796"/>
      <c r="L12" s="2796"/>
      <c r="M12" s="2797"/>
      <c r="N12" s="901"/>
      <c r="O12" s="1135"/>
      <c r="P12" s="1336"/>
      <c r="Q12" s="1336"/>
    </row>
    <row r="13" spans="2:26" s="917" customFormat="1" ht="12.75">
      <c r="B13" s="2450"/>
      <c r="C13" s="2451"/>
      <c r="D13" s="2452"/>
      <c r="E13" s="2453"/>
      <c r="F13" s="2454"/>
      <c r="G13" s="2454"/>
      <c r="H13" s="2454"/>
      <c r="I13" s="2455"/>
      <c r="J13" s="2456"/>
      <c r="K13" s="2597"/>
      <c r="L13" s="2457"/>
      <c r="M13" s="2458"/>
      <c r="O13" s="1136"/>
    </row>
    <row r="14" spans="2:26" s="924" customFormat="1" ht="12.75">
      <c r="B14" s="908">
        <v>1</v>
      </c>
      <c r="C14" s="1561" t="s">
        <v>391</v>
      </c>
      <c r="D14" s="2417"/>
      <c r="E14" s="2459"/>
      <c r="F14" s="2431"/>
      <c r="G14" s="2431"/>
      <c r="H14" s="2460"/>
      <c r="I14" s="2461"/>
      <c r="J14" s="2462"/>
      <c r="K14" s="2598"/>
      <c r="L14" s="1820"/>
      <c r="M14" s="1821"/>
      <c r="N14" s="923"/>
      <c r="O14" s="1139"/>
    </row>
    <row r="15" spans="2:26" s="917" customFormat="1" ht="12.75" customHeight="1">
      <c r="B15" s="908"/>
      <c r="C15" s="1561"/>
      <c r="D15" s="2417"/>
      <c r="E15" s="2459"/>
      <c r="F15" s="2431"/>
      <c r="G15" s="2431"/>
      <c r="H15" s="2460"/>
      <c r="I15" s="2461"/>
      <c r="J15" s="2462"/>
      <c r="K15" s="2598"/>
      <c r="L15" s="2463"/>
      <c r="M15" s="1821"/>
      <c r="N15" s="925"/>
      <c r="O15" s="1136"/>
      <c r="W15" s="920"/>
    </row>
    <row r="16" spans="2:26" s="917" customFormat="1" ht="12.75">
      <c r="B16" s="1082" t="s">
        <v>40</v>
      </c>
      <c r="C16" s="1561" t="s">
        <v>474</v>
      </c>
      <c r="D16" s="2417"/>
      <c r="E16" s="2459"/>
      <c r="F16" s="2459"/>
      <c r="G16" s="2432"/>
      <c r="H16" s="2464"/>
      <c r="I16" s="2465"/>
      <c r="J16" s="2466"/>
      <c r="K16" s="2599"/>
      <c r="L16" s="2425"/>
      <c r="M16" s="2426"/>
      <c r="N16" s="925"/>
      <c r="O16" s="1136"/>
      <c r="W16" s="920"/>
    </row>
    <row r="17" spans="2:23" s="921" customFormat="1" ht="27" customHeight="1">
      <c r="B17" s="1447" t="s">
        <v>79</v>
      </c>
      <c r="C17" s="2427" t="s">
        <v>441</v>
      </c>
      <c r="D17" s="2467" t="s">
        <v>46</v>
      </c>
      <c r="E17" s="2660" t="e">
        <f>#REF!</f>
        <v>#REF!</v>
      </c>
      <c r="F17" s="2459">
        <v>11.6</v>
      </c>
      <c r="G17" s="2459">
        <v>0</v>
      </c>
      <c r="H17" s="2459">
        <f>F17-G17</f>
        <v>11.6</v>
      </c>
      <c r="I17" s="2459">
        <v>0.25</v>
      </c>
      <c r="J17" s="2660">
        <f>H17+(H17*I17)</f>
        <v>14.5</v>
      </c>
      <c r="K17" s="2600" t="e">
        <f>ROUND(E17*J17,2)</f>
        <v>#REF!</v>
      </c>
      <c r="L17" s="2467" t="s">
        <v>442</v>
      </c>
      <c r="M17" s="2493" t="s">
        <v>31</v>
      </c>
      <c r="N17" s="926"/>
      <c r="O17" s="1138"/>
      <c r="W17" s="922"/>
    </row>
    <row r="18" spans="2:23" s="917" customFormat="1">
      <c r="B18" s="1447" t="s">
        <v>80</v>
      </c>
      <c r="C18" s="2433" t="s">
        <v>1220</v>
      </c>
      <c r="D18" s="2468" t="s">
        <v>208</v>
      </c>
      <c r="E18" s="2660" t="e">
        <f>#REF!</f>
        <v>#REF!</v>
      </c>
      <c r="F18" s="2459">
        <v>71.989999999999995</v>
      </c>
      <c r="G18" s="2459">
        <v>0</v>
      </c>
      <c r="H18" s="2459">
        <f>F18-G18</f>
        <v>71.989999999999995</v>
      </c>
      <c r="I18" s="2459">
        <v>0.25</v>
      </c>
      <c r="J18" s="2660">
        <f t="shared" ref="J18:J24" si="0">H18+(H18*I18)</f>
        <v>89.987499999999997</v>
      </c>
      <c r="K18" s="2600" t="e">
        <f t="shared" ref="K18:K24" si="1">ROUND(E18*J18,2)</f>
        <v>#REF!</v>
      </c>
      <c r="L18" s="2437" t="s">
        <v>1219</v>
      </c>
      <c r="M18" s="2493" t="s">
        <v>30</v>
      </c>
      <c r="N18" s="925"/>
      <c r="O18" s="1136"/>
      <c r="W18" s="920"/>
    </row>
    <row r="19" spans="2:23" s="917" customFormat="1">
      <c r="B19" s="1447" t="s">
        <v>81</v>
      </c>
      <c r="C19" s="2433" t="s">
        <v>70</v>
      </c>
      <c r="D19" s="2468" t="s">
        <v>46</v>
      </c>
      <c r="E19" s="2660" t="e">
        <f>#REF!-#REF!</f>
        <v>#REF!</v>
      </c>
      <c r="F19" s="2459">
        <v>6.23</v>
      </c>
      <c r="G19" s="2459">
        <v>0</v>
      </c>
      <c r="H19" s="2459">
        <f t="shared" ref="H19:H24" si="2">F19-G19</f>
        <v>6.23</v>
      </c>
      <c r="I19" s="2459">
        <v>0.25</v>
      </c>
      <c r="J19" s="2660">
        <f t="shared" si="0"/>
        <v>7.7875000000000005</v>
      </c>
      <c r="K19" s="2600" t="e">
        <f t="shared" si="1"/>
        <v>#REF!</v>
      </c>
      <c r="L19" s="2437" t="s">
        <v>61</v>
      </c>
      <c r="M19" s="2493" t="s">
        <v>31</v>
      </c>
      <c r="N19" s="925"/>
      <c r="O19" s="1136"/>
      <c r="W19" s="920"/>
    </row>
    <row r="20" spans="2:23" s="917" customFormat="1">
      <c r="B20" s="1447" t="s">
        <v>82</v>
      </c>
      <c r="C20" s="2433" t="s">
        <v>1041</v>
      </c>
      <c r="D20" s="2468" t="s">
        <v>46</v>
      </c>
      <c r="E20" s="2660" t="e">
        <f>E19</f>
        <v>#REF!</v>
      </c>
      <c r="F20" s="2459">
        <v>20</v>
      </c>
      <c r="G20" s="2459">
        <v>0</v>
      </c>
      <c r="H20" s="2459">
        <f>F20-G20</f>
        <v>20</v>
      </c>
      <c r="I20" s="2459">
        <v>0.25</v>
      </c>
      <c r="J20" s="2660">
        <f>H20+(H20*I20)</f>
        <v>25</v>
      </c>
      <c r="K20" s="2600" t="e">
        <f>ROUND(E20*J20,2)</f>
        <v>#REF!</v>
      </c>
      <c r="L20" s="2437"/>
      <c r="M20" s="2493"/>
      <c r="N20" s="925"/>
      <c r="O20" s="1136"/>
      <c r="W20" s="920"/>
    </row>
    <row r="21" spans="2:23" s="917" customFormat="1">
      <c r="B21" s="1447" t="s">
        <v>84</v>
      </c>
      <c r="C21" s="2433" t="s">
        <v>65</v>
      </c>
      <c r="D21" s="2468" t="s">
        <v>66</v>
      </c>
      <c r="E21" s="2660" t="e">
        <f>E19*'DADOS ÁREA 1'!K6</f>
        <v>#REF!</v>
      </c>
      <c r="F21" s="2459">
        <v>1.05</v>
      </c>
      <c r="G21" s="2459">
        <v>0</v>
      </c>
      <c r="H21" s="2459">
        <f t="shared" si="2"/>
        <v>1.05</v>
      </c>
      <c r="I21" s="2459">
        <v>0.25</v>
      </c>
      <c r="J21" s="2660">
        <f t="shared" si="0"/>
        <v>1.3125</v>
      </c>
      <c r="K21" s="2600" t="e">
        <f t="shared" si="1"/>
        <v>#REF!</v>
      </c>
      <c r="L21" s="2437" t="s">
        <v>64</v>
      </c>
      <c r="M21" s="2493" t="s">
        <v>31</v>
      </c>
      <c r="N21" s="925"/>
      <c r="O21" s="1136"/>
      <c r="W21" s="920"/>
    </row>
    <row r="22" spans="2:23" s="917" customFormat="1" ht="36">
      <c r="B22" s="1447" t="s">
        <v>85</v>
      </c>
      <c r="C22" s="2433" t="s">
        <v>872</v>
      </c>
      <c r="D22" s="2468" t="s">
        <v>35</v>
      </c>
      <c r="E22" s="2660" t="e">
        <f>#REF!</f>
        <v>#REF!</v>
      </c>
      <c r="F22" s="2459">
        <v>14.26</v>
      </c>
      <c r="G22" s="2459">
        <v>0</v>
      </c>
      <c r="H22" s="2459">
        <f>F22-G22</f>
        <v>14.26</v>
      </c>
      <c r="I22" s="2459">
        <v>0.25</v>
      </c>
      <c r="J22" s="2660">
        <f t="shared" si="0"/>
        <v>17.824999999999999</v>
      </c>
      <c r="K22" s="2600" t="e">
        <f t="shared" si="1"/>
        <v>#REF!</v>
      </c>
      <c r="L22" s="2437" t="s">
        <v>475</v>
      </c>
      <c r="M22" s="2493" t="s">
        <v>30</v>
      </c>
      <c r="N22" s="925"/>
      <c r="O22" s="1136"/>
      <c r="W22" s="920"/>
    </row>
    <row r="23" spans="2:23" s="917" customFormat="1">
      <c r="B23" s="1447" t="s">
        <v>86</v>
      </c>
      <c r="C23" s="2433" t="s">
        <v>1307</v>
      </c>
      <c r="D23" s="2468" t="s">
        <v>47</v>
      </c>
      <c r="E23" s="2660" t="e">
        <f>#REF!+#REF!</f>
        <v>#REF!</v>
      </c>
      <c r="F23" s="2459">
        <v>5.74</v>
      </c>
      <c r="G23" s="2459">
        <v>0</v>
      </c>
      <c r="H23" s="2459">
        <f>F23-G23</f>
        <v>5.74</v>
      </c>
      <c r="I23" s="2459">
        <v>0.25</v>
      </c>
      <c r="J23" s="2660">
        <f t="shared" si="0"/>
        <v>7.1750000000000007</v>
      </c>
      <c r="K23" s="2600" t="e">
        <f t="shared" si="1"/>
        <v>#REF!</v>
      </c>
      <c r="L23" s="2437">
        <v>20409</v>
      </c>
      <c r="M23" s="2493" t="s">
        <v>25</v>
      </c>
      <c r="N23" s="925"/>
      <c r="O23" s="1136"/>
      <c r="W23" s="920"/>
    </row>
    <row r="24" spans="2:23" s="917" customFormat="1" ht="24">
      <c r="B24" s="1447" t="s">
        <v>87</v>
      </c>
      <c r="C24" s="2433" t="s">
        <v>59</v>
      </c>
      <c r="D24" s="2468" t="s">
        <v>46</v>
      </c>
      <c r="E24" s="2660" t="e">
        <f>#REF!</f>
        <v>#REF!</v>
      </c>
      <c r="F24" s="2459">
        <v>346.41</v>
      </c>
      <c r="G24" s="2459">
        <v>0</v>
      </c>
      <c r="H24" s="2459">
        <f t="shared" si="2"/>
        <v>346.41</v>
      </c>
      <c r="I24" s="2459">
        <v>0.25</v>
      </c>
      <c r="J24" s="2660">
        <f t="shared" si="0"/>
        <v>433.01250000000005</v>
      </c>
      <c r="K24" s="2600" t="e">
        <f t="shared" si="1"/>
        <v>#REF!</v>
      </c>
      <c r="L24" s="2437" t="s">
        <v>58</v>
      </c>
      <c r="M24" s="2493" t="s">
        <v>30</v>
      </c>
      <c r="N24" s="925"/>
      <c r="O24" s="1136"/>
      <c r="W24" s="920"/>
    </row>
    <row r="25" spans="2:23" s="918" customFormat="1" ht="12.75">
      <c r="B25" s="2479"/>
      <c r="C25" s="2480"/>
      <c r="D25" s="2481"/>
      <c r="E25" s="2482"/>
      <c r="F25" s="2483"/>
      <c r="G25" s="2483"/>
      <c r="H25" s="2484"/>
      <c r="I25" s="2485"/>
      <c r="J25" s="2486"/>
      <c r="K25" s="2601"/>
      <c r="L25" s="2487"/>
      <c r="M25" s="2488"/>
      <c r="N25" s="926"/>
      <c r="O25" s="1137"/>
      <c r="W25" s="919"/>
    </row>
    <row r="26" spans="2:23" s="1018" customFormat="1">
      <c r="B26" s="2495"/>
      <c r="C26" s="2615" t="s">
        <v>395</v>
      </c>
      <c r="D26" s="2528"/>
      <c r="E26" s="2491"/>
      <c r="F26" s="2529"/>
      <c r="G26" s="2529"/>
      <c r="H26" s="2529"/>
      <c r="I26" s="2530"/>
      <c r="J26" s="2530"/>
      <c r="K26" s="2530" t="e">
        <f>SUM(K16:K24)</f>
        <v>#REF!</v>
      </c>
      <c r="L26" s="2404"/>
      <c r="M26" s="2388"/>
      <c r="N26" s="913"/>
      <c r="O26" s="2531"/>
      <c r="W26" s="1019"/>
    </row>
    <row r="27" spans="2:23" s="921" customFormat="1" ht="5.0999999999999996" customHeight="1">
      <c r="B27" s="2496"/>
      <c r="C27" s="2497"/>
      <c r="D27" s="1644"/>
      <c r="E27" s="2441"/>
      <c r="F27" s="2498"/>
      <c r="G27" s="2498"/>
      <c r="H27" s="2498"/>
      <c r="I27" s="2499"/>
      <c r="J27" s="2499"/>
      <c r="K27" s="2602"/>
      <c r="L27" s="1644"/>
      <c r="M27" s="2500"/>
      <c r="N27" s="926"/>
      <c r="O27" s="1138"/>
      <c r="W27" s="922"/>
    </row>
    <row r="28" spans="2:23" s="917" customFormat="1" ht="12.75">
      <c r="B28" s="2501">
        <v>2</v>
      </c>
      <c r="C28" s="2502" t="s">
        <v>62</v>
      </c>
      <c r="D28" s="2503"/>
      <c r="E28" s="2504"/>
      <c r="F28" s="2505"/>
      <c r="G28" s="2505"/>
      <c r="H28" s="2506"/>
      <c r="I28" s="2507"/>
      <c r="J28" s="2508"/>
      <c r="K28" s="2603"/>
      <c r="L28" s="2509"/>
      <c r="M28" s="2510"/>
      <c r="N28" s="925"/>
      <c r="O28" s="1136"/>
      <c r="W28" s="920"/>
    </row>
    <row r="29" spans="2:23" s="917" customFormat="1">
      <c r="B29" s="2511"/>
      <c r="C29" s="2512"/>
      <c r="D29" s="2513"/>
      <c r="E29" s="2514"/>
      <c r="F29" s="2515"/>
      <c r="G29" s="2515"/>
      <c r="H29" s="2514"/>
      <c r="I29" s="2514"/>
      <c r="J29" s="2514"/>
      <c r="K29" s="2604"/>
      <c r="L29" s="2516"/>
      <c r="M29" s="2517"/>
      <c r="N29" s="925"/>
      <c r="O29" s="1136"/>
    </row>
    <row r="30" spans="2:23" s="917" customFormat="1" ht="12" customHeight="1">
      <c r="B30" s="2584" t="s">
        <v>43</v>
      </c>
      <c r="C30" s="2512" t="s">
        <v>506</v>
      </c>
      <c r="D30" s="2513"/>
      <c r="E30" s="2514"/>
      <c r="F30" s="2518"/>
      <c r="G30" s="2514"/>
      <c r="H30" s="2514"/>
      <c r="I30" s="2514"/>
      <c r="J30" s="2514"/>
      <c r="K30" s="2604"/>
      <c r="L30" s="2519"/>
      <c r="M30" s="2520"/>
      <c r="N30" s="925"/>
      <c r="O30" s="1136"/>
      <c r="W30" s="920"/>
    </row>
    <row r="31" spans="2:23" s="921" customFormat="1" ht="24">
      <c r="B31" s="2511" t="s">
        <v>109</v>
      </c>
      <c r="C31" s="2616" t="s">
        <v>884</v>
      </c>
      <c r="D31" s="2516" t="s">
        <v>35</v>
      </c>
      <c r="E31" s="2661" t="e">
        <f>#REF!+#REF!</f>
        <v>#REF!</v>
      </c>
      <c r="F31" s="2514">
        <v>52.17</v>
      </c>
      <c r="G31" s="2514">
        <v>0</v>
      </c>
      <c r="H31" s="2514">
        <f t="shared" ref="H31:H45" si="3">F31-G31</f>
        <v>52.17</v>
      </c>
      <c r="I31" s="2514">
        <f t="shared" ref="I31:I38" si="4">$I$17</f>
        <v>0.25</v>
      </c>
      <c r="J31" s="2661">
        <f t="shared" ref="J31:J45" si="5">H31+(H31*I31)</f>
        <v>65.212500000000006</v>
      </c>
      <c r="K31" s="2604" t="e">
        <f t="shared" ref="K31:K45" si="6">ROUND(E31*J31,2)</f>
        <v>#REF!</v>
      </c>
      <c r="L31" s="2516" t="s">
        <v>453</v>
      </c>
      <c r="M31" s="2517" t="s">
        <v>30</v>
      </c>
      <c r="N31" s="925"/>
      <c r="O31" s="1138"/>
      <c r="W31" s="922"/>
    </row>
    <row r="32" spans="2:23" s="921" customFormat="1" ht="24">
      <c r="B32" s="2511" t="s">
        <v>110</v>
      </c>
      <c r="C32" s="2616" t="s">
        <v>1235</v>
      </c>
      <c r="D32" s="2516" t="s">
        <v>47</v>
      </c>
      <c r="E32" s="2661" t="e">
        <f>E37*100</f>
        <v>#REF!</v>
      </c>
      <c r="F32" s="2514">
        <v>5.84</v>
      </c>
      <c r="G32" s="2514">
        <v>0</v>
      </c>
      <c r="H32" s="2514">
        <f t="shared" si="3"/>
        <v>5.84</v>
      </c>
      <c r="I32" s="2514">
        <f t="shared" si="4"/>
        <v>0.25</v>
      </c>
      <c r="J32" s="2661">
        <f t="shared" si="5"/>
        <v>7.3</v>
      </c>
      <c r="K32" s="2604" t="e">
        <f t="shared" si="6"/>
        <v>#REF!</v>
      </c>
      <c r="L32" s="2516" t="s">
        <v>57</v>
      </c>
      <c r="M32" s="2517" t="s">
        <v>30</v>
      </c>
      <c r="N32" s="925"/>
      <c r="O32" s="1138"/>
      <c r="W32" s="922"/>
    </row>
    <row r="33" spans="2:23" s="921" customFormat="1" ht="24">
      <c r="B33" s="2511" t="s">
        <v>111</v>
      </c>
      <c r="C33" s="2616" t="s">
        <v>1236</v>
      </c>
      <c r="D33" s="2516" t="s">
        <v>47</v>
      </c>
      <c r="E33" s="2661" t="e">
        <f>E32*0.1</f>
        <v>#REF!</v>
      </c>
      <c r="F33" s="2514">
        <v>6.18</v>
      </c>
      <c r="G33" s="2514">
        <v>0</v>
      </c>
      <c r="H33" s="2514">
        <f t="shared" si="3"/>
        <v>6.18</v>
      </c>
      <c r="I33" s="2514">
        <f t="shared" si="4"/>
        <v>0.25</v>
      </c>
      <c r="J33" s="2661">
        <f t="shared" si="5"/>
        <v>7.7249999999999996</v>
      </c>
      <c r="K33" s="2604" t="e">
        <f t="shared" si="6"/>
        <v>#REF!</v>
      </c>
      <c r="L33" s="2516" t="s">
        <v>1229</v>
      </c>
      <c r="M33" s="2517" t="s">
        <v>30</v>
      </c>
      <c r="N33" s="925"/>
      <c r="O33" s="1138"/>
      <c r="W33" s="922"/>
    </row>
    <row r="34" spans="2:23" s="921" customFormat="1">
      <c r="B34" s="2511" t="s">
        <v>112</v>
      </c>
      <c r="C34" s="2616" t="s">
        <v>1225</v>
      </c>
      <c r="D34" s="2516" t="s">
        <v>35</v>
      </c>
      <c r="E34" s="2661" t="e">
        <f>#REF!+#REF!</f>
        <v>#REF!</v>
      </c>
      <c r="F34" s="2514">
        <v>72.430000000000007</v>
      </c>
      <c r="G34" s="2514">
        <v>0</v>
      </c>
      <c r="H34" s="2514">
        <f t="shared" si="3"/>
        <v>72.430000000000007</v>
      </c>
      <c r="I34" s="2514">
        <f t="shared" si="4"/>
        <v>0.25</v>
      </c>
      <c r="J34" s="2661">
        <f t="shared" si="5"/>
        <v>90.537500000000009</v>
      </c>
      <c r="K34" s="2604" t="e">
        <f t="shared" si="6"/>
        <v>#REF!</v>
      </c>
      <c r="L34" s="2516" t="s">
        <v>451</v>
      </c>
      <c r="M34" s="2517" t="s">
        <v>25</v>
      </c>
      <c r="N34" s="925"/>
      <c r="O34" s="1138"/>
      <c r="W34" s="922"/>
    </row>
    <row r="35" spans="2:23" s="921" customFormat="1">
      <c r="B35" s="2511" t="s">
        <v>113</v>
      </c>
      <c r="C35" s="2616" t="s">
        <v>1226</v>
      </c>
      <c r="D35" s="2516" t="s">
        <v>47</v>
      </c>
      <c r="E35" s="2661" t="e">
        <f>E34*2.2</f>
        <v>#REF!</v>
      </c>
      <c r="F35" s="2514">
        <v>5.79</v>
      </c>
      <c r="G35" s="2514">
        <v>0</v>
      </c>
      <c r="H35" s="2514">
        <f t="shared" si="3"/>
        <v>5.79</v>
      </c>
      <c r="I35" s="2514">
        <f t="shared" si="4"/>
        <v>0.25</v>
      </c>
      <c r="J35" s="2661">
        <f t="shared" si="5"/>
        <v>7.2374999999999998</v>
      </c>
      <c r="K35" s="2604" t="e">
        <f t="shared" si="6"/>
        <v>#REF!</v>
      </c>
      <c r="L35" s="2516" t="s">
        <v>1230</v>
      </c>
      <c r="M35" s="2517" t="s">
        <v>30</v>
      </c>
      <c r="N35" s="925"/>
      <c r="O35" s="1138"/>
      <c r="W35" s="922"/>
    </row>
    <row r="36" spans="2:23" s="921" customFormat="1" ht="24">
      <c r="B36" s="2511" t="s">
        <v>954</v>
      </c>
      <c r="C36" s="2616" t="s">
        <v>1227</v>
      </c>
      <c r="D36" s="2516" t="s">
        <v>45</v>
      </c>
      <c r="E36" s="2661" t="e">
        <f>#REF!*2</f>
        <v>#REF!</v>
      </c>
      <c r="F36" s="2514">
        <v>8.41</v>
      </c>
      <c r="G36" s="2514">
        <v>0</v>
      </c>
      <c r="H36" s="2514">
        <f t="shared" si="3"/>
        <v>8.41</v>
      </c>
      <c r="I36" s="2514">
        <f t="shared" si="4"/>
        <v>0.25</v>
      </c>
      <c r="J36" s="2661">
        <f t="shared" si="5"/>
        <v>10.512499999999999</v>
      </c>
      <c r="K36" s="2604" t="e">
        <f t="shared" si="6"/>
        <v>#REF!</v>
      </c>
      <c r="L36" s="2516">
        <v>6275</v>
      </c>
      <c r="M36" s="2517" t="s">
        <v>30</v>
      </c>
      <c r="N36" s="925"/>
      <c r="O36" s="1138"/>
      <c r="W36" s="922"/>
    </row>
    <row r="37" spans="2:23" s="921" customFormat="1" ht="24">
      <c r="B37" s="2511" t="s">
        <v>955</v>
      </c>
      <c r="C37" s="2616" t="s">
        <v>59</v>
      </c>
      <c r="D37" s="2516" t="s">
        <v>46</v>
      </c>
      <c r="E37" s="2661" t="e">
        <f>#REF!</f>
        <v>#REF!</v>
      </c>
      <c r="F37" s="2514">
        <v>346.41</v>
      </c>
      <c r="G37" s="2514">
        <v>0</v>
      </c>
      <c r="H37" s="2514">
        <f t="shared" si="3"/>
        <v>346.41</v>
      </c>
      <c r="I37" s="2514">
        <f t="shared" si="4"/>
        <v>0.25</v>
      </c>
      <c r="J37" s="2661">
        <f t="shared" si="5"/>
        <v>433.01250000000005</v>
      </c>
      <c r="K37" s="2604" t="e">
        <f t="shared" si="6"/>
        <v>#REF!</v>
      </c>
      <c r="L37" s="2516" t="s">
        <v>58</v>
      </c>
      <c r="M37" s="2517" t="s">
        <v>30</v>
      </c>
      <c r="N37" s="925"/>
      <c r="O37" s="1138"/>
      <c r="W37" s="922"/>
    </row>
    <row r="38" spans="2:23" s="921" customFormat="1">
      <c r="B38" s="2511" t="s">
        <v>956</v>
      </c>
      <c r="C38" s="2616" t="s">
        <v>1260</v>
      </c>
      <c r="D38" s="2516" t="s">
        <v>46</v>
      </c>
      <c r="E38" s="2661" t="e">
        <f>#REF!*0.1*0.18</f>
        <v>#REF!</v>
      </c>
      <c r="F38" s="2514">
        <v>231.44</v>
      </c>
      <c r="G38" s="2514">
        <v>0</v>
      </c>
      <c r="H38" s="2514">
        <f>F38-G38</f>
        <v>231.44</v>
      </c>
      <c r="I38" s="2514">
        <f t="shared" si="4"/>
        <v>0.25</v>
      </c>
      <c r="J38" s="2661">
        <f>H38+(H38*I38)</f>
        <v>289.3</v>
      </c>
      <c r="K38" s="2604" t="e">
        <f>ROUND(E38*J38,2)</f>
        <v>#REF!</v>
      </c>
      <c r="L38" s="2516">
        <v>83518</v>
      </c>
      <c r="M38" s="2517" t="s">
        <v>30</v>
      </c>
      <c r="N38" s="925"/>
      <c r="O38" s="1138"/>
      <c r="W38" s="922"/>
    </row>
    <row r="39" spans="2:23" s="921" customFormat="1">
      <c r="B39" s="2511"/>
      <c r="C39" s="2616"/>
      <c r="D39" s="2516"/>
      <c r="E39" s="2661"/>
      <c r="F39" s="2514"/>
      <c r="G39" s="2514"/>
      <c r="H39" s="2514"/>
      <c r="I39" s="2514"/>
      <c r="J39" s="2661"/>
      <c r="K39" s="2604"/>
      <c r="L39" s="2516"/>
      <c r="M39" s="2517"/>
      <c r="N39" s="925"/>
      <c r="O39" s="1138"/>
      <c r="W39" s="922"/>
    </row>
    <row r="40" spans="2:23" s="1797" customFormat="1">
      <c r="B40" s="2584" t="s">
        <v>44</v>
      </c>
      <c r="C40" s="2617" t="s">
        <v>1232</v>
      </c>
      <c r="D40" s="2516"/>
      <c r="E40" s="2661"/>
      <c r="F40" s="2514"/>
      <c r="G40" s="2514"/>
      <c r="H40" s="2514"/>
      <c r="I40" s="2514"/>
      <c r="J40" s="2661"/>
      <c r="K40" s="2604"/>
      <c r="L40" s="2516"/>
      <c r="M40" s="2517"/>
    </row>
    <row r="41" spans="2:23" s="921" customFormat="1" ht="36">
      <c r="B41" s="2511" t="s">
        <v>919</v>
      </c>
      <c r="C41" s="2616" t="s">
        <v>1228</v>
      </c>
      <c r="D41" s="2516" t="s">
        <v>35</v>
      </c>
      <c r="E41" s="2661" t="e">
        <f>#REF!</f>
        <v>#REF!</v>
      </c>
      <c r="F41" s="2514">
        <v>33.369999999999997</v>
      </c>
      <c r="G41" s="2514">
        <v>0</v>
      </c>
      <c r="H41" s="2514">
        <f t="shared" si="3"/>
        <v>33.369999999999997</v>
      </c>
      <c r="I41" s="2514">
        <f>$I$17</f>
        <v>0.25</v>
      </c>
      <c r="J41" s="2661">
        <f t="shared" si="5"/>
        <v>41.712499999999999</v>
      </c>
      <c r="K41" s="2604" t="e">
        <f t="shared" si="6"/>
        <v>#REF!</v>
      </c>
      <c r="L41" s="2516" t="s">
        <v>1231</v>
      </c>
      <c r="M41" s="2517" t="s">
        <v>30</v>
      </c>
      <c r="N41" s="925"/>
      <c r="O41" s="1138"/>
      <c r="W41" s="922"/>
    </row>
    <row r="42" spans="2:23" s="921" customFormat="1">
      <c r="B42" s="2511" t="s">
        <v>920</v>
      </c>
      <c r="C42" s="2616" t="s">
        <v>1036</v>
      </c>
      <c r="D42" s="2516" t="s">
        <v>35</v>
      </c>
      <c r="E42" s="2661" t="e">
        <f>#REF!</f>
        <v>#REF!</v>
      </c>
      <c r="F42" s="2514">
        <v>48.53</v>
      </c>
      <c r="G42" s="2514">
        <v>0</v>
      </c>
      <c r="H42" s="2514">
        <f t="shared" si="3"/>
        <v>48.53</v>
      </c>
      <c r="I42" s="2514">
        <f>$I$17</f>
        <v>0.25</v>
      </c>
      <c r="J42" s="2661">
        <f t="shared" si="5"/>
        <v>60.662500000000001</v>
      </c>
      <c r="K42" s="2604" t="e">
        <f t="shared" si="6"/>
        <v>#REF!</v>
      </c>
      <c r="L42" s="2516" t="s">
        <v>1222</v>
      </c>
      <c r="M42" s="2517" t="s">
        <v>30</v>
      </c>
      <c r="N42" s="925"/>
      <c r="O42" s="1138"/>
      <c r="W42" s="922"/>
    </row>
    <row r="43" spans="2:23" s="921" customFormat="1" ht="24">
      <c r="B43" s="2511" t="s">
        <v>921</v>
      </c>
      <c r="C43" s="2616" t="s">
        <v>864</v>
      </c>
      <c r="D43" s="2516" t="s">
        <v>47</v>
      </c>
      <c r="E43" s="2661">
        <f>E44*50</f>
        <v>551.69999999999993</v>
      </c>
      <c r="F43" s="2514">
        <v>5.84</v>
      </c>
      <c r="G43" s="2514">
        <v>0</v>
      </c>
      <c r="H43" s="2514">
        <f t="shared" si="3"/>
        <v>5.84</v>
      </c>
      <c r="I43" s="2514">
        <f>$I$17</f>
        <v>0.25</v>
      </c>
      <c r="J43" s="2661">
        <f t="shared" si="5"/>
        <v>7.3</v>
      </c>
      <c r="K43" s="2604">
        <f t="shared" si="6"/>
        <v>4027.41</v>
      </c>
      <c r="L43" s="2516" t="s">
        <v>57</v>
      </c>
      <c r="M43" s="2517" t="s">
        <v>30</v>
      </c>
      <c r="N43" s="925"/>
      <c r="O43" s="1138"/>
      <c r="W43" s="922"/>
    </row>
    <row r="44" spans="2:23" s="921" customFormat="1">
      <c r="B44" s="2511" t="s">
        <v>922</v>
      </c>
      <c r="C44" s="2616" t="s">
        <v>1051</v>
      </c>
      <c r="D44" s="2516" t="s">
        <v>46</v>
      </c>
      <c r="E44" s="2661">
        <f>(98*(0.1*0.18*2.9))+(102*(0.1*0.18*2.9))+(24*(0.1*0.18*0.9))+(19*(0.1*0.18*0.6))</f>
        <v>11.033999999999999</v>
      </c>
      <c r="F44" s="2514">
        <v>359.22</v>
      </c>
      <c r="G44" s="2514">
        <v>0</v>
      </c>
      <c r="H44" s="2514">
        <f t="shared" si="3"/>
        <v>359.22</v>
      </c>
      <c r="I44" s="2514">
        <f>$I$17</f>
        <v>0.25</v>
      </c>
      <c r="J44" s="2661">
        <f t="shared" si="5"/>
        <v>449.02500000000003</v>
      </c>
      <c r="K44" s="2604">
        <f t="shared" si="6"/>
        <v>4954.54</v>
      </c>
      <c r="L44" s="2516" t="s">
        <v>34</v>
      </c>
      <c r="M44" s="2517" t="s">
        <v>30</v>
      </c>
      <c r="N44" s="925"/>
      <c r="O44" s="1138"/>
      <c r="W44" s="922"/>
    </row>
    <row r="45" spans="2:23" s="921" customFormat="1" ht="24">
      <c r="B45" s="2511" t="s">
        <v>1088</v>
      </c>
      <c r="C45" s="2616" t="s">
        <v>1233</v>
      </c>
      <c r="D45" s="2516" t="s">
        <v>45</v>
      </c>
      <c r="E45" s="2661" t="e">
        <f>#REF!</f>
        <v>#REF!</v>
      </c>
      <c r="F45" s="2514">
        <v>11.69</v>
      </c>
      <c r="G45" s="2514">
        <v>0</v>
      </c>
      <c r="H45" s="2514">
        <f t="shared" si="3"/>
        <v>11.69</v>
      </c>
      <c r="I45" s="2514">
        <f>$I$17</f>
        <v>0.25</v>
      </c>
      <c r="J45" s="2661">
        <f t="shared" si="5"/>
        <v>14.612499999999999</v>
      </c>
      <c r="K45" s="2604" t="e">
        <f t="shared" si="6"/>
        <v>#REF!</v>
      </c>
      <c r="L45" s="2516" t="s">
        <v>1234</v>
      </c>
      <c r="M45" s="2517" t="s">
        <v>30</v>
      </c>
      <c r="N45" s="925"/>
      <c r="O45" s="1138"/>
      <c r="W45" s="922"/>
    </row>
    <row r="46" spans="2:23" s="1797" customFormat="1">
      <c r="B46" s="2521"/>
      <c r="C46" s="2522"/>
      <c r="D46" s="2523"/>
      <c r="E46" s="2524"/>
      <c r="F46" s="2525"/>
      <c r="G46" s="2525"/>
      <c r="H46" s="2525"/>
      <c r="I46" s="2524"/>
      <c r="J46" s="2524"/>
      <c r="K46" s="2605"/>
      <c r="L46" s="2526"/>
      <c r="M46" s="2527"/>
    </row>
    <row r="47" spans="2:23" s="921" customFormat="1">
      <c r="B47" s="2495"/>
      <c r="C47" s="2615" t="s">
        <v>63</v>
      </c>
      <c r="D47" s="2528"/>
      <c r="E47" s="2491"/>
      <c r="F47" s="2529"/>
      <c r="G47" s="2529"/>
      <c r="H47" s="2529"/>
      <c r="I47" s="2530"/>
      <c r="J47" s="2530"/>
      <c r="K47" s="2530" t="e">
        <f>SUM(K29:K46)</f>
        <v>#REF!</v>
      </c>
      <c r="L47" s="2404"/>
      <c r="M47" s="2388"/>
      <c r="N47" s="926"/>
      <c r="O47" s="1138"/>
      <c r="W47" s="922"/>
    </row>
    <row r="48" spans="2:23" s="917" customFormat="1" ht="5.0999999999999996" customHeight="1">
      <c r="B48" s="2496"/>
      <c r="C48" s="2497"/>
      <c r="D48" s="1644"/>
      <c r="E48" s="2441"/>
      <c r="F48" s="2498"/>
      <c r="G48" s="2498"/>
      <c r="H48" s="2498"/>
      <c r="I48" s="2499"/>
      <c r="J48" s="2499"/>
      <c r="K48" s="2602"/>
      <c r="L48" s="1644"/>
      <c r="M48" s="2500"/>
      <c r="N48" s="925"/>
      <c r="O48" s="1136"/>
      <c r="W48" s="920"/>
    </row>
    <row r="49" spans="2:23" s="917" customFormat="1" ht="12.75">
      <c r="B49" s="2246">
        <v>3</v>
      </c>
      <c r="C49" s="2281" t="s">
        <v>396</v>
      </c>
      <c r="D49" s="2532"/>
      <c r="E49" s="2533"/>
      <c r="F49" s="2534"/>
      <c r="G49" s="2534"/>
      <c r="H49" s="2535"/>
      <c r="I49" s="2536"/>
      <c r="J49" s="2537"/>
      <c r="K49" s="2606"/>
      <c r="L49" s="2538"/>
      <c r="M49" s="2539"/>
      <c r="N49" s="925"/>
      <c r="O49" s="1136"/>
      <c r="W49" s="920"/>
    </row>
    <row r="50" spans="2:23" s="921" customFormat="1" ht="12.75">
      <c r="B50" s="485"/>
      <c r="C50" s="2429"/>
      <c r="D50" s="2417"/>
      <c r="E50" s="2459"/>
      <c r="F50" s="2432"/>
      <c r="G50" s="2432"/>
      <c r="H50" s="2464"/>
      <c r="I50" s="2465"/>
      <c r="J50" s="2466"/>
      <c r="K50" s="2599"/>
      <c r="L50" s="2425"/>
      <c r="M50" s="2426"/>
      <c r="N50" s="926"/>
      <c r="O50" s="1138"/>
      <c r="W50" s="922"/>
    </row>
    <row r="51" spans="2:23" s="917" customFormat="1" ht="12.75">
      <c r="B51" s="1082" t="s">
        <v>990</v>
      </c>
      <c r="C51" s="1561" t="s">
        <v>22</v>
      </c>
      <c r="D51" s="2417"/>
      <c r="E51" s="2459"/>
      <c r="F51" s="2432"/>
      <c r="G51" s="2432"/>
      <c r="H51" s="2464"/>
      <c r="I51" s="2465"/>
      <c r="J51" s="2466"/>
      <c r="K51" s="2599"/>
      <c r="L51" s="2425"/>
      <c r="M51" s="2426"/>
      <c r="N51" s="925"/>
      <c r="O51" s="1136"/>
      <c r="W51" s="920"/>
    </row>
    <row r="52" spans="2:23" s="917" customFormat="1" ht="24.95" customHeight="1">
      <c r="B52" s="1081" t="s">
        <v>991</v>
      </c>
      <c r="C52" s="2618" t="s">
        <v>398</v>
      </c>
      <c r="D52" s="2467" t="s">
        <v>35</v>
      </c>
      <c r="E52" s="2660" t="e">
        <f>#REF!</f>
        <v>#REF!</v>
      </c>
      <c r="F52" s="2459">
        <v>24.3</v>
      </c>
      <c r="G52" s="2459">
        <v>0</v>
      </c>
      <c r="H52" s="2459">
        <f t="shared" ref="H52:H57" si="7">F52-G52</f>
        <v>24.3</v>
      </c>
      <c r="I52" s="2459">
        <f t="shared" ref="I52:I57" si="8">$I$17</f>
        <v>0.25</v>
      </c>
      <c r="J52" s="2660">
        <f t="shared" ref="J52:J57" si="9">H52+(H52*I52)</f>
        <v>30.375</v>
      </c>
      <c r="K52" s="2600" t="e">
        <f t="shared" ref="K52:K57" si="10">ROUND(E52*J52,2)</f>
        <v>#REF!</v>
      </c>
      <c r="L52" s="2467" t="s">
        <v>397</v>
      </c>
      <c r="M52" s="2493" t="s">
        <v>30</v>
      </c>
      <c r="N52" s="925"/>
      <c r="O52" s="1136"/>
      <c r="W52" s="920"/>
    </row>
    <row r="53" spans="2:23" s="924" customFormat="1" ht="12.75">
      <c r="B53" s="1081" t="s">
        <v>992</v>
      </c>
      <c r="C53" s="2618" t="s">
        <v>635</v>
      </c>
      <c r="D53" s="2437" t="s">
        <v>45</v>
      </c>
      <c r="E53" s="2660" t="e">
        <f>#REF!</f>
        <v>#REF!</v>
      </c>
      <c r="F53" s="2459">
        <v>28.25</v>
      </c>
      <c r="G53" s="2459">
        <v>0</v>
      </c>
      <c r="H53" s="2459">
        <f t="shared" si="7"/>
        <v>28.25</v>
      </c>
      <c r="I53" s="2459">
        <f t="shared" si="8"/>
        <v>0.25</v>
      </c>
      <c r="J53" s="2660">
        <f t="shared" si="9"/>
        <v>35.3125</v>
      </c>
      <c r="K53" s="2600" t="e">
        <f t="shared" si="10"/>
        <v>#REF!</v>
      </c>
      <c r="L53" s="2437">
        <v>72108</v>
      </c>
      <c r="M53" s="2493" t="s">
        <v>30</v>
      </c>
      <c r="N53" s="923"/>
      <c r="O53" s="1139"/>
    </row>
    <row r="54" spans="2:23" s="917" customFormat="1" ht="36">
      <c r="B54" s="1081" t="s">
        <v>993</v>
      </c>
      <c r="C54" s="2618" t="s">
        <v>1237</v>
      </c>
      <c r="D54" s="2467" t="s">
        <v>35</v>
      </c>
      <c r="E54" s="2660" t="e">
        <f>#REF!</f>
        <v>#REF!</v>
      </c>
      <c r="F54" s="2459">
        <v>103.67</v>
      </c>
      <c r="G54" s="2459">
        <v>0</v>
      </c>
      <c r="H54" s="2459">
        <f t="shared" si="7"/>
        <v>103.67</v>
      </c>
      <c r="I54" s="2459">
        <f t="shared" si="8"/>
        <v>0.25</v>
      </c>
      <c r="J54" s="2660">
        <f t="shared" si="9"/>
        <v>129.58750000000001</v>
      </c>
      <c r="K54" s="2600" t="e">
        <f t="shared" si="10"/>
        <v>#REF!</v>
      </c>
      <c r="L54" s="2467">
        <v>6519</v>
      </c>
      <c r="M54" s="2493" t="s">
        <v>30</v>
      </c>
      <c r="N54" s="925"/>
      <c r="O54" s="1136"/>
      <c r="W54" s="920"/>
    </row>
    <row r="55" spans="2:23" s="917" customFormat="1" ht="24">
      <c r="B55" s="1081" t="s">
        <v>994</v>
      </c>
      <c r="C55" s="2618" t="s">
        <v>496</v>
      </c>
      <c r="D55" s="2467" t="s">
        <v>35</v>
      </c>
      <c r="E55" s="2660" t="e">
        <f>E52</f>
        <v>#REF!</v>
      </c>
      <c r="F55" s="2459">
        <v>54.97</v>
      </c>
      <c r="G55" s="2459">
        <v>0</v>
      </c>
      <c r="H55" s="2459">
        <f t="shared" si="7"/>
        <v>54.97</v>
      </c>
      <c r="I55" s="2459">
        <f t="shared" si="8"/>
        <v>0.25</v>
      </c>
      <c r="J55" s="2660">
        <f t="shared" si="9"/>
        <v>68.712500000000006</v>
      </c>
      <c r="K55" s="2600" t="e">
        <f t="shared" si="10"/>
        <v>#REF!</v>
      </c>
      <c r="L55" s="2467">
        <v>72081</v>
      </c>
      <c r="M55" s="2493" t="s">
        <v>30</v>
      </c>
      <c r="N55" s="926"/>
      <c r="O55" s="1136"/>
      <c r="W55" s="920"/>
    </row>
    <row r="56" spans="2:23" s="917" customFormat="1">
      <c r="B56" s="1081" t="s">
        <v>995</v>
      </c>
      <c r="C56" s="2618" t="s">
        <v>1238</v>
      </c>
      <c r="D56" s="2467" t="s">
        <v>35</v>
      </c>
      <c r="E56" s="2660" t="e">
        <f>E55</f>
        <v>#REF!</v>
      </c>
      <c r="F56" s="2459">
        <v>4.16</v>
      </c>
      <c r="G56" s="2459">
        <v>0</v>
      </c>
      <c r="H56" s="2459">
        <f t="shared" si="7"/>
        <v>4.16</v>
      </c>
      <c r="I56" s="2459">
        <f t="shared" si="8"/>
        <v>0.25</v>
      </c>
      <c r="J56" s="2660">
        <f t="shared" si="9"/>
        <v>5.2</v>
      </c>
      <c r="K56" s="2600" t="e">
        <f t="shared" si="10"/>
        <v>#REF!</v>
      </c>
      <c r="L56" s="2467">
        <v>55960</v>
      </c>
      <c r="M56" s="2493" t="s">
        <v>30</v>
      </c>
      <c r="N56" s="926"/>
      <c r="O56" s="1136"/>
      <c r="W56" s="920"/>
    </row>
    <row r="57" spans="2:23" s="917" customFormat="1">
      <c r="B57" s="1081" t="s">
        <v>1010</v>
      </c>
      <c r="C57" s="2618" t="s">
        <v>570</v>
      </c>
      <c r="D57" s="2467" t="s">
        <v>45</v>
      </c>
      <c r="E57" s="2660" t="e">
        <f>#REF!</f>
        <v>#REF!</v>
      </c>
      <c r="F57" s="2459">
        <v>23.06</v>
      </c>
      <c r="G57" s="2459">
        <v>0</v>
      </c>
      <c r="H57" s="2459">
        <f t="shared" si="7"/>
        <v>23.06</v>
      </c>
      <c r="I57" s="2459">
        <f t="shared" si="8"/>
        <v>0.25</v>
      </c>
      <c r="J57" s="2660">
        <f t="shared" si="9"/>
        <v>28.824999999999999</v>
      </c>
      <c r="K57" s="2600" t="e">
        <f t="shared" si="10"/>
        <v>#REF!</v>
      </c>
      <c r="L57" s="2467" t="s">
        <v>571</v>
      </c>
      <c r="M57" s="2493" t="s">
        <v>30</v>
      </c>
      <c r="N57" s="926"/>
      <c r="O57" s="1136"/>
      <c r="W57" s="920"/>
    </row>
    <row r="58" spans="2:23" s="917" customFormat="1" ht="12.75">
      <c r="B58" s="2469"/>
      <c r="C58" s="2470"/>
      <c r="D58" s="2471"/>
      <c r="E58" s="2472"/>
      <c r="F58" s="2473"/>
      <c r="G58" s="2473"/>
      <c r="H58" s="2474"/>
      <c r="I58" s="2475"/>
      <c r="J58" s="2476"/>
      <c r="K58" s="2607"/>
      <c r="L58" s="2477"/>
      <c r="M58" s="2478"/>
      <c r="N58" s="925"/>
      <c r="O58" s="1136"/>
      <c r="W58" s="920"/>
    </row>
    <row r="59" spans="2:23" s="921" customFormat="1">
      <c r="B59" s="2495"/>
      <c r="C59" s="2615" t="s">
        <v>399</v>
      </c>
      <c r="D59" s="2528"/>
      <c r="E59" s="2491"/>
      <c r="F59" s="2529"/>
      <c r="G59" s="2529"/>
      <c r="H59" s="2529"/>
      <c r="I59" s="2530"/>
      <c r="J59" s="2530"/>
      <c r="K59" s="2530" t="e">
        <f>SUM(K52:K57)</f>
        <v>#REF!</v>
      </c>
      <c r="L59" s="2404"/>
      <c r="M59" s="2388"/>
      <c r="N59" s="926"/>
      <c r="O59" s="1138"/>
      <c r="W59" s="922"/>
    </row>
    <row r="60" spans="2:23" s="921" customFormat="1" ht="5.0999999999999996" customHeight="1">
      <c r="B60" s="2546"/>
      <c r="C60" s="2619"/>
      <c r="D60" s="2547"/>
      <c r="E60" s="2548"/>
      <c r="F60" s="2548"/>
      <c r="G60" s="2548"/>
      <c r="H60" s="2548"/>
      <c r="I60" s="2548"/>
      <c r="J60" s="2548"/>
      <c r="K60" s="2608"/>
      <c r="L60" s="2547"/>
      <c r="M60" s="2549"/>
      <c r="N60" s="926"/>
      <c r="O60" s="1138"/>
      <c r="W60" s="922"/>
    </row>
    <row r="61" spans="2:23" s="921" customFormat="1">
      <c r="B61" s="2550">
        <v>4</v>
      </c>
      <c r="C61" s="1898" t="s">
        <v>1239</v>
      </c>
      <c r="D61" s="2551"/>
      <c r="E61" s="2552"/>
      <c r="F61" s="2553"/>
      <c r="G61" s="2553"/>
      <c r="H61" s="2552"/>
      <c r="I61" s="2552"/>
      <c r="J61" s="2552"/>
      <c r="K61" s="2609"/>
      <c r="L61" s="2099"/>
      <c r="M61" s="2100"/>
      <c r="N61" s="926"/>
      <c r="O61" s="1138"/>
      <c r="W61" s="922"/>
    </row>
    <row r="62" spans="2:23" s="921" customFormat="1">
      <c r="B62" s="2554"/>
      <c r="C62" s="1874"/>
      <c r="D62" s="2551"/>
      <c r="E62" s="2552"/>
      <c r="F62" s="2552"/>
      <c r="G62" s="2552"/>
      <c r="H62" s="2552"/>
      <c r="I62" s="2552"/>
      <c r="J62" s="2552"/>
      <c r="K62" s="2609"/>
      <c r="L62" s="2099"/>
      <c r="M62" s="2100"/>
      <c r="N62" s="926"/>
      <c r="O62" s="1138"/>
      <c r="W62" s="922"/>
    </row>
    <row r="63" spans="2:23" s="917" customFormat="1">
      <c r="B63" s="2550" t="s">
        <v>20</v>
      </c>
      <c r="C63" s="1898" t="s">
        <v>392</v>
      </c>
      <c r="D63" s="2551"/>
      <c r="E63" s="2552"/>
      <c r="F63" s="2552"/>
      <c r="G63" s="2552"/>
      <c r="H63" s="2552"/>
      <c r="I63" s="2552"/>
      <c r="J63" s="2552"/>
      <c r="K63" s="2609"/>
      <c r="L63" s="2099"/>
      <c r="M63" s="2100"/>
      <c r="N63" s="925"/>
      <c r="O63" s="1136"/>
      <c r="W63" s="920"/>
    </row>
    <row r="64" spans="2:23" s="1336" customFormat="1" ht="36">
      <c r="B64" s="2556" t="s">
        <v>996</v>
      </c>
      <c r="C64" s="2588" t="s">
        <v>1246</v>
      </c>
      <c r="D64" s="2099" t="s">
        <v>35</v>
      </c>
      <c r="E64" s="2662" t="e">
        <f>#REF!</f>
        <v>#REF!</v>
      </c>
      <c r="F64" s="2552">
        <v>31.38</v>
      </c>
      <c r="G64" s="2552">
        <v>0</v>
      </c>
      <c r="H64" s="2552">
        <f t="shared" ref="H64:H72" si="11">F64-G64</f>
        <v>31.38</v>
      </c>
      <c r="I64" s="2552">
        <f t="shared" ref="I64:I72" si="12">$I$17</f>
        <v>0.25</v>
      </c>
      <c r="J64" s="2662">
        <f t="shared" ref="J64:J72" si="13">H64+(H64*I64)</f>
        <v>39.225000000000001</v>
      </c>
      <c r="K64" s="2662" t="e">
        <f t="shared" ref="K64:K72" si="14">ROUND(E64*J64,2)</f>
        <v>#REF!</v>
      </c>
      <c r="L64" s="2099" t="s">
        <v>1247</v>
      </c>
      <c r="M64" s="2100" t="s">
        <v>30</v>
      </c>
      <c r="O64" s="1135"/>
    </row>
    <row r="65" spans="2:23" s="1336" customFormat="1">
      <c r="B65" s="2556" t="s">
        <v>997</v>
      </c>
      <c r="C65" s="2588" t="s">
        <v>1248</v>
      </c>
      <c r="D65" s="2099" t="s">
        <v>35</v>
      </c>
      <c r="E65" s="2662" t="e">
        <f>#REF!</f>
        <v>#REF!</v>
      </c>
      <c r="F65" s="2552">
        <v>25.68</v>
      </c>
      <c r="G65" s="2552">
        <v>0</v>
      </c>
      <c r="H65" s="2552">
        <f t="shared" si="11"/>
        <v>25.68</v>
      </c>
      <c r="I65" s="2552">
        <f t="shared" si="12"/>
        <v>0.25</v>
      </c>
      <c r="J65" s="2662">
        <f t="shared" si="13"/>
        <v>32.1</v>
      </c>
      <c r="K65" s="2662" t="e">
        <f t="shared" si="14"/>
        <v>#REF!</v>
      </c>
      <c r="L65" s="2099" t="s">
        <v>1249</v>
      </c>
      <c r="M65" s="2100" t="s">
        <v>25</v>
      </c>
      <c r="O65" s="1135"/>
    </row>
    <row r="66" spans="2:23" s="1336" customFormat="1" ht="24">
      <c r="B66" s="2556" t="s">
        <v>998</v>
      </c>
      <c r="C66" s="2588" t="s">
        <v>72</v>
      </c>
      <c r="D66" s="2099" t="s">
        <v>35</v>
      </c>
      <c r="E66" s="2662" t="e">
        <f>#REF!</f>
        <v>#REF!</v>
      </c>
      <c r="F66" s="2552">
        <v>23.18</v>
      </c>
      <c r="G66" s="2552">
        <v>0</v>
      </c>
      <c r="H66" s="2552">
        <f t="shared" si="11"/>
        <v>23.18</v>
      </c>
      <c r="I66" s="2552">
        <f t="shared" si="12"/>
        <v>0.25</v>
      </c>
      <c r="J66" s="2662">
        <f t="shared" si="13"/>
        <v>28.975000000000001</v>
      </c>
      <c r="K66" s="2662" t="e">
        <f t="shared" si="14"/>
        <v>#REF!</v>
      </c>
      <c r="L66" s="2099" t="s">
        <v>73</v>
      </c>
      <c r="M66" s="2100" t="s">
        <v>30</v>
      </c>
      <c r="O66" s="1135"/>
    </row>
    <row r="67" spans="2:23" s="1336" customFormat="1">
      <c r="B67" s="2556" t="s">
        <v>1261</v>
      </c>
      <c r="C67" s="2588" t="s">
        <v>1255</v>
      </c>
      <c r="D67" s="2099" t="s">
        <v>35</v>
      </c>
      <c r="E67" s="2662" t="e">
        <f>#REF!</f>
        <v>#REF!</v>
      </c>
      <c r="F67" s="2552">
        <v>11.02</v>
      </c>
      <c r="G67" s="2552">
        <v>0</v>
      </c>
      <c r="H67" s="2552">
        <f t="shared" si="11"/>
        <v>11.02</v>
      </c>
      <c r="I67" s="2552">
        <f t="shared" si="12"/>
        <v>0.25</v>
      </c>
      <c r="J67" s="2662">
        <f t="shared" si="13"/>
        <v>13.774999999999999</v>
      </c>
      <c r="K67" s="2662" t="e">
        <f t="shared" si="14"/>
        <v>#REF!</v>
      </c>
      <c r="L67" s="2099" t="s">
        <v>1256</v>
      </c>
      <c r="M67" s="2100" t="s">
        <v>30</v>
      </c>
      <c r="O67" s="1135"/>
    </row>
    <row r="68" spans="2:23" s="1336" customFormat="1">
      <c r="B68" s="2556" t="s">
        <v>1262</v>
      </c>
      <c r="C68" s="2588" t="s">
        <v>1259</v>
      </c>
      <c r="D68" s="2099" t="s">
        <v>35</v>
      </c>
      <c r="E68" s="2662" t="e">
        <f>E67+E66</f>
        <v>#REF!</v>
      </c>
      <c r="F68" s="2552">
        <v>8.44</v>
      </c>
      <c r="G68" s="2552">
        <v>0</v>
      </c>
      <c r="H68" s="2552">
        <f t="shared" si="11"/>
        <v>8.44</v>
      </c>
      <c r="I68" s="2552">
        <f t="shared" si="12"/>
        <v>0.25</v>
      </c>
      <c r="J68" s="2662">
        <f t="shared" si="13"/>
        <v>10.549999999999999</v>
      </c>
      <c r="K68" s="2662" t="e">
        <f t="shared" si="14"/>
        <v>#REF!</v>
      </c>
      <c r="L68" s="2099" t="s">
        <v>1251</v>
      </c>
      <c r="M68" s="2100" t="s">
        <v>30</v>
      </c>
      <c r="O68" s="1135"/>
    </row>
    <row r="69" spans="2:23" s="1336" customFormat="1">
      <c r="B69" s="2556" t="s">
        <v>1263</v>
      </c>
      <c r="C69" s="2588" t="s">
        <v>1257</v>
      </c>
      <c r="D69" s="2099" t="s">
        <v>508</v>
      </c>
      <c r="E69" s="2662" t="e">
        <f>#REF!</f>
        <v>#REF!</v>
      </c>
      <c r="F69" s="2552">
        <v>10.68</v>
      </c>
      <c r="G69" s="2552">
        <v>0</v>
      </c>
      <c r="H69" s="2552">
        <f t="shared" si="11"/>
        <v>10.68</v>
      </c>
      <c r="I69" s="2552">
        <f t="shared" si="12"/>
        <v>0.25</v>
      </c>
      <c r="J69" s="2662">
        <f t="shared" si="13"/>
        <v>13.35</v>
      </c>
      <c r="K69" s="2662" t="e">
        <f t="shared" si="14"/>
        <v>#REF!</v>
      </c>
      <c r="L69" s="2099" t="s">
        <v>1258</v>
      </c>
      <c r="M69" s="2100" t="s">
        <v>30</v>
      </c>
      <c r="O69" s="1135"/>
    </row>
    <row r="70" spans="2:23" s="1336" customFormat="1" ht="24">
      <c r="B70" s="2556" t="s">
        <v>1264</v>
      </c>
      <c r="C70" s="2588" t="s">
        <v>1252</v>
      </c>
      <c r="D70" s="2099" t="s">
        <v>35</v>
      </c>
      <c r="E70" s="2662" t="e">
        <f>#REF!</f>
        <v>#REF!</v>
      </c>
      <c r="F70" s="2552">
        <v>4</v>
      </c>
      <c r="G70" s="2552">
        <v>0</v>
      </c>
      <c r="H70" s="2552">
        <f t="shared" si="11"/>
        <v>4</v>
      </c>
      <c r="I70" s="2552">
        <f t="shared" si="12"/>
        <v>0.25</v>
      </c>
      <c r="J70" s="2662">
        <f t="shared" si="13"/>
        <v>5</v>
      </c>
      <c r="K70" s="2662" t="e">
        <f t="shared" si="14"/>
        <v>#REF!</v>
      </c>
      <c r="L70" s="2099" t="s">
        <v>1253</v>
      </c>
      <c r="M70" s="2100" t="s">
        <v>30</v>
      </c>
      <c r="O70" s="1135"/>
    </row>
    <row r="71" spans="2:23" s="1336" customFormat="1" ht="24">
      <c r="B71" s="2556" t="s">
        <v>1265</v>
      </c>
      <c r="C71" s="2588" t="s">
        <v>1254</v>
      </c>
      <c r="D71" s="2099" t="s">
        <v>35</v>
      </c>
      <c r="E71" s="2662" t="e">
        <f>E70</f>
        <v>#REF!</v>
      </c>
      <c r="F71" s="2552">
        <v>20.309999999999999</v>
      </c>
      <c r="G71" s="2552">
        <v>0</v>
      </c>
      <c r="H71" s="2552">
        <f t="shared" si="11"/>
        <v>20.309999999999999</v>
      </c>
      <c r="I71" s="2552">
        <f t="shared" si="12"/>
        <v>0.25</v>
      </c>
      <c r="J71" s="2662">
        <f t="shared" si="13"/>
        <v>25.387499999999999</v>
      </c>
      <c r="K71" s="2662" t="e">
        <f t="shared" si="14"/>
        <v>#REF!</v>
      </c>
      <c r="L71" s="2099">
        <v>5992</v>
      </c>
      <c r="M71" s="2100" t="s">
        <v>30</v>
      </c>
      <c r="O71" s="1135"/>
    </row>
    <row r="72" spans="2:23" s="1336" customFormat="1" ht="24">
      <c r="B72" s="2556" t="s">
        <v>1266</v>
      </c>
      <c r="C72" s="2588" t="s">
        <v>1250</v>
      </c>
      <c r="D72" s="2099" t="s">
        <v>35</v>
      </c>
      <c r="E72" s="2662" t="e">
        <f>E71</f>
        <v>#REF!</v>
      </c>
      <c r="F72" s="2552">
        <v>8.44</v>
      </c>
      <c r="G72" s="2552">
        <v>0</v>
      </c>
      <c r="H72" s="2552">
        <f t="shared" si="11"/>
        <v>8.44</v>
      </c>
      <c r="I72" s="2552">
        <f t="shared" si="12"/>
        <v>0.25</v>
      </c>
      <c r="J72" s="2662">
        <f t="shared" si="13"/>
        <v>10.549999999999999</v>
      </c>
      <c r="K72" s="2662" t="e">
        <f t="shared" si="14"/>
        <v>#REF!</v>
      </c>
      <c r="L72" s="2099" t="s">
        <v>1251</v>
      </c>
      <c r="M72" s="2100" t="s">
        <v>30</v>
      </c>
      <c r="O72" s="1135"/>
    </row>
    <row r="73" spans="2:23" s="921" customFormat="1">
      <c r="B73" s="2555"/>
      <c r="C73" s="1739"/>
      <c r="D73" s="2099"/>
      <c r="E73" s="2662"/>
      <c r="F73" s="2557"/>
      <c r="G73" s="2557"/>
      <c r="H73" s="2552"/>
      <c r="I73" s="2552"/>
      <c r="J73" s="2662"/>
      <c r="K73" s="2662"/>
      <c r="L73" s="2099"/>
      <c r="M73" s="2100"/>
      <c r="N73" s="926"/>
      <c r="O73" s="1138"/>
      <c r="W73" s="922"/>
    </row>
    <row r="74" spans="2:23" s="917" customFormat="1">
      <c r="B74" s="2550" t="s">
        <v>999</v>
      </c>
      <c r="C74" s="2620" t="s">
        <v>393</v>
      </c>
      <c r="D74" s="2551"/>
      <c r="E74" s="2662"/>
      <c r="F74" s="2552"/>
      <c r="G74" s="2552"/>
      <c r="H74" s="2552"/>
      <c r="I74" s="2552"/>
      <c r="J74" s="2662"/>
      <c r="K74" s="2662"/>
      <c r="L74" s="2099"/>
      <c r="M74" s="2100"/>
      <c r="N74" s="925"/>
      <c r="O74" s="1136"/>
      <c r="W74" s="920"/>
    </row>
    <row r="75" spans="2:23" s="917" customFormat="1" ht="24">
      <c r="B75" s="2556" t="s">
        <v>1000</v>
      </c>
      <c r="C75" s="2588" t="s">
        <v>1252</v>
      </c>
      <c r="D75" s="2099" t="s">
        <v>35</v>
      </c>
      <c r="E75" s="2662" t="e">
        <f>#REF!</f>
        <v>#REF!</v>
      </c>
      <c r="F75" s="2657">
        <v>4</v>
      </c>
      <c r="G75" s="2657">
        <v>0</v>
      </c>
      <c r="H75" s="2657">
        <f>F75-G75</f>
        <v>4</v>
      </c>
      <c r="I75" s="2657">
        <f>$I$17</f>
        <v>0.25</v>
      </c>
      <c r="J75" s="2663">
        <f>H75+(H75*I75)</f>
        <v>5</v>
      </c>
      <c r="K75" s="2662" t="e">
        <f>ROUND(E75*J75,2)</f>
        <v>#REF!</v>
      </c>
      <c r="L75" s="2099" t="s">
        <v>1253</v>
      </c>
      <c r="M75" s="2100" t="s">
        <v>30</v>
      </c>
      <c r="N75" s="925"/>
      <c r="O75" s="1136"/>
      <c r="W75" s="920"/>
    </row>
    <row r="76" spans="2:23" s="917" customFormat="1" ht="24">
      <c r="B76" s="2556" t="s">
        <v>1267</v>
      </c>
      <c r="C76" s="2588" t="s">
        <v>1254</v>
      </c>
      <c r="D76" s="2099" t="s">
        <v>35</v>
      </c>
      <c r="E76" s="2662" t="e">
        <f>E75</f>
        <v>#REF!</v>
      </c>
      <c r="F76" s="2552">
        <v>20.309999999999999</v>
      </c>
      <c r="G76" s="2552">
        <v>0</v>
      </c>
      <c r="H76" s="2552">
        <f>F76-G76</f>
        <v>20.309999999999999</v>
      </c>
      <c r="I76" s="2552">
        <f>$I$17</f>
        <v>0.25</v>
      </c>
      <c r="J76" s="2662">
        <f>H76+(H76*I76)</f>
        <v>25.387499999999999</v>
      </c>
      <c r="K76" s="2662" t="e">
        <f>ROUND(E76*J76,2)</f>
        <v>#REF!</v>
      </c>
      <c r="L76" s="2099">
        <v>5992</v>
      </c>
      <c r="M76" s="2100" t="s">
        <v>30</v>
      </c>
      <c r="N76" s="925"/>
      <c r="O76" s="1136"/>
      <c r="W76" s="920"/>
    </row>
    <row r="77" spans="2:23" s="917" customFormat="1" ht="24">
      <c r="B77" s="2556" t="s">
        <v>1268</v>
      </c>
      <c r="C77" s="2588" t="s">
        <v>1066</v>
      </c>
      <c r="D77" s="2099" t="s">
        <v>35</v>
      </c>
      <c r="E77" s="2662" t="e">
        <f>E76</f>
        <v>#REF!</v>
      </c>
      <c r="F77" s="2552">
        <v>13.34</v>
      </c>
      <c r="G77" s="2552">
        <v>0</v>
      </c>
      <c r="H77" s="2552">
        <f>F77-G77</f>
        <v>13.34</v>
      </c>
      <c r="I77" s="2552">
        <f>$I$17</f>
        <v>0.25</v>
      </c>
      <c r="J77" s="2662">
        <f>H77+(H77*I77)</f>
        <v>16.675000000000001</v>
      </c>
      <c r="K77" s="2662" t="e">
        <f>ROUND(E77*J77,2)</f>
        <v>#REF!</v>
      </c>
      <c r="L77" s="2099" t="s">
        <v>476</v>
      </c>
      <c r="M77" s="2100" t="s">
        <v>30</v>
      </c>
      <c r="N77" s="925"/>
      <c r="O77" s="1136"/>
      <c r="W77" s="920"/>
    </row>
    <row r="78" spans="2:23" s="917" customFormat="1">
      <c r="B78" s="2558"/>
      <c r="C78" s="2621"/>
      <c r="D78" s="2559"/>
      <c r="E78" s="2560"/>
      <c r="F78" s="2561"/>
      <c r="G78" s="2561"/>
      <c r="H78" s="2561"/>
      <c r="I78" s="2560"/>
      <c r="J78" s="2560"/>
      <c r="K78" s="2610"/>
      <c r="L78" s="2562"/>
      <c r="M78" s="2563"/>
      <c r="N78" s="925"/>
      <c r="O78" s="1136"/>
      <c r="W78" s="920"/>
    </row>
    <row r="79" spans="2:23" s="921" customFormat="1">
      <c r="B79" s="2495"/>
      <c r="C79" s="2615" t="s">
        <v>50</v>
      </c>
      <c r="D79" s="2528"/>
      <c r="E79" s="2491"/>
      <c r="F79" s="2529"/>
      <c r="G79" s="2529"/>
      <c r="H79" s="2529"/>
      <c r="I79" s="2530"/>
      <c r="J79" s="2530"/>
      <c r="K79" s="2530" t="e">
        <f>SUM(K64:K78)</f>
        <v>#REF!</v>
      </c>
      <c r="L79" s="2404"/>
      <c r="M79" s="2388"/>
      <c r="N79" s="926"/>
      <c r="O79" s="1138"/>
      <c r="W79" s="922"/>
    </row>
    <row r="80" spans="2:23" s="921" customFormat="1" ht="5.0999999999999996" customHeight="1">
      <c r="B80" s="2542"/>
      <c r="C80" s="2564"/>
      <c r="D80" s="2543"/>
      <c r="E80" s="2441"/>
      <c r="F80" s="2565"/>
      <c r="G80" s="2565"/>
      <c r="H80" s="2565"/>
      <c r="I80" s="2544"/>
      <c r="J80" s="2544"/>
      <c r="K80" s="2611"/>
      <c r="L80" s="2543"/>
      <c r="M80" s="2545"/>
      <c r="N80" s="926"/>
      <c r="O80" s="1138"/>
      <c r="W80" s="922"/>
    </row>
    <row r="81" spans="2:23" s="917" customFormat="1" ht="12.75">
      <c r="B81" s="2501">
        <v>5</v>
      </c>
      <c r="C81" s="2054" t="s">
        <v>574</v>
      </c>
      <c r="D81" s="2566"/>
      <c r="E81" s="2548"/>
      <c r="F81" s="2567"/>
      <c r="G81" s="2567"/>
      <c r="H81" s="2568"/>
      <c r="I81" s="2569"/>
      <c r="J81" s="2570"/>
      <c r="K81" s="2612"/>
      <c r="L81" s="2571"/>
      <c r="M81" s="2510"/>
      <c r="N81" s="925"/>
      <c r="O81" s="1136"/>
      <c r="W81" s="920"/>
    </row>
    <row r="82" spans="2:23" s="917" customFormat="1">
      <c r="B82" s="2556"/>
      <c r="C82" s="2030"/>
      <c r="D82" s="2572"/>
      <c r="E82" s="2552"/>
      <c r="F82" s="2573"/>
      <c r="G82" s="2552"/>
      <c r="H82" s="2552"/>
      <c r="I82" s="2552"/>
      <c r="J82" s="2552"/>
      <c r="K82" s="2609"/>
      <c r="L82" s="2574"/>
      <c r="M82" s="2575"/>
      <c r="N82" s="925"/>
      <c r="O82" s="1136"/>
    </row>
    <row r="83" spans="2:23" s="917" customFormat="1" ht="12" customHeight="1">
      <c r="B83" s="2550" t="s">
        <v>1001</v>
      </c>
      <c r="C83" s="1904" t="s">
        <v>400</v>
      </c>
      <c r="D83" s="2572"/>
      <c r="E83" s="2552"/>
      <c r="F83" s="2573"/>
      <c r="G83" s="2552"/>
      <c r="H83" s="2552"/>
      <c r="I83" s="2552"/>
      <c r="J83" s="2552"/>
      <c r="K83" s="2609"/>
      <c r="L83" s="2574"/>
      <c r="M83" s="2575"/>
      <c r="N83" s="925"/>
      <c r="O83" s="1136"/>
      <c r="W83" s="920"/>
    </row>
    <row r="84" spans="2:23" s="924" customFormat="1" ht="12.75">
      <c r="B84" s="2556" t="s">
        <v>1002</v>
      </c>
      <c r="C84" s="2588" t="s">
        <v>1269</v>
      </c>
      <c r="D84" s="2099" t="s">
        <v>46</v>
      </c>
      <c r="E84" s="2662" t="e">
        <f>#REF!</f>
        <v>#REF!</v>
      </c>
      <c r="F84" s="2552">
        <v>71.989999999999995</v>
      </c>
      <c r="G84" s="2552">
        <v>0</v>
      </c>
      <c r="H84" s="2552">
        <f t="shared" ref="H84:H90" si="15">F84-G84</f>
        <v>71.989999999999995</v>
      </c>
      <c r="I84" s="2552">
        <f t="shared" ref="I84:I90" si="16">$I$17</f>
        <v>0.25</v>
      </c>
      <c r="J84" s="2662">
        <f t="shared" ref="J84:J90" si="17">H84+(H84*I84)</f>
        <v>89.987499999999997</v>
      </c>
      <c r="K84" s="2662" t="e">
        <f t="shared" ref="K84:K90" si="18">ROUND(E84*J84,2)</f>
        <v>#REF!</v>
      </c>
      <c r="L84" s="2099" t="s">
        <v>1219</v>
      </c>
      <c r="M84" s="2100" t="s">
        <v>30</v>
      </c>
      <c r="N84" s="923"/>
      <c r="O84" s="1139"/>
    </row>
    <row r="85" spans="2:23" s="924" customFormat="1" ht="24">
      <c r="B85" s="2556" t="s">
        <v>1003</v>
      </c>
      <c r="C85" s="2588" t="s">
        <v>1270</v>
      </c>
      <c r="D85" s="2099" t="s">
        <v>46</v>
      </c>
      <c r="E85" s="2662" t="e">
        <f>#REF!</f>
        <v>#REF!</v>
      </c>
      <c r="F85" s="2552">
        <v>584.16999999999996</v>
      </c>
      <c r="G85" s="2552">
        <v>0</v>
      </c>
      <c r="H85" s="2552">
        <f t="shared" si="15"/>
        <v>584.16999999999996</v>
      </c>
      <c r="I85" s="2552">
        <f t="shared" si="16"/>
        <v>0.25</v>
      </c>
      <c r="J85" s="2662">
        <f t="shared" si="17"/>
        <v>730.21249999999998</v>
      </c>
      <c r="K85" s="2662" t="e">
        <f t="shared" si="18"/>
        <v>#REF!</v>
      </c>
      <c r="L85" s="2099">
        <v>83534</v>
      </c>
      <c r="M85" s="2100" t="s">
        <v>30</v>
      </c>
      <c r="N85" s="923"/>
      <c r="O85" s="1139"/>
    </row>
    <row r="86" spans="2:23" s="924" customFormat="1" ht="36">
      <c r="B86" s="2556" t="s">
        <v>1281</v>
      </c>
      <c r="C86" s="2588" t="s">
        <v>1271</v>
      </c>
      <c r="D86" s="2099" t="s">
        <v>35</v>
      </c>
      <c r="E86" s="2662" t="e">
        <f>#REF!</f>
        <v>#REF!</v>
      </c>
      <c r="F86" s="2552">
        <v>15.55</v>
      </c>
      <c r="G86" s="2552">
        <v>0</v>
      </c>
      <c r="H86" s="2552">
        <f t="shared" si="15"/>
        <v>15.55</v>
      </c>
      <c r="I86" s="2552">
        <f t="shared" si="16"/>
        <v>0.25</v>
      </c>
      <c r="J86" s="2662">
        <f t="shared" si="17"/>
        <v>19.4375</v>
      </c>
      <c r="K86" s="2662" t="e">
        <f t="shared" si="18"/>
        <v>#REF!</v>
      </c>
      <c r="L86" s="2099" t="s">
        <v>1272</v>
      </c>
      <c r="M86" s="2100" t="s">
        <v>30</v>
      </c>
      <c r="N86" s="923"/>
      <c r="O86" s="1139"/>
    </row>
    <row r="87" spans="2:23" s="924" customFormat="1" ht="24">
      <c r="B87" s="2556" t="s">
        <v>1282</v>
      </c>
      <c r="C87" s="2588" t="s">
        <v>1273</v>
      </c>
      <c r="D87" s="2099" t="s">
        <v>35</v>
      </c>
      <c r="E87" s="2662" t="e">
        <f>#REF!</f>
        <v>#REF!</v>
      </c>
      <c r="F87" s="2552">
        <v>20.100000000000001</v>
      </c>
      <c r="G87" s="2552">
        <v>0</v>
      </c>
      <c r="H87" s="2552">
        <f t="shared" si="15"/>
        <v>20.100000000000001</v>
      </c>
      <c r="I87" s="2552">
        <f t="shared" si="16"/>
        <v>0.25</v>
      </c>
      <c r="J87" s="2662">
        <f t="shared" si="17"/>
        <v>25.125</v>
      </c>
      <c r="K87" s="2662" t="e">
        <f t="shared" si="18"/>
        <v>#REF!</v>
      </c>
      <c r="L87" s="2099" t="s">
        <v>1274</v>
      </c>
      <c r="M87" s="2100" t="s">
        <v>30</v>
      </c>
      <c r="N87" s="923"/>
      <c r="O87" s="1139"/>
    </row>
    <row r="88" spans="2:23" s="924" customFormat="1" ht="24">
      <c r="B88" s="2556" t="s">
        <v>1283</v>
      </c>
      <c r="C88" s="2588" t="s">
        <v>1275</v>
      </c>
      <c r="D88" s="2099" t="s">
        <v>35</v>
      </c>
      <c r="E88" s="2662" t="e">
        <f>#REF!</f>
        <v>#REF!</v>
      </c>
      <c r="F88" s="2552">
        <v>19.72</v>
      </c>
      <c r="G88" s="2552">
        <v>0</v>
      </c>
      <c r="H88" s="2552">
        <f t="shared" si="15"/>
        <v>19.72</v>
      </c>
      <c r="I88" s="2552">
        <f t="shared" si="16"/>
        <v>0.25</v>
      </c>
      <c r="J88" s="2662">
        <f t="shared" si="17"/>
        <v>24.65</v>
      </c>
      <c r="K88" s="2662" t="e">
        <f t="shared" si="18"/>
        <v>#REF!</v>
      </c>
      <c r="L88" s="2099" t="s">
        <v>1276</v>
      </c>
      <c r="M88" s="2100" t="s">
        <v>30</v>
      </c>
      <c r="N88" s="923"/>
      <c r="O88" s="1139"/>
    </row>
    <row r="89" spans="2:23" s="924" customFormat="1" ht="24">
      <c r="B89" s="2556" t="s">
        <v>1284</v>
      </c>
      <c r="C89" s="2588" t="s">
        <v>1277</v>
      </c>
      <c r="D89" s="2099" t="s">
        <v>35</v>
      </c>
      <c r="E89" s="2662" t="e">
        <f>#REF!</f>
        <v>#REF!</v>
      </c>
      <c r="F89" s="2552">
        <v>32.869999999999997</v>
      </c>
      <c r="G89" s="2552">
        <v>0</v>
      </c>
      <c r="H89" s="2552">
        <f t="shared" si="15"/>
        <v>32.869999999999997</v>
      </c>
      <c r="I89" s="2552">
        <f t="shared" si="16"/>
        <v>0.25</v>
      </c>
      <c r="J89" s="2662">
        <f t="shared" si="17"/>
        <v>41.087499999999999</v>
      </c>
      <c r="K89" s="2662" t="e">
        <f t="shared" si="18"/>
        <v>#REF!</v>
      </c>
      <c r="L89" s="2099" t="s">
        <v>1278</v>
      </c>
      <c r="M89" s="2100" t="s">
        <v>30</v>
      </c>
      <c r="N89" s="923"/>
      <c r="O89" s="1139"/>
    </row>
    <row r="90" spans="2:23" s="924" customFormat="1" ht="24">
      <c r="B90" s="2556" t="s">
        <v>1285</v>
      </c>
      <c r="C90" s="2588" t="s">
        <v>1279</v>
      </c>
      <c r="D90" s="2099" t="s">
        <v>45</v>
      </c>
      <c r="E90" s="2662">
        <f>0.8*8</f>
        <v>6.4</v>
      </c>
      <c r="F90" s="2552">
        <v>15.37</v>
      </c>
      <c r="G90" s="2552">
        <v>0</v>
      </c>
      <c r="H90" s="2552">
        <f t="shared" si="15"/>
        <v>15.37</v>
      </c>
      <c r="I90" s="2552">
        <f t="shared" si="16"/>
        <v>0.25</v>
      </c>
      <c r="J90" s="2662">
        <f t="shared" si="17"/>
        <v>19.212499999999999</v>
      </c>
      <c r="K90" s="2662">
        <f t="shared" si="18"/>
        <v>122.96</v>
      </c>
      <c r="L90" s="2099" t="s">
        <v>1280</v>
      </c>
      <c r="M90" s="2100" t="s">
        <v>30</v>
      </c>
      <c r="N90" s="923"/>
      <c r="O90" s="1139"/>
    </row>
    <row r="91" spans="2:23" s="921" customFormat="1" ht="12.75">
      <c r="B91" s="1878"/>
      <c r="C91" s="2576"/>
      <c r="D91" s="2577"/>
      <c r="E91" s="2560"/>
      <c r="F91" s="2578"/>
      <c r="G91" s="2578"/>
      <c r="H91" s="2579"/>
      <c r="I91" s="2580"/>
      <c r="J91" s="2581"/>
      <c r="K91" s="2613"/>
      <c r="L91" s="2582"/>
      <c r="M91" s="2583"/>
      <c r="N91" s="926"/>
      <c r="O91" s="1138"/>
      <c r="W91" s="922"/>
    </row>
    <row r="92" spans="2:23" s="921" customFormat="1">
      <c r="B92" s="2495"/>
      <c r="C92" s="2615" t="s">
        <v>625</v>
      </c>
      <c r="D92" s="2528"/>
      <c r="E92" s="2491"/>
      <c r="F92" s="2529"/>
      <c r="G92" s="2529"/>
      <c r="H92" s="2529"/>
      <c r="I92" s="2530"/>
      <c r="J92" s="2530"/>
      <c r="K92" s="2530" t="e">
        <f>SUM(K84:K90)</f>
        <v>#REF!</v>
      </c>
      <c r="L92" s="2404"/>
      <c r="M92" s="2388"/>
      <c r="N92" s="926"/>
      <c r="O92" s="1138"/>
      <c r="W92" s="922"/>
    </row>
    <row r="93" spans="2:23" s="921" customFormat="1" ht="5.0999999999999996" customHeight="1">
      <c r="B93" s="2542"/>
      <c r="C93" s="2564"/>
      <c r="D93" s="2543"/>
      <c r="E93" s="2441"/>
      <c r="F93" s="2565"/>
      <c r="G93" s="2565"/>
      <c r="H93" s="2565"/>
      <c r="I93" s="2544"/>
      <c r="J93" s="2544"/>
      <c r="K93" s="2611"/>
      <c r="L93" s="2543"/>
      <c r="M93" s="2545"/>
      <c r="N93" s="926"/>
      <c r="O93" s="1138"/>
      <c r="W93" s="922"/>
    </row>
    <row r="94" spans="2:23" s="917" customFormat="1" ht="12.75">
      <c r="B94" s="2246">
        <v>6</v>
      </c>
      <c r="C94" s="2281" t="s">
        <v>1240</v>
      </c>
      <c r="D94" s="2532"/>
      <c r="E94" s="2533"/>
      <c r="F94" s="2534"/>
      <c r="G94" s="2534"/>
      <c r="H94" s="2535"/>
      <c r="I94" s="2536"/>
      <c r="J94" s="2537"/>
      <c r="K94" s="2606"/>
      <c r="L94" s="2538"/>
      <c r="M94" s="2539"/>
      <c r="N94" s="925"/>
      <c r="O94" s="1136"/>
      <c r="W94" s="920"/>
    </row>
    <row r="95" spans="2:23" s="917" customFormat="1" ht="12.75">
      <c r="B95" s="485"/>
      <c r="C95" s="2429"/>
      <c r="D95" s="2417"/>
      <c r="E95" s="2459"/>
      <c r="F95" s="2432"/>
      <c r="G95" s="2432"/>
      <c r="H95" s="2464"/>
      <c r="I95" s="2465"/>
      <c r="J95" s="2466"/>
      <c r="K95" s="2599"/>
      <c r="L95" s="2425"/>
      <c r="M95" s="2426"/>
      <c r="N95" s="925"/>
      <c r="O95" s="1136"/>
    </row>
    <row r="96" spans="2:23" s="917" customFormat="1" ht="24" customHeight="1">
      <c r="B96" s="1081" t="s">
        <v>1286</v>
      </c>
      <c r="C96" s="2618" t="s">
        <v>1242</v>
      </c>
      <c r="D96" s="2467" t="s">
        <v>35</v>
      </c>
      <c r="E96" s="2459" t="e">
        <f>E88+E64</f>
        <v>#REF!</v>
      </c>
      <c r="F96" s="2459">
        <v>36.200000000000003</v>
      </c>
      <c r="G96" s="2459">
        <v>0</v>
      </c>
      <c r="H96" s="2459">
        <f>F96-G96</f>
        <v>36.200000000000003</v>
      </c>
      <c r="I96" s="2459">
        <f>$I$17</f>
        <v>0.25</v>
      </c>
      <c r="J96" s="2459">
        <f>H96+(H96*I96)</f>
        <v>45.25</v>
      </c>
      <c r="K96" s="2600" t="e">
        <f>ROUND(E96*J96,2)</f>
        <v>#REF!</v>
      </c>
      <c r="L96" s="2467" t="s">
        <v>1243</v>
      </c>
      <c r="M96" s="2493" t="s">
        <v>30</v>
      </c>
      <c r="N96" s="925"/>
      <c r="O96" s="1136"/>
      <c r="W96" s="920"/>
    </row>
    <row r="97" spans="2:23" s="1336" customFormat="1" ht="24" customHeight="1">
      <c r="B97" s="1081" t="s">
        <v>49</v>
      </c>
      <c r="C97" s="2618" t="s">
        <v>1244</v>
      </c>
      <c r="D97" s="2467" t="s">
        <v>35</v>
      </c>
      <c r="E97" s="2459" t="e">
        <f>E22</f>
        <v>#REF!</v>
      </c>
      <c r="F97" s="2459">
        <v>6.65</v>
      </c>
      <c r="G97" s="2459">
        <v>0</v>
      </c>
      <c r="H97" s="2459">
        <f>F97-G97</f>
        <v>6.65</v>
      </c>
      <c r="I97" s="2459">
        <f>$I$17</f>
        <v>0.25</v>
      </c>
      <c r="J97" s="2459">
        <f>H97+(H97*I97)</f>
        <v>8.3125</v>
      </c>
      <c r="K97" s="2600" t="e">
        <f>ROUND(E97*J97,2)</f>
        <v>#REF!</v>
      </c>
      <c r="L97" s="2467" t="s">
        <v>1245</v>
      </c>
      <c r="M97" s="2493" t="s">
        <v>30</v>
      </c>
      <c r="O97" s="1135"/>
    </row>
    <row r="98" spans="2:23" s="921" customFormat="1" ht="12.75">
      <c r="B98" s="2469"/>
      <c r="C98" s="2470"/>
      <c r="D98" s="2471"/>
      <c r="E98" s="2472"/>
      <c r="F98" s="2473"/>
      <c r="G98" s="2473"/>
      <c r="H98" s="2474"/>
      <c r="I98" s="2475"/>
      <c r="J98" s="2476"/>
      <c r="K98" s="2607"/>
      <c r="L98" s="2477"/>
      <c r="M98" s="2478"/>
      <c r="N98" s="926"/>
      <c r="O98" s="1138"/>
      <c r="W98" s="922"/>
    </row>
    <row r="99" spans="2:23" s="921" customFormat="1">
      <c r="B99" s="2495"/>
      <c r="C99" s="2615" t="s">
        <v>1241</v>
      </c>
      <c r="D99" s="2528"/>
      <c r="E99" s="2491"/>
      <c r="F99" s="2529"/>
      <c r="G99" s="2529"/>
      <c r="H99" s="2529"/>
      <c r="I99" s="2530"/>
      <c r="J99" s="2530"/>
      <c r="K99" s="2530" t="e">
        <f>SUM(K96:K97)</f>
        <v>#REF!</v>
      </c>
      <c r="L99" s="2404"/>
      <c r="M99" s="2388"/>
      <c r="N99" s="926"/>
      <c r="O99" s="1138"/>
      <c r="W99" s="922"/>
    </row>
    <row r="100" spans="2:23" s="1797" customFormat="1" ht="6" customHeight="1">
      <c r="B100" s="2546"/>
      <c r="C100" s="2619"/>
      <c r="D100" s="2547"/>
      <c r="E100" s="2548"/>
      <c r="F100" s="2548"/>
      <c r="G100" s="2548"/>
      <c r="H100" s="2548"/>
      <c r="I100" s="2548"/>
      <c r="J100" s="2548"/>
      <c r="K100" s="2608"/>
      <c r="L100" s="2547"/>
      <c r="M100" s="2549"/>
    </row>
    <row r="101" spans="2:23" s="917" customFormat="1">
      <c r="B101" s="2550">
        <v>7</v>
      </c>
      <c r="C101" s="1904" t="s">
        <v>1306</v>
      </c>
      <c r="D101" s="2572"/>
      <c r="E101" s="2552"/>
      <c r="F101" s="2586"/>
      <c r="G101" s="2586"/>
      <c r="H101" s="2552"/>
      <c r="I101" s="2552"/>
      <c r="J101" s="2552"/>
      <c r="K101" s="2609"/>
      <c r="L101" s="2587"/>
      <c r="M101" s="2100"/>
      <c r="N101" s="925"/>
      <c r="O101" s="1136"/>
      <c r="W101" s="920"/>
    </row>
    <row r="102" spans="2:23" s="917" customFormat="1">
      <c r="B102" s="2556"/>
      <c r="C102" s="2030"/>
      <c r="D102" s="2099"/>
      <c r="E102" s="2552"/>
      <c r="F102" s="2552"/>
      <c r="G102" s="2552"/>
      <c r="H102" s="2552"/>
      <c r="I102" s="2552"/>
      <c r="J102" s="2552"/>
      <c r="K102" s="2609"/>
      <c r="L102" s="2099"/>
      <c r="M102" s="2100"/>
      <c r="N102" s="925"/>
      <c r="O102" s="1136"/>
    </row>
    <row r="103" spans="2:23" s="917" customFormat="1" ht="12" customHeight="1">
      <c r="B103" s="2550" t="s">
        <v>1004</v>
      </c>
      <c r="C103" s="1904" t="s">
        <v>23</v>
      </c>
      <c r="D103" s="2099"/>
      <c r="E103" s="2552"/>
      <c r="F103" s="2552"/>
      <c r="G103" s="2552"/>
      <c r="H103" s="2552"/>
      <c r="I103" s="2552"/>
      <c r="J103" s="2552"/>
      <c r="K103" s="2609"/>
      <c r="L103" s="2099"/>
      <c r="M103" s="2100"/>
      <c r="N103" s="925"/>
      <c r="O103" s="1136"/>
      <c r="W103" s="920"/>
    </row>
    <row r="104" spans="2:23" s="917" customFormat="1" ht="12" customHeight="1">
      <c r="B104" s="2556" t="s">
        <v>1338</v>
      </c>
      <c r="C104" s="2588" t="s">
        <v>1287</v>
      </c>
      <c r="D104" s="2099" t="s">
        <v>9</v>
      </c>
      <c r="E104" s="2662" t="e">
        <f>#REF!</f>
        <v>#REF!</v>
      </c>
      <c r="F104" s="2552">
        <v>219.19</v>
      </c>
      <c r="G104" s="2552">
        <v>0</v>
      </c>
      <c r="H104" s="2552">
        <f>F104-G104</f>
        <v>219.19</v>
      </c>
      <c r="I104" s="2552">
        <f>$I$17</f>
        <v>0.25</v>
      </c>
      <c r="J104" s="2662">
        <f>H104+(H104*I104)</f>
        <v>273.98750000000001</v>
      </c>
      <c r="K104" s="2662" t="e">
        <f>ROUND(E104*J104,2)</f>
        <v>#REF!</v>
      </c>
      <c r="L104" s="2099" t="s">
        <v>1288</v>
      </c>
      <c r="M104" s="2100" t="s">
        <v>25</v>
      </c>
      <c r="N104" s="925"/>
      <c r="O104" s="1136"/>
      <c r="W104" s="920"/>
    </row>
    <row r="105" spans="2:23" s="917" customFormat="1" ht="12" customHeight="1">
      <c r="B105" s="2556" t="s">
        <v>1339</v>
      </c>
      <c r="C105" s="2588" t="s">
        <v>1289</v>
      </c>
      <c r="D105" s="2099" t="s">
        <v>9</v>
      </c>
      <c r="E105" s="2662" t="e">
        <f>#REF!</f>
        <v>#REF!</v>
      </c>
      <c r="F105" s="2552">
        <v>224.26</v>
      </c>
      <c r="G105" s="2552">
        <v>0</v>
      </c>
      <c r="H105" s="2552">
        <f>F105-G105</f>
        <v>224.26</v>
      </c>
      <c r="I105" s="2552">
        <f>$I$17</f>
        <v>0.25</v>
      </c>
      <c r="J105" s="2662">
        <f>H105+(H105*I105)</f>
        <v>280.32499999999999</v>
      </c>
      <c r="K105" s="2662" t="e">
        <f>ROUND(E105*J105,2)</f>
        <v>#REF!</v>
      </c>
      <c r="L105" s="2099" t="s">
        <v>1290</v>
      </c>
      <c r="M105" s="2100" t="s">
        <v>25</v>
      </c>
      <c r="N105" s="925"/>
      <c r="O105" s="1136"/>
      <c r="W105" s="920"/>
    </row>
    <row r="106" spans="2:23" s="917" customFormat="1" ht="12" customHeight="1">
      <c r="B106" s="2556" t="s">
        <v>1340</v>
      </c>
      <c r="C106" s="2588" t="s">
        <v>1291</v>
      </c>
      <c r="D106" s="2099" t="s">
        <v>45</v>
      </c>
      <c r="E106" s="2662" t="e">
        <f>#REF!</f>
        <v>#REF!</v>
      </c>
      <c r="F106" s="2552">
        <v>49.76</v>
      </c>
      <c r="G106" s="2552">
        <v>0</v>
      </c>
      <c r="H106" s="2552">
        <f>F106-G106</f>
        <v>49.76</v>
      </c>
      <c r="I106" s="2552">
        <f>$I$17</f>
        <v>0.25</v>
      </c>
      <c r="J106" s="2662">
        <f>H106+(H106*I106)</f>
        <v>62.199999999999996</v>
      </c>
      <c r="K106" s="2662" t="e">
        <f>ROUND(E106*J106,2)</f>
        <v>#REF!</v>
      </c>
      <c r="L106" s="2099" t="s">
        <v>1292</v>
      </c>
      <c r="M106" s="2100" t="s">
        <v>25</v>
      </c>
      <c r="N106" s="925"/>
      <c r="O106" s="1136"/>
      <c r="W106" s="920"/>
    </row>
    <row r="107" spans="2:23" s="917" customFormat="1" ht="26.25" customHeight="1">
      <c r="B107" s="2556" t="s">
        <v>1341</v>
      </c>
      <c r="C107" s="2588" t="s">
        <v>1297</v>
      </c>
      <c r="D107" s="2099" t="s">
        <v>35</v>
      </c>
      <c r="E107" s="2662" t="e">
        <f>#REF!</f>
        <v>#REF!</v>
      </c>
      <c r="F107" s="2552">
        <v>17.2</v>
      </c>
      <c r="G107" s="2552">
        <v>0</v>
      </c>
      <c r="H107" s="2552">
        <f>F107-G107</f>
        <v>17.2</v>
      </c>
      <c r="I107" s="2552">
        <f>$I$17</f>
        <v>0.25</v>
      </c>
      <c r="J107" s="2662">
        <f>H107+(H107*I107)</f>
        <v>21.5</v>
      </c>
      <c r="K107" s="2662" t="e">
        <f>ROUND(E107*J107,2)</f>
        <v>#REF!</v>
      </c>
      <c r="L107" s="2099" t="s">
        <v>1296</v>
      </c>
      <c r="M107" s="2100" t="s">
        <v>30</v>
      </c>
      <c r="N107" s="925"/>
      <c r="O107" s="1136"/>
      <c r="W107" s="920"/>
    </row>
    <row r="108" spans="2:23" s="917" customFormat="1" ht="26.25" customHeight="1">
      <c r="B108" s="2556" t="s">
        <v>1403</v>
      </c>
      <c r="C108" s="2682" t="s">
        <v>1399</v>
      </c>
      <c r="D108" s="2683" t="s">
        <v>9</v>
      </c>
      <c r="E108" s="2689">
        <f>4</f>
        <v>4</v>
      </c>
      <c r="F108" s="2684">
        <v>152.06</v>
      </c>
      <c r="G108" s="2685">
        <v>0</v>
      </c>
      <c r="H108" s="2685">
        <f t="shared" ref="H108:H109" si="19">F108-G108</f>
        <v>152.06</v>
      </c>
      <c r="I108" s="2686">
        <f t="shared" ref="I108:I109" si="20">$I$15</f>
        <v>0</v>
      </c>
      <c r="J108" s="2685">
        <f t="shared" ref="J108:J109" si="21">H108+(H108*I108)</f>
        <v>152.06</v>
      </c>
      <c r="K108" s="2685">
        <f t="shared" ref="K108:K109" si="22">ROUND(E108*J108,2)</f>
        <v>608.24</v>
      </c>
      <c r="L108" s="2687" t="s">
        <v>1401</v>
      </c>
      <c r="M108" s="2688" t="s">
        <v>25</v>
      </c>
      <c r="N108" s="925"/>
      <c r="O108" s="1136"/>
      <c r="W108" s="920"/>
    </row>
    <row r="109" spans="2:23" s="917" customFormat="1" ht="26.25" customHeight="1">
      <c r="B109" s="2556" t="s">
        <v>1404</v>
      </c>
      <c r="C109" s="2682" t="s">
        <v>1400</v>
      </c>
      <c r="D109" s="2683" t="s">
        <v>9</v>
      </c>
      <c r="E109" s="2689">
        <v>12</v>
      </c>
      <c r="F109" s="2684">
        <v>104.44</v>
      </c>
      <c r="G109" s="2685">
        <v>0</v>
      </c>
      <c r="H109" s="2685">
        <f t="shared" si="19"/>
        <v>104.44</v>
      </c>
      <c r="I109" s="2686">
        <f t="shared" si="20"/>
        <v>0</v>
      </c>
      <c r="J109" s="2685">
        <f t="shared" si="21"/>
        <v>104.44</v>
      </c>
      <c r="K109" s="2685">
        <f t="shared" si="22"/>
        <v>1253.28</v>
      </c>
      <c r="L109" s="2687" t="s">
        <v>1402</v>
      </c>
      <c r="M109" s="2688" t="s">
        <v>25</v>
      </c>
      <c r="N109" s="925"/>
      <c r="O109" s="1136"/>
      <c r="W109" s="920"/>
    </row>
    <row r="110" spans="2:23" s="917" customFormat="1" ht="12" customHeight="1">
      <c r="B110" s="2556"/>
      <c r="C110" s="2588"/>
      <c r="D110" s="2099"/>
      <c r="E110" s="2662"/>
      <c r="F110" s="2552"/>
      <c r="G110" s="2552"/>
      <c r="H110" s="2552"/>
      <c r="I110" s="2552"/>
      <c r="J110" s="2662"/>
      <c r="K110" s="2662"/>
      <c r="L110" s="2099"/>
      <c r="M110" s="2100"/>
      <c r="N110" s="925"/>
      <c r="O110" s="1136"/>
      <c r="W110" s="920"/>
    </row>
    <row r="111" spans="2:23" s="917" customFormat="1">
      <c r="B111" s="2556" t="s">
        <v>1005</v>
      </c>
      <c r="C111" s="1904" t="s">
        <v>401</v>
      </c>
      <c r="D111" s="2099"/>
      <c r="E111" s="2662"/>
      <c r="F111" s="2552"/>
      <c r="G111" s="2552"/>
      <c r="H111" s="2552"/>
      <c r="I111" s="2552"/>
      <c r="J111" s="2662"/>
      <c r="K111" s="2662"/>
      <c r="L111" s="2099"/>
      <c r="M111" s="2100"/>
      <c r="N111" s="925"/>
      <c r="O111" s="1136"/>
      <c r="W111" s="920"/>
    </row>
    <row r="112" spans="2:23" s="917" customFormat="1">
      <c r="B112" s="2556" t="s">
        <v>1342</v>
      </c>
      <c r="C112" s="2588" t="s">
        <v>402</v>
      </c>
      <c r="D112" s="2099" t="s">
        <v>35</v>
      </c>
      <c r="E112" s="2662" t="e">
        <f>#REF!</f>
        <v>#REF!</v>
      </c>
      <c r="F112" s="2552">
        <v>243.66</v>
      </c>
      <c r="G112" s="2552">
        <v>0</v>
      </c>
      <c r="H112" s="2552">
        <f>F112-G112</f>
        <v>243.66</v>
      </c>
      <c r="I112" s="2552">
        <f>$I$17</f>
        <v>0.25</v>
      </c>
      <c r="J112" s="2662">
        <f>H112+(H112*I112)</f>
        <v>304.57499999999999</v>
      </c>
      <c r="K112" s="2662" t="e">
        <f>ROUND(E112*J112,2)</f>
        <v>#REF!</v>
      </c>
      <c r="L112" s="2099">
        <v>6104</v>
      </c>
      <c r="M112" s="2100" t="s">
        <v>30</v>
      </c>
      <c r="N112" s="925"/>
      <c r="O112" s="1136"/>
      <c r="W112" s="920"/>
    </row>
    <row r="113" spans="2:23" s="917" customFormat="1" ht="24">
      <c r="B113" s="2556" t="s">
        <v>1343</v>
      </c>
      <c r="C113" s="2588" t="s">
        <v>865</v>
      </c>
      <c r="D113" s="2099" t="s">
        <v>35</v>
      </c>
      <c r="E113" s="2662" t="e">
        <f>#REF!</f>
        <v>#REF!</v>
      </c>
      <c r="F113" s="2552">
        <v>391.08</v>
      </c>
      <c r="G113" s="2552">
        <v>0</v>
      </c>
      <c r="H113" s="2552">
        <f>F113-G113</f>
        <v>391.08</v>
      </c>
      <c r="I113" s="2552">
        <f>$I$17</f>
        <v>0.25</v>
      </c>
      <c r="J113" s="2662">
        <f>H113+(H113*I113)</f>
        <v>488.84999999999997</v>
      </c>
      <c r="K113" s="2662" t="e">
        <f>ROUND(E113*J113,2)</f>
        <v>#REF!</v>
      </c>
      <c r="L113" s="2099" t="s">
        <v>404</v>
      </c>
      <c r="M113" s="2100" t="s">
        <v>30</v>
      </c>
      <c r="N113" s="925"/>
      <c r="O113" s="1136"/>
      <c r="W113" s="920"/>
    </row>
    <row r="114" spans="2:23" s="917" customFormat="1">
      <c r="B114" s="2556" t="s">
        <v>1344</v>
      </c>
      <c r="C114" s="2588" t="s">
        <v>405</v>
      </c>
      <c r="D114" s="2099" t="s">
        <v>45</v>
      </c>
      <c r="E114" s="2662" t="e">
        <f>#REF!</f>
        <v>#REF!</v>
      </c>
      <c r="F114" s="2552">
        <v>47.84</v>
      </c>
      <c r="G114" s="2552">
        <v>0</v>
      </c>
      <c r="H114" s="2552">
        <f>F114-G114</f>
        <v>47.84</v>
      </c>
      <c r="I114" s="2552">
        <f>$I$17</f>
        <v>0.25</v>
      </c>
      <c r="J114" s="2662">
        <f>H114+(H114*I114)</f>
        <v>59.800000000000004</v>
      </c>
      <c r="K114" s="2662" t="e">
        <f>ROUND(E114*J114,2)</f>
        <v>#REF!</v>
      </c>
      <c r="L114" s="2099" t="s">
        <v>403</v>
      </c>
      <c r="M114" s="2100" t="s">
        <v>30</v>
      </c>
      <c r="N114" s="925"/>
      <c r="O114" s="1136"/>
      <c r="W114" s="920"/>
    </row>
    <row r="115" spans="2:23" s="917" customFormat="1">
      <c r="B115" s="2556" t="s">
        <v>1345</v>
      </c>
      <c r="C115" s="2588" t="s">
        <v>1293</v>
      </c>
      <c r="D115" s="2099" t="s">
        <v>1294</v>
      </c>
      <c r="E115" s="2662">
        <v>1</v>
      </c>
      <c r="F115" s="2552">
        <v>109.71</v>
      </c>
      <c r="G115" s="2552">
        <v>0</v>
      </c>
      <c r="H115" s="2552">
        <f>F115-G115</f>
        <v>109.71</v>
      </c>
      <c r="I115" s="2552">
        <f>$I$17</f>
        <v>0.25</v>
      </c>
      <c r="J115" s="2662">
        <f>H115+(H115*I115)</f>
        <v>137.13749999999999</v>
      </c>
      <c r="K115" s="2662">
        <f>ROUND(E115*J115,2)</f>
        <v>137.13999999999999</v>
      </c>
      <c r="L115" s="2099" t="s">
        <v>1295</v>
      </c>
      <c r="M115" s="2100" t="s">
        <v>30</v>
      </c>
      <c r="N115" s="925"/>
      <c r="O115" s="1136"/>
      <c r="W115" s="920"/>
    </row>
    <row r="116" spans="2:23" s="917" customFormat="1">
      <c r="B116" s="2556" t="s">
        <v>1346</v>
      </c>
      <c r="C116" s="2588" t="s">
        <v>1298</v>
      </c>
      <c r="D116" s="2099" t="s">
        <v>35</v>
      </c>
      <c r="E116" s="2662" t="e">
        <f>#REF!</f>
        <v>#REF!</v>
      </c>
      <c r="F116" s="2552">
        <v>24.24</v>
      </c>
      <c r="G116" s="2552">
        <v>0</v>
      </c>
      <c r="H116" s="2552">
        <f>F116-G116</f>
        <v>24.24</v>
      </c>
      <c r="I116" s="2552">
        <f>$I$17</f>
        <v>0.25</v>
      </c>
      <c r="J116" s="2662">
        <f>H116+(H116*I116)</f>
        <v>30.299999999999997</v>
      </c>
      <c r="K116" s="2662" t="e">
        <f>ROUND(E116*J116,2)</f>
        <v>#REF!</v>
      </c>
      <c r="L116" s="2099">
        <v>6067</v>
      </c>
      <c r="M116" s="2100" t="s">
        <v>30</v>
      </c>
      <c r="N116" s="925"/>
      <c r="O116" s="1136"/>
      <c r="W116" s="920"/>
    </row>
    <row r="117" spans="2:23" s="921" customFormat="1">
      <c r="B117" s="2558"/>
      <c r="C117" s="2576"/>
      <c r="D117" s="2577"/>
      <c r="E117" s="2560"/>
      <c r="F117" s="2578"/>
      <c r="G117" s="2560"/>
      <c r="H117" s="2560"/>
      <c r="I117" s="2560"/>
      <c r="J117" s="2560"/>
      <c r="K117" s="2610"/>
      <c r="L117" s="2582"/>
      <c r="M117" s="2583"/>
      <c r="N117" s="926"/>
      <c r="O117" s="1138"/>
      <c r="W117" s="922"/>
    </row>
    <row r="118" spans="2:23" s="921" customFormat="1">
      <c r="B118" s="2495"/>
      <c r="C118" s="2615" t="s">
        <v>406</v>
      </c>
      <c r="D118" s="2528"/>
      <c r="E118" s="2491"/>
      <c r="F118" s="2529"/>
      <c r="G118" s="2529"/>
      <c r="H118" s="2529"/>
      <c r="I118" s="2530"/>
      <c r="J118" s="2530"/>
      <c r="K118" s="2530" t="e">
        <f>SUM(K102:K117)</f>
        <v>#REF!</v>
      </c>
      <c r="L118" s="2404"/>
      <c r="M118" s="2388"/>
      <c r="N118" s="926"/>
      <c r="O118" s="1138"/>
      <c r="W118" s="922"/>
    </row>
    <row r="119" spans="2:23" s="921" customFormat="1" ht="5.0999999999999996" customHeight="1">
      <c r="B119" s="2546"/>
      <c r="C119" s="2619"/>
      <c r="D119" s="2547"/>
      <c r="E119" s="2548"/>
      <c r="F119" s="2548"/>
      <c r="G119" s="2548"/>
      <c r="H119" s="2548"/>
      <c r="I119" s="2548"/>
      <c r="J119" s="2548"/>
      <c r="K119" s="2608"/>
      <c r="L119" s="2547"/>
      <c r="M119" s="2549"/>
      <c r="N119" s="926"/>
      <c r="O119" s="1138"/>
      <c r="W119" s="922"/>
    </row>
    <row r="120" spans="2:23" s="1797" customFormat="1">
      <c r="B120" s="2550">
        <v>8</v>
      </c>
      <c r="C120" s="1898" t="s">
        <v>100</v>
      </c>
      <c r="D120" s="2551"/>
      <c r="E120" s="2552"/>
      <c r="F120" s="2553"/>
      <c r="G120" s="2553"/>
      <c r="H120" s="2552"/>
      <c r="I120" s="2552"/>
      <c r="J120" s="2552"/>
      <c r="K120" s="2609"/>
      <c r="L120" s="2099"/>
      <c r="M120" s="2100"/>
    </row>
    <row r="121" spans="2:23" s="1797" customFormat="1">
      <c r="B121" s="2554"/>
      <c r="C121" s="1874"/>
      <c r="D121" s="2551"/>
      <c r="E121" s="2552"/>
      <c r="F121" s="2552"/>
      <c r="G121" s="2552"/>
      <c r="H121" s="2552"/>
      <c r="I121" s="2552"/>
      <c r="J121" s="2552"/>
      <c r="K121" s="2609"/>
      <c r="L121" s="2589"/>
      <c r="M121" s="2590"/>
    </row>
    <row r="122" spans="2:23" s="1" customFormat="1" ht="24">
      <c r="B122" s="2556" t="s">
        <v>1006</v>
      </c>
      <c r="C122" s="2428" t="s">
        <v>411</v>
      </c>
      <c r="D122" s="2099" t="s">
        <v>9</v>
      </c>
      <c r="E122" s="2662">
        <v>12</v>
      </c>
      <c r="F122" s="2552">
        <v>8.82</v>
      </c>
      <c r="G122" s="2552">
        <v>0</v>
      </c>
      <c r="H122" s="2552">
        <f t="shared" ref="H122:H139" si="23">F122-G122</f>
        <v>8.82</v>
      </c>
      <c r="I122" s="2552">
        <f t="shared" ref="I122:I139" si="24">$I$17</f>
        <v>0.25</v>
      </c>
      <c r="J122" s="2662">
        <f t="shared" ref="J122:J139" si="25">H122+(H122*I122)</f>
        <v>11.025</v>
      </c>
      <c r="K122" s="2662">
        <f t="shared" ref="K122:K139" si="26">ROUND(E122*J122,2)</f>
        <v>132.30000000000001</v>
      </c>
      <c r="L122" s="2099" t="s">
        <v>408</v>
      </c>
      <c r="M122" s="2100" t="s">
        <v>30</v>
      </c>
      <c r="N122" s="1797"/>
      <c r="O122" s="1797"/>
    </row>
    <row r="123" spans="2:23" s="1" customFormat="1" ht="48" customHeight="1">
      <c r="B123" s="2556" t="s">
        <v>1374</v>
      </c>
      <c r="C123" s="2428" t="s">
        <v>412</v>
      </c>
      <c r="D123" s="2099" t="s">
        <v>9</v>
      </c>
      <c r="E123" s="2662">
        <v>8</v>
      </c>
      <c r="F123" s="2552">
        <v>36.799999999999997</v>
      </c>
      <c r="G123" s="2552">
        <v>0</v>
      </c>
      <c r="H123" s="2552">
        <f t="shared" si="23"/>
        <v>36.799999999999997</v>
      </c>
      <c r="I123" s="2552">
        <f t="shared" si="24"/>
        <v>0.25</v>
      </c>
      <c r="J123" s="2662">
        <f t="shared" si="25"/>
        <v>46</v>
      </c>
      <c r="K123" s="2662">
        <f t="shared" si="26"/>
        <v>368</v>
      </c>
      <c r="L123" s="2099" t="s">
        <v>1223</v>
      </c>
      <c r="M123" s="2100" t="s">
        <v>30</v>
      </c>
      <c r="N123" s="1797"/>
      <c r="O123" s="1797"/>
      <c r="W123" s="46"/>
    </row>
    <row r="124" spans="2:23" s="1797" customFormat="1" ht="24">
      <c r="B124" s="2556" t="s">
        <v>1375</v>
      </c>
      <c r="C124" s="2428" t="s">
        <v>413</v>
      </c>
      <c r="D124" s="2099" t="s">
        <v>9</v>
      </c>
      <c r="E124" s="2662">
        <v>4</v>
      </c>
      <c r="F124" s="2552">
        <v>43.99</v>
      </c>
      <c r="G124" s="2552">
        <v>0</v>
      </c>
      <c r="H124" s="2552">
        <f t="shared" si="23"/>
        <v>43.99</v>
      </c>
      <c r="I124" s="2552">
        <f t="shared" si="24"/>
        <v>0.25</v>
      </c>
      <c r="J124" s="2662">
        <f t="shared" si="25"/>
        <v>54.987500000000004</v>
      </c>
      <c r="K124" s="2662">
        <f t="shared" si="26"/>
        <v>219.95</v>
      </c>
      <c r="L124" s="2099" t="s">
        <v>409</v>
      </c>
      <c r="M124" s="2100" t="s">
        <v>30</v>
      </c>
      <c r="N124" s="1450"/>
    </row>
    <row r="125" spans="2:23" s="1" customFormat="1">
      <c r="B125" s="2556" t="s">
        <v>1376</v>
      </c>
      <c r="C125" s="2588" t="s">
        <v>105</v>
      </c>
      <c r="D125" s="2099" t="s">
        <v>9</v>
      </c>
      <c r="E125" s="2662">
        <v>4</v>
      </c>
      <c r="F125" s="2552">
        <v>25.5</v>
      </c>
      <c r="G125" s="2552">
        <v>0</v>
      </c>
      <c r="H125" s="2552">
        <f t="shared" si="23"/>
        <v>25.5</v>
      </c>
      <c r="I125" s="2552">
        <f t="shared" si="24"/>
        <v>0.25</v>
      </c>
      <c r="J125" s="2662">
        <f t="shared" si="25"/>
        <v>31.875</v>
      </c>
      <c r="K125" s="2662">
        <f t="shared" si="26"/>
        <v>127.5</v>
      </c>
      <c r="L125" s="2099" t="s">
        <v>106</v>
      </c>
      <c r="M125" s="2100" t="s">
        <v>30</v>
      </c>
      <c r="N125" s="1797"/>
      <c r="O125" s="1797"/>
      <c r="W125" s="46"/>
    </row>
    <row r="126" spans="2:23" s="1797" customFormat="1">
      <c r="B126" s="2556" t="s">
        <v>1377</v>
      </c>
      <c r="C126" s="2588" t="s">
        <v>103</v>
      </c>
      <c r="D126" s="2099" t="s">
        <v>9</v>
      </c>
      <c r="E126" s="2662">
        <v>4</v>
      </c>
      <c r="F126" s="2552">
        <v>47.97</v>
      </c>
      <c r="G126" s="2552">
        <v>0</v>
      </c>
      <c r="H126" s="2552">
        <f t="shared" si="23"/>
        <v>47.97</v>
      </c>
      <c r="I126" s="2552">
        <f t="shared" si="24"/>
        <v>0.25</v>
      </c>
      <c r="J126" s="2662">
        <f t="shared" si="25"/>
        <v>59.962499999999999</v>
      </c>
      <c r="K126" s="2662">
        <f t="shared" si="26"/>
        <v>239.85</v>
      </c>
      <c r="L126" s="2099" t="s">
        <v>104</v>
      </c>
      <c r="M126" s="2100" t="s">
        <v>30</v>
      </c>
    </row>
    <row r="127" spans="2:23" s="1797" customFormat="1">
      <c r="B127" s="2556" t="s">
        <v>1378</v>
      </c>
      <c r="C127" s="2588" t="s">
        <v>1299</v>
      </c>
      <c r="D127" s="2099" t="s">
        <v>9</v>
      </c>
      <c r="E127" s="2662">
        <v>4</v>
      </c>
      <c r="F127" s="2552">
        <v>134.18</v>
      </c>
      <c r="G127" s="2552">
        <v>0</v>
      </c>
      <c r="H127" s="2552">
        <f t="shared" si="23"/>
        <v>134.18</v>
      </c>
      <c r="I127" s="2552">
        <f t="shared" si="24"/>
        <v>0.25</v>
      </c>
      <c r="J127" s="2662">
        <f t="shared" si="25"/>
        <v>167.72500000000002</v>
      </c>
      <c r="K127" s="2662">
        <f t="shared" si="26"/>
        <v>670.9</v>
      </c>
      <c r="L127" s="2099">
        <v>90775</v>
      </c>
      <c r="M127" s="2100" t="s">
        <v>25</v>
      </c>
    </row>
    <row r="128" spans="2:23" s="1797" customFormat="1">
      <c r="B128" s="2556" t="s">
        <v>1379</v>
      </c>
      <c r="C128" s="2428" t="s">
        <v>488</v>
      </c>
      <c r="D128" s="2099" t="s">
        <v>9</v>
      </c>
      <c r="E128" s="2662">
        <v>12</v>
      </c>
      <c r="F128" s="2552">
        <v>28.84</v>
      </c>
      <c r="G128" s="2552">
        <v>0</v>
      </c>
      <c r="H128" s="2552">
        <f t="shared" si="23"/>
        <v>28.84</v>
      </c>
      <c r="I128" s="2552">
        <f t="shared" si="24"/>
        <v>0.25</v>
      </c>
      <c r="J128" s="2662">
        <f t="shared" si="25"/>
        <v>36.049999999999997</v>
      </c>
      <c r="K128" s="2662">
        <f t="shared" si="26"/>
        <v>432.6</v>
      </c>
      <c r="L128" s="2099">
        <v>72339</v>
      </c>
      <c r="M128" s="2100" t="s">
        <v>30</v>
      </c>
    </row>
    <row r="129" spans="2:23" s="1797" customFormat="1">
      <c r="B129" s="2556" t="s">
        <v>1380</v>
      </c>
      <c r="C129" s="2588" t="s">
        <v>414</v>
      </c>
      <c r="D129" s="2099" t="s">
        <v>102</v>
      </c>
      <c r="E129" s="2662">
        <v>4</v>
      </c>
      <c r="F129" s="2552">
        <v>74.069999999999993</v>
      </c>
      <c r="G129" s="2552">
        <v>0</v>
      </c>
      <c r="H129" s="2552">
        <f t="shared" si="23"/>
        <v>74.069999999999993</v>
      </c>
      <c r="I129" s="2552">
        <f t="shared" si="24"/>
        <v>0.25</v>
      </c>
      <c r="J129" s="2662">
        <f t="shared" si="25"/>
        <v>92.587499999999991</v>
      </c>
      <c r="K129" s="2662">
        <f t="shared" si="26"/>
        <v>370.35</v>
      </c>
      <c r="L129" s="2099" t="s">
        <v>107</v>
      </c>
      <c r="M129" s="2100" t="s">
        <v>30</v>
      </c>
    </row>
    <row r="130" spans="2:23" s="1797" customFormat="1">
      <c r="B130" s="2556" t="s">
        <v>1381</v>
      </c>
      <c r="C130" s="2588" t="s">
        <v>1300</v>
      </c>
      <c r="D130" s="2099" t="s">
        <v>102</v>
      </c>
      <c r="E130" s="2662">
        <v>24</v>
      </c>
      <c r="F130" s="2552">
        <v>144.91999999999999</v>
      </c>
      <c r="G130" s="2552">
        <v>0</v>
      </c>
      <c r="H130" s="2552">
        <f t="shared" si="23"/>
        <v>144.91999999999999</v>
      </c>
      <c r="I130" s="2552">
        <f t="shared" si="24"/>
        <v>0.25</v>
      </c>
      <c r="J130" s="2662">
        <f t="shared" si="25"/>
        <v>181.14999999999998</v>
      </c>
      <c r="K130" s="2662">
        <f t="shared" si="26"/>
        <v>4347.6000000000004</v>
      </c>
      <c r="L130" s="2099">
        <v>90795</v>
      </c>
      <c r="M130" s="2100" t="s">
        <v>25</v>
      </c>
    </row>
    <row r="131" spans="2:23" s="1797" customFormat="1" ht="24">
      <c r="B131" s="2556" t="s">
        <v>1382</v>
      </c>
      <c r="C131" s="2588" t="s">
        <v>1301</v>
      </c>
      <c r="D131" s="2099" t="s">
        <v>9</v>
      </c>
      <c r="E131" s="2662">
        <v>24</v>
      </c>
      <c r="F131" s="2552">
        <v>158.22999999999999</v>
      </c>
      <c r="G131" s="2552">
        <v>0</v>
      </c>
      <c r="H131" s="2552">
        <f t="shared" si="23"/>
        <v>158.22999999999999</v>
      </c>
      <c r="I131" s="2552">
        <f t="shared" si="24"/>
        <v>0.25</v>
      </c>
      <c r="J131" s="2662">
        <f t="shared" si="25"/>
        <v>197.78749999999999</v>
      </c>
      <c r="K131" s="2662">
        <f t="shared" si="26"/>
        <v>4746.8999999999996</v>
      </c>
      <c r="L131" s="2099" t="s">
        <v>1302</v>
      </c>
      <c r="M131" s="2100" t="s">
        <v>30</v>
      </c>
    </row>
    <row r="132" spans="2:23" s="1797" customFormat="1">
      <c r="B132" s="2556" t="s">
        <v>1383</v>
      </c>
      <c r="C132" s="1739" t="s">
        <v>483</v>
      </c>
      <c r="D132" s="2099" t="s">
        <v>9</v>
      </c>
      <c r="E132" s="2662">
        <v>1</v>
      </c>
      <c r="F132" s="2552">
        <v>119.96</v>
      </c>
      <c r="G132" s="2552">
        <v>0</v>
      </c>
      <c r="H132" s="2552">
        <f t="shared" si="23"/>
        <v>119.96</v>
      </c>
      <c r="I132" s="2552">
        <f t="shared" si="24"/>
        <v>0.25</v>
      </c>
      <c r="J132" s="2662">
        <f t="shared" si="25"/>
        <v>149.94999999999999</v>
      </c>
      <c r="K132" s="2662">
        <f t="shared" si="26"/>
        <v>149.94999999999999</v>
      </c>
      <c r="L132" s="2099" t="s">
        <v>484</v>
      </c>
      <c r="M132" s="2100" t="s">
        <v>25</v>
      </c>
    </row>
    <row r="133" spans="2:23" s="1797" customFormat="1">
      <c r="B133" s="2556" t="s">
        <v>1384</v>
      </c>
      <c r="C133" s="2588" t="s">
        <v>1303</v>
      </c>
      <c r="D133" s="2099" t="s">
        <v>102</v>
      </c>
      <c r="E133" s="2662">
        <v>24</v>
      </c>
      <c r="F133" s="2552">
        <v>84.14</v>
      </c>
      <c r="G133" s="2552">
        <v>0</v>
      </c>
      <c r="H133" s="2552">
        <f t="shared" si="23"/>
        <v>84.14</v>
      </c>
      <c r="I133" s="2552">
        <f t="shared" si="24"/>
        <v>0.25</v>
      </c>
      <c r="J133" s="2662">
        <f t="shared" si="25"/>
        <v>105.175</v>
      </c>
      <c r="K133" s="2662">
        <f t="shared" si="26"/>
        <v>2524.1999999999998</v>
      </c>
      <c r="L133" s="2099">
        <v>90715</v>
      </c>
      <c r="M133" s="2100" t="s">
        <v>25</v>
      </c>
    </row>
    <row r="134" spans="2:23" s="1797" customFormat="1" ht="24.95" customHeight="1">
      <c r="B134" s="2556" t="s">
        <v>1385</v>
      </c>
      <c r="C134" s="1874" t="s">
        <v>497</v>
      </c>
      <c r="D134" s="2099" t="s">
        <v>9</v>
      </c>
      <c r="E134" s="2662">
        <v>4</v>
      </c>
      <c r="F134" s="2552">
        <v>367.79</v>
      </c>
      <c r="G134" s="2552">
        <v>0</v>
      </c>
      <c r="H134" s="2552">
        <f t="shared" si="23"/>
        <v>367.79</v>
      </c>
      <c r="I134" s="2552">
        <f t="shared" si="24"/>
        <v>0.25</v>
      </c>
      <c r="J134" s="2662">
        <f t="shared" si="25"/>
        <v>459.73750000000001</v>
      </c>
      <c r="K134" s="2662">
        <f t="shared" si="26"/>
        <v>1838.95</v>
      </c>
      <c r="L134" s="2099" t="s">
        <v>498</v>
      </c>
      <c r="M134" s="2590" t="s">
        <v>25</v>
      </c>
    </row>
    <row r="135" spans="2:23" s="1797" customFormat="1" ht="24">
      <c r="B135" s="2556" t="s">
        <v>1386</v>
      </c>
      <c r="C135" s="1874" t="s">
        <v>485</v>
      </c>
      <c r="D135" s="2551" t="s">
        <v>9</v>
      </c>
      <c r="E135" s="2662">
        <v>4</v>
      </c>
      <c r="F135" s="2552">
        <v>658.04</v>
      </c>
      <c r="G135" s="2552">
        <v>0</v>
      </c>
      <c r="H135" s="2552">
        <f t="shared" si="23"/>
        <v>658.04</v>
      </c>
      <c r="I135" s="2552">
        <f t="shared" si="24"/>
        <v>0.25</v>
      </c>
      <c r="J135" s="2662">
        <f t="shared" si="25"/>
        <v>822.55</v>
      </c>
      <c r="K135" s="2662">
        <f t="shared" si="26"/>
        <v>3290.2</v>
      </c>
      <c r="L135" s="2099" t="s">
        <v>486</v>
      </c>
      <c r="M135" s="2590" t="s">
        <v>25</v>
      </c>
    </row>
    <row r="136" spans="2:23" s="1797" customFormat="1">
      <c r="B136" s="2556" t="s">
        <v>1387</v>
      </c>
      <c r="C136" s="2428" t="s">
        <v>487</v>
      </c>
      <c r="D136" s="2551" t="s">
        <v>9</v>
      </c>
      <c r="E136" s="2662">
        <v>1</v>
      </c>
      <c r="F136" s="2552">
        <v>33.82</v>
      </c>
      <c r="G136" s="2552">
        <v>0</v>
      </c>
      <c r="H136" s="2552">
        <f t="shared" si="23"/>
        <v>33.82</v>
      </c>
      <c r="I136" s="2552">
        <f t="shared" si="24"/>
        <v>0.25</v>
      </c>
      <c r="J136" s="2662">
        <f t="shared" si="25"/>
        <v>42.274999999999999</v>
      </c>
      <c r="K136" s="2662">
        <f t="shared" si="26"/>
        <v>42.28</v>
      </c>
      <c r="L136" s="2099">
        <v>68069</v>
      </c>
      <c r="M136" s="2590" t="s">
        <v>30</v>
      </c>
    </row>
    <row r="137" spans="2:23" s="1797" customFormat="1">
      <c r="B137" s="2556" t="s">
        <v>1388</v>
      </c>
      <c r="C137" s="1739" t="s">
        <v>450</v>
      </c>
      <c r="D137" s="2551" t="s">
        <v>9</v>
      </c>
      <c r="E137" s="2662">
        <v>1</v>
      </c>
      <c r="F137" s="2552">
        <v>97.4</v>
      </c>
      <c r="G137" s="2552">
        <v>0</v>
      </c>
      <c r="H137" s="2552">
        <f t="shared" si="23"/>
        <v>97.4</v>
      </c>
      <c r="I137" s="2552">
        <f t="shared" si="24"/>
        <v>0.25</v>
      </c>
      <c r="J137" s="2662">
        <f t="shared" si="25"/>
        <v>121.75</v>
      </c>
      <c r="K137" s="2662">
        <f t="shared" si="26"/>
        <v>121.75</v>
      </c>
      <c r="L137" s="2099" t="s">
        <v>108</v>
      </c>
      <c r="M137" s="2590" t="s">
        <v>25</v>
      </c>
    </row>
    <row r="138" spans="2:23" s="1797" customFormat="1">
      <c r="B138" s="2556" t="s">
        <v>1389</v>
      </c>
      <c r="C138" s="1739" t="s">
        <v>490</v>
      </c>
      <c r="D138" s="2099" t="s">
        <v>45</v>
      </c>
      <c r="E138" s="2662">
        <v>47</v>
      </c>
      <c r="F138" s="2552">
        <v>5.34</v>
      </c>
      <c r="G138" s="2552">
        <v>0</v>
      </c>
      <c r="H138" s="2552">
        <f t="shared" si="23"/>
        <v>5.34</v>
      </c>
      <c r="I138" s="2552">
        <f t="shared" si="24"/>
        <v>0.25</v>
      </c>
      <c r="J138" s="2662">
        <f t="shared" si="25"/>
        <v>6.6749999999999998</v>
      </c>
      <c r="K138" s="2662">
        <f t="shared" si="26"/>
        <v>313.73</v>
      </c>
      <c r="L138" s="2099" t="s">
        <v>491</v>
      </c>
      <c r="M138" s="2590" t="s">
        <v>25</v>
      </c>
    </row>
    <row r="139" spans="2:23" s="1797" customFormat="1">
      <c r="B139" s="2556" t="s">
        <v>1390</v>
      </c>
      <c r="C139" s="2428" t="s">
        <v>489</v>
      </c>
      <c r="D139" s="2099" t="s">
        <v>45</v>
      </c>
      <c r="E139" s="2662">
        <v>15</v>
      </c>
      <c r="F139" s="2552">
        <v>4.04</v>
      </c>
      <c r="G139" s="2552">
        <v>0</v>
      </c>
      <c r="H139" s="2552">
        <f t="shared" si="23"/>
        <v>4.04</v>
      </c>
      <c r="I139" s="2552">
        <f t="shared" si="24"/>
        <v>0.25</v>
      </c>
      <c r="J139" s="2662">
        <f t="shared" si="25"/>
        <v>5.05</v>
      </c>
      <c r="K139" s="2662">
        <f t="shared" si="26"/>
        <v>75.75</v>
      </c>
      <c r="L139" s="2589">
        <v>72249</v>
      </c>
      <c r="M139" s="2590" t="s">
        <v>30</v>
      </c>
    </row>
    <row r="140" spans="2:23" s="1797" customFormat="1">
      <c r="B140" s="2591"/>
      <c r="C140" s="2592"/>
      <c r="D140" s="2559"/>
      <c r="E140" s="2560"/>
      <c r="F140" s="2560"/>
      <c r="G140" s="2561"/>
      <c r="H140" s="2561"/>
      <c r="I140" s="2560"/>
      <c r="J140" s="2560"/>
      <c r="K140" s="2610"/>
      <c r="L140" s="2562"/>
      <c r="M140" s="2563"/>
    </row>
    <row r="141" spans="2:23" s="921" customFormat="1">
      <c r="B141" s="2495"/>
      <c r="C141" s="2615" t="s">
        <v>52</v>
      </c>
      <c r="D141" s="2528"/>
      <c r="E141" s="2491"/>
      <c r="F141" s="2529"/>
      <c r="G141" s="2529"/>
      <c r="H141" s="2529"/>
      <c r="I141" s="2530"/>
      <c r="J141" s="2530"/>
      <c r="K141" s="2530">
        <f>SUM(K122:K140)</f>
        <v>20012.760000000002</v>
      </c>
      <c r="L141" s="2404"/>
      <c r="M141" s="2388"/>
      <c r="N141" s="926"/>
      <c r="O141" s="1138"/>
      <c r="W141" s="922"/>
    </row>
    <row r="142" spans="2:23" s="921" customFormat="1" ht="5.0999999999999996" customHeight="1">
      <c r="B142" s="2542"/>
      <c r="C142" s="2564"/>
      <c r="D142" s="2543"/>
      <c r="E142" s="2441"/>
      <c r="F142" s="2565"/>
      <c r="G142" s="2565"/>
      <c r="H142" s="2565"/>
      <c r="I142" s="2544"/>
      <c r="J142" s="2544"/>
      <c r="K142" s="2611"/>
      <c r="L142" s="2543"/>
      <c r="M142" s="2545"/>
      <c r="N142" s="926"/>
      <c r="O142" s="1138"/>
      <c r="W142" s="922"/>
    </row>
    <row r="143" spans="2:23" s="921" customFormat="1" ht="12.75">
      <c r="B143" s="2246">
        <v>9</v>
      </c>
      <c r="C143" s="2281" t="s">
        <v>415</v>
      </c>
      <c r="D143" s="2532"/>
      <c r="E143" s="2533"/>
      <c r="F143" s="2534"/>
      <c r="G143" s="2534"/>
      <c r="H143" s="2535"/>
      <c r="I143" s="2536"/>
      <c r="J143" s="2537"/>
      <c r="K143" s="2606"/>
      <c r="L143" s="2538"/>
      <c r="M143" s="2539"/>
      <c r="N143" s="926"/>
      <c r="O143" s="1138"/>
      <c r="W143" s="922"/>
    </row>
    <row r="144" spans="2:23" s="921" customFormat="1" ht="12.75">
      <c r="B144" s="908"/>
      <c r="C144" s="1561"/>
      <c r="D144" s="2417"/>
      <c r="E144" s="2459"/>
      <c r="F144" s="2431"/>
      <c r="G144" s="2431"/>
      <c r="H144" s="2460"/>
      <c r="I144" s="2461"/>
      <c r="J144" s="2462"/>
      <c r="K144" s="2598"/>
      <c r="L144" s="1820"/>
      <c r="M144" s="1821"/>
      <c r="N144" s="926"/>
      <c r="O144" s="1138"/>
      <c r="W144" s="922"/>
    </row>
    <row r="145" spans="2:23" s="917" customFormat="1" ht="12.75">
      <c r="B145" s="1082" t="s">
        <v>1007</v>
      </c>
      <c r="C145" s="1561" t="s">
        <v>416</v>
      </c>
      <c r="D145" s="2417"/>
      <c r="E145" s="2459"/>
      <c r="F145" s="2432"/>
      <c r="G145" s="2432"/>
      <c r="H145" s="2464"/>
      <c r="I145" s="2465"/>
      <c r="J145" s="2466"/>
      <c r="K145" s="2599"/>
      <c r="L145" s="2425"/>
      <c r="M145" s="2426"/>
      <c r="N145" s="925"/>
      <c r="O145" s="1136"/>
      <c r="W145" s="920"/>
    </row>
    <row r="146" spans="2:23" s="917" customFormat="1" ht="24">
      <c r="B146" s="1447" t="s">
        <v>1347</v>
      </c>
      <c r="C146" s="2618" t="s">
        <v>1304</v>
      </c>
      <c r="D146" s="2467" t="s">
        <v>9</v>
      </c>
      <c r="E146" s="2660">
        <v>4</v>
      </c>
      <c r="F146" s="2459">
        <v>259.89</v>
      </c>
      <c r="G146" s="2459">
        <v>0</v>
      </c>
      <c r="H146" s="2459">
        <f>F146-G146</f>
        <v>259.89</v>
      </c>
      <c r="I146" s="2459">
        <f t="shared" ref="I146:I159" si="27">$I$17</f>
        <v>0.25</v>
      </c>
      <c r="J146" s="2660">
        <f>H146+(H146*I146)</f>
        <v>324.86249999999995</v>
      </c>
      <c r="K146" s="2660">
        <f>ROUND(E146*J146,2)</f>
        <v>1299.45</v>
      </c>
      <c r="L146" s="2467" t="s">
        <v>1305</v>
      </c>
      <c r="M146" s="2493" t="s">
        <v>30</v>
      </c>
      <c r="N146" s="1797"/>
      <c r="O146" s="1136"/>
    </row>
    <row r="147" spans="2:23" s="917" customFormat="1" ht="26.25" customHeight="1">
      <c r="B147" s="1447" t="s">
        <v>1348</v>
      </c>
      <c r="C147" s="2618" t="s">
        <v>421</v>
      </c>
      <c r="D147" s="2467" t="s">
        <v>9</v>
      </c>
      <c r="E147" s="2660">
        <v>4</v>
      </c>
      <c r="F147" s="2459">
        <v>141.86000000000001</v>
      </c>
      <c r="G147" s="2459">
        <v>0</v>
      </c>
      <c r="H147" s="2459">
        <f>F147-G147</f>
        <v>141.86000000000001</v>
      </c>
      <c r="I147" s="2459">
        <f t="shared" si="27"/>
        <v>0.25</v>
      </c>
      <c r="J147" s="2660">
        <f t="shared" ref="J147:J172" si="28">H147+(H147*I147)</f>
        <v>177.32500000000002</v>
      </c>
      <c r="K147" s="2660">
        <f t="shared" ref="K147:K159" si="29">ROUND(E147*J147,2)</f>
        <v>709.3</v>
      </c>
      <c r="L147" s="2467">
        <v>6009</v>
      </c>
      <c r="M147" s="1559" t="s">
        <v>30</v>
      </c>
      <c r="N147" s="1797"/>
      <c r="O147" s="1136"/>
      <c r="W147" s="920"/>
    </row>
    <row r="148" spans="2:23" s="924" customFormat="1" ht="48">
      <c r="B148" s="1447" t="s">
        <v>1349</v>
      </c>
      <c r="C148" s="2618" t="s">
        <v>75</v>
      </c>
      <c r="D148" s="2467" t="s">
        <v>9</v>
      </c>
      <c r="E148" s="2660">
        <v>4</v>
      </c>
      <c r="F148" s="2459">
        <v>210.95</v>
      </c>
      <c r="G148" s="2459">
        <v>0</v>
      </c>
      <c r="H148" s="2459">
        <f t="shared" ref="H148:H159" si="30">F148-G148</f>
        <v>210.95</v>
      </c>
      <c r="I148" s="2459">
        <f t="shared" si="27"/>
        <v>0.25</v>
      </c>
      <c r="J148" s="2660">
        <f t="shared" si="28"/>
        <v>263.6875</v>
      </c>
      <c r="K148" s="2660">
        <f t="shared" si="29"/>
        <v>1054.75</v>
      </c>
      <c r="L148" s="2467">
        <v>6031</v>
      </c>
      <c r="M148" s="1787" t="s">
        <v>30</v>
      </c>
      <c r="N148" s="1450"/>
      <c r="O148" s="1139"/>
    </row>
    <row r="149" spans="2:23" s="924" customFormat="1" ht="24">
      <c r="B149" s="1447" t="s">
        <v>1350</v>
      </c>
      <c r="C149" s="2618" t="s">
        <v>477</v>
      </c>
      <c r="D149" s="2467" t="s">
        <v>45</v>
      </c>
      <c r="E149" s="2660">
        <f>30+4</f>
        <v>34</v>
      </c>
      <c r="F149" s="2459">
        <v>13.6</v>
      </c>
      <c r="G149" s="2459">
        <v>0</v>
      </c>
      <c r="H149" s="2459">
        <f t="shared" si="30"/>
        <v>13.6</v>
      </c>
      <c r="I149" s="2459">
        <f t="shared" si="27"/>
        <v>0.25</v>
      </c>
      <c r="J149" s="2660">
        <f t="shared" si="28"/>
        <v>17</v>
      </c>
      <c r="K149" s="2660">
        <f t="shared" si="29"/>
        <v>578</v>
      </c>
      <c r="L149" s="2467" t="s">
        <v>478</v>
      </c>
      <c r="M149" s="1559" t="s">
        <v>30</v>
      </c>
      <c r="N149" s="1450"/>
      <c r="O149" s="1139"/>
    </row>
    <row r="150" spans="2:23" s="917" customFormat="1" ht="24">
      <c r="B150" s="1447" t="s">
        <v>1351</v>
      </c>
      <c r="C150" s="2618" t="s">
        <v>423</v>
      </c>
      <c r="D150" s="2467" t="s">
        <v>45</v>
      </c>
      <c r="E150" s="2660">
        <v>6</v>
      </c>
      <c r="F150" s="2459">
        <v>23.04</v>
      </c>
      <c r="G150" s="2459">
        <v>0</v>
      </c>
      <c r="H150" s="2459">
        <f t="shared" si="30"/>
        <v>23.04</v>
      </c>
      <c r="I150" s="2459">
        <f t="shared" si="27"/>
        <v>0.25</v>
      </c>
      <c r="J150" s="2660">
        <f t="shared" si="28"/>
        <v>28.799999999999997</v>
      </c>
      <c r="K150" s="2660">
        <f t="shared" si="29"/>
        <v>172.8</v>
      </c>
      <c r="L150" s="2467" t="s">
        <v>470</v>
      </c>
      <c r="M150" s="1559" t="s">
        <v>30</v>
      </c>
      <c r="N150" s="1797"/>
      <c r="O150" s="1136"/>
      <c r="W150" s="920"/>
    </row>
    <row r="151" spans="2:23" s="921" customFormat="1" ht="48">
      <c r="B151" s="1447" t="s">
        <v>1352</v>
      </c>
      <c r="C151" s="2618" t="s">
        <v>422</v>
      </c>
      <c r="D151" s="2467" t="s">
        <v>9</v>
      </c>
      <c r="E151" s="2660">
        <v>4</v>
      </c>
      <c r="F151" s="2459">
        <v>133.76</v>
      </c>
      <c r="G151" s="2459">
        <v>0</v>
      </c>
      <c r="H151" s="2459">
        <f t="shared" si="30"/>
        <v>133.76</v>
      </c>
      <c r="I151" s="2459">
        <f t="shared" si="27"/>
        <v>0.25</v>
      </c>
      <c r="J151" s="2660">
        <f t="shared" si="28"/>
        <v>167.2</v>
      </c>
      <c r="K151" s="2660">
        <f t="shared" si="29"/>
        <v>668.8</v>
      </c>
      <c r="L151" s="2467">
        <v>6049</v>
      </c>
      <c r="M151" s="1787" t="s">
        <v>30</v>
      </c>
      <c r="N151" s="1797"/>
      <c r="O151" s="1138"/>
      <c r="W151" s="922"/>
    </row>
    <row r="152" spans="2:23" s="921" customFormat="1" ht="24">
      <c r="B152" s="1447" t="s">
        <v>1353</v>
      </c>
      <c r="C152" s="2618" t="s">
        <v>76</v>
      </c>
      <c r="D152" s="2467" t="s">
        <v>9</v>
      </c>
      <c r="E152" s="2660">
        <v>8</v>
      </c>
      <c r="F152" s="2459">
        <v>65.03</v>
      </c>
      <c r="G152" s="2459">
        <v>0</v>
      </c>
      <c r="H152" s="2459">
        <f t="shared" si="30"/>
        <v>65.03</v>
      </c>
      <c r="I152" s="2459">
        <f t="shared" si="27"/>
        <v>0.25</v>
      </c>
      <c r="J152" s="2660">
        <f t="shared" si="28"/>
        <v>81.287499999999994</v>
      </c>
      <c r="K152" s="2660">
        <f t="shared" si="29"/>
        <v>650.29999999999995</v>
      </c>
      <c r="L152" s="2467" t="s">
        <v>77</v>
      </c>
      <c r="M152" s="1559" t="s">
        <v>30</v>
      </c>
      <c r="N152" s="1797"/>
      <c r="O152" s="1138"/>
      <c r="W152" s="922"/>
    </row>
    <row r="153" spans="2:23" s="921" customFormat="1">
      <c r="B153" s="1447" t="s">
        <v>1354</v>
      </c>
      <c r="C153" s="2618" t="s">
        <v>424</v>
      </c>
      <c r="D153" s="2468" t="s">
        <v>9</v>
      </c>
      <c r="E153" s="2660">
        <v>8</v>
      </c>
      <c r="F153" s="2459">
        <v>72.400000000000006</v>
      </c>
      <c r="G153" s="2459">
        <v>0</v>
      </c>
      <c r="H153" s="2459">
        <f t="shared" si="30"/>
        <v>72.400000000000006</v>
      </c>
      <c r="I153" s="2459">
        <f t="shared" si="27"/>
        <v>0.25</v>
      </c>
      <c r="J153" s="2660">
        <f t="shared" si="28"/>
        <v>90.5</v>
      </c>
      <c r="K153" s="2660">
        <f t="shared" si="29"/>
        <v>724</v>
      </c>
      <c r="L153" s="2468" t="s">
        <v>417</v>
      </c>
      <c r="M153" s="1787" t="s">
        <v>30</v>
      </c>
      <c r="N153" s="1797"/>
      <c r="O153" s="1138"/>
      <c r="W153" s="922"/>
    </row>
    <row r="154" spans="2:23" s="921" customFormat="1">
      <c r="B154" s="1447" t="s">
        <v>1355</v>
      </c>
      <c r="C154" s="2618" t="s">
        <v>425</v>
      </c>
      <c r="D154" s="2468" t="s">
        <v>9</v>
      </c>
      <c r="E154" s="2660">
        <v>8</v>
      </c>
      <c r="F154" s="2459">
        <v>43.36</v>
      </c>
      <c r="G154" s="2459">
        <v>0</v>
      </c>
      <c r="H154" s="2459">
        <f t="shared" si="30"/>
        <v>43.36</v>
      </c>
      <c r="I154" s="2459">
        <f t="shared" si="27"/>
        <v>0.25</v>
      </c>
      <c r="J154" s="2660">
        <f t="shared" si="28"/>
        <v>54.2</v>
      </c>
      <c r="K154" s="2660">
        <f t="shared" si="29"/>
        <v>433.6</v>
      </c>
      <c r="L154" s="2468" t="s">
        <v>418</v>
      </c>
      <c r="M154" s="1787" t="s">
        <v>30</v>
      </c>
      <c r="N154" s="1797"/>
      <c r="O154" s="1138"/>
      <c r="W154" s="922"/>
    </row>
    <row r="155" spans="2:23" s="921" customFormat="1" ht="24">
      <c r="B155" s="1447" t="s">
        <v>1356</v>
      </c>
      <c r="C155" s="2618" t="s">
        <v>479</v>
      </c>
      <c r="D155" s="2467" t="s">
        <v>9</v>
      </c>
      <c r="E155" s="2660">
        <v>8</v>
      </c>
      <c r="F155" s="2459">
        <v>9.39</v>
      </c>
      <c r="G155" s="2459">
        <v>0</v>
      </c>
      <c r="H155" s="2459">
        <f t="shared" si="30"/>
        <v>9.39</v>
      </c>
      <c r="I155" s="2459">
        <f t="shared" si="27"/>
        <v>0.25</v>
      </c>
      <c r="J155" s="2660">
        <f t="shared" si="28"/>
        <v>11.737500000000001</v>
      </c>
      <c r="K155" s="2660">
        <f t="shared" si="29"/>
        <v>93.9</v>
      </c>
      <c r="L155" s="2467">
        <v>72784</v>
      </c>
      <c r="M155" s="1559" t="s">
        <v>30</v>
      </c>
      <c r="N155" s="1797"/>
      <c r="O155" s="1138"/>
      <c r="W155" s="922"/>
    </row>
    <row r="156" spans="2:23" s="921" customFormat="1" ht="24">
      <c r="B156" s="1447" t="s">
        <v>1357</v>
      </c>
      <c r="C156" s="2618" t="s">
        <v>480</v>
      </c>
      <c r="D156" s="2467" t="s">
        <v>9</v>
      </c>
      <c r="E156" s="2660">
        <v>8</v>
      </c>
      <c r="F156" s="2459">
        <v>19.73</v>
      </c>
      <c r="G156" s="2459">
        <v>0</v>
      </c>
      <c r="H156" s="2459">
        <f t="shared" si="30"/>
        <v>19.73</v>
      </c>
      <c r="I156" s="2459">
        <f t="shared" si="27"/>
        <v>0.25</v>
      </c>
      <c r="J156" s="2660">
        <f t="shared" si="28"/>
        <v>24.662500000000001</v>
      </c>
      <c r="K156" s="2660">
        <f t="shared" si="29"/>
        <v>197.3</v>
      </c>
      <c r="L156" s="2467">
        <v>72786</v>
      </c>
      <c r="M156" s="1559" t="s">
        <v>30</v>
      </c>
      <c r="N156" s="1797"/>
      <c r="O156" s="1138"/>
      <c r="W156" s="922"/>
    </row>
    <row r="157" spans="2:23" s="921" customFormat="1" ht="24">
      <c r="B157" s="1447" t="s">
        <v>1358</v>
      </c>
      <c r="C157" s="2618" t="s">
        <v>426</v>
      </c>
      <c r="D157" s="2467" t="s">
        <v>9</v>
      </c>
      <c r="E157" s="2660">
        <v>4</v>
      </c>
      <c r="F157" s="2459">
        <v>43.75</v>
      </c>
      <c r="G157" s="2459">
        <v>0</v>
      </c>
      <c r="H157" s="2459">
        <f t="shared" si="30"/>
        <v>43.75</v>
      </c>
      <c r="I157" s="2459">
        <f t="shared" si="27"/>
        <v>0.25</v>
      </c>
      <c r="J157" s="2660">
        <f t="shared" si="28"/>
        <v>54.6875</v>
      </c>
      <c r="K157" s="2660">
        <f t="shared" si="29"/>
        <v>218.75</v>
      </c>
      <c r="L157" s="2467" t="s">
        <v>419</v>
      </c>
      <c r="M157" s="1559" t="s">
        <v>30</v>
      </c>
      <c r="N157" s="1797"/>
      <c r="O157" s="1138"/>
      <c r="W157" s="922"/>
    </row>
    <row r="158" spans="2:23" s="921" customFormat="1">
      <c r="B158" s="1447" t="s">
        <v>1359</v>
      </c>
      <c r="C158" s="2618" t="s">
        <v>1221</v>
      </c>
      <c r="D158" s="2468" t="s">
        <v>9</v>
      </c>
      <c r="E158" s="2660">
        <v>2</v>
      </c>
      <c r="F158" s="2459">
        <v>528</v>
      </c>
      <c r="G158" s="2459">
        <v>0</v>
      </c>
      <c r="H158" s="2459">
        <f t="shared" si="30"/>
        <v>528</v>
      </c>
      <c r="I158" s="2459">
        <f t="shared" si="27"/>
        <v>0.25</v>
      </c>
      <c r="J158" s="2660">
        <f t="shared" si="28"/>
        <v>660</v>
      </c>
      <c r="K158" s="2660">
        <f t="shared" si="29"/>
        <v>1320</v>
      </c>
      <c r="L158" s="2468" t="s">
        <v>420</v>
      </c>
      <c r="M158" s="1787" t="s">
        <v>30</v>
      </c>
      <c r="N158" s="1797"/>
      <c r="O158" s="1138"/>
      <c r="W158" s="922"/>
    </row>
    <row r="159" spans="2:23" s="921" customFormat="1">
      <c r="B159" s="1447" t="s">
        <v>1360</v>
      </c>
      <c r="C159" s="2618" t="s">
        <v>481</v>
      </c>
      <c r="D159" s="2468" t="s">
        <v>9</v>
      </c>
      <c r="E159" s="2660">
        <v>4</v>
      </c>
      <c r="F159" s="2459">
        <v>62.22</v>
      </c>
      <c r="G159" s="2459">
        <v>0</v>
      </c>
      <c r="H159" s="2459">
        <f t="shared" si="30"/>
        <v>62.22</v>
      </c>
      <c r="I159" s="2459">
        <f t="shared" si="27"/>
        <v>0.25</v>
      </c>
      <c r="J159" s="2660">
        <f t="shared" si="28"/>
        <v>77.775000000000006</v>
      </c>
      <c r="K159" s="2660">
        <f t="shared" si="29"/>
        <v>311.10000000000002</v>
      </c>
      <c r="L159" s="2468" t="s">
        <v>482</v>
      </c>
      <c r="M159" s="1787" t="s">
        <v>30</v>
      </c>
      <c r="N159" s="1797"/>
      <c r="O159" s="1138"/>
      <c r="W159" s="922"/>
    </row>
    <row r="160" spans="2:23" s="921" customFormat="1">
      <c r="B160" s="908"/>
      <c r="C160" s="1561"/>
      <c r="D160" s="2417"/>
      <c r="E160" s="2660"/>
      <c r="F160" s="2431"/>
      <c r="G160" s="2431"/>
      <c r="H160" s="2436"/>
      <c r="I160" s="2540"/>
      <c r="J160" s="2664"/>
      <c r="K160" s="2664"/>
      <c r="L160" s="2690"/>
      <c r="M160" s="1821"/>
      <c r="N160" s="926"/>
      <c r="O160" s="1138"/>
      <c r="W160" s="922"/>
    </row>
    <row r="161" spans="2:23" s="921" customFormat="1">
      <c r="B161" s="1082" t="s">
        <v>1008</v>
      </c>
      <c r="C161" s="1561" t="s">
        <v>427</v>
      </c>
      <c r="D161" s="2417"/>
      <c r="E161" s="2660"/>
      <c r="F161" s="2432"/>
      <c r="G161" s="2432"/>
      <c r="H161" s="2436"/>
      <c r="I161" s="2540"/>
      <c r="J161" s="2664"/>
      <c r="K161" s="2664"/>
      <c r="L161" s="2691"/>
      <c r="M161" s="2426"/>
      <c r="N161" s="926"/>
      <c r="O161" s="1138"/>
      <c r="W161" s="922"/>
    </row>
    <row r="162" spans="2:23" s="921" customFormat="1" ht="24">
      <c r="B162" s="1447" t="s">
        <v>1361</v>
      </c>
      <c r="C162" s="2618" t="s">
        <v>429</v>
      </c>
      <c r="D162" s="2467" t="s">
        <v>45</v>
      </c>
      <c r="E162" s="2660">
        <v>18</v>
      </c>
      <c r="F162" s="2459">
        <v>38.090000000000003</v>
      </c>
      <c r="G162" s="2459">
        <v>0</v>
      </c>
      <c r="H162" s="2459">
        <f t="shared" ref="H162:H171" si="31">F162-G162</f>
        <v>38.090000000000003</v>
      </c>
      <c r="I162" s="2459">
        <f t="shared" ref="I162:I172" si="32">$I$17</f>
        <v>0.25</v>
      </c>
      <c r="J162" s="2660">
        <f t="shared" si="28"/>
        <v>47.612500000000004</v>
      </c>
      <c r="K162" s="2660">
        <f t="shared" ref="K162:K172" si="33">ROUND(E162*J162,2)</f>
        <v>857.03</v>
      </c>
      <c r="L162" s="2467" t="s">
        <v>471</v>
      </c>
      <c r="M162" s="1559" t="s">
        <v>30</v>
      </c>
      <c r="N162" s="926"/>
      <c r="O162" s="1138"/>
      <c r="W162" s="922"/>
    </row>
    <row r="163" spans="2:23" s="921" customFormat="1" ht="24">
      <c r="B163" s="1447" t="s">
        <v>1362</v>
      </c>
      <c r="C163" s="2618" t="s">
        <v>430</v>
      </c>
      <c r="D163" s="2467" t="s">
        <v>45</v>
      </c>
      <c r="E163" s="2660">
        <v>4</v>
      </c>
      <c r="F163" s="2459">
        <v>35.74</v>
      </c>
      <c r="G163" s="2459">
        <v>0</v>
      </c>
      <c r="H163" s="2459">
        <f t="shared" si="31"/>
        <v>35.74</v>
      </c>
      <c r="I163" s="2459">
        <f t="shared" si="32"/>
        <v>0.25</v>
      </c>
      <c r="J163" s="2660">
        <f t="shared" si="28"/>
        <v>44.675000000000004</v>
      </c>
      <c r="K163" s="2660">
        <f t="shared" si="33"/>
        <v>178.7</v>
      </c>
      <c r="L163" s="2467" t="s">
        <v>472</v>
      </c>
      <c r="M163" s="1559" t="s">
        <v>30</v>
      </c>
      <c r="N163" s="926"/>
      <c r="O163" s="1138"/>
      <c r="W163" s="922"/>
    </row>
    <row r="164" spans="2:23" s="921" customFormat="1" ht="24">
      <c r="B164" s="1447" t="s">
        <v>1363</v>
      </c>
      <c r="C164" s="2618" t="s">
        <v>431</v>
      </c>
      <c r="D164" s="2467" t="s">
        <v>45</v>
      </c>
      <c r="E164" s="2660">
        <v>12</v>
      </c>
      <c r="F164" s="2459">
        <v>26.11</v>
      </c>
      <c r="G164" s="2459">
        <v>0</v>
      </c>
      <c r="H164" s="2459">
        <f t="shared" si="31"/>
        <v>26.11</v>
      </c>
      <c r="I164" s="2459">
        <f t="shared" si="32"/>
        <v>0.25</v>
      </c>
      <c r="J164" s="2660">
        <f t="shared" si="28"/>
        <v>32.637500000000003</v>
      </c>
      <c r="K164" s="2660">
        <f t="shared" si="33"/>
        <v>391.65</v>
      </c>
      <c r="L164" s="2467" t="s">
        <v>473</v>
      </c>
      <c r="M164" s="1559" t="s">
        <v>30</v>
      </c>
      <c r="N164" s="926"/>
      <c r="O164" s="1138"/>
      <c r="W164" s="922"/>
    </row>
    <row r="165" spans="2:23" s="921" customFormat="1" ht="24">
      <c r="B165" s="1447" t="s">
        <v>1364</v>
      </c>
      <c r="C165" s="2618" t="s">
        <v>627</v>
      </c>
      <c r="D165" s="2467" t="s">
        <v>45</v>
      </c>
      <c r="E165" s="2660">
        <v>6</v>
      </c>
      <c r="F165" s="2459">
        <v>19.420000000000002</v>
      </c>
      <c r="G165" s="2459">
        <v>0</v>
      </c>
      <c r="H165" s="2459">
        <f t="shared" si="31"/>
        <v>19.420000000000002</v>
      </c>
      <c r="I165" s="2459">
        <f t="shared" si="32"/>
        <v>0.25</v>
      </c>
      <c r="J165" s="2660">
        <f t="shared" si="28"/>
        <v>24.275000000000002</v>
      </c>
      <c r="K165" s="2660">
        <f t="shared" si="33"/>
        <v>145.65</v>
      </c>
      <c r="L165" s="2467" t="s">
        <v>628</v>
      </c>
      <c r="M165" s="1559" t="s">
        <v>30</v>
      </c>
      <c r="N165" s="926"/>
      <c r="O165" s="1138"/>
      <c r="W165" s="922"/>
    </row>
    <row r="166" spans="2:23" s="921" customFormat="1" ht="24">
      <c r="B166" s="1447" t="s">
        <v>1365</v>
      </c>
      <c r="C166" s="2618" t="s">
        <v>630</v>
      </c>
      <c r="D166" s="2467" t="s">
        <v>45</v>
      </c>
      <c r="E166" s="2660">
        <v>30</v>
      </c>
      <c r="F166" s="2459">
        <v>5.13</v>
      </c>
      <c r="G166" s="2459">
        <v>0</v>
      </c>
      <c r="H166" s="2459">
        <f t="shared" si="31"/>
        <v>5.13</v>
      </c>
      <c r="I166" s="2459">
        <f t="shared" si="32"/>
        <v>0.25</v>
      </c>
      <c r="J166" s="2660">
        <f t="shared" si="28"/>
        <v>6.4124999999999996</v>
      </c>
      <c r="K166" s="2660">
        <f t="shared" si="33"/>
        <v>192.38</v>
      </c>
      <c r="L166" s="2467" t="s">
        <v>631</v>
      </c>
      <c r="M166" s="1559" t="s">
        <v>30</v>
      </c>
      <c r="N166" s="926"/>
      <c r="O166" s="1138"/>
      <c r="W166" s="922"/>
    </row>
    <row r="167" spans="2:23" s="921" customFormat="1" ht="24">
      <c r="B167" s="1447" t="s">
        <v>1366</v>
      </c>
      <c r="C167" s="2618" t="s">
        <v>629</v>
      </c>
      <c r="D167" s="2467" t="s">
        <v>45</v>
      </c>
      <c r="E167" s="2660">
        <v>4</v>
      </c>
      <c r="F167" s="2459">
        <v>4.05</v>
      </c>
      <c r="G167" s="2459">
        <v>0</v>
      </c>
      <c r="H167" s="2459">
        <f t="shared" si="31"/>
        <v>4.05</v>
      </c>
      <c r="I167" s="2459">
        <f t="shared" si="32"/>
        <v>0.25</v>
      </c>
      <c r="J167" s="2660">
        <f t="shared" si="28"/>
        <v>5.0625</v>
      </c>
      <c r="K167" s="2660">
        <f t="shared" si="33"/>
        <v>20.25</v>
      </c>
      <c r="L167" s="2467" t="s">
        <v>632</v>
      </c>
      <c r="M167" s="1559" t="s">
        <v>30</v>
      </c>
      <c r="N167" s="926"/>
      <c r="O167" s="1138"/>
      <c r="W167" s="922"/>
    </row>
    <row r="168" spans="2:23" s="924" customFormat="1" ht="24">
      <c r="B168" s="1447" t="s">
        <v>1367</v>
      </c>
      <c r="C168" s="2618" t="s">
        <v>432</v>
      </c>
      <c r="D168" s="2467" t="s">
        <v>9</v>
      </c>
      <c r="E168" s="2660">
        <v>4</v>
      </c>
      <c r="F168" s="2459">
        <v>84.59</v>
      </c>
      <c r="G168" s="2459">
        <v>0</v>
      </c>
      <c r="H168" s="2459">
        <f t="shared" si="31"/>
        <v>84.59</v>
      </c>
      <c r="I168" s="2459">
        <f t="shared" si="32"/>
        <v>0.25</v>
      </c>
      <c r="J168" s="2660">
        <f t="shared" si="28"/>
        <v>105.73750000000001</v>
      </c>
      <c r="K168" s="2660">
        <f t="shared" si="33"/>
        <v>422.95</v>
      </c>
      <c r="L168" s="2467" t="s">
        <v>428</v>
      </c>
      <c r="M168" s="1559" t="s">
        <v>30</v>
      </c>
      <c r="N168" s="1450"/>
      <c r="O168" s="1139"/>
    </row>
    <row r="169" spans="2:23" s="917" customFormat="1" ht="48">
      <c r="B169" s="1447" t="s">
        <v>1368</v>
      </c>
      <c r="C169" s="2618" t="s">
        <v>74</v>
      </c>
      <c r="D169" s="2467" t="s">
        <v>9</v>
      </c>
      <c r="E169" s="2660">
        <v>4</v>
      </c>
      <c r="F169" s="2459">
        <v>105.5</v>
      </c>
      <c r="G169" s="2459">
        <v>0</v>
      </c>
      <c r="H169" s="2459">
        <f t="shared" si="31"/>
        <v>105.5</v>
      </c>
      <c r="I169" s="2459">
        <f t="shared" si="32"/>
        <v>0.25</v>
      </c>
      <c r="J169" s="2660">
        <f t="shared" si="28"/>
        <v>131.875</v>
      </c>
      <c r="K169" s="2660">
        <f t="shared" si="33"/>
        <v>527.5</v>
      </c>
      <c r="L169" s="2467" t="s">
        <v>33</v>
      </c>
      <c r="M169" s="1787" t="s">
        <v>30</v>
      </c>
      <c r="N169" s="925"/>
      <c r="O169" s="1136"/>
      <c r="W169" s="920"/>
    </row>
    <row r="170" spans="2:23" s="921" customFormat="1">
      <c r="B170" s="1447" t="s">
        <v>1369</v>
      </c>
      <c r="C170" s="2618" t="s">
        <v>433</v>
      </c>
      <c r="D170" s="2468" t="s">
        <v>9</v>
      </c>
      <c r="E170" s="2660">
        <v>16</v>
      </c>
      <c r="F170" s="2459">
        <v>14.78</v>
      </c>
      <c r="G170" s="2459">
        <v>0</v>
      </c>
      <c r="H170" s="2459">
        <f t="shared" si="31"/>
        <v>14.78</v>
      </c>
      <c r="I170" s="2459">
        <f t="shared" si="32"/>
        <v>0.25</v>
      </c>
      <c r="J170" s="2660">
        <f t="shared" si="28"/>
        <v>18.474999999999998</v>
      </c>
      <c r="K170" s="2660">
        <f t="shared" si="33"/>
        <v>295.60000000000002</v>
      </c>
      <c r="L170" s="2468">
        <v>72684</v>
      </c>
      <c r="M170" s="1787" t="s">
        <v>30</v>
      </c>
      <c r="N170" s="926"/>
      <c r="O170" s="1138"/>
      <c r="W170" s="922"/>
    </row>
    <row r="171" spans="2:23" s="1336" customFormat="1" ht="24">
      <c r="B171" s="1447" t="s">
        <v>1370</v>
      </c>
      <c r="C171" s="2618" t="s">
        <v>492</v>
      </c>
      <c r="D171" s="2468" t="s">
        <v>9</v>
      </c>
      <c r="E171" s="2660">
        <v>8</v>
      </c>
      <c r="F171" s="2459">
        <v>26.84</v>
      </c>
      <c r="G171" s="2459">
        <v>0</v>
      </c>
      <c r="H171" s="2459">
        <f t="shared" si="31"/>
        <v>26.84</v>
      </c>
      <c r="I171" s="2459">
        <f t="shared" si="32"/>
        <v>0.25</v>
      </c>
      <c r="J171" s="2660">
        <f t="shared" si="28"/>
        <v>33.549999999999997</v>
      </c>
      <c r="K171" s="2660">
        <f t="shared" si="33"/>
        <v>268.39999999999998</v>
      </c>
      <c r="L171" s="2467" t="s">
        <v>873</v>
      </c>
      <c r="M171" s="1787" t="s">
        <v>30</v>
      </c>
      <c r="O171" s="1135"/>
    </row>
    <row r="172" spans="2:23" s="921" customFormat="1">
      <c r="B172" s="1447" t="s">
        <v>1371</v>
      </c>
      <c r="C172" s="2427" t="s">
        <v>493</v>
      </c>
      <c r="D172" s="2467" t="s">
        <v>9</v>
      </c>
      <c r="E172" s="2660">
        <v>4</v>
      </c>
      <c r="F172" s="2459">
        <v>10.64</v>
      </c>
      <c r="G172" s="2660">
        <f>F172-H172</f>
        <v>1.9895934959349599</v>
      </c>
      <c r="H172" s="2660">
        <f>F172/1.23</f>
        <v>8.6504065040650406</v>
      </c>
      <c r="I172" s="2459">
        <f t="shared" si="32"/>
        <v>0.25</v>
      </c>
      <c r="J172" s="2660">
        <f t="shared" si="28"/>
        <v>10.8130081300813</v>
      </c>
      <c r="K172" s="2660">
        <f t="shared" si="33"/>
        <v>43.25</v>
      </c>
      <c r="L172" s="2467" t="s">
        <v>494</v>
      </c>
      <c r="M172" s="2493" t="s">
        <v>32</v>
      </c>
      <c r="N172" s="926"/>
      <c r="O172" s="1138"/>
      <c r="W172" s="922"/>
    </row>
    <row r="173" spans="2:23" s="921" customFormat="1" ht="12.75">
      <c r="B173" s="2622"/>
      <c r="C173" s="2623"/>
      <c r="D173" s="2471"/>
      <c r="E173" s="2472"/>
      <c r="F173" s="2624"/>
      <c r="G173" s="2624"/>
      <c r="H173" s="2625"/>
      <c r="I173" s="2626"/>
      <c r="J173" s="2627"/>
      <c r="K173" s="2628"/>
      <c r="L173" s="2629"/>
      <c r="M173" s="2630"/>
      <c r="N173" s="926"/>
      <c r="O173" s="1138"/>
      <c r="W173" s="922"/>
    </row>
    <row r="174" spans="2:23" s="921" customFormat="1">
      <c r="B174" s="2495"/>
      <c r="C174" s="2615" t="s">
        <v>434</v>
      </c>
      <c r="D174" s="2528"/>
      <c r="E174" s="2491"/>
      <c r="F174" s="2529"/>
      <c r="G174" s="2529"/>
      <c r="H174" s="2529"/>
      <c r="I174" s="2530"/>
      <c r="J174" s="2530"/>
      <c r="K174" s="2530">
        <f>SUM(K146:K173)</f>
        <v>11775.410000000002</v>
      </c>
      <c r="L174" s="2404"/>
      <c r="M174" s="2388"/>
      <c r="N174" s="926"/>
      <c r="O174" s="1138"/>
      <c r="W174" s="922"/>
    </row>
    <row r="175" spans="2:23" s="921" customFormat="1" ht="5.0999999999999996" customHeight="1">
      <c r="B175" s="2542"/>
      <c r="C175" s="2564"/>
      <c r="D175" s="2543"/>
      <c r="E175" s="2441"/>
      <c r="F175" s="2565"/>
      <c r="G175" s="2565"/>
      <c r="H175" s="2565"/>
      <c r="I175" s="2544"/>
      <c r="J175" s="2544"/>
      <c r="K175" s="2611"/>
      <c r="L175" s="2543"/>
      <c r="M175" s="2545"/>
      <c r="N175" s="926"/>
      <c r="O175" s="1138"/>
      <c r="W175" s="922"/>
    </row>
    <row r="176" spans="2:23" s="921" customFormat="1" ht="12.75">
      <c r="B176" s="2246">
        <v>10</v>
      </c>
      <c r="C176" s="2281" t="s">
        <v>435</v>
      </c>
      <c r="D176" s="2532"/>
      <c r="E176" s="2533"/>
      <c r="F176" s="2534"/>
      <c r="G176" s="2534"/>
      <c r="H176" s="2535"/>
      <c r="I176" s="2536"/>
      <c r="J176" s="2537"/>
      <c r="K176" s="2606"/>
      <c r="L176" s="2538"/>
      <c r="M176" s="2539"/>
      <c r="N176" s="926"/>
      <c r="O176" s="1138"/>
      <c r="W176" s="922"/>
    </row>
    <row r="177" spans="2:26" s="921" customFormat="1" ht="12.75">
      <c r="B177" s="908"/>
      <c r="C177" s="1561"/>
      <c r="D177" s="2417"/>
      <c r="E177" s="2459"/>
      <c r="F177" s="2431"/>
      <c r="G177" s="2431"/>
      <c r="H177" s="2460"/>
      <c r="I177" s="2461"/>
      <c r="J177" s="2462"/>
      <c r="K177" s="2598"/>
      <c r="L177" s="1820"/>
      <c r="M177" s="1821"/>
      <c r="N177" s="926"/>
      <c r="O177" s="1138"/>
      <c r="W177" s="922"/>
    </row>
    <row r="178" spans="2:26" s="924" customFormat="1" ht="12.75">
      <c r="B178" s="1081" t="s">
        <v>1009</v>
      </c>
      <c r="C178" s="2427" t="s">
        <v>394</v>
      </c>
      <c r="D178" s="2468" t="s">
        <v>9</v>
      </c>
      <c r="E178" s="2660">
        <v>2</v>
      </c>
      <c r="F178" s="2459">
        <v>9.14</v>
      </c>
      <c r="G178" s="2459">
        <v>0</v>
      </c>
      <c r="H178" s="2459">
        <f>F178-G178</f>
        <v>9.14</v>
      </c>
      <c r="I178" s="2459">
        <f>$I$17</f>
        <v>0.25</v>
      </c>
      <c r="J178" s="2660">
        <f>H178+(H178*I178)</f>
        <v>11.425000000000001</v>
      </c>
      <c r="K178" s="2600">
        <f>ROUND(E178*J178,2)</f>
        <v>22.85</v>
      </c>
      <c r="L178" s="2468" t="s">
        <v>436</v>
      </c>
      <c r="M178" s="1787" t="s">
        <v>25</v>
      </c>
      <c r="N178" s="913"/>
      <c r="O178" s="1139"/>
    </row>
    <row r="179" spans="2:26" s="917" customFormat="1">
      <c r="B179" s="1081" t="s">
        <v>1372</v>
      </c>
      <c r="C179" s="2433" t="s">
        <v>742</v>
      </c>
      <c r="D179" s="2468" t="s">
        <v>9</v>
      </c>
      <c r="E179" s="2660">
        <v>2</v>
      </c>
      <c r="F179" s="2459">
        <v>78.989999999999995</v>
      </c>
      <c r="G179" s="2459">
        <v>0</v>
      </c>
      <c r="H179" s="2459">
        <f>F179-G179</f>
        <v>78.989999999999995</v>
      </c>
      <c r="I179" s="2459">
        <f>$I$17</f>
        <v>0.25</v>
      </c>
      <c r="J179" s="2660">
        <f>H179+(H179*I179)</f>
        <v>98.737499999999997</v>
      </c>
      <c r="K179" s="2600">
        <f>ROUND(E179*J179,2)</f>
        <v>197.48</v>
      </c>
      <c r="L179" s="2467" t="s">
        <v>743</v>
      </c>
      <c r="M179" s="1787" t="s">
        <v>30</v>
      </c>
      <c r="N179" s="926"/>
      <c r="O179" s="1136"/>
    </row>
    <row r="180" spans="2:26" s="917" customFormat="1">
      <c r="B180" s="2636"/>
      <c r="C180" s="2637"/>
      <c r="D180" s="2643"/>
      <c r="E180" s="2472"/>
      <c r="F180" s="2639"/>
      <c r="G180" s="2639"/>
      <c r="H180" s="2639"/>
      <c r="I180" s="2640"/>
      <c r="J180" s="2641"/>
      <c r="K180" s="2642"/>
      <c r="L180" s="2645"/>
      <c r="M180" s="2644"/>
      <c r="N180" s="926"/>
      <c r="O180" s="1136"/>
    </row>
    <row r="181" spans="2:26" s="921" customFormat="1">
      <c r="B181" s="2495"/>
      <c r="C181" s="2615" t="s">
        <v>626</v>
      </c>
      <c r="D181" s="2528"/>
      <c r="E181" s="2491"/>
      <c r="F181" s="2529"/>
      <c r="G181" s="2529"/>
      <c r="H181" s="2529"/>
      <c r="I181" s="2530"/>
      <c r="J181" s="2530"/>
      <c r="K181" s="2530">
        <f>SUM(K178:K179)</f>
        <v>220.32999999999998</v>
      </c>
      <c r="L181" s="2404"/>
      <c r="M181" s="2388"/>
      <c r="N181" s="926"/>
      <c r="O181" s="1138"/>
      <c r="W181" s="922"/>
    </row>
    <row r="182" spans="2:26" s="921" customFormat="1" ht="5.0999999999999996" customHeight="1">
      <c r="B182" s="2542"/>
      <c r="C182" s="2564"/>
      <c r="D182" s="2543"/>
      <c r="E182" s="2441"/>
      <c r="F182" s="2565"/>
      <c r="G182" s="2565"/>
      <c r="H182" s="2565"/>
      <c r="I182" s="2544"/>
      <c r="J182" s="2544"/>
      <c r="K182" s="2611"/>
      <c r="L182" s="2543"/>
      <c r="M182" s="2545"/>
      <c r="N182" s="926"/>
      <c r="O182" s="1138"/>
      <c r="W182" s="922"/>
    </row>
    <row r="183" spans="2:26" s="917" customFormat="1">
      <c r="B183" s="2246">
        <v>11</v>
      </c>
      <c r="C183" s="2281" t="s">
        <v>633</v>
      </c>
      <c r="D183" s="2532"/>
      <c r="E183" s="2533"/>
      <c r="F183" s="2534"/>
      <c r="G183" s="2631"/>
      <c r="H183" s="2631"/>
      <c r="I183" s="2632"/>
      <c r="J183" s="2633"/>
      <c r="K183" s="2634"/>
      <c r="L183" s="2538"/>
      <c r="M183" s="2635"/>
      <c r="N183" s="926"/>
      <c r="O183" s="1136"/>
    </row>
    <row r="184" spans="2:26" s="917" customFormat="1">
      <c r="B184" s="484"/>
      <c r="C184" s="2435"/>
      <c r="D184" s="2437"/>
      <c r="E184" s="2459"/>
      <c r="F184" s="2436"/>
      <c r="G184" s="2436"/>
      <c r="H184" s="2436"/>
      <c r="I184" s="2540"/>
      <c r="J184" s="2585"/>
      <c r="K184" s="2541"/>
      <c r="L184" s="2437"/>
      <c r="M184" s="2438"/>
      <c r="N184" s="926"/>
      <c r="O184" s="1136"/>
    </row>
    <row r="185" spans="2:26" s="917" customFormat="1" ht="24">
      <c r="B185" s="1081" t="s">
        <v>1373</v>
      </c>
      <c r="C185" s="2618" t="s">
        <v>430</v>
      </c>
      <c r="D185" s="2468" t="s">
        <v>45</v>
      </c>
      <c r="E185" s="2459">
        <v>51.16</v>
      </c>
      <c r="F185" s="2459">
        <v>35.74</v>
      </c>
      <c r="G185" s="2459">
        <v>0</v>
      </c>
      <c r="H185" s="2459">
        <f>F185-G185</f>
        <v>35.74</v>
      </c>
      <c r="I185" s="2459">
        <f>$I$17</f>
        <v>0.25</v>
      </c>
      <c r="J185" s="2660">
        <f>H185+(H185*I185)</f>
        <v>44.675000000000004</v>
      </c>
      <c r="K185" s="2660">
        <f>ROUND(E185*J185,2)</f>
        <v>2285.5700000000002</v>
      </c>
      <c r="L185" s="2468" t="s">
        <v>472</v>
      </c>
      <c r="M185" s="1787" t="s">
        <v>30</v>
      </c>
      <c r="N185" s="926"/>
      <c r="O185" s="1136"/>
    </row>
    <row r="186" spans="2:26" s="917" customFormat="1">
      <c r="B186" s="2636"/>
      <c r="C186" s="2637"/>
      <c r="D186" s="2638"/>
      <c r="E186" s="2472"/>
      <c r="F186" s="2639"/>
      <c r="G186" s="2639"/>
      <c r="H186" s="2639"/>
      <c r="I186" s="2640"/>
      <c r="J186" s="2641"/>
      <c r="K186" s="2642"/>
      <c r="L186" s="2643"/>
      <c r="M186" s="2644"/>
      <c r="N186" s="926"/>
      <c r="O186" s="1136"/>
    </row>
    <row r="187" spans="2:26" s="917" customFormat="1" ht="5.25" customHeight="1">
      <c r="B187" s="1006"/>
      <c r="C187" s="2418"/>
      <c r="D187" s="2419"/>
      <c r="E187" s="2441"/>
      <c r="F187" s="2434"/>
      <c r="G187" s="2420"/>
      <c r="H187" s="2421"/>
      <c r="I187" s="2422"/>
      <c r="J187" s="2423"/>
      <c r="K187" s="2614"/>
      <c r="L187" s="2430"/>
      <c r="M187" s="2424"/>
      <c r="N187" s="925"/>
      <c r="O187" s="1136"/>
      <c r="W187" s="920"/>
    </row>
    <row r="188" spans="2:26" s="924" customFormat="1" ht="12.75">
      <c r="B188" s="2495"/>
      <c r="C188" s="2615" t="s">
        <v>634</v>
      </c>
      <c r="D188" s="2528"/>
      <c r="E188" s="2491"/>
      <c r="F188" s="2529"/>
      <c r="G188" s="2529"/>
      <c r="H188" s="2529"/>
      <c r="I188" s="2530"/>
      <c r="J188" s="2530"/>
      <c r="K188" s="2530">
        <f>SUM(K184:K186)</f>
        <v>2285.5700000000002</v>
      </c>
      <c r="L188" s="2404"/>
      <c r="M188" s="2388"/>
      <c r="N188" s="923"/>
      <c r="O188" s="1139"/>
    </row>
    <row r="189" spans="2:26" s="340" customFormat="1" ht="5.25" customHeight="1">
      <c r="B189" s="2646"/>
      <c r="C189" s="2647"/>
      <c r="D189" s="2648"/>
      <c r="E189" s="2441"/>
      <c r="F189" s="2649"/>
      <c r="G189" s="2649"/>
      <c r="H189" s="2649"/>
      <c r="I189" s="2650"/>
      <c r="J189" s="2650"/>
      <c r="K189" s="2651"/>
      <c r="L189" s="2648"/>
      <c r="M189" s="2652"/>
      <c r="N189" s="914"/>
      <c r="O189" s="1134"/>
      <c r="P189" s="914"/>
      <c r="Q189" s="914"/>
      <c r="R189" s="914"/>
      <c r="S189" s="914"/>
      <c r="T189" s="915"/>
      <c r="U189" s="915"/>
      <c r="V189" s="916"/>
      <c r="W189" s="914"/>
      <c r="X189" s="914"/>
      <c r="Y189" s="914"/>
      <c r="Z189" s="914"/>
    </row>
    <row r="190" spans="2:26" s="340" customFormat="1" ht="17.100000000000001" customHeight="1">
      <c r="B190" s="2103"/>
      <c r="C190" s="2102" t="s">
        <v>908</v>
      </c>
      <c r="D190" s="2104"/>
      <c r="E190" s="2104"/>
      <c r="F190" s="2489"/>
      <c r="G190" s="2489"/>
      <c r="H190" s="2489"/>
      <c r="I190" s="2490"/>
      <c r="J190" s="2490"/>
      <c r="K190" s="2490" t="e">
        <f>(K188+K181+K174+K141+K118+K92+K99+K79+K59+K47+K26)*19</f>
        <v>#REF!</v>
      </c>
      <c r="L190" s="2116"/>
      <c r="M190" s="2117"/>
      <c r="N190" s="1142"/>
      <c r="O190" s="1134" t="e">
        <f>K188+K181+K174+K141+K118+K99+K92+K79+K59+K47+K26</f>
        <v>#REF!</v>
      </c>
      <c r="P190" s="914"/>
      <c r="Q190" s="914"/>
      <c r="R190" s="914"/>
      <c r="S190" s="914"/>
      <c r="T190" s="915"/>
      <c r="U190" s="915"/>
      <c r="V190" s="916"/>
      <c r="W190" s="914"/>
      <c r="X190" s="914"/>
      <c r="Y190" s="914"/>
      <c r="Z190" s="914"/>
    </row>
    <row r="191" spans="2:26" s="340" customFormat="1" ht="5.0999999999999996" customHeight="1">
      <c r="B191" s="2658"/>
      <c r="C191" s="1480"/>
      <c r="D191" s="349"/>
      <c r="E191" s="2441"/>
      <c r="F191" s="1481"/>
      <c r="G191" s="1481"/>
      <c r="H191" s="1481"/>
      <c r="I191" s="1482"/>
      <c r="J191" s="1482"/>
      <c r="K191" s="1598"/>
      <c r="L191" s="349"/>
      <c r="M191" s="2659"/>
      <c r="N191" s="914"/>
      <c r="O191" s="1134"/>
      <c r="P191" s="914"/>
      <c r="Q191" s="914"/>
      <c r="R191" s="914"/>
      <c r="S191" s="914"/>
      <c r="T191" s="915"/>
      <c r="U191" s="915"/>
      <c r="V191" s="916"/>
      <c r="W191" s="914"/>
      <c r="X191" s="914"/>
      <c r="Y191" s="914"/>
      <c r="Z191" s="914"/>
    </row>
    <row r="192" spans="2:26" ht="17.100000000000001" customHeight="1">
      <c r="B192" s="2363"/>
      <c r="C192" s="2102" t="s">
        <v>1312</v>
      </c>
      <c r="D192" s="2167"/>
      <c r="E192" s="2168"/>
      <c r="F192" s="2653"/>
      <c r="G192" s="2653"/>
      <c r="H192" s="2653"/>
      <c r="I192" s="2654"/>
      <c r="J192" s="2654"/>
      <c r="K192" s="2654" t="e">
        <f>K190</f>
        <v>#REF!</v>
      </c>
      <c r="L192" s="2655"/>
      <c r="M192" s="2656"/>
      <c r="O192" s="1140" t="e">
        <f>O190/4</f>
        <v>#REF!</v>
      </c>
    </row>
    <row r="193" spans="2:3">
      <c r="C193" s="2439"/>
    </row>
    <row r="194" spans="2:3">
      <c r="B194" s="947" t="s">
        <v>1308</v>
      </c>
      <c r="C194" s="1504" t="s">
        <v>53</v>
      </c>
    </row>
    <row r="195" spans="2:3">
      <c r="B195" s="947" t="s">
        <v>30</v>
      </c>
      <c r="C195" s="1505" t="s">
        <v>1391</v>
      </c>
    </row>
    <row r="196" spans="2:3">
      <c r="B196" s="947" t="s">
        <v>54</v>
      </c>
      <c r="C196" s="1505" t="s">
        <v>1039</v>
      </c>
    </row>
    <row r="197" spans="2:3">
      <c r="B197" s="947" t="s">
        <v>55</v>
      </c>
      <c r="C197" s="1505" t="s">
        <v>1037</v>
      </c>
    </row>
    <row r="198" spans="2:3">
      <c r="B198" s="947" t="s">
        <v>56</v>
      </c>
      <c r="C198" s="1505" t="s">
        <v>1037</v>
      </c>
    </row>
    <row r="199" spans="2:3">
      <c r="B199" s="947" t="s">
        <v>456</v>
      </c>
      <c r="C199" s="1505" t="s">
        <v>1040</v>
      </c>
    </row>
    <row r="200" spans="2:3">
      <c r="B200" s="947"/>
      <c r="C200" s="1505"/>
    </row>
    <row r="201" spans="2:3">
      <c r="B201" s="1497"/>
      <c r="C201" s="1506"/>
    </row>
  </sheetData>
  <autoFilter ref="M1:M201"/>
  <mergeCells count="8">
    <mergeCell ref="B7:M7"/>
    <mergeCell ref="B8:M8"/>
    <mergeCell ref="C12:M12"/>
    <mergeCell ref="B1:M1"/>
    <mergeCell ref="B2:M2"/>
    <mergeCell ref="B3:K3"/>
    <mergeCell ref="E5:J5"/>
    <mergeCell ref="E6:J6"/>
  </mergeCells>
  <printOptions horizontalCentered="1"/>
  <pageMargins left="0.59055118110236227" right="0.19685039370078741" top="0.70866141732283472" bottom="0.43307086614173229" header="0.51181102362204722" footer="0.51181102362204722"/>
  <pageSetup paperSize="9" scale="58" firstPageNumber="0" orientation="landscape" horizontalDpi="4294967295" verticalDpi="300" r:id="rId1"/>
  <headerFooter alignWithMargins="0"/>
  <rowBreaks count="3" manualBreakCount="3">
    <brk id="122" min="1" max="13" man="1"/>
    <brk id="141" min="1" max="13" man="1"/>
    <brk id="174" min="1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showGridLines="0" tabSelected="1" topLeftCell="A4" zoomScale="80" zoomScaleNormal="80" zoomScaleSheetLayoutView="96" workbookViewId="0">
      <pane xSplit="5" ySplit="9" topLeftCell="F13" activePane="bottomRight" state="frozen"/>
      <selection activeCell="A4" sqref="A4"/>
      <selection pane="topRight" activeCell="H4" sqref="H4"/>
      <selection pane="bottomLeft" activeCell="A18" sqref="A18"/>
      <selection pane="bottomRight" activeCell="D19" sqref="D19:D20"/>
    </sheetView>
  </sheetViews>
  <sheetFormatPr defaultRowHeight="12.75"/>
  <cols>
    <col min="1" max="1" width="2.42578125" style="2692" customWidth="1"/>
    <col min="2" max="2" width="4.7109375" style="2692" customWidth="1"/>
    <col min="3" max="3" width="44.42578125" style="2692" customWidth="1"/>
    <col min="4" max="4" width="14.85546875" style="2692" bestFit="1" customWidth="1"/>
    <col min="5" max="5" width="8.140625" style="2693" customWidth="1"/>
    <col min="6" max="6" width="12" style="2692" customWidth="1"/>
    <col min="7" max="7" width="11.7109375" style="2692" customWidth="1"/>
    <col min="8" max="8" width="12" style="2692" customWidth="1"/>
    <col min="9" max="9" width="12.28515625" style="2692" customWidth="1"/>
    <col min="10" max="10" width="12.140625" style="2692" customWidth="1"/>
    <col min="11" max="11" width="11.7109375" style="2692" customWidth="1"/>
    <col min="12" max="12" width="12.140625" style="2692" customWidth="1"/>
    <col min="13" max="13" width="12.7109375" style="2692" customWidth="1"/>
    <col min="14" max="14" width="12" style="2692" customWidth="1"/>
    <col min="15" max="16" width="12.42578125" style="2692" customWidth="1"/>
    <col min="17" max="19" width="12.28515625" style="2692" customWidth="1"/>
    <col min="20" max="20" width="12.85546875" style="2692" customWidth="1"/>
    <col min="21" max="22" width="12.5703125" style="2692" bestFit="1" customWidth="1"/>
    <col min="23" max="23" width="12" style="2692" customWidth="1"/>
    <col min="24" max="24" width="12.5703125" style="2692" bestFit="1" customWidth="1"/>
    <col min="25" max="25" width="13" style="2692" customWidth="1"/>
    <col min="26" max="26" width="12.5703125" style="2692" customWidth="1"/>
    <col min="27" max="27" width="12.28515625" style="2692" customWidth="1"/>
    <col min="28" max="29" width="12.5703125" style="2692" bestFit="1" customWidth="1"/>
    <col min="30" max="30" width="8.140625" style="2692" hidden="1" customWidth="1"/>
    <col min="31" max="31" width="12.5703125" style="2692" hidden="1" customWidth="1"/>
    <col min="32" max="32" width="12" style="2692" hidden="1" customWidth="1"/>
    <col min="33" max="33" width="12.5703125" style="2692" hidden="1" customWidth="1"/>
    <col min="34" max="34" width="8.140625" style="2692" hidden="1" customWidth="1"/>
    <col min="35" max="35" width="12.5703125" style="2692" hidden="1" customWidth="1"/>
    <col min="36" max="36" width="12" style="2692" hidden="1" customWidth="1"/>
    <col min="37" max="37" width="12.5703125" style="2692" hidden="1" customWidth="1"/>
    <col min="38" max="38" width="8.140625" style="2692" hidden="1" customWidth="1"/>
    <col min="39" max="39" width="13" style="2692" hidden="1" customWidth="1"/>
    <col min="40" max="40" width="12.140625" style="2692" hidden="1" customWidth="1"/>
    <col min="41" max="41" width="12.5703125" style="2692" hidden="1" customWidth="1"/>
    <col min="42" max="42" width="8.140625" style="2692" hidden="1" customWidth="1"/>
    <col min="43" max="43" width="12.5703125" style="2692" hidden="1" customWidth="1"/>
    <col min="44" max="44" width="12.140625" style="2692" hidden="1" customWidth="1"/>
    <col min="45" max="45" width="12.5703125" style="2692" hidden="1" customWidth="1"/>
    <col min="46" max="46" width="8.140625" style="2692" hidden="1" customWidth="1"/>
    <col min="47" max="47" width="12.5703125" style="2692" hidden="1" customWidth="1"/>
    <col min="48" max="48" width="12.42578125" style="2692" hidden="1" customWidth="1"/>
    <col min="49" max="49" width="12.5703125" style="2692" hidden="1" customWidth="1"/>
    <col min="50" max="50" width="8.140625" style="2692" hidden="1" customWidth="1"/>
    <col min="51" max="51" width="13.140625" style="2692" hidden="1" customWidth="1"/>
    <col min="52" max="52" width="12.42578125" style="2692" hidden="1" customWidth="1"/>
    <col min="53" max="53" width="12.5703125" style="2692" hidden="1" customWidth="1"/>
    <col min="54" max="54" width="8.140625" style="2692" hidden="1" customWidth="1"/>
    <col min="55" max="55" width="12.5703125" style="2692" hidden="1" customWidth="1"/>
    <col min="56" max="56" width="12.140625" style="2692" hidden="1" customWidth="1"/>
    <col min="57" max="57" width="12.5703125" style="2692" hidden="1" customWidth="1"/>
    <col min="58" max="58" width="8.140625" style="2692" hidden="1" customWidth="1"/>
    <col min="59" max="59" width="12.5703125" style="2692" hidden="1" customWidth="1"/>
    <col min="60" max="60" width="12.42578125" style="2692" hidden="1" customWidth="1"/>
    <col min="61" max="61" width="12.5703125" style="2692" hidden="1" customWidth="1"/>
    <col min="62" max="62" width="8.140625" style="2692" hidden="1" customWidth="1"/>
    <col min="63" max="63" width="13.140625" style="2692" hidden="1" customWidth="1"/>
    <col min="64" max="64" width="12.42578125" style="2692" hidden="1" customWidth="1"/>
    <col min="65" max="65" width="12.5703125" style="2692" hidden="1" customWidth="1"/>
    <col min="66" max="66" width="15" style="2692" customWidth="1"/>
    <col min="67" max="67" width="20" style="2692" customWidth="1"/>
    <col min="68" max="178" width="9.140625" style="2692"/>
    <col min="179" max="179" width="0.85546875" style="2692" customWidth="1"/>
    <col min="180" max="180" width="3.7109375" style="2692" customWidth="1"/>
    <col min="181" max="181" width="44.42578125" style="2692" customWidth="1"/>
    <col min="182" max="183" width="0" style="2692" hidden="1" customWidth="1"/>
    <col min="184" max="184" width="14.85546875" style="2692" bestFit="1" customWidth="1"/>
    <col min="185" max="192" width="0" style="2692" hidden="1" customWidth="1"/>
    <col min="193" max="193" width="12" style="2692" customWidth="1"/>
    <col min="194" max="196" width="0" style="2692" hidden="1" customWidth="1"/>
    <col min="197" max="197" width="11.7109375" style="2692" customWidth="1"/>
    <col min="198" max="200" width="0" style="2692" hidden="1" customWidth="1"/>
    <col min="201" max="201" width="12" style="2692" customWidth="1"/>
    <col min="202" max="204" width="0" style="2692" hidden="1" customWidth="1"/>
    <col min="205" max="205" width="12.28515625" style="2692" customWidth="1"/>
    <col min="206" max="208" width="0" style="2692" hidden="1" customWidth="1"/>
    <col min="209" max="209" width="12.140625" style="2692" customWidth="1"/>
    <col min="210" max="212" width="0" style="2692" hidden="1" customWidth="1"/>
    <col min="213" max="213" width="11.7109375" style="2692" customWidth="1"/>
    <col min="214" max="216" width="0" style="2692" hidden="1" customWidth="1"/>
    <col min="217" max="217" width="12.140625" style="2692" customWidth="1"/>
    <col min="218" max="220" width="0" style="2692" hidden="1" customWidth="1"/>
    <col min="221" max="221" width="12.7109375" style="2692" customWidth="1"/>
    <col min="222" max="224" width="0" style="2692" hidden="1" customWidth="1"/>
    <col min="225" max="225" width="12" style="2692" customWidth="1"/>
    <col min="226" max="228" width="0" style="2692" hidden="1" customWidth="1"/>
    <col min="229" max="229" width="12.42578125" style="2692" customWidth="1"/>
    <col min="230" max="232" width="0" style="2692" hidden="1" customWidth="1"/>
    <col min="233" max="233" width="12.42578125" style="2692" customWidth="1"/>
    <col min="234" max="236" width="0" style="2692" hidden="1" customWidth="1"/>
    <col min="237" max="237" width="12.28515625" style="2692" customWidth="1"/>
    <col min="238" max="240" width="0" style="2692" hidden="1" customWidth="1"/>
    <col min="241" max="241" width="12.28515625" style="2692" customWidth="1"/>
    <col min="242" max="244" width="0" style="2692" hidden="1" customWidth="1"/>
    <col min="245" max="245" width="12.28515625" style="2692" customWidth="1"/>
    <col min="246" max="248" width="0" style="2692" hidden="1" customWidth="1"/>
    <col min="249" max="249" width="12.85546875" style="2692" customWidth="1"/>
    <col min="250" max="252" width="0" style="2692" hidden="1" customWidth="1"/>
    <col min="253" max="253" width="12.5703125" style="2692" bestFit="1" customWidth="1"/>
    <col min="254" max="256" width="0" style="2692" hidden="1" customWidth="1"/>
    <col min="257" max="257" width="12.5703125" style="2692" bestFit="1" customWidth="1"/>
    <col min="258" max="260" width="0" style="2692" hidden="1" customWidth="1"/>
    <col min="261" max="261" width="12" style="2692" customWidth="1"/>
    <col min="262" max="264" width="0" style="2692" hidden="1" customWidth="1"/>
    <col min="265" max="265" width="12.5703125" style="2692" bestFit="1" customWidth="1"/>
    <col min="266" max="268" width="0" style="2692" hidden="1" customWidth="1"/>
    <col min="269" max="269" width="13" style="2692" customWidth="1"/>
    <col min="270" max="272" width="0" style="2692" hidden="1" customWidth="1"/>
    <col min="273" max="273" width="12.5703125" style="2692" customWidth="1"/>
    <col min="274" max="276" width="0" style="2692" hidden="1" customWidth="1"/>
    <col min="277" max="277" width="12.28515625" style="2692" customWidth="1"/>
    <col min="278" max="280" width="0" style="2692" hidden="1" customWidth="1"/>
    <col min="281" max="281" width="12.5703125" style="2692" bestFit="1" customWidth="1"/>
    <col min="282" max="284" width="0" style="2692" hidden="1" customWidth="1"/>
    <col min="285" max="285" width="12.5703125" style="2692" bestFit="1" customWidth="1"/>
    <col min="286" max="321" width="0" style="2692" hidden="1" customWidth="1"/>
    <col min="322" max="322" width="9.140625" style="2692" customWidth="1"/>
    <col min="323" max="434" width="9.140625" style="2692"/>
    <col min="435" max="435" width="0.85546875" style="2692" customWidth="1"/>
    <col min="436" max="436" width="3.7109375" style="2692" customWidth="1"/>
    <col min="437" max="437" width="44.42578125" style="2692" customWidth="1"/>
    <col min="438" max="439" width="0" style="2692" hidden="1" customWidth="1"/>
    <col min="440" max="440" width="14.85546875" style="2692" bestFit="1" customWidth="1"/>
    <col min="441" max="448" width="0" style="2692" hidden="1" customWidth="1"/>
    <col min="449" max="449" width="12" style="2692" customWidth="1"/>
    <col min="450" max="452" width="0" style="2692" hidden="1" customWidth="1"/>
    <col min="453" max="453" width="11.7109375" style="2692" customWidth="1"/>
    <col min="454" max="456" width="0" style="2692" hidden="1" customWidth="1"/>
    <col min="457" max="457" width="12" style="2692" customWidth="1"/>
    <col min="458" max="460" width="0" style="2692" hidden="1" customWidth="1"/>
    <col min="461" max="461" width="12.28515625" style="2692" customWidth="1"/>
    <col min="462" max="464" width="0" style="2692" hidden="1" customWidth="1"/>
    <col min="465" max="465" width="12.140625" style="2692" customWidth="1"/>
    <col min="466" max="468" width="0" style="2692" hidden="1" customWidth="1"/>
    <col min="469" max="469" width="11.7109375" style="2692" customWidth="1"/>
    <col min="470" max="472" width="0" style="2692" hidden="1" customWidth="1"/>
    <col min="473" max="473" width="12.140625" style="2692" customWidth="1"/>
    <col min="474" max="476" width="0" style="2692" hidden="1" customWidth="1"/>
    <col min="477" max="477" width="12.7109375" style="2692" customWidth="1"/>
    <col min="478" max="480" width="0" style="2692" hidden="1" customWidth="1"/>
    <col min="481" max="481" width="12" style="2692" customWidth="1"/>
    <col min="482" max="484" width="0" style="2692" hidden="1" customWidth="1"/>
    <col min="485" max="485" width="12.42578125" style="2692" customWidth="1"/>
    <col min="486" max="488" width="0" style="2692" hidden="1" customWidth="1"/>
    <col min="489" max="489" width="12.42578125" style="2692" customWidth="1"/>
    <col min="490" max="492" width="0" style="2692" hidden="1" customWidth="1"/>
    <col min="493" max="493" width="12.28515625" style="2692" customWidth="1"/>
    <col min="494" max="496" width="0" style="2692" hidden="1" customWidth="1"/>
    <col min="497" max="497" width="12.28515625" style="2692" customWidth="1"/>
    <col min="498" max="500" width="0" style="2692" hidden="1" customWidth="1"/>
    <col min="501" max="501" width="12.28515625" style="2692" customWidth="1"/>
    <col min="502" max="504" width="0" style="2692" hidden="1" customWidth="1"/>
    <col min="505" max="505" width="12.85546875" style="2692" customWidth="1"/>
    <col min="506" max="508" width="0" style="2692" hidden="1" customWidth="1"/>
    <col min="509" max="509" width="12.5703125" style="2692" bestFit="1" customWidth="1"/>
    <col min="510" max="512" width="0" style="2692" hidden="1" customWidth="1"/>
    <col min="513" max="513" width="12.5703125" style="2692" bestFit="1" customWidth="1"/>
    <col min="514" max="516" width="0" style="2692" hidden="1" customWidth="1"/>
    <col min="517" max="517" width="12" style="2692" customWidth="1"/>
    <col min="518" max="520" width="0" style="2692" hidden="1" customWidth="1"/>
    <col min="521" max="521" width="12.5703125" style="2692" bestFit="1" customWidth="1"/>
    <col min="522" max="524" width="0" style="2692" hidden="1" customWidth="1"/>
    <col min="525" max="525" width="13" style="2692" customWidth="1"/>
    <col min="526" max="528" width="0" style="2692" hidden="1" customWidth="1"/>
    <col min="529" max="529" width="12.5703125" style="2692" customWidth="1"/>
    <col min="530" max="532" width="0" style="2692" hidden="1" customWidth="1"/>
    <col min="533" max="533" width="12.28515625" style="2692" customWidth="1"/>
    <col min="534" max="536" width="0" style="2692" hidden="1" customWidth="1"/>
    <col min="537" max="537" width="12.5703125" style="2692" bestFit="1" customWidth="1"/>
    <col min="538" max="540" width="0" style="2692" hidden="1" customWidth="1"/>
    <col min="541" max="541" width="12.5703125" style="2692" bestFit="1" customWidth="1"/>
    <col min="542" max="577" width="0" style="2692" hidden="1" customWidth="1"/>
    <col min="578" max="578" width="9.140625" style="2692" customWidth="1"/>
    <col min="579" max="690" width="9.140625" style="2692"/>
    <col min="691" max="691" width="0.85546875" style="2692" customWidth="1"/>
    <col min="692" max="692" width="3.7109375" style="2692" customWidth="1"/>
    <col min="693" max="693" width="44.42578125" style="2692" customWidth="1"/>
    <col min="694" max="695" width="0" style="2692" hidden="1" customWidth="1"/>
    <col min="696" max="696" width="14.85546875" style="2692" bestFit="1" customWidth="1"/>
    <col min="697" max="704" width="0" style="2692" hidden="1" customWidth="1"/>
    <col min="705" max="705" width="12" style="2692" customWidth="1"/>
    <col min="706" max="708" width="0" style="2692" hidden="1" customWidth="1"/>
    <col min="709" max="709" width="11.7109375" style="2692" customWidth="1"/>
    <col min="710" max="712" width="0" style="2692" hidden="1" customWidth="1"/>
    <col min="713" max="713" width="12" style="2692" customWidth="1"/>
    <col min="714" max="716" width="0" style="2692" hidden="1" customWidth="1"/>
    <col min="717" max="717" width="12.28515625" style="2692" customWidth="1"/>
    <col min="718" max="720" width="0" style="2692" hidden="1" customWidth="1"/>
    <col min="721" max="721" width="12.140625" style="2692" customWidth="1"/>
    <col min="722" max="724" width="0" style="2692" hidden="1" customWidth="1"/>
    <col min="725" max="725" width="11.7109375" style="2692" customWidth="1"/>
    <col min="726" max="728" width="0" style="2692" hidden="1" customWidth="1"/>
    <col min="729" max="729" width="12.140625" style="2692" customWidth="1"/>
    <col min="730" max="732" width="0" style="2692" hidden="1" customWidth="1"/>
    <col min="733" max="733" width="12.7109375" style="2692" customWidth="1"/>
    <col min="734" max="736" width="0" style="2692" hidden="1" customWidth="1"/>
    <col min="737" max="737" width="12" style="2692" customWidth="1"/>
    <col min="738" max="740" width="0" style="2692" hidden="1" customWidth="1"/>
    <col min="741" max="741" width="12.42578125" style="2692" customWidth="1"/>
    <col min="742" max="744" width="0" style="2692" hidden="1" customWidth="1"/>
    <col min="745" max="745" width="12.42578125" style="2692" customWidth="1"/>
    <col min="746" max="748" width="0" style="2692" hidden="1" customWidth="1"/>
    <col min="749" max="749" width="12.28515625" style="2692" customWidth="1"/>
    <col min="750" max="752" width="0" style="2692" hidden="1" customWidth="1"/>
    <col min="753" max="753" width="12.28515625" style="2692" customWidth="1"/>
    <col min="754" max="756" width="0" style="2692" hidden="1" customWidth="1"/>
    <col min="757" max="757" width="12.28515625" style="2692" customWidth="1"/>
    <col min="758" max="760" width="0" style="2692" hidden="1" customWidth="1"/>
    <col min="761" max="761" width="12.85546875" style="2692" customWidth="1"/>
    <col min="762" max="764" width="0" style="2692" hidden="1" customWidth="1"/>
    <col min="765" max="765" width="12.5703125" style="2692" bestFit="1" customWidth="1"/>
    <col min="766" max="768" width="0" style="2692" hidden="1" customWidth="1"/>
    <col min="769" max="769" width="12.5703125" style="2692" bestFit="1" customWidth="1"/>
    <col min="770" max="772" width="0" style="2692" hidden="1" customWidth="1"/>
    <col min="773" max="773" width="12" style="2692" customWidth="1"/>
    <col min="774" max="776" width="0" style="2692" hidden="1" customWidth="1"/>
    <col min="777" max="777" width="12.5703125" style="2692" bestFit="1" customWidth="1"/>
    <col min="778" max="780" width="0" style="2692" hidden="1" customWidth="1"/>
    <col min="781" max="781" width="13" style="2692" customWidth="1"/>
    <col min="782" max="784" width="0" style="2692" hidden="1" customWidth="1"/>
    <col min="785" max="785" width="12.5703125" style="2692" customWidth="1"/>
    <col min="786" max="788" width="0" style="2692" hidden="1" customWidth="1"/>
    <col min="789" max="789" width="12.28515625" style="2692" customWidth="1"/>
    <col min="790" max="792" width="0" style="2692" hidden="1" customWidth="1"/>
    <col min="793" max="793" width="12.5703125" style="2692" bestFit="1" customWidth="1"/>
    <col min="794" max="796" width="0" style="2692" hidden="1" customWidth="1"/>
    <col min="797" max="797" width="12.5703125" style="2692" bestFit="1" customWidth="1"/>
    <col min="798" max="833" width="0" style="2692" hidden="1" customWidth="1"/>
    <col min="834" max="834" width="9.140625" style="2692" customWidth="1"/>
    <col min="835" max="946" width="9.140625" style="2692"/>
    <col min="947" max="947" width="0.85546875" style="2692" customWidth="1"/>
    <col min="948" max="948" width="3.7109375" style="2692" customWidth="1"/>
    <col min="949" max="949" width="44.42578125" style="2692" customWidth="1"/>
    <col min="950" max="951" width="0" style="2692" hidden="1" customWidth="1"/>
    <col min="952" max="952" width="14.85546875" style="2692" bestFit="1" customWidth="1"/>
    <col min="953" max="960" width="0" style="2692" hidden="1" customWidth="1"/>
    <col min="961" max="961" width="12" style="2692" customWidth="1"/>
    <col min="962" max="964" width="0" style="2692" hidden="1" customWidth="1"/>
    <col min="965" max="965" width="11.7109375" style="2692" customWidth="1"/>
    <col min="966" max="968" width="0" style="2692" hidden="1" customWidth="1"/>
    <col min="969" max="969" width="12" style="2692" customWidth="1"/>
    <col min="970" max="972" width="0" style="2692" hidden="1" customWidth="1"/>
    <col min="973" max="973" width="12.28515625" style="2692" customWidth="1"/>
    <col min="974" max="976" width="0" style="2692" hidden="1" customWidth="1"/>
    <col min="977" max="977" width="12.140625" style="2692" customWidth="1"/>
    <col min="978" max="980" width="0" style="2692" hidden="1" customWidth="1"/>
    <col min="981" max="981" width="11.7109375" style="2692" customWidth="1"/>
    <col min="982" max="984" width="0" style="2692" hidden="1" customWidth="1"/>
    <col min="985" max="985" width="12.140625" style="2692" customWidth="1"/>
    <col min="986" max="988" width="0" style="2692" hidden="1" customWidth="1"/>
    <col min="989" max="989" width="12.7109375" style="2692" customWidth="1"/>
    <col min="990" max="992" width="0" style="2692" hidden="1" customWidth="1"/>
    <col min="993" max="993" width="12" style="2692" customWidth="1"/>
    <col min="994" max="996" width="0" style="2692" hidden="1" customWidth="1"/>
    <col min="997" max="997" width="12.42578125" style="2692" customWidth="1"/>
    <col min="998" max="1000" width="0" style="2692" hidden="1" customWidth="1"/>
    <col min="1001" max="1001" width="12.42578125" style="2692" customWidth="1"/>
    <col min="1002" max="1004" width="0" style="2692" hidden="1" customWidth="1"/>
    <col min="1005" max="1005" width="12.28515625" style="2692" customWidth="1"/>
    <col min="1006" max="1008" width="0" style="2692" hidden="1" customWidth="1"/>
    <col min="1009" max="1009" width="12.28515625" style="2692" customWidth="1"/>
    <col min="1010" max="1012" width="0" style="2692" hidden="1" customWidth="1"/>
    <col min="1013" max="1013" width="12.28515625" style="2692" customWidth="1"/>
    <col min="1014" max="1016" width="0" style="2692" hidden="1" customWidth="1"/>
    <col min="1017" max="1017" width="12.85546875" style="2692" customWidth="1"/>
    <col min="1018" max="1020" width="0" style="2692" hidden="1" customWidth="1"/>
    <col min="1021" max="1021" width="12.5703125" style="2692" bestFit="1" customWidth="1"/>
    <col min="1022" max="1024" width="0" style="2692" hidden="1" customWidth="1"/>
    <col min="1025" max="1025" width="12.5703125" style="2692" bestFit="1" customWidth="1"/>
    <col min="1026" max="1028" width="0" style="2692" hidden="1" customWidth="1"/>
    <col min="1029" max="1029" width="12" style="2692" customWidth="1"/>
    <col min="1030" max="1032" width="0" style="2692" hidden="1" customWidth="1"/>
    <col min="1033" max="1033" width="12.5703125" style="2692" bestFit="1" customWidth="1"/>
    <col min="1034" max="1036" width="0" style="2692" hidden="1" customWidth="1"/>
    <col min="1037" max="1037" width="13" style="2692" customWidth="1"/>
    <col min="1038" max="1040" width="0" style="2692" hidden="1" customWidth="1"/>
    <col min="1041" max="1041" width="12.5703125" style="2692" customWidth="1"/>
    <col min="1042" max="1044" width="0" style="2692" hidden="1" customWidth="1"/>
    <col min="1045" max="1045" width="12.28515625" style="2692" customWidth="1"/>
    <col min="1046" max="1048" width="0" style="2692" hidden="1" customWidth="1"/>
    <col min="1049" max="1049" width="12.5703125" style="2692" bestFit="1" customWidth="1"/>
    <col min="1050" max="1052" width="0" style="2692" hidden="1" customWidth="1"/>
    <col min="1053" max="1053" width="12.5703125" style="2692" bestFit="1" customWidth="1"/>
    <col min="1054" max="1089" width="0" style="2692" hidden="1" customWidth="1"/>
    <col min="1090" max="1090" width="9.140625" style="2692" customWidth="1"/>
    <col min="1091" max="1202" width="9.140625" style="2692"/>
    <col min="1203" max="1203" width="0.85546875" style="2692" customWidth="1"/>
    <col min="1204" max="1204" width="3.7109375" style="2692" customWidth="1"/>
    <col min="1205" max="1205" width="44.42578125" style="2692" customWidth="1"/>
    <col min="1206" max="1207" width="0" style="2692" hidden="1" customWidth="1"/>
    <col min="1208" max="1208" width="14.85546875" style="2692" bestFit="1" customWidth="1"/>
    <col min="1209" max="1216" width="0" style="2692" hidden="1" customWidth="1"/>
    <col min="1217" max="1217" width="12" style="2692" customWidth="1"/>
    <col min="1218" max="1220" width="0" style="2692" hidden="1" customWidth="1"/>
    <col min="1221" max="1221" width="11.7109375" style="2692" customWidth="1"/>
    <col min="1222" max="1224" width="0" style="2692" hidden="1" customWidth="1"/>
    <col min="1225" max="1225" width="12" style="2692" customWidth="1"/>
    <col min="1226" max="1228" width="0" style="2692" hidden="1" customWidth="1"/>
    <col min="1229" max="1229" width="12.28515625" style="2692" customWidth="1"/>
    <col min="1230" max="1232" width="0" style="2692" hidden="1" customWidth="1"/>
    <col min="1233" max="1233" width="12.140625" style="2692" customWidth="1"/>
    <col min="1234" max="1236" width="0" style="2692" hidden="1" customWidth="1"/>
    <col min="1237" max="1237" width="11.7109375" style="2692" customWidth="1"/>
    <col min="1238" max="1240" width="0" style="2692" hidden="1" customWidth="1"/>
    <col min="1241" max="1241" width="12.140625" style="2692" customWidth="1"/>
    <col min="1242" max="1244" width="0" style="2692" hidden="1" customWidth="1"/>
    <col min="1245" max="1245" width="12.7109375" style="2692" customWidth="1"/>
    <col min="1246" max="1248" width="0" style="2692" hidden="1" customWidth="1"/>
    <col min="1249" max="1249" width="12" style="2692" customWidth="1"/>
    <col min="1250" max="1252" width="0" style="2692" hidden="1" customWidth="1"/>
    <col min="1253" max="1253" width="12.42578125" style="2692" customWidth="1"/>
    <col min="1254" max="1256" width="0" style="2692" hidden="1" customWidth="1"/>
    <col min="1257" max="1257" width="12.42578125" style="2692" customWidth="1"/>
    <col min="1258" max="1260" width="0" style="2692" hidden="1" customWidth="1"/>
    <col min="1261" max="1261" width="12.28515625" style="2692" customWidth="1"/>
    <col min="1262" max="1264" width="0" style="2692" hidden="1" customWidth="1"/>
    <col min="1265" max="1265" width="12.28515625" style="2692" customWidth="1"/>
    <col min="1266" max="1268" width="0" style="2692" hidden="1" customWidth="1"/>
    <col min="1269" max="1269" width="12.28515625" style="2692" customWidth="1"/>
    <col min="1270" max="1272" width="0" style="2692" hidden="1" customWidth="1"/>
    <col min="1273" max="1273" width="12.85546875" style="2692" customWidth="1"/>
    <col min="1274" max="1276" width="0" style="2692" hidden="1" customWidth="1"/>
    <col min="1277" max="1277" width="12.5703125" style="2692" bestFit="1" customWidth="1"/>
    <col min="1278" max="1280" width="0" style="2692" hidden="1" customWidth="1"/>
    <col min="1281" max="1281" width="12.5703125" style="2692" bestFit="1" customWidth="1"/>
    <col min="1282" max="1284" width="0" style="2692" hidden="1" customWidth="1"/>
    <col min="1285" max="1285" width="12" style="2692" customWidth="1"/>
    <col min="1286" max="1288" width="0" style="2692" hidden="1" customWidth="1"/>
    <col min="1289" max="1289" width="12.5703125" style="2692" bestFit="1" customWidth="1"/>
    <col min="1290" max="1292" width="0" style="2692" hidden="1" customWidth="1"/>
    <col min="1293" max="1293" width="13" style="2692" customWidth="1"/>
    <col min="1294" max="1296" width="0" style="2692" hidden="1" customWidth="1"/>
    <col min="1297" max="1297" width="12.5703125" style="2692" customWidth="1"/>
    <col min="1298" max="1300" width="0" style="2692" hidden="1" customWidth="1"/>
    <col min="1301" max="1301" width="12.28515625" style="2692" customWidth="1"/>
    <col min="1302" max="1304" width="0" style="2692" hidden="1" customWidth="1"/>
    <col min="1305" max="1305" width="12.5703125" style="2692" bestFit="1" customWidth="1"/>
    <col min="1306" max="1308" width="0" style="2692" hidden="1" customWidth="1"/>
    <col min="1309" max="1309" width="12.5703125" style="2692" bestFit="1" customWidth="1"/>
    <col min="1310" max="1345" width="0" style="2692" hidden="1" customWidth="1"/>
    <col min="1346" max="1346" width="9.140625" style="2692" customWidth="1"/>
    <col min="1347" max="1458" width="9.140625" style="2692"/>
    <col min="1459" max="1459" width="0.85546875" style="2692" customWidth="1"/>
    <col min="1460" max="1460" width="3.7109375" style="2692" customWidth="1"/>
    <col min="1461" max="1461" width="44.42578125" style="2692" customWidth="1"/>
    <col min="1462" max="1463" width="0" style="2692" hidden="1" customWidth="1"/>
    <col min="1464" max="1464" width="14.85546875" style="2692" bestFit="1" customWidth="1"/>
    <col min="1465" max="1472" width="0" style="2692" hidden="1" customWidth="1"/>
    <col min="1473" max="1473" width="12" style="2692" customWidth="1"/>
    <col min="1474" max="1476" width="0" style="2692" hidden="1" customWidth="1"/>
    <col min="1477" max="1477" width="11.7109375" style="2692" customWidth="1"/>
    <col min="1478" max="1480" width="0" style="2692" hidden="1" customWidth="1"/>
    <col min="1481" max="1481" width="12" style="2692" customWidth="1"/>
    <col min="1482" max="1484" width="0" style="2692" hidden="1" customWidth="1"/>
    <col min="1485" max="1485" width="12.28515625" style="2692" customWidth="1"/>
    <col min="1486" max="1488" width="0" style="2692" hidden="1" customWidth="1"/>
    <col min="1489" max="1489" width="12.140625" style="2692" customWidth="1"/>
    <col min="1490" max="1492" width="0" style="2692" hidden="1" customWidth="1"/>
    <col min="1493" max="1493" width="11.7109375" style="2692" customWidth="1"/>
    <col min="1494" max="1496" width="0" style="2692" hidden="1" customWidth="1"/>
    <col min="1497" max="1497" width="12.140625" style="2692" customWidth="1"/>
    <col min="1498" max="1500" width="0" style="2692" hidden="1" customWidth="1"/>
    <col min="1501" max="1501" width="12.7109375" style="2692" customWidth="1"/>
    <col min="1502" max="1504" width="0" style="2692" hidden="1" customWidth="1"/>
    <col min="1505" max="1505" width="12" style="2692" customWidth="1"/>
    <col min="1506" max="1508" width="0" style="2692" hidden="1" customWidth="1"/>
    <col min="1509" max="1509" width="12.42578125" style="2692" customWidth="1"/>
    <col min="1510" max="1512" width="0" style="2692" hidden="1" customWidth="1"/>
    <col min="1513" max="1513" width="12.42578125" style="2692" customWidth="1"/>
    <col min="1514" max="1516" width="0" style="2692" hidden="1" customWidth="1"/>
    <col min="1517" max="1517" width="12.28515625" style="2692" customWidth="1"/>
    <col min="1518" max="1520" width="0" style="2692" hidden="1" customWidth="1"/>
    <col min="1521" max="1521" width="12.28515625" style="2692" customWidth="1"/>
    <col min="1522" max="1524" width="0" style="2692" hidden="1" customWidth="1"/>
    <col min="1525" max="1525" width="12.28515625" style="2692" customWidth="1"/>
    <col min="1526" max="1528" width="0" style="2692" hidden="1" customWidth="1"/>
    <col min="1529" max="1529" width="12.85546875" style="2692" customWidth="1"/>
    <col min="1530" max="1532" width="0" style="2692" hidden="1" customWidth="1"/>
    <col min="1533" max="1533" width="12.5703125" style="2692" bestFit="1" customWidth="1"/>
    <col min="1534" max="1536" width="0" style="2692" hidden="1" customWidth="1"/>
    <col min="1537" max="1537" width="12.5703125" style="2692" bestFit="1" customWidth="1"/>
    <col min="1538" max="1540" width="0" style="2692" hidden="1" customWidth="1"/>
    <col min="1541" max="1541" width="12" style="2692" customWidth="1"/>
    <col min="1542" max="1544" width="0" style="2692" hidden="1" customWidth="1"/>
    <col min="1545" max="1545" width="12.5703125" style="2692" bestFit="1" customWidth="1"/>
    <col min="1546" max="1548" width="0" style="2692" hidden="1" customWidth="1"/>
    <col min="1549" max="1549" width="13" style="2692" customWidth="1"/>
    <col min="1550" max="1552" width="0" style="2692" hidden="1" customWidth="1"/>
    <col min="1553" max="1553" width="12.5703125" style="2692" customWidth="1"/>
    <col min="1554" max="1556" width="0" style="2692" hidden="1" customWidth="1"/>
    <col min="1557" max="1557" width="12.28515625" style="2692" customWidth="1"/>
    <col min="1558" max="1560" width="0" style="2692" hidden="1" customWidth="1"/>
    <col min="1561" max="1561" width="12.5703125" style="2692" bestFit="1" customWidth="1"/>
    <col min="1562" max="1564" width="0" style="2692" hidden="1" customWidth="1"/>
    <col min="1565" max="1565" width="12.5703125" style="2692" bestFit="1" customWidth="1"/>
    <col min="1566" max="1601" width="0" style="2692" hidden="1" customWidth="1"/>
    <col min="1602" max="1602" width="9.140625" style="2692" customWidth="1"/>
    <col min="1603" max="1714" width="9.140625" style="2692"/>
    <col min="1715" max="1715" width="0.85546875" style="2692" customWidth="1"/>
    <col min="1716" max="1716" width="3.7109375" style="2692" customWidth="1"/>
    <col min="1717" max="1717" width="44.42578125" style="2692" customWidth="1"/>
    <col min="1718" max="1719" width="0" style="2692" hidden="1" customWidth="1"/>
    <col min="1720" max="1720" width="14.85546875" style="2692" bestFit="1" customWidth="1"/>
    <col min="1721" max="1728" width="0" style="2692" hidden="1" customWidth="1"/>
    <col min="1729" max="1729" width="12" style="2692" customWidth="1"/>
    <col min="1730" max="1732" width="0" style="2692" hidden="1" customWidth="1"/>
    <col min="1733" max="1733" width="11.7109375" style="2692" customWidth="1"/>
    <col min="1734" max="1736" width="0" style="2692" hidden="1" customWidth="1"/>
    <col min="1737" max="1737" width="12" style="2692" customWidth="1"/>
    <col min="1738" max="1740" width="0" style="2692" hidden="1" customWidth="1"/>
    <col min="1741" max="1741" width="12.28515625" style="2692" customWidth="1"/>
    <col min="1742" max="1744" width="0" style="2692" hidden="1" customWidth="1"/>
    <col min="1745" max="1745" width="12.140625" style="2692" customWidth="1"/>
    <col min="1746" max="1748" width="0" style="2692" hidden="1" customWidth="1"/>
    <col min="1749" max="1749" width="11.7109375" style="2692" customWidth="1"/>
    <col min="1750" max="1752" width="0" style="2692" hidden="1" customWidth="1"/>
    <col min="1753" max="1753" width="12.140625" style="2692" customWidth="1"/>
    <col min="1754" max="1756" width="0" style="2692" hidden="1" customWidth="1"/>
    <col min="1757" max="1757" width="12.7109375" style="2692" customWidth="1"/>
    <col min="1758" max="1760" width="0" style="2692" hidden="1" customWidth="1"/>
    <col min="1761" max="1761" width="12" style="2692" customWidth="1"/>
    <col min="1762" max="1764" width="0" style="2692" hidden="1" customWidth="1"/>
    <col min="1765" max="1765" width="12.42578125" style="2692" customWidth="1"/>
    <col min="1766" max="1768" width="0" style="2692" hidden="1" customWidth="1"/>
    <col min="1769" max="1769" width="12.42578125" style="2692" customWidth="1"/>
    <col min="1770" max="1772" width="0" style="2692" hidden="1" customWidth="1"/>
    <col min="1773" max="1773" width="12.28515625" style="2692" customWidth="1"/>
    <col min="1774" max="1776" width="0" style="2692" hidden="1" customWidth="1"/>
    <col min="1777" max="1777" width="12.28515625" style="2692" customWidth="1"/>
    <col min="1778" max="1780" width="0" style="2692" hidden="1" customWidth="1"/>
    <col min="1781" max="1781" width="12.28515625" style="2692" customWidth="1"/>
    <col min="1782" max="1784" width="0" style="2692" hidden="1" customWidth="1"/>
    <col min="1785" max="1785" width="12.85546875" style="2692" customWidth="1"/>
    <col min="1786" max="1788" width="0" style="2692" hidden="1" customWidth="1"/>
    <col min="1789" max="1789" width="12.5703125" style="2692" bestFit="1" customWidth="1"/>
    <col min="1790" max="1792" width="0" style="2692" hidden="1" customWidth="1"/>
    <col min="1793" max="1793" width="12.5703125" style="2692" bestFit="1" customWidth="1"/>
    <col min="1794" max="1796" width="0" style="2692" hidden="1" customWidth="1"/>
    <col min="1797" max="1797" width="12" style="2692" customWidth="1"/>
    <col min="1798" max="1800" width="0" style="2692" hidden="1" customWidth="1"/>
    <col min="1801" max="1801" width="12.5703125" style="2692" bestFit="1" customWidth="1"/>
    <col min="1802" max="1804" width="0" style="2692" hidden="1" customWidth="1"/>
    <col min="1805" max="1805" width="13" style="2692" customWidth="1"/>
    <col min="1806" max="1808" width="0" style="2692" hidden="1" customWidth="1"/>
    <col min="1809" max="1809" width="12.5703125" style="2692" customWidth="1"/>
    <col min="1810" max="1812" width="0" style="2692" hidden="1" customWidth="1"/>
    <col min="1813" max="1813" width="12.28515625" style="2692" customWidth="1"/>
    <col min="1814" max="1816" width="0" style="2692" hidden="1" customWidth="1"/>
    <col min="1817" max="1817" width="12.5703125" style="2692" bestFit="1" customWidth="1"/>
    <col min="1818" max="1820" width="0" style="2692" hidden="1" customWidth="1"/>
    <col min="1821" max="1821" width="12.5703125" style="2692" bestFit="1" customWidth="1"/>
    <col min="1822" max="1857" width="0" style="2692" hidden="1" customWidth="1"/>
    <col min="1858" max="1858" width="9.140625" style="2692" customWidth="1"/>
    <col min="1859" max="1970" width="9.140625" style="2692"/>
    <col min="1971" max="1971" width="0.85546875" style="2692" customWidth="1"/>
    <col min="1972" max="1972" width="3.7109375" style="2692" customWidth="1"/>
    <col min="1973" max="1973" width="44.42578125" style="2692" customWidth="1"/>
    <col min="1974" max="1975" width="0" style="2692" hidden="1" customWidth="1"/>
    <col min="1976" max="1976" width="14.85546875" style="2692" bestFit="1" customWidth="1"/>
    <col min="1977" max="1984" width="0" style="2692" hidden="1" customWidth="1"/>
    <col min="1985" max="1985" width="12" style="2692" customWidth="1"/>
    <col min="1986" max="1988" width="0" style="2692" hidden="1" customWidth="1"/>
    <col min="1989" max="1989" width="11.7109375" style="2692" customWidth="1"/>
    <col min="1990" max="1992" width="0" style="2692" hidden="1" customWidth="1"/>
    <col min="1993" max="1993" width="12" style="2692" customWidth="1"/>
    <col min="1994" max="1996" width="0" style="2692" hidden="1" customWidth="1"/>
    <col min="1997" max="1997" width="12.28515625" style="2692" customWidth="1"/>
    <col min="1998" max="2000" width="0" style="2692" hidden="1" customWidth="1"/>
    <col min="2001" max="2001" width="12.140625" style="2692" customWidth="1"/>
    <col min="2002" max="2004" width="0" style="2692" hidden="1" customWidth="1"/>
    <col min="2005" max="2005" width="11.7109375" style="2692" customWidth="1"/>
    <col min="2006" max="2008" width="0" style="2692" hidden="1" customWidth="1"/>
    <col min="2009" max="2009" width="12.140625" style="2692" customWidth="1"/>
    <col min="2010" max="2012" width="0" style="2692" hidden="1" customWidth="1"/>
    <col min="2013" max="2013" width="12.7109375" style="2692" customWidth="1"/>
    <col min="2014" max="2016" width="0" style="2692" hidden="1" customWidth="1"/>
    <col min="2017" max="2017" width="12" style="2692" customWidth="1"/>
    <col min="2018" max="2020" width="0" style="2692" hidden="1" customWidth="1"/>
    <col min="2021" max="2021" width="12.42578125" style="2692" customWidth="1"/>
    <col min="2022" max="2024" width="0" style="2692" hidden="1" customWidth="1"/>
    <col min="2025" max="2025" width="12.42578125" style="2692" customWidth="1"/>
    <col min="2026" max="2028" width="0" style="2692" hidden="1" customWidth="1"/>
    <col min="2029" max="2029" width="12.28515625" style="2692" customWidth="1"/>
    <col min="2030" max="2032" width="0" style="2692" hidden="1" customWidth="1"/>
    <col min="2033" max="2033" width="12.28515625" style="2692" customWidth="1"/>
    <col min="2034" max="2036" width="0" style="2692" hidden="1" customWidth="1"/>
    <col min="2037" max="2037" width="12.28515625" style="2692" customWidth="1"/>
    <col min="2038" max="2040" width="0" style="2692" hidden="1" customWidth="1"/>
    <col min="2041" max="2041" width="12.85546875" style="2692" customWidth="1"/>
    <col min="2042" max="2044" width="0" style="2692" hidden="1" customWidth="1"/>
    <col min="2045" max="2045" width="12.5703125" style="2692" bestFit="1" customWidth="1"/>
    <col min="2046" max="2048" width="0" style="2692" hidden="1" customWidth="1"/>
    <col min="2049" max="2049" width="12.5703125" style="2692" bestFit="1" customWidth="1"/>
    <col min="2050" max="2052" width="0" style="2692" hidden="1" customWidth="1"/>
    <col min="2053" max="2053" width="12" style="2692" customWidth="1"/>
    <col min="2054" max="2056" width="0" style="2692" hidden="1" customWidth="1"/>
    <col min="2057" max="2057" width="12.5703125" style="2692" bestFit="1" customWidth="1"/>
    <col min="2058" max="2060" width="0" style="2692" hidden="1" customWidth="1"/>
    <col min="2061" max="2061" width="13" style="2692" customWidth="1"/>
    <col min="2062" max="2064" width="0" style="2692" hidden="1" customWidth="1"/>
    <col min="2065" max="2065" width="12.5703125" style="2692" customWidth="1"/>
    <col min="2066" max="2068" width="0" style="2692" hidden="1" customWidth="1"/>
    <col min="2069" max="2069" width="12.28515625" style="2692" customWidth="1"/>
    <col min="2070" max="2072" width="0" style="2692" hidden="1" customWidth="1"/>
    <col min="2073" max="2073" width="12.5703125" style="2692" bestFit="1" customWidth="1"/>
    <col min="2074" max="2076" width="0" style="2692" hidden="1" customWidth="1"/>
    <col min="2077" max="2077" width="12.5703125" style="2692" bestFit="1" customWidth="1"/>
    <col min="2078" max="2113" width="0" style="2692" hidden="1" customWidth="1"/>
    <col min="2114" max="2114" width="9.140625" style="2692" customWidth="1"/>
    <col min="2115" max="2226" width="9.140625" style="2692"/>
    <col min="2227" max="2227" width="0.85546875" style="2692" customWidth="1"/>
    <col min="2228" max="2228" width="3.7109375" style="2692" customWidth="1"/>
    <col min="2229" max="2229" width="44.42578125" style="2692" customWidth="1"/>
    <col min="2230" max="2231" width="0" style="2692" hidden="1" customWidth="1"/>
    <col min="2232" max="2232" width="14.85546875" style="2692" bestFit="1" customWidth="1"/>
    <col min="2233" max="2240" width="0" style="2692" hidden="1" customWidth="1"/>
    <col min="2241" max="2241" width="12" style="2692" customWidth="1"/>
    <col min="2242" max="2244" width="0" style="2692" hidden="1" customWidth="1"/>
    <col min="2245" max="2245" width="11.7109375" style="2692" customWidth="1"/>
    <col min="2246" max="2248" width="0" style="2692" hidden="1" customWidth="1"/>
    <col min="2249" max="2249" width="12" style="2692" customWidth="1"/>
    <col min="2250" max="2252" width="0" style="2692" hidden="1" customWidth="1"/>
    <col min="2253" max="2253" width="12.28515625" style="2692" customWidth="1"/>
    <col min="2254" max="2256" width="0" style="2692" hidden="1" customWidth="1"/>
    <col min="2257" max="2257" width="12.140625" style="2692" customWidth="1"/>
    <col min="2258" max="2260" width="0" style="2692" hidden="1" customWidth="1"/>
    <col min="2261" max="2261" width="11.7109375" style="2692" customWidth="1"/>
    <col min="2262" max="2264" width="0" style="2692" hidden="1" customWidth="1"/>
    <col min="2265" max="2265" width="12.140625" style="2692" customWidth="1"/>
    <col min="2266" max="2268" width="0" style="2692" hidden="1" customWidth="1"/>
    <col min="2269" max="2269" width="12.7109375" style="2692" customWidth="1"/>
    <col min="2270" max="2272" width="0" style="2692" hidden="1" customWidth="1"/>
    <col min="2273" max="2273" width="12" style="2692" customWidth="1"/>
    <col min="2274" max="2276" width="0" style="2692" hidden="1" customWidth="1"/>
    <col min="2277" max="2277" width="12.42578125" style="2692" customWidth="1"/>
    <col min="2278" max="2280" width="0" style="2692" hidden="1" customWidth="1"/>
    <col min="2281" max="2281" width="12.42578125" style="2692" customWidth="1"/>
    <col min="2282" max="2284" width="0" style="2692" hidden="1" customWidth="1"/>
    <col min="2285" max="2285" width="12.28515625" style="2692" customWidth="1"/>
    <col min="2286" max="2288" width="0" style="2692" hidden="1" customWidth="1"/>
    <col min="2289" max="2289" width="12.28515625" style="2692" customWidth="1"/>
    <col min="2290" max="2292" width="0" style="2692" hidden="1" customWidth="1"/>
    <col min="2293" max="2293" width="12.28515625" style="2692" customWidth="1"/>
    <col min="2294" max="2296" width="0" style="2692" hidden="1" customWidth="1"/>
    <col min="2297" max="2297" width="12.85546875" style="2692" customWidth="1"/>
    <col min="2298" max="2300" width="0" style="2692" hidden="1" customWidth="1"/>
    <col min="2301" max="2301" width="12.5703125" style="2692" bestFit="1" customWidth="1"/>
    <col min="2302" max="2304" width="0" style="2692" hidden="1" customWidth="1"/>
    <col min="2305" max="2305" width="12.5703125" style="2692" bestFit="1" customWidth="1"/>
    <col min="2306" max="2308" width="0" style="2692" hidden="1" customWidth="1"/>
    <col min="2309" max="2309" width="12" style="2692" customWidth="1"/>
    <col min="2310" max="2312" width="0" style="2692" hidden="1" customWidth="1"/>
    <col min="2313" max="2313" width="12.5703125" style="2692" bestFit="1" customWidth="1"/>
    <col min="2314" max="2316" width="0" style="2692" hidden="1" customWidth="1"/>
    <col min="2317" max="2317" width="13" style="2692" customWidth="1"/>
    <col min="2318" max="2320" width="0" style="2692" hidden="1" customWidth="1"/>
    <col min="2321" max="2321" width="12.5703125" style="2692" customWidth="1"/>
    <col min="2322" max="2324" width="0" style="2692" hidden="1" customWidth="1"/>
    <col min="2325" max="2325" width="12.28515625" style="2692" customWidth="1"/>
    <col min="2326" max="2328" width="0" style="2692" hidden="1" customWidth="1"/>
    <col min="2329" max="2329" width="12.5703125" style="2692" bestFit="1" customWidth="1"/>
    <col min="2330" max="2332" width="0" style="2692" hidden="1" customWidth="1"/>
    <col min="2333" max="2333" width="12.5703125" style="2692" bestFit="1" customWidth="1"/>
    <col min="2334" max="2369" width="0" style="2692" hidden="1" customWidth="1"/>
    <col min="2370" max="2370" width="9.140625" style="2692" customWidth="1"/>
    <col min="2371" max="2482" width="9.140625" style="2692"/>
    <col min="2483" max="2483" width="0.85546875" style="2692" customWidth="1"/>
    <col min="2484" max="2484" width="3.7109375" style="2692" customWidth="1"/>
    <col min="2485" max="2485" width="44.42578125" style="2692" customWidth="1"/>
    <col min="2486" max="2487" width="0" style="2692" hidden="1" customWidth="1"/>
    <col min="2488" max="2488" width="14.85546875" style="2692" bestFit="1" customWidth="1"/>
    <col min="2489" max="2496" width="0" style="2692" hidden="1" customWidth="1"/>
    <col min="2497" max="2497" width="12" style="2692" customWidth="1"/>
    <col min="2498" max="2500" width="0" style="2692" hidden="1" customWidth="1"/>
    <col min="2501" max="2501" width="11.7109375" style="2692" customWidth="1"/>
    <col min="2502" max="2504" width="0" style="2692" hidden="1" customWidth="1"/>
    <col min="2505" max="2505" width="12" style="2692" customWidth="1"/>
    <col min="2506" max="2508" width="0" style="2692" hidden="1" customWidth="1"/>
    <col min="2509" max="2509" width="12.28515625" style="2692" customWidth="1"/>
    <col min="2510" max="2512" width="0" style="2692" hidden="1" customWidth="1"/>
    <col min="2513" max="2513" width="12.140625" style="2692" customWidth="1"/>
    <col min="2514" max="2516" width="0" style="2692" hidden="1" customWidth="1"/>
    <col min="2517" max="2517" width="11.7109375" style="2692" customWidth="1"/>
    <col min="2518" max="2520" width="0" style="2692" hidden="1" customWidth="1"/>
    <col min="2521" max="2521" width="12.140625" style="2692" customWidth="1"/>
    <col min="2522" max="2524" width="0" style="2692" hidden="1" customWidth="1"/>
    <col min="2525" max="2525" width="12.7109375" style="2692" customWidth="1"/>
    <col min="2526" max="2528" width="0" style="2692" hidden="1" customWidth="1"/>
    <col min="2529" max="2529" width="12" style="2692" customWidth="1"/>
    <col min="2530" max="2532" width="0" style="2692" hidden="1" customWidth="1"/>
    <col min="2533" max="2533" width="12.42578125" style="2692" customWidth="1"/>
    <col min="2534" max="2536" width="0" style="2692" hidden="1" customWidth="1"/>
    <col min="2537" max="2537" width="12.42578125" style="2692" customWidth="1"/>
    <col min="2538" max="2540" width="0" style="2692" hidden="1" customWidth="1"/>
    <col min="2541" max="2541" width="12.28515625" style="2692" customWidth="1"/>
    <col min="2542" max="2544" width="0" style="2692" hidden="1" customWidth="1"/>
    <col min="2545" max="2545" width="12.28515625" style="2692" customWidth="1"/>
    <col min="2546" max="2548" width="0" style="2692" hidden="1" customWidth="1"/>
    <col min="2549" max="2549" width="12.28515625" style="2692" customWidth="1"/>
    <col min="2550" max="2552" width="0" style="2692" hidden="1" customWidth="1"/>
    <col min="2553" max="2553" width="12.85546875" style="2692" customWidth="1"/>
    <col min="2554" max="2556" width="0" style="2692" hidden="1" customWidth="1"/>
    <col min="2557" max="2557" width="12.5703125" style="2692" bestFit="1" customWidth="1"/>
    <col min="2558" max="2560" width="0" style="2692" hidden="1" customWidth="1"/>
    <col min="2561" max="2561" width="12.5703125" style="2692" bestFit="1" customWidth="1"/>
    <col min="2562" max="2564" width="0" style="2692" hidden="1" customWidth="1"/>
    <col min="2565" max="2565" width="12" style="2692" customWidth="1"/>
    <col min="2566" max="2568" width="0" style="2692" hidden="1" customWidth="1"/>
    <col min="2569" max="2569" width="12.5703125" style="2692" bestFit="1" customWidth="1"/>
    <col min="2570" max="2572" width="0" style="2692" hidden="1" customWidth="1"/>
    <col min="2573" max="2573" width="13" style="2692" customWidth="1"/>
    <col min="2574" max="2576" width="0" style="2692" hidden="1" customWidth="1"/>
    <col min="2577" max="2577" width="12.5703125" style="2692" customWidth="1"/>
    <col min="2578" max="2580" width="0" style="2692" hidden="1" customWidth="1"/>
    <col min="2581" max="2581" width="12.28515625" style="2692" customWidth="1"/>
    <col min="2582" max="2584" width="0" style="2692" hidden="1" customWidth="1"/>
    <col min="2585" max="2585" width="12.5703125" style="2692" bestFit="1" customWidth="1"/>
    <col min="2586" max="2588" width="0" style="2692" hidden="1" customWidth="1"/>
    <col min="2589" max="2589" width="12.5703125" style="2692" bestFit="1" customWidth="1"/>
    <col min="2590" max="2625" width="0" style="2692" hidden="1" customWidth="1"/>
    <col min="2626" max="2626" width="9.140625" style="2692" customWidth="1"/>
    <col min="2627" max="2738" width="9.140625" style="2692"/>
    <col min="2739" max="2739" width="0.85546875" style="2692" customWidth="1"/>
    <col min="2740" max="2740" width="3.7109375" style="2692" customWidth="1"/>
    <col min="2741" max="2741" width="44.42578125" style="2692" customWidth="1"/>
    <col min="2742" max="2743" width="0" style="2692" hidden="1" customWidth="1"/>
    <col min="2744" max="2744" width="14.85546875" style="2692" bestFit="1" customWidth="1"/>
    <col min="2745" max="2752" width="0" style="2692" hidden="1" customWidth="1"/>
    <col min="2753" max="2753" width="12" style="2692" customWidth="1"/>
    <col min="2754" max="2756" width="0" style="2692" hidden="1" customWidth="1"/>
    <col min="2757" max="2757" width="11.7109375" style="2692" customWidth="1"/>
    <col min="2758" max="2760" width="0" style="2692" hidden="1" customWidth="1"/>
    <col min="2761" max="2761" width="12" style="2692" customWidth="1"/>
    <col min="2762" max="2764" width="0" style="2692" hidden="1" customWidth="1"/>
    <col min="2765" max="2765" width="12.28515625" style="2692" customWidth="1"/>
    <col min="2766" max="2768" width="0" style="2692" hidden="1" customWidth="1"/>
    <col min="2769" max="2769" width="12.140625" style="2692" customWidth="1"/>
    <col min="2770" max="2772" width="0" style="2692" hidden="1" customWidth="1"/>
    <col min="2773" max="2773" width="11.7109375" style="2692" customWidth="1"/>
    <col min="2774" max="2776" width="0" style="2692" hidden="1" customWidth="1"/>
    <col min="2777" max="2777" width="12.140625" style="2692" customWidth="1"/>
    <col min="2778" max="2780" width="0" style="2692" hidden="1" customWidth="1"/>
    <col min="2781" max="2781" width="12.7109375" style="2692" customWidth="1"/>
    <col min="2782" max="2784" width="0" style="2692" hidden="1" customWidth="1"/>
    <col min="2785" max="2785" width="12" style="2692" customWidth="1"/>
    <col min="2786" max="2788" width="0" style="2692" hidden="1" customWidth="1"/>
    <col min="2789" max="2789" width="12.42578125" style="2692" customWidth="1"/>
    <col min="2790" max="2792" width="0" style="2692" hidden="1" customWidth="1"/>
    <col min="2793" max="2793" width="12.42578125" style="2692" customWidth="1"/>
    <col min="2794" max="2796" width="0" style="2692" hidden="1" customWidth="1"/>
    <col min="2797" max="2797" width="12.28515625" style="2692" customWidth="1"/>
    <col min="2798" max="2800" width="0" style="2692" hidden="1" customWidth="1"/>
    <col min="2801" max="2801" width="12.28515625" style="2692" customWidth="1"/>
    <col min="2802" max="2804" width="0" style="2692" hidden="1" customWidth="1"/>
    <col min="2805" max="2805" width="12.28515625" style="2692" customWidth="1"/>
    <col min="2806" max="2808" width="0" style="2692" hidden="1" customWidth="1"/>
    <col min="2809" max="2809" width="12.85546875" style="2692" customWidth="1"/>
    <col min="2810" max="2812" width="0" style="2692" hidden="1" customWidth="1"/>
    <col min="2813" max="2813" width="12.5703125" style="2692" bestFit="1" customWidth="1"/>
    <col min="2814" max="2816" width="0" style="2692" hidden="1" customWidth="1"/>
    <col min="2817" max="2817" width="12.5703125" style="2692" bestFit="1" customWidth="1"/>
    <col min="2818" max="2820" width="0" style="2692" hidden="1" customWidth="1"/>
    <col min="2821" max="2821" width="12" style="2692" customWidth="1"/>
    <col min="2822" max="2824" width="0" style="2692" hidden="1" customWidth="1"/>
    <col min="2825" max="2825" width="12.5703125" style="2692" bestFit="1" customWidth="1"/>
    <col min="2826" max="2828" width="0" style="2692" hidden="1" customWidth="1"/>
    <col min="2829" max="2829" width="13" style="2692" customWidth="1"/>
    <col min="2830" max="2832" width="0" style="2692" hidden="1" customWidth="1"/>
    <col min="2833" max="2833" width="12.5703125" style="2692" customWidth="1"/>
    <col min="2834" max="2836" width="0" style="2692" hidden="1" customWidth="1"/>
    <col min="2837" max="2837" width="12.28515625" style="2692" customWidth="1"/>
    <col min="2838" max="2840" width="0" style="2692" hidden="1" customWidth="1"/>
    <col min="2841" max="2841" width="12.5703125" style="2692" bestFit="1" customWidth="1"/>
    <col min="2842" max="2844" width="0" style="2692" hidden="1" customWidth="1"/>
    <col min="2845" max="2845" width="12.5703125" style="2692" bestFit="1" customWidth="1"/>
    <col min="2846" max="2881" width="0" style="2692" hidden="1" customWidth="1"/>
    <col min="2882" max="2882" width="9.140625" style="2692" customWidth="1"/>
    <col min="2883" max="2994" width="9.140625" style="2692"/>
    <col min="2995" max="2995" width="0.85546875" style="2692" customWidth="1"/>
    <col min="2996" max="2996" width="3.7109375" style="2692" customWidth="1"/>
    <col min="2997" max="2997" width="44.42578125" style="2692" customWidth="1"/>
    <col min="2998" max="2999" width="0" style="2692" hidden="1" customWidth="1"/>
    <col min="3000" max="3000" width="14.85546875" style="2692" bestFit="1" customWidth="1"/>
    <col min="3001" max="3008" width="0" style="2692" hidden="1" customWidth="1"/>
    <col min="3009" max="3009" width="12" style="2692" customWidth="1"/>
    <col min="3010" max="3012" width="0" style="2692" hidden="1" customWidth="1"/>
    <col min="3013" max="3013" width="11.7109375" style="2692" customWidth="1"/>
    <col min="3014" max="3016" width="0" style="2692" hidden="1" customWidth="1"/>
    <col min="3017" max="3017" width="12" style="2692" customWidth="1"/>
    <col min="3018" max="3020" width="0" style="2692" hidden="1" customWidth="1"/>
    <col min="3021" max="3021" width="12.28515625" style="2692" customWidth="1"/>
    <col min="3022" max="3024" width="0" style="2692" hidden="1" customWidth="1"/>
    <col min="3025" max="3025" width="12.140625" style="2692" customWidth="1"/>
    <col min="3026" max="3028" width="0" style="2692" hidden="1" customWidth="1"/>
    <col min="3029" max="3029" width="11.7109375" style="2692" customWidth="1"/>
    <col min="3030" max="3032" width="0" style="2692" hidden="1" customWidth="1"/>
    <col min="3033" max="3033" width="12.140625" style="2692" customWidth="1"/>
    <col min="3034" max="3036" width="0" style="2692" hidden="1" customWidth="1"/>
    <col min="3037" max="3037" width="12.7109375" style="2692" customWidth="1"/>
    <col min="3038" max="3040" width="0" style="2692" hidden="1" customWidth="1"/>
    <col min="3041" max="3041" width="12" style="2692" customWidth="1"/>
    <col min="3042" max="3044" width="0" style="2692" hidden="1" customWidth="1"/>
    <col min="3045" max="3045" width="12.42578125" style="2692" customWidth="1"/>
    <col min="3046" max="3048" width="0" style="2692" hidden="1" customWidth="1"/>
    <col min="3049" max="3049" width="12.42578125" style="2692" customWidth="1"/>
    <col min="3050" max="3052" width="0" style="2692" hidden="1" customWidth="1"/>
    <col min="3053" max="3053" width="12.28515625" style="2692" customWidth="1"/>
    <col min="3054" max="3056" width="0" style="2692" hidden="1" customWidth="1"/>
    <col min="3057" max="3057" width="12.28515625" style="2692" customWidth="1"/>
    <col min="3058" max="3060" width="0" style="2692" hidden="1" customWidth="1"/>
    <col min="3061" max="3061" width="12.28515625" style="2692" customWidth="1"/>
    <col min="3062" max="3064" width="0" style="2692" hidden="1" customWidth="1"/>
    <col min="3065" max="3065" width="12.85546875" style="2692" customWidth="1"/>
    <col min="3066" max="3068" width="0" style="2692" hidden="1" customWidth="1"/>
    <col min="3069" max="3069" width="12.5703125" style="2692" bestFit="1" customWidth="1"/>
    <col min="3070" max="3072" width="0" style="2692" hidden="1" customWidth="1"/>
    <col min="3073" max="3073" width="12.5703125" style="2692" bestFit="1" customWidth="1"/>
    <col min="3074" max="3076" width="0" style="2692" hidden="1" customWidth="1"/>
    <col min="3077" max="3077" width="12" style="2692" customWidth="1"/>
    <col min="3078" max="3080" width="0" style="2692" hidden="1" customWidth="1"/>
    <col min="3081" max="3081" width="12.5703125" style="2692" bestFit="1" customWidth="1"/>
    <col min="3082" max="3084" width="0" style="2692" hidden="1" customWidth="1"/>
    <col min="3085" max="3085" width="13" style="2692" customWidth="1"/>
    <col min="3086" max="3088" width="0" style="2692" hidden="1" customWidth="1"/>
    <col min="3089" max="3089" width="12.5703125" style="2692" customWidth="1"/>
    <col min="3090" max="3092" width="0" style="2692" hidden="1" customWidth="1"/>
    <col min="3093" max="3093" width="12.28515625" style="2692" customWidth="1"/>
    <col min="3094" max="3096" width="0" style="2692" hidden="1" customWidth="1"/>
    <col min="3097" max="3097" width="12.5703125" style="2692" bestFit="1" customWidth="1"/>
    <col min="3098" max="3100" width="0" style="2692" hidden="1" customWidth="1"/>
    <col min="3101" max="3101" width="12.5703125" style="2692" bestFit="1" customWidth="1"/>
    <col min="3102" max="3137" width="0" style="2692" hidden="1" customWidth="1"/>
    <col min="3138" max="3138" width="9.140625" style="2692" customWidth="1"/>
    <col min="3139" max="3250" width="9.140625" style="2692"/>
    <col min="3251" max="3251" width="0.85546875" style="2692" customWidth="1"/>
    <col min="3252" max="3252" width="3.7109375" style="2692" customWidth="1"/>
    <col min="3253" max="3253" width="44.42578125" style="2692" customWidth="1"/>
    <col min="3254" max="3255" width="0" style="2692" hidden="1" customWidth="1"/>
    <col min="3256" max="3256" width="14.85546875" style="2692" bestFit="1" customWidth="1"/>
    <col min="3257" max="3264" width="0" style="2692" hidden="1" customWidth="1"/>
    <col min="3265" max="3265" width="12" style="2692" customWidth="1"/>
    <col min="3266" max="3268" width="0" style="2692" hidden="1" customWidth="1"/>
    <col min="3269" max="3269" width="11.7109375" style="2692" customWidth="1"/>
    <col min="3270" max="3272" width="0" style="2692" hidden="1" customWidth="1"/>
    <col min="3273" max="3273" width="12" style="2692" customWidth="1"/>
    <col min="3274" max="3276" width="0" style="2692" hidden="1" customWidth="1"/>
    <col min="3277" max="3277" width="12.28515625" style="2692" customWidth="1"/>
    <col min="3278" max="3280" width="0" style="2692" hidden="1" customWidth="1"/>
    <col min="3281" max="3281" width="12.140625" style="2692" customWidth="1"/>
    <col min="3282" max="3284" width="0" style="2692" hidden="1" customWidth="1"/>
    <col min="3285" max="3285" width="11.7109375" style="2692" customWidth="1"/>
    <col min="3286" max="3288" width="0" style="2692" hidden="1" customWidth="1"/>
    <col min="3289" max="3289" width="12.140625" style="2692" customWidth="1"/>
    <col min="3290" max="3292" width="0" style="2692" hidden="1" customWidth="1"/>
    <col min="3293" max="3293" width="12.7109375" style="2692" customWidth="1"/>
    <col min="3294" max="3296" width="0" style="2692" hidden="1" customWidth="1"/>
    <col min="3297" max="3297" width="12" style="2692" customWidth="1"/>
    <col min="3298" max="3300" width="0" style="2692" hidden="1" customWidth="1"/>
    <col min="3301" max="3301" width="12.42578125" style="2692" customWidth="1"/>
    <col min="3302" max="3304" width="0" style="2692" hidden="1" customWidth="1"/>
    <col min="3305" max="3305" width="12.42578125" style="2692" customWidth="1"/>
    <col min="3306" max="3308" width="0" style="2692" hidden="1" customWidth="1"/>
    <col min="3309" max="3309" width="12.28515625" style="2692" customWidth="1"/>
    <col min="3310" max="3312" width="0" style="2692" hidden="1" customWidth="1"/>
    <col min="3313" max="3313" width="12.28515625" style="2692" customWidth="1"/>
    <col min="3314" max="3316" width="0" style="2692" hidden="1" customWidth="1"/>
    <col min="3317" max="3317" width="12.28515625" style="2692" customWidth="1"/>
    <col min="3318" max="3320" width="0" style="2692" hidden="1" customWidth="1"/>
    <col min="3321" max="3321" width="12.85546875" style="2692" customWidth="1"/>
    <col min="3322" max="3324" width="0" style="2692" hidden="1" customWidth="1"/>
    <col min="3325" max="3325" width="12.5703125" style="2692" bestFit="1" customWidth="1"/>
    <col min="3326" max="3328" width="0" style="2692" hidden="1" customWidth="1"/>
    <col min="3329" max="3329" width="12.5703125" style="2692" bestFit="1" customWidth="1"/>
    <col min="3330" max="3332" width="0" style="2692" hidden="1" customWidth="1"/>
    <col min="3333" max="3333" width="12" style="2692" customWidth="1"/>
    <col min="3334" max="3336" width="0" style="2692" hidden="1" customWidth="1"/>
    <col min="3337" max="3337" width="12.5703125" style="2692" bestFit="1" customWidth="1"/>
    <col min="3338" max="3340" width="0" style="2692" hidden="1" customWidth="1"/>
    <col min="3341" max="3341" width="13" style="2692" customWidth="1"/>
    <col min="3342" max="3344" width="0" style="2692" hidden="1" customWidth="1"/>
    <col min="3345" max="3345" width="12.5703125" style="2692" customWidth="1"/>
    <col min="3346" max="3348" width="0" style="2692" hidden="1" customWidth="1"/>
    <col min="3349" max="3349" width="12.28515625" style="2692" customWidth="1"/>
    <col min="3350" max="3352" width="0" style="2692" hidden="1" customWidth="1"/>
    <col min="3353" max="3353" width="12.5703125" style="2692" bestFit="1" customWidth="1"/>
    <col min="3354" max="3356" width="0" style="2692" hidden="1" customWidth="1"/>
    <col min="3357" max="3357" width="12.5703125" style="2692" bestFit="1" customWidth="1"/>
    <col min="3358" max="3393" width="0" style="2692" hidden="1" customWidth="1"/>
    <col min="3394" max="3394" width="9.140625" style="2692" customWidth="1"/>
    <col min="3395" max="3506" width="9.140625" style="2692"/>
    <col min="3507" max="3507" width="0.85546875" style="2692" customWidth="1"/>
    <col min="3508" max="3508" width="3.7109375" style="2692" customWidth="1"/>
    <col min="3509" max="3509" width="44.42578125" style="2692" customWidth="1"/>
    <col min="3510" max="3511" width="0" style="2692" hidden="1" customWidth="1"/>
    <col min="3512" max="3512" width="14.85546875" style="2692" bestFit="1" customWidth="1"/>
    <col min="3513" max="3520" width="0" style="2692" hidden="1" customWidth="1"/>
    <col min="3521" max="3521" width="12" style="2692" customWidth="1"/>
    <col min="3522" max="3524" width="0" style="2692" hidden="1" customWidth="1"/>
    <col min="3525" max="3525" width="11.7109375" style="2692" customWidth="1"/>
    <col min="3526" max="3528" width="0" style="2692" hidden="1" customWidth="1"/>
    <col min="3529" max="3529" width="12" style="2692" customWidth="1"/>
    <col min="3530" max="3532" width="0" style="2692" hidden="1" customWidth="1"/>
    <col min="3533" max="3533" width="12.28515625" style="2692" customWidth="1"/>
    <col min="3534" max="3536" width="0" style="2692" hidden="1" customWidth="1"/>
    <col min="3537" max="3537" width="12.140625" style="2692" customWidth="1"/>
    <col min="3538" max="3540" width="0" style="2692" hidden="1" customWidth="1"/>
    <col min="3541" max="3541" width="11.7109375" style="2692" customWidth="1"/>
    <col min="3542" max="3544" width="0" style="2692" hidden="1" customWidth="1"/>
    <col min="3545" max="3545" width="12.140625" style="2692" customWidth="1"/>
    <col min="3546" max="3548" width="0" style="2692" hidden="1" customWidth="1"/>
    <col min="3549" max="3549" width="12.7109375" style="2692" customWidth="1"/>
    <col min="3550" max="3552" width="0" style="2692" hidden="1" customWidth="1"/>
    <col min="3553" max="3553" width="12" style="2692" customWidth="1"/>
    <col min="3554" max="3556" width="0" style="2692" hidden="1" customWidth="1"/>
    <col min="3557" max="3557" width="12.42578125" style="2692" customWidth="1"/>
    <col min="3558" max="3560" width="0" style="2692" hidden="1" customWidth="1"/>
    <col min="3561" max="3561" width="12.42578125" style="2692" customWidth="1"/>
    <col min="3562" max="3564" width="0" style="2692" hidden="1" customWidth="1"/>
    <col min="3565" max="3565" width="12.28515625" style="2692" customWidth="1"/>
    <col min="3566" max="3568" width="0" style="2692" hidden="1" customWidth="1"/>
    <col min="3569" max="3569" width="12.28515625" style="2692" customWidth="1"/>
    <col min="3570" max="3572" width="0" style="2692" hidden="1" customWidth="1"/>
    <col min="3573" max="3573" width="12.28515625" style="2692" customWidth="1"/>
    <col min="3574" max="3576" width="0" style="2692" hidden="1" customWidth="1"/>
    <col min="3577" max="3577" width="12.85546875" style="2692" customWidth="1"/>
    <col min="3578" max="3580" width="0" style="2692" hidden="1" customWidth="1"/>
    <col min="3581" max="3581" width="12.5703125" style="2692" bestFit="1" customWidth="1"/>
    <col min="3582" max="3584" width="0" style="2692" hidden="1" customWidth="1"/>
    <col min="3585" max="3585" width="12.5703125" style="2692" bestFit="1" customWidth="1"/>
    <col min="3586" max="3588" width="0" style="2692" hidden="1" customWidth="1"/>
    <col min="3589" max="3589" width="12" style="2692" customWidth="1"/>
    <col min="3590" max="3592" width="0" style="2692" hidden="1" customWidth="1"/>
    <col min="3593" max="3593" width="12.5703125" style="2692" bestFit="1" customWidth="1"/>
    <col min="3594" max="3596" width="0" style="2692" hidden="1" customWidth="1"/>
    <col min="3597" max="3597" width="13" style="2692" customWidth="1"/>
    <col min="3598" max="3600" width="0" style="2692" hidden="1" customWidth="1"/>
    <col min="3601" max="3601" width="12.5703125" style="2692" customWidth="1"/>
    <col min="3602" max="3604" width="0" style="2692" hidden="1" customWidth="1"/>
    <col min="3605" max="3605" width="12.28515625" style="2692" customWidth="1"/>
    <col min="3606" max="3608" width="0" style="2692" hidden="1" customWidth="1"/>
    <col min="3609" max="3609" width="12.5703125" style="2692" bestFit="1" customWidth="1"/>
    <col min="3610" max="3612" width="0" style="2692" hidden="1" customWidth="1"/>
    <col min="3613" max="3613" width="12.5703125" style="2692" bestFit="1" customWidth="1"/>
    <col min="3614" max="3649" width="0" style="2692" hidden="1" customWidth="1"/>
    <col min="3650" max="3650" width="9.140625" style="2692" customWidth="1"/>
    <col min="3651" max="3762" width="9.140625" style="2692"/>
    <col min="3763" max="3763" width="0.85546875" style="2692" customWidth="1"/>
    <col min="3764" max="3764" width="3.7109375" style="2692" customWidth="1"/>
    <col min="3765" max="3765" width="44.42578125" style="2692" customWidth="1"/>
    <col min="3766" max="3767" width="0" style="2692" hidden="1" customWidth="1"/>
    <col min="3768" max="3768" width="14.85546875" style="2692" bestFit="1" customWidth="1"/>
    <col min="3769" max="3776" width="0" style="2692" hidden="1" customWidth="1"/>
    <col min="3777" max="3777" width="12" style="2692" customWidth="1"/>
    <col min="3778" max="3780" width="0" style="2692" hidden="1" customWidth="1"/>
    <col min="3781" max="3781" width="11.7109375" style="2692" customWidth="1"/>
    <col min="3782" max="3784" width="0" style="2692" hidden="1" customWidth="1"/>
    <col min="3785" max="3785" width="12" style="2692" customWidth="1"/>
    <col min="3786" max="3788" width="0" style="2692" hidden="1" customWidth="1"/>
    <col min="3789" max="3789" width="12.28515625" style="2692" customWidth="1"/>
    <col min="3790" max="3792" width="0" style="2692" hidden="1" customWidth="1"/>
    <col min="3793" max="3793" width="12.140625" style="2692" customWidth="1"/>
    <col min="3794" max="3796" width="0" style="2692" hidden="1" customWidth="1"/>
    <col min="3797" max="3797" width="11.7109375" style="2692" customWidth="1"/>
    <col min="3798" max="3800" width="0" style="2692" hidden="1" customWidth="1"/>
    <col min="3801" max="3801" width="12.140625" style="2692" customWidth="1"/>
    <col min="3802" max="3804" width="0" style="2692" hidden="1" customWidth="1"/>
    <col min="3805" max="3805" width="12.7109375" style="2692" customWidth="1"/>
    <col min="3806" max="3808" width="0" style="2692" hidden="1" customWidth="1"/>
    <col min="3809" max="3809" width="12" style="2692" customWidth="1"/>
    <col min="3810" max="3812" width="0" style="2692" hidden="1" customWidth="1"/>
    <col min="3813" max="3813" width="12.42578125" style="2692" customWidth="1"/>
    <col min="3814" max="3816" width="0" style="2692" hidden="1" customWidth="1"/>
    <col min="3817" max="3817" width="12.42578125" style="2692" customWidth="1"/>
    <col min="3818" max="3820" width="0" style="2692" hidden="1" customWidth="1"/>
    <col min="3821" max="3821" width="12.28515625" style="2692" customWidth="1"/>
    <col min="3822" max="3824" width="0" style="2692" hidden="1" customWidth="1"/>
    <col min="3825" max="3825" width="12.28515625" style="2692" customWidth="1"/>
    <col min="3826" max="3828" width="0" style="2692" hidden="1" customWidth="1"/>
    <col min="3829" max="3829" width="12.28515625" style="2692" customWidth="1"/>
    <col min="3830" max="3832" width="0" style="2692" hidden="1" customWidth="1"/>
    <col min="3833" max="3833" width="12.85546875" style="2692" customWidth="1"/>
    <col min="3834" max="3836" width="0" style="2692" hidden="1" customWidth="1"/>
    <col min="3837" max="3837" width="12.5703125" style="2692" bestFit="1" customWidth="1"/>
    <col min="3838" max="3840" width="0" style="2692" hidden="1" customWidth="1"/>
    <col min="3841" max="3841" width="12.5703125" style="2692" bestFit="1" customWidth="1"/>
    <col min="3842" max="3844" width="0" style="2692" hidden="1" customWidth="1"/>
    <col min="3845" max="3845" width="12" style="2692" customWidth="1"/>
    <col min="3846" max="3848" width="0" style="2692" hidden="1" customWidth="1"/>
    <col min="3849" max="3849" width="12.5703125" style="2692" bestFit="1" customWidth="1"/>
    <col min="3850" max="3852" width="0" style="2692" hidden="1" customWidth="1"/>
    <col min="3853" max="3853" width="13" style="2692" customWidth="1"/>
    <col min="3854" max="3856" width="0" style="2692" hidden="1" customWidth="1"/>
    <col min="3857" max="3857" width="12.5703125" style="2692" customWidth="1"/>
    <col min="3858" max="3860" width="0" style="2692" hidden="1" customWidth="1"/>
    <col min="3861" max="3861" width="12.28515625" style="2692" customWidth="1"/>
    <col min="3862" max="3864" width="0" style="2692" hidden="1" customWidth="1"/>
    <col min="3865" max="3865" width="12.5703125" style="2692" bestFit="1" customWidth="1"/>
    <col min="3866" max="3868" width="0" style="2692" hidden="1" customWidth="1"/>
    <col min="3869" max="3869" width="12.5703125" style="2692" bestFit="1" customWidth="1"/>
    <col min="3870" max="3905" width="0" style="2692" hidden="1" customWidth="1"/>
    <col min="3906" max="3906" width="9.140625" style="2692" customWidth="1"/>
    <col min="3907" max="4018" width="9.140625" style="2692"/>
    <col min="4019" max="4019" width="0.85546875" style="2692" customWidth="1"/>
    <col min="4020" max="4020" width="3.7109375" style="2692" customWidth="1"/>
    <col min="4021" max="4021" width="44.42578125" style="2692" customWidth="1"/>
    <col min="4022" max="4023" width="0" style="2692" hidden="1" customWidth="1"/>
    <col min="4024" max="4024" width="14.85546875" style="2692" bestFit="1" customWidth="1"/>
    <col min="4025" max="4032" width="0" style="2692" hidden="1" customWidth="1"/>
    <col min="4033" max="4033" width="12" style="2692" customWidth="1"/>
    <col min="4034" max="4036" width="0" style="2692" hidden="1" customWidth="1"/>
    <col min="4037" max="4037" width="11.7109375" style="2692" customWidth="1"/>
    <col min="4038" max="4040" width="0" style="2692" hidden="1" customWidth="1"/>
    <col min="4041" max="4041" width="12" style="2692" customWidth="1"/>
    <col min="4042" max="4044" width="0" style="2692" hidden="1" customWidth="1"/>
    <col min="4045" max="4045" width="12.28515625" style="2692" customWidth="1"/>
    <col min="4046" max="4048" width="0" style="2692" hidden="1" customWidth="1"/>
    <col min="4049" max="4049" width="12.140625" style="2692" customWidth="1"/>
    <col min="4050" max="4052" width="0" style="2692" hidden="1" customWidth="1"/>
    <col min="4053" max="4053" width="11.7109375" style="2692" customWidth="1"/>
    <col min="4054" max="4056" width="0" style="2692" hidden="1" customWidth="1"/>
    <col min="4057" max="4057" width="12.140625" style="2692" customWidth="1"/>
    <col min="4058" max="4060" width="0" style="2692" hidden="1" customWidth="1"/>
    <col min="4061" max="4061" width="12.7109375" style="2692" customWidth="1"/>
    <col min="4062" max="4064" width="0" style="2692" hidden="1" customWidth="1"/>
    <col min="4065" max="4065" width="12" style="2692" customWidth="1"/>
    <col min="4066" max="4068" width="0" style="2692" hidden="1" customWidth="1"/>
    <col min="4069" max="4069" width="12.42578125" style="2692" customWidth="1"/>
    <col min="4070" max="4072" width="0" style="2692" hidden="1" customWidth="1"/>
    <col min="4073" max="4073" width="12.42578125" style="2692" customWidth="1"/>
    <col min="4074" max="4076" width="0" style="2692" hidden="1" customWidth="1"/>
    <col min="4077" max="4077" width="12.28515625" style="2692" customWidth="1"/>
    <col min="4078" max="4080" width="0" style="2692" hidden="1" customWidth="1"/>
    <col min="4081" max="4081" width="12.28515625" style="2692" customWidth="1"/>
    <col min="4082" max="4084" width="0" style="2692" hidden="1" customWidth="1"/>
    <col min="4085" max="4085" width="12.28515625" style="2692" customWidth="1"/>
    <col min="4086" max="4088" width="0" style="2692" hidden="1" customWidth="1"/>
    <col min="4089" max="4089" width="12.85546875" style="2692" customWidth="1"/>
    <col min="4090" max="4092" width="0" style="2692" hidden="1" customWidth="1"/>
    <col min="4093" max="4093" width="12.5703125" style="2692" bestFit="1" customWidth="1"/>
    <col min="4094" max="4096" width="0" style="2692" hidden="1" customWidth="1"/>
    <col min="4097" max="4097" width="12.5703125" style="2692" bestFit="1" customWidth="1"/>
    <col min="4098" max="4100" width="0" style="2692" hidden="1" customWidth="1"/>
    <col min="4101" max="4101" width="12" style="2692" customWidth="1"/>
    <col min="4102" max="4104" width="0" style="2692" hidden="1" customWidth="1"/>
    <col min="4105" max="4105" width="12.5703125" style="2692" bestFit="1" customWidth="1"/>
    <col min="4106" max="4108" width="0" style="2692" hidden="1" customWidth="1"/>
    <col min="4109" max="4109" width="13" style="2692" customWidth="1"/>
    <col min="4110" max="4112" width="0" style="2692" hidden="1" customWidth="1"/>
    <col min="4113" max="4113" width="12.5703125" style="2692" customWidth="1"/>
    <col min="4114" max="4116" width="0" style="2692" hidden="1" customWidth="1"/>
    <col min="4117" max="4117" width="12.28515625" style="2692" customWidth="1"/>
    <col min="4118" max="4120" width="0" style="2692" hidden="1" customWidth="1"/>
    <col min="4121" max="4121" width="12.5703125" style="2692" bestFit="1" customWidth="1"/>
    <col min="4122" max="4124" width="0" style="2692" hidden="1" customWidth="1"/>
    <col min="4125" max="4125" width="12.5703125" style="2692" bestFit="1" customWidth="1"/>
    <col min="4126" max="4161" width="0" style="2692" hidden="1" customWidth="1"/>
    <col min="4162" max="4162" width="9.140625" style="2692" customWidth="1"/>
    <col min="4163" max="4274" width="9.140625" style="2692"/>
    <col min="4275" max="4275" width="0.85546875" style="2692" customWidth="1"/>
    <col min="4276" max="4276" width="3.7109375" style="2692" customWidth="1"/>
    <col min="4277" max="4277" width="44.42578125" style="2692" customWidth="1"/>
    <col min="4278" max="4279" width="0" style="2692" hidden="1" customWidth="1"/>
    <col min="4280" max="4280" width="14.85546875" style="2692" bestFit="1" customWidth="1"/>
    <col min="4281" max="4288" width="0" style="2692" hidden="1" customWidth="1"/>
    <col min="4289" max="4289" width="12" style="2692" customWidth="1"/>
    <col min="4290" max="4292" width="0" style="2692" hidden="1" customWidth="1"/>
    <col min="4293" max="4293" width="11.7109375" style="2692" customWidth="1"/>
    <col min="4294" max="4296" width="0" style="2692" hidden="1" customWidth="1"/>
    <col min="4297" max="4297" width="12" style="2692" customWidth="1"/>
    <col min="4298" max="4300" width="0" style="2692" hidden="1" customWidth="1"/>
    <col min="4301" max="4301" width="12.28515625" style="2692" customWidth="1"/>
    <col min="4302" max="4304" width="0" style="2692" hidden="1" customWidth="1"/>
    <col min="4305" max="4305" width="12.140625" style="2692" customWidth="1"/>
    <col min="4306" max="4308" width="0" style="2692" hidden="1" customWidth="1"/>
    <col min="4309" max="4309" width="11.7109375" style="2692" customWidth="1"/>
    <col min="4310" max="4312" width="0" style="2692" hidden="1" customWidth="1"/>
    <col min="4313" max="4313" width="12.140625" style="2692" customWidth="1"/>
    <col min="4314" max="4316" width="0" style="2692" hidden="1" customWidth="1"/>
    <col min="4317" max="4317" width="12.7109375" style="2692" customWidth="1"/>
    <col min="4318" max="4320" width="0" style="2692" hidden="1" customWidth="1"/>
    <col min="4321" max="4321" width="12" style="2692" customWidth="1"/>
    <col min="4322" max="4324" width="0" style="2692" hidden="1" customWidth="1"/>
    <col min="4325" max="4325" width="12.42578125" style="2692" customWidth="1"/>
    <col min="4326" max="4328" width="0" style="2692" hidden="1" customWidth="1"/>
    <col min="4329" max="4329" width="12.42578125" style="2692" customWidth="1"/>
    <col min="4330" max="4332" width="0" style="2692" hidden="1" customWidth="1"/>
    <col min="4333" max="4333" width="12.28515625" style="2692" customWidth="1"/>
    <col min="4334" max="4336" width="0" style="2692" hidden="1" customWidth="1"/>
    <col min="4337" max="4337" width="12.28515625" style="2692" customWidth="1"/>
    <col min="4338" max="4340" width="0" style="2692" hidden="1" customWidth="1"/>
    <col min="4341" max="4341" width="12.28515625" style="2692" customWidth="1"/>
    <col min="4342" max="4344" width="0" style="2692" hidden="1" customWidth="1"/>
    <col min="4345" max="4345" width="12.85546875" style="2692" customWidth="1"/>
    <col min="4346" max="4348" width="0" style="2692" hidden="1" customWidth="1"/>
    <col min="4349" max="4349" width="12.5703125" style="2692" bestFit="1" customWidth="1"/>
    <col min="4350" max="4352" width="0" style="2692" hidden="1" customWidth="1"/>
    <col min="4353" max="4353" width="12.5703125" style="2692" bestFit="1" customWidth="1"/>
    <col min="4354" max="4356" width="0" style="2692" hidden="1" customWidth="1"/>
    <col min="4357" max="4357" width="12" style="2692" customWidth="1"/>
    <col min="4358" max="4360" width="0" style="2692" hidden="1" customWidth="1"/>
    <col min="4361" max="4361" width="12.5703125" style="2692" bestFit="1" customWidth="1"/>
    <col min="4362" max="4364" width="0" style="2692" hidden="1" customWidth="1"/>
    <col min="4365" max="4365" width="13" style="2692" customWidth="1"/>
    <col min="4366" max="4368" width="0" style="2692" hidden="1" customWidth="1"/>
    <col min="4369" max="4369" width="12.5703125" style="2692" customWidth="1"/>
    <col min="4370" max="4372" width="0" style="2692" hidden="1" customWidth="1"/>
    <col min="4373" max="4373" width="12.28515625" style="2692" customWidth="1"/>
    <col min="4374" max="4376" width="0" style="2692" hidden="1" customWidth="1"/>
    <col min="4377" max="4377" width="12.5703125" style="2692" bestFit="1" customWidth="1"/>
    <col min="4378" max="4380" width="0" style="2692" hidden="1" customWidth="1"/>
    <col min="4381" max="4381" width="12.5703125" style="2692" bestFit="1" customWidth="1"/>
    <col min="4382" max="4417" width="0" style="2692" hidden="1" customWidth="1"/>
    <col min="4418" max="4418" width="9.140625" style="2692" customWidth="1"/>
    <col min="4419" max="4530" width="9.140625" style="2692"/>
    <col min="4531" max="4531" width="0.85546875" style="2692" customWidth="1"/>
    <col min="4532" max="4532" width="3.7109375" style="2692" customWidth="1"/>
    <col min="4533" max="4533" width="44.42578125" style="2692" customWidth="1"/>
    <col min="4534" max="4535" width="0" style="2692" hidden="1" customWidth="1"/>
    <col min="4536" max="4536" width="14.85546875" style="2692" bestFit="1" customWidth="1"/>
    <col min="4537" max="4544" width="0" style="2692" hidden="1" customWidth="1"/>
    <col min="4545" max="4545" width="12" style="2692" customWidth="1"/>
    <col min="4546" max="4548" width="0" style="2692" hidden="1" customWidth="1"/>
    <col min="4549" max="4549" width="11.7109375" style="2692" customWidth="1"/>
    <col min="4550" max="4552" width="0" style="2692" hidden="1" customWidth="1"/>
    <col min="4553" max="4553" width="12" style="2692" customWidth="1"/>
    <col min="4554" max="4556" width="0" style="2692" hidden="1" customWidth="1"/>
    <col min="4557" max="4557" width="12.28515625" style="2692" customWidth="1"/>
    <col min="4558" max="4560" width="0" style="2692" hidden="1" customWidth="1"/>
    <col min="4561" max="4561" width="12.140625" style="2692" customWidth="1"/>
    <col min="4562" max="4564" width="0" style="2692" hidden="1" customWidth="1"/>
    <col min="4565" max="4565" width="11.7109375" style="2692" customWidth="1"/>
    <col min="4566" max="4568" width="0" style="2692" hidden="1" customWidth="1"/>
    <col min="4569" max="4569" width="12.140625" style="2692" customWidth="1"/>
    <col min="4570" max="4572" width="0" style="2692" hidden="1" customWidth="1"/>
    <col min="4573" max="4573" width="12.7109375" style="2692" customWidth="1"/>
    <col min="4574" max="4576" width="0" style="2692" hidden="1" customWidth="1"/>
    <col min="4577" max="4577" width="12" style="2692" customWidth="1"/>
    <col min="4578" max="4580" width="0" style="2692" hidden="1" customWidth="1"/>
    <col min="4581" max="4581" width="12.42578125" style="2692" customWidth="1"/>
    <col min="4582" max="4584" width="0" style="2692" hidden="1" customWidth="1"/>
    <col min="4585" max="4585" width="12.42578125" style="2692" customWidth="1"/>
    <col min="4586" max="4588" width="0" style="2692" hidden="1" customWidth="1"/>
    <col min="4589" max="4589" width="12.28515625" style="2692" customWidth="1"/>
    <col min="4590" max="4592" width="0" style="2692" hidden="1" customWidth="1"/>
    <col min="4593" max="4593" width="12.28515625" style="2692" customWidth="1"/>
    <col min="4594" max="4596" width="0" style="2692" hidden="1" customWidth="1"/>
    <col min="4597" max="4597" width="12.28515625" style="2692" customWidth="1"/>
    <col min="4598" max="4600" width="0" style="2692" hidden="1" customWidth="1"/>
    <col min="4601" max="4601" width="12.85546875" style="2692" customWidth="1"/>
    <col min="4602" max="4604" width="0" style="2692" hidden="1" customWidth="1"/>
    <col min="4605" max="4605" width="12.5703125" style="2692" bestFit="1" customWidth="1"/>
    <col min="4606" max="4608" width="0" style="2692" hidden="1" customWidth="1"/>
    <col min="4609" max="4609" width="12.5703125" style="2692" bestFit="1" customWidth="1"/>
    <col min="4610" max="4612" width="0" style="2692" hidden="1" customWidth="1"/>
    <col min="4613" max="4613" width="12" style="2692" customWidth="1"/>
    <col min="4614" max="4616" width="0" style="2692" hidden="1" customWidth="1"/>
    <col min="4617" max="4617" width="12.5703125" style="2692" bestFit="1" customWidth="1"/>
    <col min="4618" max="4620" width="0" style="2692" hidden="1" customWidth="1"/>
    <col min="4621" max="4621" width="13" style="2692" customWidth="1"/>
    <col min="4622" max="4624" width="0" style="2692" hidden="1" customWidth="1"/>
    <col min="4625" max="4625" width="12.5703125" style="2692" customWidth="1"/>
    <col min="4626" max="4628" width="0" style="2692" hidden="1" customWidth="1"/>
    <col min="4629" max="4629" width="12.28515625" style="2692" customWidth="1"/>
    <col min="4630" max="4632" width="0" style="2692" hidden="1" customWidth="1"/>
    <col min="4633" max="4633" width="12.5703125" style="2692" bestFit="1" customWidth="1"/>
    <col min="4634" max="4636" width="0" style="2692" hidden="1" customWidth="1"/>
    <col min="4637" max="4637" width="12.5703125" style="2692" bestFit="1" customWidth="1"/>
    <col min="4638" max="4673" width="0" style="2692" hidden="1" customWidth="1"/>
    <col min="4674" max="4674" width="9.140625" style="2692" customWidth="1"/>
    <col min="4675" max="4786" width="9.140625" style="2692"/>
    <col min="4787" max="4787" width="0.85546875" style="2692" customWidth="1"/>
    <col min="4788" max="4788" width="3.7109375" style="2692" customWidth="1"/>
    <col min="4789" max="4789" width="44.42578125" style="2692" customWidth="1"/>
    <col min="4790" max="4791" width="0" style="2692" hidden="1" customWidth="1"/>
    <col min="4792" max="4792" width="14.85546875" style="2692" bestFit="1" customWidth="1"/>
    <col min="4793" max="4800" width="0" style="2692" hidden="1" customWidth="1"/>
    <col min="4801" max="4801" width="12" style="2692" customWidth="1"/>
    <col min="4802" max="4804" width="0" style="2692" hidden="1" customWidth="1"/>
    <col min="4805" max="4805" width="11.7109375" style="2692" customWidth="1"/>
    <col min="4806" max="4808" width="0" style="2692" hidden="1" customWidth="1"/>
    <col min="4809" max="4809" width="12" style="2692" customWidth="1"/>
    <col min="4810" max="4812" width="0" style="2692" hidden="1" customWidth="1"/>
    <col min="4813" max="4813" width="12.28515625" style="2692" customWidth="1"/>
    <col min="4814" max="4816" width="0" style="2692" hidden="1" customWidth="1"/>
    <col min="4817" max="4817" width="12.140625" style="2692" customWidth="1"/>
    <col min="4818" max="4820" width="0" style="2692" hidden="1" customWidth="1"/>
    <col min="4821" max="4821" width="11.7109375" style="2692" customWidth="1"/>
    <col min="4822" max="4824" width="0" style="2692" hidden="1" customWidth="1"/>
    <col min="4825" max="4825" width="12.140625" style="2692" customWidth="1"/>
    <col min="4826" max="4828" width="0" style="2692" hidden="1" customWidth="1"/>
    <col min="4829" max="4829" width="12.7109375" style="2692" customWidth="1"/>
    <col min="4830" max="4832" width="0" style="2692" hidden="1" customWidth="1"/>
    <col min="4833" max="4833" width="12" style="2692" customWidth="1"/>
    <col min="4834" max="4836" width="0" style="2692" hidden="1" customWidth="1"/>
    <col min="4837" max="4837" width="12.42578125" style="2692" customWidth="1"/>
    <col min="4838" max="4840" width="0" style="2692" hidden="1" customWidth="1"/>
    <col min="4841" max="4841" width="12.42578125" style="2692" customWidth="1"/>
    <col min="4842" max="4844" width="0" style="2692" hidden="1" customWidth="1"/>
    <col min="4845" max="4845" width="12.28515625" style="2692" customWidth="1"/>
    <col min="4846" max="4848" width="0" style="2692" hidden="1" customWidth="1"/>
    <col min="4849" max="4849" width="12.28515625" style="2692" customWidth="1"/>
    <col min="4850" max="4852" width="0" style="2692" hidden="1" customWidth="1"/>
    <col min="4853" max="4853" width="12.28515625" style="2692" customWidth="1"/>
    <col min="4854" max="4856" width="0" style="2692" hidden="1" customWidth="1"/>
    <col min="4857" max="4857" width="12.85546875" style="2692" customWidth="1"/>
    <col min="4858" max="4860" width="0" style="2692" hidden="1" customWidth="1"/>
    <col min="4861" max="4861" width="12.5703125" style="2692" bestFit="1" customWidth="1"/>
    <col min="4862" max="4864" width="0" style="2692" hidden="1" customWidth="1"/>
    <col min="4865" max="4865" width="12.5703125" style="2692" bestFit="1" customWidth="1"/>
    <col min="4866" max="4868" width="0" style="2692" hidden="1" customWidth="1"/>
    <col min="4869" max="4869" width="12" style="2692" customWidth="1"/>
    <col min="4870" max="4872" width="0" style="2692" hidden="1" customWidth="1"/>
    <col min="4873" max="4873" width="12.5703125" style="2692" bestFit="1" customWidth="1"/>
    <col min="4874" max="4876" width="0" style="2692" hidden="1" customWidth="1"/>
    <col min="4877" max="4877" width="13" style="2692" customWidth="1"/>
    <col min="4878" max="4880" width="0" style="2692" hidden="1" customWidth="1"/>
    <col min="4881" max="4881" width="12.5703125" style="2692" customWidth="1"/>
    <col min="4882" max="4884" width="0" style="2692" hidden="1" customWidth="1"/>
    <col min="4885" max="4885" width="12.28515625" style="2692" customWidth="1"/>
    <col min="4886" max="4888" width="0" style="2692" hidden="1" customWidth="1"/>
    <col min="4889" max="4889" width="12.5703125" style="2692" bestFit="1" customWidth="1"/>
    <col min="4890" max="4892" width="0" style="2692" hidden="1" customWidth="1"/>
    <col min="4893" max="4893" width="12.5703125" style="2692" bestFit="1" customWidth="1"/>
    <col min="4894" max="4929" width="0" style="2692" hidden="1" customWidth="1"/>
    <col min="4930" max="4930" width="9.140625" style="2692" customWidth="1"/>
    <col min="4931" max="5042" width="9.140625" style="2692"/>
    <col min="5043" max="5043" width="0.85546875" style="2692" customWidth="1"/>
    <col min="5044" max="5044" width="3.7109375" style="2692" customWidth="1"/>
    <col min="5045" max="5045" width="44.42578125" style="2692" customWidth="1"/>
    <col min="5046" max="5047" width="0" style="2692" hidden="1" customWidth="1"/>
    <col min="5048" max="5048" width="14.85546875" style="2692" bestFit="1" customWidth="1"/>
    <col min="5049" max="5056" width="0" style="2692" hidden="1" customWidth="1"/>
    <col min="5057" max="5057" width="12" style="2692" customWidth="1"/>
    <col min="5058" max="5060" width="0" style="2692" hidden="1" customWidth="1"/>
    <col min="5061" max="5061" width="11.7109375" style="2692" customWidth="1"/>
    <col min="5062" max="5064" width="0" style="2692" hidden="1" customWidth="1"/>
    <col min="5065" max="5065" width="12" style="2692" customWidth="1"/>
    <col min="5066" max="5068" width="0" style="2692" hidden="1" customWidth="1"/>
    <col min="5069" max="5069" width="12.28515625" style="2692" customWidth="1"/>
    <col min="5070" max="5072" width="0" style="2692" hidden="1" customWidth="1"/>
    <col min="5073" max="5073" width="12.140625" style="2692" customWidth="1"/>
    <col min="5074" max="5076" width="0" style="2692" hidden="1" customWidth="1"/>
    <col min="5077" max="5077" width="11.7109375" style="2692" customWidth="1"/>
    <col min="5078" max="5080" width="0" style="2692" hidden="1" customWidth="1"/>
    <col min="5081" max="5081" width="12.140625" style="2692" customWidth="1"/>
    <col min="5082" max="5084" width="0" style="2692" hidden="1" customWidth="1"/>
    <col min="5085" max="5085" width="12.7109375" style="2692" customWidth="1"/>
    <col min="5086" max="5088" width="0" style="2692" hidden="1" customWidth="1"/>
    <col min="5089" max="5089" width="12" style="2692" customWidth="1"/>
    <col min="5090" max="5092" width="0" style="2692" hidden="1" customWidth="1"/>
    <col min="5093" max="5093" width="12.42578125" style="2692" customWidth="1"/>
    <col min="5094" max="5096" width="0" style="2692" hidden="1" customWidth="1"/>
    <col min="5097" max="5097" width="12.42578125" style="2692" customWidth="1"/>
    <col min="5098" max="5100" width="0" style="2692" hidden="1" customWidth="1"/>
    <col min="5101" max="5101" width="12.28515625" style="2692" customWidth="1"/>
    <col min="5102" max="5104" width="0" style="2692" hidden="1" customWidth="1"/>
    <col min="5105" max="5105" width="12.28515625" style="2692" customWidth="1"/>
    <col min="5106" max="5108" width="0" style="2692" hidden="1" customWidth="1"/>
    <col min="5109" max="5109" width="12.28515625" style="2692" customWidth="1"/>
    <col min="5110" max="5112" width="0" style="2692" hidden="1" customWidth="1"/>
    <col min="5113" max="5113" width="12.85546875" style="2692" customWidth="1"/>
    <col min="5114" max="5116" width="0" style="2692" hidden="1" customWidth="1"/>
    <col min="5117" max="5117" width="12.5703125" style="2692" bestFit="1" customWidth="1"/>
    <col min="5118" max="5120" width="0" style="2692" hidden="1" customWidth="1"/>
    <col min="5121" max="5121" width="12.5703125" style="2692" bestFit="1" customWidth="1"/>
    <col min="5122" max="5124" width="0" style="2692" hidden="1" customWidth="1"/>
    <col min="5125" max="5125" width="12" style="2692" customWidth="1"/>
    <col min="5126" max="5128" width="0" style="2692" hidden="1" customWidth="1"/>
    <col min="5129" max="5129" width="12.5703125" style="2692" bestFit="1" customWidth="1"/>
    <col min="5130" max="5132" width="0" style="2692" hidden="1" customWidth="1"/>
    <col min="5133" max="5133" width="13" style="2692" customWidth="1"/>
    <col min="5134" max="5136" width="0" style="2692" hidden="1" customWidth="1"/>
    <col min="5137" max="5137" width="12.5703125" style="2692" customWidth="1"/>
    <col min="5138" max="5140" width="0" style="2692" hidden="1" customWidth="1"/>
    <col min="5141" max="5141" width="12.28515625" style="2692" customWidth="1"/>
    <col min="5142" max="5144" width="0" style="2692" hidden="1" customWidth="1"/>
    <col min="5145" max="5145" width="12.5703125" style="2692" bestFit="1" customWidth="1"/>
    <col min="5146" max="5148" width="0" style="2692" hidden="1" customWidth="1"/>
    <col min="5149" max="5149" width="12.5703125" style="2692" bestFit="1" customWidth="1"/>
    <col min="5150" max="5185" width="0" style="2692" hidden="1" customWidth="1"/>
    <col min="5186" max="5186" width="9.140625" style="2692" customWidth="1"/>
    <col min="5187" max="5298" width="9.140625" style="2692"/>
    <col min="5299" max="5299" width="0.85546875" style="2692" customWidth="1"/>
    <col min="5300" max="5300" width="3.7109375" style="2692" customWidth="1"/>
    <col min="5301" max="5301" width="44.42578125" style="2692" customWidth="1"/>
    <col min="5302" max="5303" width="0" style="2692" hidden="1" customWidth="1"/>
    <col min="5304" max="5304" width="14.85546875" style="2692" bestFit="1" customWidth="1"/>
    <col min="5305" max="5312" width="0" style="2692" hidden="1" customWidth="1"/>
    <col min="5313" max="5313" width="12" style="2692" customWidth="1"/>
    <col min="5314" max="5316" width="0" style="2692" hidden="1" customWidth="1"/>
    <col min="5317" max="5317" width="11.7109375" style="2692" customWidth="1"/>
    <col min="5318" max="5320" width="0" style="2692" hidden="1" customWidth="1"/>
    <col min="5321" max="5321" width="12" style="2692" customWidth="1"/>
    <col min="5322" max="5324" width="0" style="2692" hidden="1" customWidth="1"/>
    <col min="5325" max="5325" width="12.28515625" style="2692" customWidth="1"/>
    <col min="5326" max="5328" width="0" style="2692" hidden="1" customWidth="1"/>
    <col min="5329" max="5329" width="12.140625" style="2692" customWidth="1"/>
    <col min="5330" max="5332" width="0" style="2692" hidden="1" customWidth="1"/>
    <col min="5333" max="5333" width="11.7109375" style="2692" customWidth="1"/>
    <col min="5334" max="5336" width="0" style="2692" hidden="1" customWidth="1"/>
    <col min="5337" max="5337" width="12.140625" style="2692" customWidth="1"/>
    <col min="5338" max="5340" width="0" style="2692" hidden="1" customWidth="1"/>
    <col min="5341" max="5341" width="12.7109375" style="2692" customWidth="1"/>
    <col min="5342" max="5344" width="0" style="2692" hidden="1" customWidth="1"/>
    <col min="5345" max="5345" width="12" style="2692" customWidth="1"/>
    <col min="5346" max="5348" width="0" style="2692" hidden="1" customWidth="1"/>
    <col min="5349" max="5349" width="12.42578125" style="2692" customWidth="1"/>
    <col min="5350" max="5352" width="0" style="2692" hidden="1" customWidth="1"/>
    <col min="5353" max="5353" width="12.42578125" style="2692" customWidth="1"/>
    <col min="5354" max="5356" width="0" style="2692" hidden="1" customWidth="1"/>
    <col min="5357" max="5357" width="12.28515625" style="2692" customWidth="1"/>
    <col min="5358" max="5360" width="0" style="2692" hidden="1" customWidth="1"/>
    <col min="5361" max="5361" width="12.28515625" style="2692" customWidth="1"/>
    <col min="5362" max="5364" width="0" style="2692" hidden="1" customWidth="1"/>
    <col min="5365" max="5365" width="12.28515625" style="2692" customWidth="1"/>
    <col min="5366" max="5368" width="0" style="2692" hidden="1" customWidth="1"/>
    <col min="5369" max="5369" width="12.85546875" style="2692" customWidth="1"/>
    <col min="5370" max="5372" width="0" style="2692" hidden="1" customWidth="1"/>
    <col min="5373" max="5373" width="12.5703125" style="2692" bestFit="1" customWidth="1"/>
    <col min="5374" max="5376" width="0" style="2692" hidden="1" customWidth="1"/>
    <col min="5377" max="5377" width="12.5703125" style="2692" bestFit="1" customWidth="1"/>
    <col min="5378" max="5380" width="0" style="2692" hidden="1" customWidth="1"/>
    <col min="5381" max="5381" width="12" style="2692" customWidth="1"/>
    <col min="5382" max="5384" width="0" style="2692" hidden="1" customWidth="1"/>
    <col min="5385" max="5385" width="12.5703125" style="2692" bestFit="1" customWidth="1"/>
    <col min="5386" max="5388" width="0" style="2692" hidden="1" customWidth="1"/>
    <col min="5389" max="5389" width="13" style="2692" customWidth="1"/>
    <col min="5390" max="5392" width="0" style="2692" hidden="1" customWidth="1"/>
    <col min="5393" max="5393" width="12.5703125" style="2692" customWidth="1"/>
    <col min="5394" max="5396" width="0" style="2692" hidden="1" customWidth="1"/>
    <col min="5397" max="5397" width="12.28515625" style="2692" customWidth="1"/>
    <col min="5398" max="5400" width="0" style="2692" hidden="1" customWidth="1"/>
    <col min="5401" max="5401" width="12.5703125" style="2692" bestFit="1" customWidth="1"/>
    <col min="5402" max="5404" width="0" style="2692" hidden="1" customWidth="1"/>
    <col min="5405" max="5405" width="12.5703125" style="2692" bestFit="1" customWidth="1"/>
    <col min="5406" max="5441" width="0" style="2692" hidden="1" customWidth="1"/>
    <col min="5442" max="5442" width="9.140625" style="2692" customWidth="1"/>
    <col min="5443" max="5554" width="9.140625" style="2692"/>
    <col min="5555" max="5555" width="0.85546875" style="2692" customWidth="1"/>
    <col min="5556" max="5556" width="3.7109375" style="2692" customWidth="1"/>
    <col min="5557" max="5557" width="44.42578125" style="2692" customWidth="1"/>
    <col min="5558" max="5559" width="0" style="2692" hidden="1" customWidth="1"/>
    <col min="5560" max="5560" width="14.85546875" style="2692" bestFit="1" customWidth="1"/>
    <col min="5561" max="5568" width="0" style="2692" hidden="1" customWidth="1"/>
    <col min="5569" max="5569" width="12" style="2692" customWidth="1"/>
    <col min="5570" max="5572" width="0" style="2692" hidden="1" customWidth="1"/>
    <col min="5573" max="5573" width="11.7109375" style="2692" customWidth="1"/>
    <col min="5574" max="5576" width="0" style="2692" hidden="1" customWidth="1"/>
    <col min="5577" max="5577" width="12" style="2692" customWidth="1"/>
    <col min="5578" max="5580" width="0" style="2692" hidden="1" customWidth="1"/>
    <col min="5581" max="5581" width="12.28515625" style="2692" customWidth="1"/>
    <col min="5582" max="5584" width="0" style="2692" hidden="1" customWidth="1"/>
    <col min="5585" max="5585" width="12.140625" style="2692" customWidth="1"/>
    <col min="5586" max="5588" width="0" style="2692" hidden="1" customWidth="1"/>
    <col min="5589" max="5589" width="11.7109375" style="2692" customWidth="1"/>
    <col min="5590" max="5592" width="0" style="2692" hidden="1" customWidth="1"/>
    <col min="5593" max="5593" width="12.140625" style="2692" customWidth="1"/>
    <col min="5594" max="5596" width="0" style="2692" hidden="1" customWidth="1"/>
    <col min="5597" max="5597" width="12.7109375" style="2692" customWidth="1"/>
    <col min="5598" max="5600" width="0" style="2692" hidden="1" customWidth="1"/>
    <col min="5601" max="5601" width="12" style="2692" customWidth="1"/>
    <col min="5602" max="5604" width="0" style="2692" hidden="1" customWidth="1"/>
    <col min="5605" max="5605" width="12.42578125" style="2692" customWidth="1"/>
    <col min="5606" max="5608" width="0" style="2692" hidden="1" customWidth="1"/>
    <col min="5609" max="5609" width="12.42578125" style="2692" customWidth="1"/>
    <col min="5610" max="5612" width="0" style="2692" hidden="1" customWidth="1"/>
    <col min="5613" max="5613" width="12.28515625" style="2692" customWidth="1"/>
    <col min="5614" max="5616" width="0" style="2692" hidden="1" customWidth="1"/>
    <col min="5617" max="5617" width="12.28515625" style="2692" customWidth="1"/>
    <col min="5618" max="5620" width="0" style="2692" hidden="1" customWidth="1"/>
    <col min="5621" max="5621" width="12.28515625" style="2692" customWidth="1"/>
    <col min="5622" max="5624" width="0" style="2692" hidden="1" customWidth="1"/>
    <col min="5625" max="5625" width="12.85546875" style="2692" customWidth="1"/>
    <col min="5626" max="5628" width="0" style="2692" hidden="1" customWidth="1"/>
    <col min="5629" max="5629" width="12.5703125" style="2692" bestFit="1" customWidth="1"/>
    <col min="5630" max="5632" width="0" style="2692" hidden="1" customWidth="1"/>
    <col min="5633" max="5633" width="12.5703125" style="2692" bestFit="1" customWidth="1"/>
    <col min="5634" max="5636" width="0" style="2692" hidden="1" customWidth="1"/>
    <col min="5637" max="5637" width="12" style="2692" customWidth="1"/>
    <col min="5638" max="5640" width="0" style="2692" hidden="1" customWidth="1"/>
    <col min="5641" max="5641" width="12.5703125" style="2692" bestFit="1" customWidth="1"/>
    <col min="5642" max="5644" width="0" style="2692" hidden="1" customWidth="1"/>
    <col min="5645" max="5645" width="13" style="2692" customWidth="1"/>
    <col min="5646" max="5648" width="0" style="2692" hidden="1" customWidth="1"/>
    <col min="5649" max="5649" width="12.5703125" style="2692" customWidth="1"/>
    <col min="5650" max="5652" width="0" style="2692" hidden="1" customWidth="1"/>
    <col min="5653" max="5653" width="12.28515625" style="2692" customWidth="1"/>
    <col min="5654" max="5656" width="0" style="2692" hidden="1" customWidth="1"/>
    <col min="5657" max="5657" width="12.5703125" style="2692" bestFit="1" customWidth="1"/>
    <col min="5658" max="5660" width="0" style="2692" hidden="1" customWidth="1"/>
    <col min="5661" max="5661" width="12.5703125" style="2692" bestFit="1" customWidth="1"/>
    <col min="5662" max="5697" width="0" style="2692" hidden="1" customWidth="1"/>
    <col min="5698" max="5698" width="9.140625" style="2692" customWidth="1"/>
    <col min="5699" max="5810" width="9.140625" style="2692"/>
    <col min="5811" max="5811" width="0.85546875" style="2692" customWidth="1"/>
    <col min="5812" max="5812" width="3.7109375" style="2692" customWidth="1"/>
    <col min="5813" max="5813" width="44.42578125" style="2692" customWidth="1"/>
    <col min="5814" max="5815" width="0" style="2692" hidden="1" customWidth="1"/>
    <col min="5816" max="5816" width="14.85546875" style="2692" bestFit="1" customWidth="1"/>
    <col min="5817" max="5824" width="0" style="2692" hidden="1" customWidth="1"/>
    <col min="5825" max="5825" width="12" style="2692" customWidth="1"/>
    <col min="5826" max="5828" width="0" style="2692" hidden="1" customWidth="1"/>
    <col min="5829" max="5829" width="11.7109375" style="2692" customWidth="1"/>
    <col min="5830" max="5832" width="0" style="2692" hidden="1" customWidth="1"/>
    <col min="5833" max="5833" width="12" style="2692" customWidth="1"/>
    <col min="5834" max="5836" width="0" style="2692" hidden="1" customWidth="1"/>
    <col min="5837" max="5837" width="12.28515625" style="2692" customWidth="1"/>
    <col min="5838" max="5840" width="0" style="2692" hidden="1" customWidth="1"/>
    <col min="5841" max="5841" width="12.140625" style="2692" customWidth="1"/>
    <col min="5842" max="5844" width="0" style="2692" hidden="1" customWidth="1"/>
    <col min="5845" max="5845" width="11.7109375" style="2692" customWidth="1"/>
    <col min="5846" max="5848" width="0" style="2692" hidden="1" customWidth="1"/>
    <col min="5849" max="5849" width="12.140625" style="2692" customWidth="1"/>
    <col min="5850" max="5852" width="0" style="2692" hidden="1" customWidth="1"/>
    <col min="5853" max="5853" width="12.7109375" style="2692" customWidth="1"/>
    <col min="5854" max="5856" width="0" style="2692" hidden="1" customWidth="1"/>
    <col min="5857" max="5857" width="12" style="2692" customWidth="1"/>
    <col min="5858" max="5860" width="0" style="2692" hidden="1" customWidth="1"/>
    <col min="5861" max="5861" width="12.42578125" style="2692" customWidth="1"/>
    <col min="5862" max="5864" width="0" style="2692" hidden="1" customWidth="1"/>
    <col min="5865" max="5865" width="12.42578125" style="2692" customWidth="1"/>
    <col min="5866" max="5868" width="0" style="2692" hidden="1" customWidth="1"/>
    <col min="5869" max="5869" width="12.28515625" style="2692" customWidth="1"/>
    <col min="5870" max="5872" width="0" style="2692" hidden="1" customWidth="1"/>
    <col min="5873" max="5873" width="12.28515625" style="2692" customWidth="1"/>
    <col min="5874" max="5876" width="0" style="2692" hidden="1" customWidth="1"/>
    <col min="5877" max="5877" width="12.28515625" style="2692" customWidth="1"/>
    <col min="5878" max="5880" width="0" style="2692" hidden="1" customWidth="1"/>
    <col min="5881" max="5881" width="12.85546875" style="2692" customWidth="1"/>
    <col min="5882" max="5884" width="0" style="2692" hidden="1" customWidth="1"/>
    <col min="5885" max="5885" width="12.5703125" style="2692" bestFit="1" customWidth="1"/>
    <col min="5886" max="5888" width="0" style="2692" hidden="1" customWidth="1"/>
    <col min="5889" max="5889" width="12.5703125" style="2692" bestFit="1" customWidth="1"/>
    <col min="5890" max="5892" width="0" style="2692" hidden="1" customWidth="1"/>
    <col min="5893" max="5893" width="12" style="2692" customWidth="1"/>
    <col min="5894" max="5896" width="0" style="2692" hidden="1" customWidth="1"/>
    <col min="5897" max="5897" width="12.5703125" style="2692" bestFit="1" customWidth="1"/>
    <col min="5898" max="5900" width="0" style="2692" hidden="1" customWidth="1"/>
    <col min="5901" max="5901" width="13" style="2692" customWidth="1"/>
    <col min="5902" max="5904" width="0" style="2692" hidden="1" customWidth="1"/>
    <col min="5905" max="5905" width="12.5703125" style="2692" customWidth="1"/>
    <col min="5906" max="5908" width="0" style="2692" hidden="1" customWidth="1"/>
    <col min="5909" max="5909" width="12.28515625" style="2692" customWidth="1"/>
    <col min="5910" max="5912" width="0" style="2692" hidden="1" customWidth="1"/>
    <col min="5913" max="5913" width="12.5703125" style="2692" bestFit="1" customWidth="1"/>
    <col min="5914" max="5916" width="0" style="2692" hidden="1" customWidth="1"/>
    <col min="5917" max="5917" width="12.5703125" style="2692" bestFit="1" customWidth="1"/>
    <col min="5918" max="5953" width="0" style="2692" hidden="1" customWidth="1"/>
    <col min="5954" max="5954" width="9.140625" style="2692" customWidth="1"/>
    <col min="5955" max="6066" width="9.140625" style="2692"/>
    <col min="6067" max="6067" width="0.85546875" style="2692" customWidth="1"/>
    <col min="6068" max="6068" width="3.7109375" style="2692" customWidth="1"/>
    <col min="6069" max="6069" width="44.42578125" style="2692" customWidth="1"/>
    <col min="6070" max="6071" width="0" style="2692" hidden="1" customWidth="1"/>
    <col min="6072" max="6072" width="14.85546875" style="2692" bestFit="1" customWidth="1"/>
    <col min="6073" max="6080" width="0" style="2692" hidden="1" customWidth="1"/>
    <col min="6081" max="6081" width="12" style="2692" customWidth="1"/>
    <col min="6082" max="6084" width="0" style="2692" hidden="1" customWidth="1"/>
    <col min="6085" max="6085" width="11.7109375" style="2692" customWidth="1"/>
    <col min="6086" max="6088" width="0" style="2692" hidden="1" customWidth="1"/>
    <col min="6089" max="6089" width="12" style="2692" customWidth="1"/>
    <col min="6090" max="6092" width="0" style="2692" hidden="1" customWidth="1"/>
    <col min="6093" max="6093" width="12.28515625" style="2692" customWidth="1"/>
    <col min="6094" max="6096" width="0" style="2692" hidden="1" customWidth="1"/>
    <col min="6097" max="6097" width="12.140625" style="2692" customWidth="1"/>
    <col min="6098" max="6100" width="0" style="2692" hidden="1" customWidth="1"/>
    <col min="6101" max="6101" width="11.7109375" style="2692" customWidth="1"/>
    <col min="6102" max="6104" width="0" style="2692" hidden="1" customWidth="1"/>
    <col min="6105" max="6105" width="12.140625" style="2692" customWidth="1"/>
    <col min="6106" max="6108" width="0" style="2692" hidden="1" customWidth="1"/>
    <col min="6109" max="6109" width="12.7109375" style="2692" customWidth="1"/>
    <col min="6110" max="6112" width="0" style="2692" hidden="1" customWidth="1"/>
    <col min="6113" max="6113" width="12" style="2692" customWidth="1"/>
    <col min="6114" max="6116" width="0" style="2692" hidden="1" customWidth="1"/>
    <col min="6117" max="6117" width="12.42578125" style="2692" customWidth="1"/>
    <col min="6118" max="6120" width="0" style="2692" hidden="1" customWidth="1"/>
    <col min="6121" max="6121" width="12.42578125" style="2692" customWidth="1"/>
    <col min="6122" max="6124" width="0" style="2692" hidden="1" customWidth="1"/>
    <col min="6125" max="6125" width="12.28515625" style="2692" customWidth="1"/>
    <col min="6126" max="6128" width="0" style="2692" hidden="1" customWidth="1"/>
    <col min="6129" max="6129" width="12.28515625" style="2692" customWidth="1"/>
    <col min="6130" max="6132" width="0" style="2692" hidden="1" customWidth="1"/>
    <col min="6133" max="6133" width="12.28515625" style="2692" customWidth="1"/>
    <col min="6134" max="6136" width="0" style="2692" hidden="1" customWidth="1"/>
    <col min="6137" max="6137" width="12.85546875" style="2692" customWidth="1"/>
    <col min="6138" max="6140" width="0" style="2692" hidden="1" customWidth="1"/>
    <col min="6141" max="6141" width="12.5703125" style="2692" bestFit="1" customWidth="1"/>
    <col min="6142" max="6144" width="0" style="2692" hidden="1" customWidth="1"/>
    <col min="6145" max="6145" width="12.5703125" style="2692" bestFit="1" customWidth="1"/>
    <col min="6146" max="6148" width="0" style="2692" hidden="1" customWidth="1"/>
    <col min="6149" max="6149" width="12" style="2692" customWidth="1"/>
    <col min="6150" max="6152" width="0" style="2692" hidden="1" customWidth="1"/>
    <col min="6153" max="6153" width="12.5703125" style="2692" bestFit="1" customWidth="1"/>
    <col min="6154" max="6156" width="0" style="2692" hidden="1" customWidth="1"/>
    <col min="6157" max="6157" width="13" style="2692" customWidth="1"/>
    <col min="6158" max="6160" width="0" style="2692" hidden="1" customWidth="1"/>
    <col min="6161" max="6161" width="12.5703125" style="2692" customWidth="1"/>
    <col min="6162" max="6164" width="0" style="2692" hidden="1" customWidth="1"/>
    <col min="6165" max="6165" width="12.28515625" style="2692" customWidth="1"/>
    <col min="6166" max="6168" width="0" style="2692" hidden="1" customWidth="1"/>
    <col min="6169" max="6169" width="12.5703125" style="2692" bestFit="1" customWidth="1"/>
    <col min="6170" max="6172" width="0" style="2692" hidden="1" customWidth="1"/>
    <col min="6173" max="6173" width="12.5703125" style="2692" bestFit="1" customWidth="1"/>
    <col min="6174" max="6209" width="0" style="2692" hidden="1" customWidth="1"/>
    <col min="6210" max="6210" width="9.140625" style="2692" customWidth="1"/>
    <col min="6211" max="6322" width="9.140625" style="2692"/>
    <col min="6323" max="6323" width="0.85546875" style="2692" customWidth="1"/>
    <col min="6324" max="6324" width="3.7109375" style="2692" customWidth="1"/>
    <col min="6325" max="6325" width="44.42578125" style="2692" customWidth="1"/>
    <col min="6326" max="6327" width="0" style="2692" hidden="1" customWidth="1"/>
    <col min="6328" max="6328" width="14.85546875" style="2692" bestFit="1" customWidth="1"/>
    <col min="6329" max="6336" width="0" style="2692" hidden="1" customWidth="1"/>
    <col min="6337" max="6337" width="12" style="2692" customWidth="1"/>
    <col min="6338" max="6340" width="0" style="2692" hidden="1" customWidth="1"/>
    <col min="6341" max="6341" width="11.7109375" style="2692" customWidth="1"/>
    <col min="6342" max="6344" width="0" style="2692" hidden="1" customWidth="1"/>
    <col min="6345" max="6345" width="12" style="2692" customWidth="1"/>
    <col min="6346" max="6348" width="0" style="2692" hidden="1" customWidth="1"/>
    <col min="6349" max="6349" width="12.28515625" style="2692" customWidth="1"/>
    <col min="6350" max="6352" width="0" style="2692" hidden="1" customWidth="1"/>
    <col min="6353" max="6353" width="12.140625" style="2692" customWidth="1"/>
    <col min="6354" max="6356" width="0" style="2692" hidden="1" customWidth="1"/>
    <col min="6357" max="6357" width="11.7109375" style="2692" customWidth="1"/>
    <col min="6358" max="6360" width="0" style="2692" hidden="1" customWidth="1"/>
    <col min="6361" max="6361" width="12.140625" style="2692" customWidth="1"/>
    <col min="6362" max="6364" width="0" style="2692" hidden="1" customWidth="1"/>
    <col min="6365" max="6365" width="12.7109375" style="2692" customWidth="1"/>
    <col min="6366" max="6368" width="0" style="2692" hidden="1" customWidth="1"/>
    <col min="6369" max="6369" width="12" style="2692" customWidth="1"/>
    <col min="6370" max="6372" width="0" style="2692" hidden="1" customWidth="1"/>
    <col min="6373" max="6373" width="12.42578125" style="2692" customWidth="1"/>
    <col min="6374" max="6376" width="0" style="2692" hidden="1" customWidth="1"/>
    <col min="6377" max="6377" width="12.42578125" style="2692" customWidth="1"/>
    <col min="6378" max="6380" width="0" style="2692" hidden="1" customWidth="1"/>
    <col min="6381" max="6381" width="12.28515625" style="2692" customWidth="1"/>
    <col min="6382" max="6384" width="0" style="2692" hidden="1" customWidth="1"/>
    <col min="6385" max="6385" width="12.28515625" style="2692" customWidth="1"/>
    <col min="6386" max="6388" width="0" style="2692" hidden="1" customWidth="1"/>
    <col min="6389" max="6389" width="12.28515625" style="2692" customWidth="1"/>
    <col min="6390" max="6392" width="0" style="2692" hidden="1" customWidth="1"/>
    <col min="6393" max="6393" width="12.85546875" style="2692" customWidth="1"/>
    <col min="6394" max="6396" width="0" style="2692" hidden="1" customWidth="1"/>
    <col min="6397" max="6397" width="12.5703125" style="2692" bestFit="1" customWidth="1"/>
    <col min="6398" max="6400" width="0" style="2692" hidden="1" customWidth="1"/>
    <col min="6401" max="6401" width="12.5703125" style="2692" bestFit="1" customWidth="1"/>
    <col min="6402" max="6404" width="0" style="2692" hidden="1" customWidth="1"/>
    <col min="6405" max="6405" width="12" style="2692" customWidth="1"/>
    <col min="6406" max="6408" width="0" style="2692" hidden="1" customWidth="1"/>
    <col min="6409" max="6409" width="12.5703125" style="2692" bestFit="1" customWidth="1"/>
    <col min="6410" max="6412" width="0" style="2692" hidden="1" customWidth="1"/>
    <col min="6413" max="6413" width="13" style="2692" customWidth="1"/>
    <col min="6414" max="6416" width="0" style="2692" hidden="1" customWidth="1"/>
    <col min="6417" max="6417" width="12.5703125" style="2692" customWidth="1"/>
    <col min="6418" max="6420" width="0" style="2692" hidden="1" customWidth="1"/>
    <col min="6421" max="6421" width="12.28515625" style="2692" customWidth="1"/>
    <col min="6422" max="6424" width="0" style="2692" hidden="1" customWidth="1"/>
    <col min="6425" max="6425" width="12.5703125" style="2692" bestFit="1" customWidth="1"/>
    <col min="6426" max="6428" width="0" style="2692" hidden="1" customWidth="1"/>
    <col min="6429" max="6429" width="12.5703125" style="2692" bestFit="1" customWidth="1"/>
    <col min="6430" max="6465" width="0" style="2692" hidden="1" customWidth="1"/>
    <col min="6466" max="6466" width="9.140625" style="2692" customWidth="1"/>
    <col min="6467" max="6578" width="9.140625" style="2692"/>
    <col min="6579" max="6579" width="0.85546875" style="2692" customWidth="1"/>
    <col min="6580" max="6580" width="3.7109375" style="2692" customWidth="1"/>
    <col min="6581" max="6581" width="44.42578125" style="2692" customWidth="1"/>
    <col min="6582" max="6583" width="0" style="2692" hidden="1" customWidth="1"/>
    <col min="6584" max="6584" width="14.85546875" style="2692" bestFit="1" customWidth="1"/>
    <col min="6585" max="6592" width="0" style="2692" hidden="1" customWidth="1"/>
    <col min="6593" max="6593" width="12" style="2692" customWidth="1"/>
    <col min="6594" max="6596" width="0" style="2692" hidden="1" customWidth="1"/>
    <col min="6597" max="6597" width="11.7109375" style="2692" customWidth="1"/>
    <col min="6598" max="6600" width="0" style="2692" hidden="1" customWidth="1"/>
    <col min="6601" max="6601" width="12" style="2692" customWidth="1"/>
    <col min="6602" max="6604" width="0" style="2692" hidden="1" customWidth="1"/>
    <col min="6605" max="6605" width="12.28515625" style="2692" customWidth="1"/>
    <col min="6606" max="6608" width="0" style="2692" hidden="1" customWidth="1"/>
    <col min="6609" max="6609" width="12.140625" style="2692" customWidth="1"/>
    <col min="6610" max="6612" width="0" style="2692" hidden="1" customWidth="1"/>
    <col min="6613" max="6613" width="11.7109375" style="2692" customWidth="1"/>
    <col min="6614" max="6616" width="0" style="2692" hidden="1" customWidth="1"/>
    <col min="6617" max="6617" width="12.140625" style="2692" customWidth="1"/>
    <col min="6618" max="6620" width="0" style="2692" hidden="1" customWidth="1"/>
    <col min="6621" max="6621" width="12.7109375" style="2692" customWidth="1"/>
    <col min="6622" max="6624" width="0" style="2692" hidden="1" customWidth="1"/>
    <col min="6625" max="6625" width="12" style="2692" customWidth="1"/>
    <col min="6626" max="6628" width="0" style="2692" hidden="1" customWidth="1"/>
    <col min="6629" max="6629" width="12.42578125" style="2692" customWidth="1"/>
    <col min="6630" max="6632" width="0" style="2692" hidden="1" customWidth="1"/>
    <col min="6633" max="6633" width="12.42578125" style="2692" customWidth="1"/>
    <col min="6634" max="6636" width="0" style="2692" hidden="1" customWidth="1"/>
    <col min="6637" max="6637" width="12.28515625" style="2692" customWidth="1"/>
    <col min="6638" max="6640" width="0" style="2692" hidden="1" customWidth="1"/>
    <col min="6641" max="6641" width="12.28515625" style="2692" customWidth="1"/>
    <col min="6642" max="6644" width="0" style="2692" hidden="1" customWidth="1"/>
    <col min="6645" max="6645" width="12.28515625" style="2692" customWidth="1"/>
    <col min="6646" max="6648" width="0" style="2692" hidden="1" customWidth="1"/>
    <col min="6649" max="6649" width="12.85546875" style="2692" customWidth="1"/>
    <col min="6650" max="6652" width="0" style="2692" hidden="1" customWidth="1"/>
    <col min="6653" max="6653" width="12.5703125" style="2692" bestFit="1" customWidth="1"/>
    <col min="6654" max="6656" width="0" style="2692" hidden="1" customWidth="1"/>
    <col min="6657" max="6657" width="12.5703125" style="2692" bestFit="1" customWidth="1"/>
    <col min="6658" max="6660" width="0" style="2692" hidden="1" customWidth="1"/>
    <col min="6661" max="6661" width="12" style="2692" customWidth="1"/>
    <col min="6662" max="6664" width="0" style="2692" hidden="1" customWidth="1"/>
    <col min="6665" max="6665" width="12.5703125" style="2692" bestFit="1" customWidth="1"/>
    <col min="6666" max="6668" width="0" style="2692" hidden="1" customWidth="1"/>
    <col min="6669" max="6669" width="13" style="2692" customWidth="1"/>
    <col min="6670" max="6672" width="0" style="2692" hidden="1" customWidth="1"/>
    <col min="6673" max="6673" width="12.5703125" style="2692" customWidth="1"/>
    <col min="6674" max="6676" width="0" style="2692" hidden="1" customWidth="1"/>
    <col min="6677" max="6677" width="12.28515625" style="2692" customWidth="1"/>
    <col min="6678" max="6680" width="0" style="2692" hidden="1" customWidth="1"/>
    <col min="6681" max="6681" width="12.5703125" style="2692" bestFit="1" customWidth="1"/>
    <col min="6682" max="6684" width="0" style="2692" hidden="1" customWidth="1"/>
    <col min="6685" max="6685" width="12.5703125" style="2692" bestFit="1" customWidth="1"/>
    <col min="6686" max="6721" width="0" style="2692" hidden="1" customWidth="1"/>
    <col min="6722" max="6722" width="9.140625" style="2692" customWidth="1"/>
    <col min="6723" max="6834" width="9.140625" style="2692"/>
    <col min="6835" max="6835" width="0.85546875" style="2692" customWidth="1"/>
    <col min="6836" max="6836" width="3.7109375" style="2692" customWidth="1"/>
    <col min="6837" max="6837" width="44.42578125" style="2692" customWidth="1"/>
    <col min="6838" max="6839" width="0" style="2692" hidden="1" customWidth="1"/>
    <col min="6840" max="6840" width="14.85546875" style="2692" bestFit="1" customWidth="1"/>
    <col min="6841" max="6848" width="0" style="2692" hidden="1" customWidth="1"/>
    <col min="6849" max="6849" width="12" style="2692" customWidth="1"/>
    <col min="6850" max="6852" width="0" style="2692" hidden="1" customWidth="1"/>
    <col min="6853" max="6853" width="11.7109375" style="2692" customWidth="1"/>
    <col min="6854" max="6856" width="0" style="2692" hidden="1" customWidth="1"/>
    <col min="6857" max="6857" width="12" style="2692" customWidth="1"/>
    <col min="6858" max="6860" width="0" style="2692" hidden="1" customWidth="1"/>
    <col min="6861" max="6861" width="12.28515625" style="2692" customWidth="1"/>
    <col min="6862" max="6864" width="0" style="2692" hidden="1" customWidth="1"/>
    <col min="6865" max="6865" width="12.140625" style="2692" customWidth="1"/>
    <col min="6866" max="6868" width="0" style="2692" hidden="1" customWidth="1"/>
    <col min="6869" max="6869" width="11.7109375" style="2692" customWidth="1"/>
    <col min="6870" max="6872" width="0" style="2692" hidden="1" customWidth="1"/>
    <col min="6873" max="6873" width="12.140625" style="2692" customWidth="1"/>
    <col min="6874" max="6876" width="0" style="2692" hidden="1" customWidth="1"/>
    <col min="6877" max="6877" width="12.7109375" style="2692" customWidth="1"/>
    <col min="6878" max="6880" width="0" style="2692" hidden="1" customWidth="1"/>
    <col min="6881" max="6881" width="12" style="2692" customWidth="1"/>
    <col min="6882" max="6884" width="0" style="2692" hidden="1" customWidth="1"/>
    <col min="6885" max="6885" width="12.42578125" style="2692" customWidth="1"/>
    <col min="6886" max="6888" width="0" style="2692" hidden="1" customWidth="1"/>
    <col min="6889" max="6889" width="12.42578125" style="2692" customWidth="1"/>
    <col min="6890" max="6892" width="0" style="2692" hidden="1" customWidth="1"/>
    <col min="6893" max="6893" width="12.28515625" style="2692" customWidth="1"/>
    <col min="6894" max="6896" width="0" style="2692" hidden="1" customWidth="1"/>
    <col min="6897" max="6897" width="12.28515625" style="2692" customWidth="1"/>
    <col min="6898" max="6900" width="0" style="2692" hidden="1" customWidth="1"/>
    <col min="6901" max="6901" width="12.28515625" style="2692" customWidth="1"/>
    <col min="6902" max="6904" width="0" style="2692" hidden="1" customWidth="1"/>
    <col min="6905" max="6905" width="12.85546875" style="2692" customWidth="1"/>
    <col min="6906" max="6908" width="0" style="2692" hidden="1" customWidth="1"/>
    <col min="6909" max="6909" width="12.5703125" style="2692" bestFit="1" customWidth="1"/>
    <col min="6910" max="6912" width="0" style="2692" hidden="1" customWidth="1"/>
    <col min="6913" max="6913" width="12.5703125" style="2692" bestFit="1" customWidth="1"/>
    <col min="6914" max="6916" width="0" style="2692" hidden="1" customWidth="1"/>
    <col min="6917" max="6917" width="12" style="2692" customWidth="1"/>
    <col min="6918" max="6920" width="0" style="2692" hidden="1" customWidth="1"/>
    <col min="6921" max="6921" width="12.5703125" style="2692" bestFit="1" customWidth="1"/>
    <col min="6922" max="6924" width="0" style="2692" hidden="1" customWidth="1"/>
    <col min="6925" max="6925" width="13" style="2692" customWidth="1"/>
    <col min="6926" max="6928" width="0" style="2692" hidden="1" customWidth="1"/>
    <col min="6929" max="6929" width="12.5703125" style="2692" customWidth="1"/>
    <col min="6930" max="6932" width="0" style="2692" hidden="1" customWidth="1"/>
    <col min="6933" max="6933" width="12.28515625" style="2692" customWidth="1"/>
    <col min="6934" max="6936" width="0" style="2692" hidden="1" customWidth="1"/>
    <col min="6937" max="6937" width="12.5703125" style="2692" bestFit="1" customWidth="1"/>
    <col min="6938" max="6940" width="0" style="2692" hidden="1" customWidth="1"/>
    <col min="6941" max="6941" width="12.5703125" style="2692" bestFit="1" customWidth="1"/>
    <col min="6942" max="6977" width="0" style="2692" hidden="1" customWidth="1"/>
    <col min="6978" max="6978" width="9.140625" style="2692" customWidth="1"/>
    <col min="6979" max="7090" width="9.140625" style="2692"/>
    <col min="7091" max="7091" width="0.85546875" style="2692" customWidth="1"/>
    <col min="7092" max="7092" width="3.7109375" style="2692" customWidth="1"/>
    <col min="7093" max="7093" width="44.42578125" style="2692" customWidth="1"/>
    <col min="7094" max="7095" width="0" style="2692" hidden="1" customWidth="1"/>
    <col min="7096" max="7096" width="14.85546875" style="2692" bestFit="1" customWidth="1"/>
    <col min="7097" max="7104" width="0" style="2692" hidden="1" customWidth="1"/>
    <col min="7105" max="7105" width="12" style="2692" customWidth="1"/>
    <col min="7106" max="7108" width="0" style="2692" hidden="1" customWidth="1"/>
    <col min="7109" max="7109" width="11.7109375" style="2692" customWidth="1"/>
    <col min="7110" max="7112" width="0" style="2692" hidden="1" customWidth="1"/>
    <col min="7113" max="7113" width="12" style="2692" customWidth="1"/>
    <col min="7114" max="7116" width="0" style="2692" hidden="1" customWidth="1"/>
    <col min="7117" max="7117" width="12.28515625" style="2692" customWidth="1"/>
    <col min="7118" max="7120" width="0" style="2692" hidden="1" customWidth="1"/>
    <col min="7121" max="7121" width="12.140625" style="2692" customWidth="1"/>
    <col min="7122" max="7124" width="0" style="2692" hidden="1" customWidth="1"/>
    <col min="7125" max="7125" width="11.7109375" style="2692" customWidth="1"/>
    <col min="7126" max="7128" width="0" style="2692" hidden="1" customWidth="1"/>
    <col min="7129" max="7129" width="12.140625" style="2692" customWidth="1"/>
    <col min="7130" max="7132" width="0" style="2692" hidden="1" customWidth="1"/>
    <col min="7133" max="7133" width="12.7109375" style="2692" customWidth="1"/>
    <col min="7134" max="7136" width="0" style="2692" hidden="1" customWidth="1"/>
    <col min="7137" max="7137" width="12" style="2692" customWidth="1"/>
    <col min="7138" max="7140" width="0" style="2692" hidden="1" customWidth="1"/>
    <col min="7141" max="7141" width="12.42578125" style="2692" customWidth="1"/>
    <col min="7142" max="7144" width="0" style="2692" hidden="1" customWidth="1"/>
    <col min="7145" max="7145" width="12.42578125" style="2692" customWidth="1"/>
    <col min="7146" max="7148" width="0" style="2692" hidden="1" customWidth="1"/>
    <col min="7149" max="7149" width="12.28515625" style="2692" customWidth="1"/>
    <col min="7150" max="7152" width="0" style="2692" hidden="1" customWidth="1"/>
    <col min="7153" max="7153" width="12.28515625" style="2692" customWidth="1"/>
    <col min="7154" max="7156" width="0" style="2692" hidden="1" customWidth="1"/>
    <col min="7157" max="7157" width="12.28515625" style="2692" customWidth="1"/>
    <col min="7158" max="7160" width="0" style="2692" hidden="1" customWidth="1"/>
    <col min="7161" max="7161" width="12.85546875" style="2692" customWidth="1"/>
    <col min="7162" max="7164" width="0" style="2692" hidden="1" customWidth="1"/>
    <col min="7165" max="7165" width="12.5703125" style="2692" bestFit="1" customWidth="1"/>
    <col min="7166" max="7168" width="0" style="2692" hidden="1" customWidth="1"/>
    <col min="7169" max="7169" width="12.5703125" style="2692" bestFit="1" customWidth="1"/>
    <col min="7170" max="7172" width="0" style="2692" hidden="1" customWidth="1"/>
    <col min="7173" max="7173" width="12" style="2692" customWidth="1"/>
    <col min="7174" max="7176" width="0" style="2692" hidden="1" customWidth="1"/>
    <col min="7177" max="7177" width="12.5703125" style="2692" bestFit="1" customWidth="1"/>
    <col min="7178" max="7180" width="0" style="2692" hidden="1" customWidth="1"/>
    <col min="7181" max="7181" width="13" style="2692" customWidth="1"/>
    <col min="7182" max="7184" width="0" style="2692" hidden="1" customWidth="1"/>
    <col min="7185" max="7185" width="12.5703125" style="2692" customWidth="1"/>
    <col min="7186" max="7188" width="0" style="2692" hidden="1" customWidth="1"/>
    <col min="7189" max="7189" width="12.28515625" style="2692" customWidth="1"/>
    <col min="7190" max="7192" width="0" style="2692" hidden="1" customWidth="1"/>
    <col min="7193" max="7193" width="12.5703125" style="2692" bestFit="1" customWidth="1"/>
    <col min="7194" max="7196" width="0" style="2692" hidden="1" customWidth="1"/>
    <col min="7197" max="7197" width="12.5703125" style="2692" bestFit="1" customWidth="1"/>
    <col min="7198" max="7233" width="0" style="2692" hidden="1" customWidth="1"/>
    <col min="7234" max="7234" width="9.140625" style="2692" customWidth="1"/>
    <col min="7235" max="7346" width="9.140625" style="2692"/>
    <col min="7347" max="7347" width="0.85546875" style="2692" customWidth="1"/>
    <col min="7348" max="7348" width="3.7109375" style="2692" customWidth="1"/>
    <col min="7349" max="7349" width="44.42578125" style="2692" customWidth="1"/>
    <col min="7350" max="7351" width="0" style="2692" hidden="1" customWidth="1"/>
    <col min="7352" max="7352" width="14.85546875" style="2692" bestFit="1" customWidth="1"/>
    <col min="7353" max="7360" width="0" style="2692" hidden="1" customWidth="1"/>
    <col min="7361" max="7361" width="12" style="2692" customWidth="1"/>
    <col min="7362" max="7364" width="0" style="2692" hidden="1" customWidth="1"/>
    <col min="7365" max="7365" width="11.7109375" style="2692" customWidth="1"/>
    <col min="7366" max="7368" width="0" style="2692" hidden="1" customWidth="1"/>
    <col min="7369" max="7369" width="12" style="2692" customWidth="1"/>
    <col min="7370" max="7372" width="0" style="2692" hidden="1" customWidth="1"/>
    <col min="7373" max="7373" width="12.28515625" style="2692" customWidth="1"/>
    <col min="7374" max="7376" width="0" style="2692" hidden="1" customWidth="1"/>
    <col min="7377" max="7377" width="12.140625" style="2692" customWidth="1"/>
    <col min="7378" max="7380" width="0" style="2692" hidden="1" customWidth="1"/>
    <col min="7381" max="7381" width="11.7109375" style="2692" customWidth="1"/>
    <col min="7382" max="7384" width="0" style="2692" hidden="1" customWidth="1"/>
    <col min="7385" max="7385" width="12.140625" style="2692" customWidth="1"/>
    <col min="7386" max="7388" width="0" style="2692" hidden="1" customWidth="1"/>
    <col min="7389" max="7389" width="12.7109375" style="2692" customWidth="1"/>
    <col min="7390" max="7392" width="0" style="2692" hidden="1" customWidth="1"/>
    <col min="7393" max="7393" width="12" style="2692" customWidth="1"/>
    <col min="7394" max="7396" width="0" style="2692" hidden="1" customWidth="1"/>
    <col min="7397" max="7397" width="12.42578125" style="2692" customWidth="1"/>
    <col min="7398" max="7400" width="0" style="2692" hidden="1" customWidth="1"/>
    <col min="7401" max="7401" width="12.42578125" style="2692" customWidth="1"/>
    <col min="7402" max="7404" width="0" style="2692" hidden="1" customWidth="1"/>
    <col min="7405" max="7405" width="12.28515625" style="2692" customWidth="1"/>
    <col min="7406" max="7408" width="0" style="2692" hidden="1" customWidth="1"/>
    <col min="7409" max="7409" width="12.28515625" style="2692" customWidth="1"/>
    <col min="7410" max="7412" width="0" style="2692" hidden="1" customWidth="1"/>
    <col min="7413" max="7413" width="12.28515625" style="2692" customWidth="1"/>
    <col min="7414" max="7416" width="0" style="2692" hidden="1" customWidth="1"/>
    <col min="7417" max="7417" width="12.85546875" style="2692" customWidth="1"/>
    <col min="7418" max="7420" width="0" style="2692" hidden="1" customWidth="1"/>
    <col min="7421" max="7421" width="12.5703125" style="2692" bestFit="1" customWidth="1"/>
    <col min="7422" max="7424" width="0" style="2692" hidden="1" customWidth="1"/>
    <col min="7425" max="7425" width="12.5703125" style="2692" bestFit="1" customWidth="1"/>
    <col min="7426" max="7428" width="0" style="2692" hidden="1" customWidth="1"/>
    <col min="7429" max="7429" width="12" style="2692" customWidth="1"/>
    <col min="7430" max="7432" width="0" style="2692" hidden="1" customWidth="1"/>
    <col min="7433" max="7433" width="12.5703125" style="2692" bestFit="1" customWidth="1"/>
    <col min="7434" max="7436" width="0" style="2692" hidden="1" customWidth="1"/>
    <col min="7437" max="7437" width="13" style="2692" customWidth="1"/>
    <col min="7438" max="7440" width="0" style="2692" hidden="1" customWidth="1"/>
    <col min="7441" max="7441" width="12.5703125" style="2692" customWidth="1"/>
    <col min="7442" max="7444" width="0" style="2692" hidden="1" customWidth="1"/>
    <col min="7445" max="7445" width="12.28515625" style="2692" customWidth="1"/>
    <col min="7446" max="7448" width="0" style="2692" hidden="1" customWidth="1"/>
    <col min="7449" max="7449" width="12.5703125" style="2692" bestFit="1" customWidth="1"/>
    <col min="7450" max="7452" width="0" style="2692" hidden="1" customWidth="1"/>
    <col min="7453" max="7453" width="12.5703125" style="2692" bestFit="1" customWidth="1"/>
    <col min="7454" max="7489" width="0" style="2692" hidden="1" customWidth="1"/>
    <col min="7490" max="7490" width="9.140625" style="2692" customWidth="1"/>
    <col min="7491" max="7602" width="9.140625" style="2692"/>
    <col min="7603" max="7603" width="0.85546875" style="2692" customWidth="1"/>
    <col min="7604" max="7604" width="3.7109375" style="2692" customWidth="1"/>
    <col min="7605" max="7605" width="44.42578125" style="2692" customWidth="1"/>
    <col min="7606" max="7607" width="0" style="2692" hidden="1" customWidth="1"/>
    <col min="7608" max="7608" width="14.85546875" style="2692" bestFit="1" customWidth="1"/>
    <col min="7609" max="7616" width="0" style="2692" hidden="1" customWidth="1"/>
    <col min="7617" max="7617" width="12" style="2692" customWidth="1"/>
    <col min="7618" max="7620" width="0" style="2692" hidden="1" customWidth="1"/>
    <col min="7621" max="7621" width="11.7109375" style="2692" customWidth="1"/>
    <col min="7622" max="7624" width="0" style="2692" hidden="1" customWidth="1"/>
    <col min="7625" max="7625" width="12" style="2692" customWidth="1"/>
    <col min="7626" max="7628" width="0" style="2692" hidden="1" customWidth="1"/>
    <col min="7629" max="7629" width="12.28515625" style="2692" customWidth="1"/>
    <col min="7630" max="7632" width="0" style="2692" hidden="1" customWidth="1"/>
    <col min="7633" max="7633" width="12.140625" style="2692" customWidth="1"/>
    <col min="7634" max="7636" width="0" style="2692" hidden="1" customWidth="1"/>
    <col min="7637" max="7637" width="11.7109375" style="2692" customWidth="1"/>
    <col min="7638" max="7640" width="0" style="2692" hidden="1" customWidth="1"/>
    <col min="7641" max="7641" width="12.140625" style="2692" customWidth="1"/>
    <col min="7642" max="7644" width="0" style="2692" hidden="1" customWidth="1"/>
    <col min="7645" max="7645" width="12.7109375" style="2692" customWidth="1"/>
    <col min="7646" max="7648" width="0" style="2692" hidden="1" customWidth="1"/>
    <col min="7649" max="7649" width="12" style="2692" customWidth="1"/>
    <col min="7650" max="7652" width="0" style="2692" hidden="1" customWidth="1"/>
    <col min="7653" max="7653" width="12.42578125" style="2692" customWidth="1"/>
    <col min="7654" max="7656" width="0" style="2692" hidden="1" customWidth="1"/>
    <col min="7657" max="7657" width="12.42578125" style="2692" customWidth="1"/>
    <col min="7658" max="7660" width="0" style="2692" hidden="1" customWidth="1"/>
    <col min="7661" max="7661" width="12.28515625" style="2692" customWidth="1"/>
    <col min="7662" max="7664" width="0" style="2692" hidden="1" customWidth="1"/>
    <col min="7665" max="7665" width="12.28515625" style="2692" customWidth="1"/>
    <col min="7666" max="7668" width="0" style="2692" hidden="1" customWidth="1"/>
    <col min="7669" max="7669" width="12.28515625" style="2692" customWidth="1"/>
    <col min="7670" max="7672" width="0" style="2692" hidden="1" customWidth="1"/>
    <col min="7673" max="7673" width="12.85546875" style="2692" customWidth="1"/>
    <col min="7674" max="7676" width="0" style="2692" hidden="1" customWidth="1"/>
    <col min="7677" max="7677" width="12.5703125" style="2692" bestFit="1" customWidth="1"/>
    <col min="7678" max="7680" width="0" style="2692" hidden="1" customWidth="1"/>
    <col min="7681" max="7681" width="12.5703125" style="2692" bestFit="1" customWidth="1"/>
    <col min="7682" max="7684" width="0" style="2692" hidden="1" customWidth="1"/>
    <col min="7685" max="7685" width="12" style="2692" customWidth="1"/>
    <col min="7686" max="7688" width="0" style="2692" hidden="1" customWidth="1"/>
    <col min="7689" max="7689" width="12.5703125" style="2692" bestFit="1" customWidth="1"/>
    <col min="7690" max="7692" width="0" style="2692" hidden="1" customWidth="1"/>
    <col min="7693" max="7693" width="13" style="2692" customWidth="1"/>
    <col min="7694" max="7696" width="0" style="2692" hidden="1" customWidth="1"/>
    <col min="7697" max="7697" width="12.5703125" style="2692" customWidth="1"/>
    <col min="7698" max="7700" width="0" style="2692" hidden="1" customWidth="1"/>
    <col min="7701" max="7701" width="12.28515625" style="2692" customWidth="1"/>
    <col min="7702" max="7704" width="0" style="2692" hidden="1" customWidth="1"/>
    <col min="7705" max="7705" width="12.5703125" style="2692" bestFit="1" customWidth="1"/>
    <col min="7706" max="7708" width="0" style="2692" hidden="1" customWidth="1"/>
    <col min="7709" max="7709" width="12.5703125" style="2692" bestFit="1" customWidth="1"/>
    <col min="7710" max="7745" width="0" style="2692" hidden="1" customWidth="1"/>
    <col min="7746" max="7746" width="9.140625" style="2692" customWidth="1"/>
    <col min="7747" max="7858" width="9.140625" style="2692"/>
    <col min="7859" max="7859" width="0.85546875" style="2692" customWidth="1"/>
    <col min="7860" max="7860" width="3.7109375" style="2692" customWidth="1"/>
    <col min="7861" max="7861" width="44.42578125" style="2692" customWidth="1"/>
    <col min="7862" max="7863" width="0" style="2692" hidden="1" customWidth="1"/>
    <col min="7864" max="7864" width="14.85546875" style="2692" bestFit="1" customWidth="1"/>
    <col min="7865" max="7872" width="0" style="2692" hidden="1" customWidth="1"/>
    <col min="7873" max="7873" width="12" style="2692" customWidth="1"/>
    <col min="7874" max="7876" width="0" style="2692" hidden="1" customWidth="1"/>
    <col min="7877" max="7877" width="11.7109375" style="2692" customWidth="1"/>
    <col min="7878" max="7880" width="0" style="2692" hidden="1" customWidth="1"/>
    <col min="7881" max="7881" width="12" style="2692" customWidth="1"/>
    <col min="7882" max="7884" width="0" style="2692" hidden="1" customWidth="1"/>
    <col min="7885" max="7885" width="12.28515625" style="2692" customWidth="1"/>
    <col min="7886" max="7888" width="0" style="2692" hidden="1" customWidth="1"/>
    <col min="7889" max="7889" width="12.140625" style="2692" customWidth="1"/>
    <col min="7890" max="7892" width="0" style="2692" hidden="1" customWidth="1"/>
    <col min="7893" max="7893" width="11.7109375" style="2692" customWidth="1"/>
    <col min="7894" max="7896" width="0" style="2692" hidden="1" customWidth="1"/>
    <col min="7897" max="7897" width="12.140625" style="2692" customWidth="1"/>
    <col min="7898" max="7900" width="0" style="2692" hidden="1" customWidth="1"/>
    <col min="7901" max="7901" width="12.7109375" style="2692" customWidth="1"/>
    <col min="7902" max="7904" width="0" style="2692" hidden="1" customWidth="1"/>
    <col min="7905" max="7905" width="12" style="2692" customWidth="1"/>
    <col min="7906" max="7908" width="0" style="2692" hidden="1" customWidth="1"/>
    <col min="7909" max="7909" width="12.42578125" style="2692" customWidth="1"/>
    <col min="7910" max="7912" width="0" style="2692" hidden="1" customWidth="1"/>
    <col min="7913" max="7913" width="12.42578125" style="2692" customWidth="1"/>
    <col min="7914" max="7916" width="0" style="2692" hidden="1" customWidth="1"/>
    <col min="7917" max="7917" width="12.28515625" style="2692" customWidth="1"/>
    <col min="7918" max="7920" width="0" style="2692" hidden="1" customWidth="1"/>
    <col min="7921" max="7921" width="12.28515625" style="2692" customWidth="1"/>
    <col min="7922" max="7924" width="0" style="2692" hidden="1" customWidth="1"/>
    <col min="7925" max="7925" width="12.28515625" style="2692" customWidth="1"/>
    <col min="7926" max="7928" width="0" style="2692" hidden="1" customWidth="1"/>
    <col min="7929" max="7929" width="12.85546875" style="2692" customWidth="1"/>
    <col min="7930" max="7932" width="0" style="2692" hidden="1" customWidth="1"/>
    <col min="7933" max="7933" width="12.5703125" style="2692" bestFit="1" customWidth="1"/>
    <col min="7934" max="7936" width="0" style="2692" hidden="1" customWidth="1"/>
    <col min="7937" max="7937" width="12.5703125" style="2692" bestFit="1" customWidth="1"/>
    <col min="7938" max="7940" width="0" style="2692" hidden="1" customWidth="1"/>
    <col min="7941" max="7941" width="12" style="2692" customWidth="1"/>
    <col min="7942" max="7944" width="0" style="2692" hidden="1" customWidth="1"/>
    <col min="7945" max="7945" width="12.5703125" style="2692" bestFit="1" customWidth="1"/>
    <col min="7946" max="7948" width="0" style="2692" hidden="1" customWidth="1"/>
    <col min="7949" max="7949" width="13" style="2692" customWidth="1"/>
    <col min="7950" max="7952" width="0" style="2692" hidden="1" customWidth="1"/>
    <col min="7953" max="7953" width="12.5703125" style="2692" customWidth="1"/>
    <col min="7954" max="7956" width="0" style="2692" hidden="1" customWidth="1"/>
    <col min="7957" max="7957" width="12.28515625" style="2692" customWidth="1"/>
    <col min="7958" max="7960" width="0" style="2692" hidden="1" customWidth="1"/>
    <col min="7961" max="7961" width="12.5703125" style="2692" bestFit="1" customWidth="1"/>
    <col min="7962" max="7964" width="0" style="2692" hidden="1" customWidth="1"/>
    <col min="7965" max="7965" width="12.5703125" style="2692" bestFit="1" customWidth="1"/>
    <col min="7966" max="8001" width="0" style="2692" hidden="1" customWidth="1"/>
    <col min="8002" max="8002" width="9.140625" style="2692" customWidth="1"/>
    <col min="8003" max="8114" width="9.140625" style="2692"/>
    <col min="8115" max="8115" width="0.85546875" style="2692" customWidth="1"/>
    <col min="8116" max="8116" width="3.7109375" style="2692" customWidth="1"/>
    <col min="8117" max="8117" width="44.42578125" style="2692" customWidth="1"/>
    <col min="8118" max="8119" width="0" style="2692" hidden="1" customWidth="1"/>
    <col min="8120" max="8120" width="14.85546875" style="2692" bestFit="1" customWidth="1"/>
    <col min="8121" max="8128" width="0" style="2692" hidden="1" customWidth="1"/>
    <col min="8129" max="8129" width="12" style="2692" customWidth="1"/>
    <col min="8130" max="8132" width="0" style="2692" hidden="1" customWidth="1"/>
    <col min="8133" max="8133" width="11.7109375" style="2692" customWidth="1"/>
    <col min="8134" max="8136" width="0" style="2692" hidden="1" customWidth="1"/>
    <col min="8137" max="8137" width="12" style="2692" customWidth="1"/>
    <col min="8138" max="8140" width="0" style="2692" hidden="1" customWidth="1"/>
    <col min="8141" max="8141" width="12.28515625" style="2692" customWidth="1"/>
    <col min="8142" max="8144" width="0" style="2692" hidden="1" customWidth="1"/>
    <col min="8145" max="8145" width="12.140625" style="2692" customWidth="1"/>
    <col min="8146" max="8148" width="0" style="2692" hidden="1" customWidth="1"/>
    <col min="8149" max="8149" width="11.7109375" style="2692" customWidth="1"/>
    <col min="8150" max="8152" width="0" style="2692" hidden="1" customWidth="1"/>
    <col min="8153" max="8153" width="12.140625" style="2692" customWidth="1"/>
    <col min="8154" max="8156" width="0" style="2692" hidden="1" customWidth="1"/>
    <col min="8157" max="8157" width="12.7109375" style="2692" customWidth="1"/>
    <col min="8158" max="8160" width="0" style="2692" hidden="1" customWidth="1"/>
    <col min="8161" max="8161" width="12" style="2692" customWidth="1"/>
    <col min="8162" max="8164" width="0" style="2692" hidden="1" customWidth="1"/>
    <col min="8165" max="8165" width="12.42578125" style="2692" customWidth="1"/>
    <col min="8166" max="8168" width="0" style="2692" hidden="1" customWidth="1"/>
    <col min="8169" max="8169" width="12.42578125" style="2692" customWidth="1"/>
    <col min="8170" max="8172" width="0" style="2692" hidden="1" customWidth="1"/>
    <col min="8173" max="8173" width="12.28515625" style="2692" customWidth="1"/>
    <col min="8174" max="8176" width="0" style="2692" hidden="1" customWidth="1"/>
    <col min="8177" max="8177" width="12.28515625" style="2692" customWidth="1"/>
    <col min="8178" max="8180" width="0" style="2692" hidden="1" customWidth="1"/>
    <col min="8181" max="8181" width="12.28515625" style="2692" customWidth="1"/>
    <col min="8182" max="8184" width="0" style="2692" hidden="1" customWidth="1"/>
    <col min="8185" max="8185" width="12.85546875" style="2692" customWidth="1"/>
    <col min="8186" max="8188" width="0" style="2692" hidden="1" customWidth="1"/>
    <col min="8189" max="8189" width="12.5703125" style="2692" bestFit="1" customWidth="1"/>
    <col min="8190" max="8192" width="0" style="2692" hidden="1" customWidth="1"/>
    <col min="8193" max="8193" width="12.5703125" style="2692" bestFit="1" customWidth="1"/>
    <col min="8194" max="8196" width="0" style="2692" hidden="1" customWidth="1"/>
    <col min="8197" max="8197" width="12" style="2692" customWidth="1"/>
    <col min="8198" max="8200" width="0" style="2692" hidden="1" customWidth="1"/>
    <col min="8201" max="8201" width="12.5703125" style="2692" bestFit="1" customWidth="1"/>
    <col min="8202" max="8204" width="0" style="2692" hidden="1" customWidth="1"/>
    <col min="8205" max="8205" width="13" style="2692" customWidth="1"/>
    <col min="8206" max="8208" width="0" style="2692" hidden="1" customWidth="1"/>
    <col min="8209" max="8209" width="12.5703125" style="2692" customWidth="1"/>
    <col min="8210" max="8212" width="0" style="2692" hidden="1" customWidth="1"/>
    <col min="8213" max="8213" width="12.28515625" style="2692" customWidth="1"/>
    <col min="8214" max="8216" width="0" style="2692" hidden="1" customWidth="1"/>
    <col min="8217" max="8217" width="12.5703125" style="2692" bestFit="1" customWidth="1"/>
    <col min="8218" max="8220" width="0" style="2692" hidden="1" customWidth="1"/>
    <col min="8221" max="8221" width="12.5703125" style="2692" bestFit="1" customWidth="1"/>
    <col min="8222" max="8257" width="0" style="2692" hidden="1" customWidth="1"/>
    <col min="8258" max="8258" width="9.140625" style="2692" customWidth="1"/>
    <col min="8259" max="8370" width="9.140625" style="2692"/>
    <col min="8371" max="8371" width="0.85546875" style="2692" customWidth="1"/>
    <col min="8372" max="8372" width="3.7109375" style="2692" customWidth="1"/>
    <col min="8373" max="8373" width="44.42578125" style="2692" customWidth="1"/>
    <col min="8374" max="8375" width="0" style="2692" hidden="1" customWidth="1"/>
    <col min="8376" max="8376" width="14.85546875" style="2692" bestFit="1" customWidth="1"/>
    <col min="8377" max="8384" width="0" style="2692" hidden="1" customWidth="1"/>
    <col min="8385" max="8385" width="12" style="2692" customWidth="1"/>
    <col min="8386" max="8388" width="0" style="2692" hidden="1" customWidth="1"/>
    <col min="8389" max="8389" width="11.7109375" style="2692" customWidth="1"/>
    <col min="8390" max="8392" width="0" style="2692" hidden="1" customWidth="1"/>
    <col min="8393" max="8393" width="12" style="2692" customWidth="1"/>
    <col min="8394" max="8396" width="0" style="2692" hidden="1" customWidth="1"/>
    <col min="8397" max="8397" width="12.28515625" style="2692" customWidth="1"/>
    <col min="8398" max="8400" width="0" style="2692" hidden="1" customWidth="1"/>
    <col min="8401" max="8401" width="12.140625" style="2692" customWidth="1"/>
    <col min="8402" max="8404" width="0" style="2692" hidden="1" customWidth="1"/>
    <col min="8405" max="8405" width="11.7109375" style="2692" customWidth="1"/>
    <col min="8406" max="8408" width="0" style="2692" hidden="1" customWidth="1"/>
    <col min="8409" max="8409" width="12.140625" style="2692" customWidth="1"/>
    <col min="8410" max="8412" width="0" style="2692" hidden="1" customWidth="1"/>
    <col min="8413" max="8413" width="12.7109375" style="2692" customWidth="1"/>
    <col min="8414" max="8416" width="0" style="2692" hidden="1" customWidth="1"/>
    <col min="8417" max="8417" width="12" style="2692" customWidth="1"/>
    <col min="8418" max="8420" width="0" style="2692" hidden="1" customWidth="1"/>
    <col min="8421" max="8421" width="12.42578125" style="2692" customWidth="1"/>
    <col min="8422" max="8424" width="0" style="2692" hidden="1" customWidth="1"/>
    <col min="8425" max="8425" width="12.42578125" style="2692" customWidth="1"/>
    <col min="8426" max="8428" width="0" style="2692" hidden="1" customWidth="1"/>
    <col min="8429" max="8429" width="12.28515625" style="2692" customWidth="1"/>
    <col min="8430" max="8432" width="0" style="2692" hidden="1" customWidth="1"/>
    <col min="8433" max="8433" width="12.28515625" style="2692" customWidth="1"/>
    <col min="8434" max="8436" width="0" style="2692" hidden="1" customWidth="1"/>
    <col min="8437" max="8437" width="12.28515625" style="2692" customWidth="1"/>
    <col min="8438" max="8440" width="0" style="2692" hidden="1" customWidth="1"/>
    <col min="8441" max="8441" width="12.85546875" style="2692" customWidth="1"/>
    <col min="8442" max="8444" width="0" style="2692" hidden="1" customWidth="1"/>
    <col min="8445" max="8445" width="12.5703125" style="2692" bestFit="1" customWidth="1"/>
    <col min="8446" max="8448" width="0" style="2692" hidden="1" customWidth="1"/>
    <col min="8449" max="8449" width="12.5703125" style="2692" bestFit="1" customWidth="1"/>
    <col min="8450" max="8452" width="0" style="2692" hidden="1" customWidth="1"/>
    <col min="8453" max="8453" width="12" style="2692" customWidth="1"/>
    <col min="8454" max="8456" width="0" style="2692" hidden="1" customWidth="1"/>
    <col min="8457" max="8457" width="12.5703125" style="2692" bestFit="1" customWidth="1"/>
    <col min="8458" max="8460" width="0" style="2692" hidden="1" customWidth="1"/>
    <col min="8461" max="8461" width="13" style="2692" customWidth="1"/>
    <col min="8462" max="8464" width="0" style="2692" hidden="1" customWidth="1"/>
    <col min="8465" max="8465" width="12.5703125" style="2692" customWidth="1"/>
    <col min="8466" max="8468" width="0" style="2692" hidden="1" customWidth="1"/>
    <col min="8469" max="8469" width="12.28515625" style="2692" customWidth="1"/>
    <col min="8470" max="8472" width="0" style="2692" hidden="1" customWidth="1"/>
    <col min="8473" max="8473" width="12.5703125" style="2692" bestFit="1" customWidth="1"/>
    <col min="8474" max="8476" width="0" style="2692" hidden="1" customWidth="1"/>
    <col min="8477" max="8477" width="12.5703125" style="2692" bestFit="1" customWidth="1"/>
    <col min="8478" max="8513" width="0" style="2692" hidden="1" customWidth="1"/>
    <col min="8514" max="8514" width="9.140625" style="2692" customWidth="1"/>
    <col min="8515" max="8626" width="9.140625" style="2692"/>
    <col min="8627" max="8627" width="0.85546875" style="2692" customWidth="1"/>
    <col min="8628" max="8628" width="3.7109375" style="2692" customWidth="1"/>
    <col min="8629" max="8629" width="44.42578125" style="2692" customWidth="1"/>
    <col min="8630" max="8631" width="0" style="2692" hidden="1" customWidth="1"/>
    <col min="8632" max="8632" width="14.85546875" style="2692" bestFit="1" customWidth="1"/>
    <col min="8633" max="8640" width="0" style="2692" hidden="1" customWidth="1"/>
    <col min="8641" max="8641" width="12" style="2692" customWidth="1"/>
    <col min="8642" max="8644" width="0" style="2692" hidden="1" customWidth="1"/>
    <col min="8645" max="8645" width="11.7109375" style="2692" customWidth="1"/>
    <col min="8646" max="8648" width="0" style="2692" hidden="1" customWidth="1"/>
    <col min="8649" max="8649" width="12" style="2692" customWidth="1"/>
    <col min="8650" max="8652" width="0" style="2692" hidden="1" customWidth="1"/>
    <col min="8653" max="8653" width="12.28515625" style="2692" customWidth="1"/>
    <col min="8654" max="8656" width="0" style="2692" hidden="1" customWidth="1"/>
    <col min="8657" max="8657" width="12.140625" style="2692" customWidth="1"/>
    <col min="8658" max="8660" width="0" style="2692" hidden="1" customWidth="1"/>
    <col min="8661" max="8661" width="11.7109375" style="2692" customWidth="1"/>
    <col min="8662" max="8664" width="0" style="2692" hidden="1" customWidth="1"/>
    <col min="8665" max="8665" width="12.140625" style="2692" customWidth="1"/>
    <col min="8666" max="8668" width="0" style="2692" hidden="1" customWidth="1"/>
    <col min="8669" max="8669" width="12.7109375" style="2692" customWidth="1"/>
    <col min="8670" max="8672" width="0" style="2692" hidden="1" customWidth="1"/>
    <col min="8673" max="8673" width="12" style="2692" customWidth="1"/>
    <col min="8674" max="8676" width="0" style="2692" hidden="1" customWidth="1"/>
    <col min="8677" max="8677" width="12.42578125" style="2692" customWidth="1"/>
    <col min="8678" max="8680" width="0" style="2692" hidden="1" customWidth="1"/>
    <col min="8681" max="8681" width="12.42578125" style="2692" customWidth="1"/>
    <col min="8682" max="8684" width="0" style="2692" hidden="1" customWidth="1"/>
    <col min="8685" max="8685" width="12.28515625" style="2692" customWidth="1"/>
    <col min="8686" max="8688" width="0" style="2692" hidden="1" customWidth="1"/>
    <col min="8689" max="8689" width="12.28515625" style="2692" customWidth="1"/>
    <col min="8690" max="8692" width="0" style="2692" hidden="1" customWidth="1"/>
    <col min="8693" max="8693" width="12.28515625" style="2692" customWidth="1"/>
    <col min="8694" max="8696" width="0" style="2692" hidden="1" customWidth="1"/>
    <col min="8697" max="8697" width="12.85546875" style="2692" customWidth="1"/>
    <col min="8698" max="8700" width="0" style="2692" hidden="1" customWidth="1"/>
    <col min="8701" max="8701" width="12.5703125" style="2692" bestFit="1" customWidth="1"/>
    <col min="8702" max="8704" width="0" style="2692" hidden="1" customWidth="1"/>
    <col min="8705" max="8705" width="12.5703125" style="2692" bestFit="1" customWidth="1"/>
    <col min="8706" max="8708" width="0" style="2692" hidden="1" customWidth="1"/>
    <col min="8709" max="8709" width="12" style="2692" customWidth="1"/>
    <col min="8710" max="8712" width="0" style="2692" hidden="1" customWidth="1"/>
    <col min="8713" max="8713" width="12.5703125" style="2692" bestFit="1" customWidth="1"/>
    <col min="8714" max="8716" width="0" style="2692" hidden="1" customWidth="1"/>
    <col min="8717" max="8717" width="13" style="2692" customWidth="1"/>
    <col min="8718" max="8720" width="0" style="2692" hidden="1" customWidth="1"/>
    <col min="8721" max="8721" width="12.5703125" style="2692" customWidth="1"/>
    <col min="8722" max="8724" width="0" style="2692" hidden="1" customWidth="1"/>
    <col min="8725" max="8725" width="12.28515625" style="2692" customWidth="1"/>
    <col min="8726" max="8728" width="0" style="2692" hidden="1" customWidth="1"/>
    <col min="8729" max="8729" width="12.5703125" style="2692" bestFit="1" customWidth="1"/>
    <col min="8730" max="8732" width="0" style="2692" hidden="1" customWidth="1"/>
    <col min="8733" max="8733" width="12.5703125" style="2692" bestFit="1" customWidth="1"/>
    <col min="8734" max="8769" width="0" style="2692" hidden="1" customWidth="1"/>
    <col min="8770" max="8770" width="9.140625" style="2692" customWidth="1"/>
    <col min="8771" max="8882" width="9.140625" style="2692"/>
    <col min="8883" max="8883" width="0.85546875" style="2692" customWidth="1"/>
    <col min="8884" max="8884" width="3.7109375" style="2692" customWidth="1"/>
    <col min="8885" max="8885" width="44.42578125" style="2692" customWidth="1"/>
    <col min="8886" max="8887" width="0" style="2692" hidden="1" customWidth="1"/>
    <col min="8888" max="8888" width="14.85546875" style="2692" bestFit="1" customWidth="1"/>
    <col min="8889" max="8896" width="0" style="2692" hidden="1" customWidth="1"/>
    <col min="8897" max="8897" width="12" style="2692" customWidth="1"/>
    <col min="8898" max="8900" width="0" style="2692" hidden="1" customWidth="1"/>
    <col min="8901" max="8901" width="11.7109375" style="2692" customWidth="1"/>
    <col min="8902" max="8904" width="0" style="2692" hidden="1" customWidth="1"/>
    <col min="8905" max="8905" width="12" style="2692" customWidth="1"/>
    <col min="8906" max="8908" width="0" style="2692" hidden="1" customWidth="1"/>
    <col min="8909" max="8909" width="12.28515625" style="2692" customWidth="1"/>
    <col min="8910" max="8912" width="0" style="2692" hidden="1" customWidth="1"/>
    <col min="8913" max="8913" width="12.140625" style="2692" customWidth="1"/>
    <col min="8914" max="8916" width="0" style="2692" hidden="1" customWidth="1"/>
    <col min="8917" max="8917" width="11.7109375" style="2692" customWidth="1"/>
    <col min="8918" max="8920" width="0" style="2692" hidden="1" customWidth="1"/>
    <col min="8921" max="8921" width="12.140625" style="2692" customWidth="1"/>
    <col min="8922" max="8924" width="0" style="2692" hidden="1" customWidth="1"/>
    <col min="8925" max="8925" width="12.7109375" style="2692" customWidth="1"/>
    <col min="8926" max="8928" width="0" style="2692" hidden="1" customWidth="1"/>
    <col min="8929" max="8929" width="12" style="2692" customWidth="1"/>
    <col min="8930" max="8932" width="0" style="2692" hidden="1" customWidth="1"/>
    <col min="8933" max="8933" width="12.42578125" style="2692" customWidth="1"/>
    <col min="8934" max="8936" width="0" style="2692" hidden="1" customWidth="1"/>
    <col min="8937" max="8937" width="12.42578125" style="2692" customWidth="1"/>
    <col min="8938" max="8940" width="0" style="2692" hidden="1" customWidth="1"/>
    <col min="8941" max="8941" width="12.28515625" style="2692" customWidth="1"/>
    <col min="8942" max="8944" width="0" style="2692" hidden="1" customWidth="1"/>
    <col min="8945" max="8945" width="12.28515625" style="2692" customWidth="1"/>
    <col min="8946" max="8948" width="0" style="2692" hidden="1" customWidth="1"/>
    <col min="8949" max="8949" width="12.28515625" style="2692" customWidth="1"/>
    <col min="8950" max="8952" width="0" style="2692" hidden="1" customWidth="1"/>
    <col min="8953" max="8953" width="12.85546875" style="2692" customWidth="1"/>
    <col min="8954" max="8956" width="0" style="2692" hidden="1" customWidth="1"/>
    <col min="8957" max="8957" width="12.5703125" style="2692" bestFit="1" customWidth="1"/>
    <col min="8958" max="8960" width="0" style="2692" hidden="1" customWidth="1"/>
    <col min="8961" max="8961" width="12.5703125" style="2692" bestFit="1" customWidth="1"/>
    <col min="8962" max="8964" width="0" style="2692" hidden="1" customWidth="1"/>
    <col min="8965" max="8965" width="12" style="2692" customWidth="1"/>
    <col min="8966" max="8968" width="0" style="2692" hidden="1" customWidth="1"/>
    <col min="8969" max="8969" width="12.5703125" style="2692" bestFit="1" customWidth="1"/>
    <col min="8970" max="8972" width="0" style="2692" hidden="1" customWidth="1"/>
    <col min="8973" max="8973" width="13" style="2692" customWidth="1"/>
    <col min="8974" max="8976" width="0" style="2692" hidden="1" customWidth="1"/>
    <col min="8977" max="8977" width="12.5703125" style="2692" customWidth="1"/>
    <col min="8978" max="8980" width="0" style="2692" hidden="1" customWidth="1"/>
    <col min="8981" max="8981" width="12.28515625" style="2692" customWidth="1"/>
    <col min="8982" max="8984" width="0" style="2692" hidden="1" customWidth="1"/>
    <col min="8985" max="8985" width="12.5703125" style="2692" bestFit="1" customWidth="1"/>
    <col min="8986" max="8988" width="0" style="2692" hidden="1" customWidth="1"/>
    <col min="8989" max="8989" width="12.5703125" style="2692" bestFit="1" customWidth="1"/>
    <col min="8990" max="9025" width="0" style="2692" hidden="1" customWidth="1"/>
    <col min="9026" max="9026" width="9.140625" style="2692" customWidth="1"/>
    <col min="9027" max="9138" width="9.140625" style="2692"/>
    <col min="9139" max="9139" width="0.85546875" style="2692" customWidth="1"/>
    <col min="9140" max="9140" width="3.7109375" style="2692" customWidth="1"/>
    <col min="9141" max="9141" width="44.42578125" style="2692" customWidth="1"/>
    <col min="9142" max="9143" width="0" style="2692" hidden="1" customWidth="1"/>
    <col min="9144" max="9144" width="14.85546875" style="2692" bestFit="1" customWidth="1"/>
    <col min="9145" max="9152" width="0" style="2692" hidden="1" customWidth="1"/>
    <col min="9153" max="9153" width="12" style="2692" customWidth="1"/>
    <col min="9154" max="9156" width="0" style="2692" hidden="1" customWidth="1"/>
    <col min="9157" max="9157" width="11.7109375" style="2692" customWidth="1"/>
    <col min="9158" max="9160" width="0" style="2692" hidden="1" customWidth="1"/>
    <col min="9161" max="9161" width="12" style="2692" customWidth="1"/>
    <col min="9162" max="9164" width="0" style="2692" hidden="1" customWidth="1"/>
    <col min="9165" max="9165" width="12.28515625" style="2692" customWidth="1"/>
    <col min="9166" max="9168" width="0" style="2692" hidden="1" customWidth="1"/>
    <col min="9169" max="9169" width="12.140625" style="2692" customWidth="1"/>
    <col min="9170" max="9172" width="0" style="2692" hidden="1" customWidth="1"/>
    <col min="9173" max="9173" width="11.7109375" style="2692" customWidth="1"/>
    <col min="9174" max="9176" width="0" style="2692" hidden="1" customWidth="1"/>
    <col min="9177" max="9177" width="12.140625" style="2692" customWidth="1"/>
    <col min="9178" max="9180" width="0" style="2692" hidden="1" customWidth="1"/>
    <col min="9181" max="9181" width="12.7109375" style="2692" customWidth="1"/>
    <col min="9182" max="9184" width="0" style="2692" hidden="1" customWidth="1"/>
    <col min="9185" max="9185" width="12" style="2692" customWidth="1"/>
    <col min="9186" max="9188" width="0" style="2692" hidden="1" customWidth="1"/>
    <col min="9189" max="9189" width="12.42578125" style="2692" customWidth="1"/>
    <col min="9190" max="9192" width="0" style="2692" hidden="1" customWidth="1"/>
    <col min="9193" max="9193" width="12.42578125" style="2692" customWidth="1"/>
    <col min="9194" max="9196" width="0" style="2692" hidden="1" customWidth="1"/>
    <col min="9197" max="9197" width="12.28515625" style="2692" customWidth="1"/>
    <col min="9198" max="9200" width="0" style="2692" hidden="1" customWidth="1"/>
    <col min="9201" max="9201" width="12.28515625" style="2692" customWidth="1"/>
    <col min="9202" max="9204" width="0" style="2692" hidden="1" customWidth="1"/>
    <col min="9205" max="9205" width="12.28515625" style="2692" customWidth="1"/>
    <col min="9206" max="9208" width="0" style="2692" hidden="1" customWidth="1"/>
    <col min="9209" max="9209" width="12.85546875" style="2692" customWidth="1"/>
    <col min="9210" max="9212" width="0" style="2692" hidden="1" customWidth="1"/>
    <col min="9213" max="9213" width="12.5703125" style="2692" bestFit="1" customWidth="1"/>
    <col min="9214" max="9216" width="0" style="2692" hidden="1" customWidth="1"/>
    <col min="9217" max="9217" width="12.5703125" style="2692" bestFit="1" customWidth="1"/>
    <col min="9218" max="9220" width="0" style="2692" hidden="1" customWidth="1"/>
    <col min="9221" max="9221" width="12" style="2692" customWidth="1"/>
    <col min="9222" max="9224" width="0" style="2692" hidden="1" customWidth="1"/>
    <col min="9225" max="9225" width="12.5703125" style="2692" bestFit="1" customWidth="1"/>
    <col min="9226" max="9228" width="0" style="2692" hidden="1" customWidth="1"/>
    <col min="9229" max="9229" width="13" style="2692" customWidth="1"/>
    <col min="9230" max="9232" width="0" style="2692" hidden="1" customWidth="1"/>
    <col min="9233" max="9233" width="12.5703125" style="2692" customWidth="1"/>
    <col min="9234" max="9236" width="0" style="2692" hidden="1" customWidth="1"/>
    <col min="9237" max="9237" width="12.28515625" style="2692" customWidth="1"/>
    <col min="9238" max="9240" width="0" style="2692" hidden="1" customWidth="1"/>
    <col min="9241" max="9241" width="12.5703125" style="2692" bestFit="1" customWidth="1"/>
    <col min="9242" max="9244" width="0" style="2692" hidden="1" customWidth="1"/>
    <col min="9245" max="9245" width="12.5703125" style="2692" bestFit="1" customWidth="1"/>
    <col min="9246" max="9281" width="0" style="2692" hidden="1" customWidth="1"/>
    <col min="9282" max="9282" width="9.140625" style="2692" customWidth="1"/>
    <col min="9283" max="9394" width="9.140625" style="2692"/>
    <col min="9395" max="9395" width="0.85546875" style="2692" customWidth="1"/>
    <col min="9396" max="9396" width="3.7109375" style="2692" customWidth="1"/>
    <col min="9397" max="9397" width="44.42578125" style="2692" customWidth="1"/>
    <col min="9398" max="9399" width="0" style="2692" hidden="1" customWidth="1"/>
    <col min="9400" max="9400" width="14.85546875" style="2692" bestFit="1" customWidth="1"/>
    <col min="9401" max="9408" width="0" style="2692" hidden="1" customWidth="1"/>
    <col min="9409" max="9409" width="12" style="2692" customWidth="1"/>
    <col min="9410" max="9412" width="0" style="2692" hidden="1" customWidth="1"/>
    <col min="9413" max="9413" width="11.7109375" style="2692" customWidth="1"/>
    <col min="9414" max="9416" width="0" style="2692" hidden="1" customWidth="1"/>
    <col min="9417" max="9417" width="12" style="2692" customWidth="1"/>
    <col min="9418" max="9420" width="0" style="2692" hidden="1" customWidth="1"/>
    <col min="9421" max="9421" width="12.28515625" style="2692" customWidth="1"/>
    <col min="9422" max="9424" width="0" style="2692" hidden="1" customWidth="1"/>
    <col min="9425" max="9425" width="12.140625" style="2692" customWidth="1"/>
    <col min="9426" max="9428" width="0" style="2692" hidden="1" customWidth="1"/>
    <col min="9429" max="9429" width="11.7109375" style="2692" customWidth="1"/>
    <col min="9430" max="9432" width="0" style="2692" hidden="1" customWidth="1"/>
    <col min="9433" max="9433" width="12.140625" style="2692" customWidth="1"/>
    <col min="9434" max="9436" width="0" style="2692" hidden="1" customWidth="1"/>
    <col min="9437" max="9437" width="12.7109375" style="2692" customWidth="1"/>
    <col min="9438" max="9440" width="0" style="2692" hidden="1" customWidth="1"/>
    <col min="9441" max="9441" width="12" style="2692" customWidth="1"/>
    <col min="9442" max="9444" width="0" style="2692" hidden="1" customWidth="1"/>
    <col min="9445" max="9445" width="12.42578125" style="2692" customWidth="1"/>
    <col min="9446" max="9448" width="0" style="2692" hidden="1" customWidth="1"/>
    <col min="9449" max="9449" width="12.42578125" style="2692" customWidth="1"/>
    <col min="9450" max="9452" width="0" style="2692" hidden="1" customWidth="1"/>
    <col min="9453" max="9453" width="12.28515625" style="2692" customWidth="1"/>
    <col min="9454" max="9456" width="0" style="2692" hidden="1" customWidth="1"/>
    <col min="9457" max="9457" width="12.28515625" style="2692" customWidth="1"/>
    <col min="9458" max="9460" width="0" style="2692" hidden="1" customWidth="1"/>
    <col min="9461" max="9461" width="12.28515625" style="2692" customWidth="1"/>
    <col min="9462" max="9464" width="0" style="2692" hidden="1" customWidth="1"/>
    <col min="9465" max="9465" width="12.85546875" style="2692" customWidth="1"/>
    <col min="9466" max="9468" width="0" style="2692" hidden="1" customWidth="1"/>
    <col min="9469" max="9469" width="12.5703125" style="2692" bestFit="1" customWidth="1"/>
    <col min="9470" max="9472" width="0" style="2692" hidden="1" customWidth="1"/>
    <col min="9473" max="9473" width="12.5703125" style="2692" bestFit="1" customWidth="1"/>
    <col min="9474" max="9476" width="0" style="2692" hidden="1" customWidth="1"/>
    <col min="9477" max="9477" width="12" style="2692" customWidth="1"/>
    <col min="9478" max="9480" width="0" style="2692" hidden="1" customWidth="1"/>
    <col min="9481" max="9481" width="12.5703125" style="2692" bestFit="1" customWidth="1"/>
    <col min="9482" max="9484" width="0" style="2692" hidden="1" customWidth="1"/>
    <col min="9485" max="9485" width="13" style="2692" customWidth="1"/>
    <col min="9486" max="9488" width="0" style="2692" hidden="1" customWidth="1"/>
    <col min="9489" max="9489" width="12.5703125" style="2692" customWidth="1"/>
    <col min="9490" max="9492" width="0" style="2692" hidden="1" customWidth="1"/>
    <col min="9493" max="9493" width="12.28515625" style="2692" customWidth="1"/>
    <col min="9494" max="9496" width="0" style="2692" hidden="1" customWidth="1"/>
    <col min="9497" max="9497" width="12.5703125" style="2692" bestFit="1" customWidth="1"/>
    <col min="9498" max="9500" width="0" style="2692" hidden="1" customWidth="1"/>
    <col min="9501" max="9501" width="12.5703125" style="2692" bestFit="1" customWidth="1"/>
    <col min="9502" max="9537" width="0" style="2692" hidden="1" customWidth="1"/>
    <col min="9538" max="9538" width="9.140625" style="2692" customWidth="1"/>
    <col min="9539" max="9650" width="9.140625" style="2692"/>
    <col min="9651" max="9651" width="0.85546875" style="2692" customWidth="1"/>
    <col min="9652" max="9652" width="3.7109375" style="2692" customWidth="1"/>
    <col min="9653" max="9653" width="44.42578125" style="2692" customWidth="1"/>
    <col min="9654" max="9655" width="0" style="2692" hidden="1" customWidth="1"/>
    <col min="9656" max="9656" width="14.85546875" style="2692" bestFit="1" customWidth="1"/>
    <col min="9657" max="9664" width="0" style="2692" hidden="1" customWidth="1"/>
    <col min="9665" max="9665" width="12" style="2692" customWidth="1"/>
    <col min="9666" max="9668" width="0" style="2692" hidden="1" customWidth="1"/>
    <col min="9669" max="9669" width="11.7109375" style="2692" customWidth="1"/>
    <col min="9670" max="9672" width="0" style="2692" hidden="1" customWidth="1"/>
    <col min="9673" max="9673" width="12" style="2692" customWidth="1"/>
    <col min="9674" max="9676" width="0" style="2692" hidden="1" customWidth="1"/>
    <col min="9677" max="9677" width="12.28515625" style="2692" customWidth="1"/>
    <col min="9678" max="9680" width="0" style="2692" hidden="1" customWidth="1"/>
    <col min="9681" max="9681" width="12.140625" style="2692" customWidth="1"/>
    <col min="9682" max="9684" width="0" style="2692" hidden="1" customWidth="1"/>
    <col min="9685" max="9685" width="11.7109375" style="2692" customWidth="1"/>
    <col min="9686" max="9688" width="0" style="2692" hidden="1" customWidth="1"/>
    <col min="9689" max="9689" width="12.140625" style="2692" customWidth="1"/>
    <col min="9690" max="9692" width="0" style="2692" hidden="1" customWidth="1"/>
    <col min="9693" max="9693" width="12.7109375" style="2692" customWidth="1"/>
    <col min="9694" max="9696" width="0" style="2692" hidden="1" customWidth="1"/>
    <col min="9697" max="9697" width="12" style="2692" customWidth="1"/>
    <col min="9698" max="9700" width="0" style="2692" hidden="1" customWidth="1"/>
    <col min="9701" max="9701" width="12.42578125" style="2692" customWidth="1"/>
    <col min="9702" max="9704" width="0" style="2692" hidden="1" customWidth="1"/>
    <col min="9705" max="9705" width="12.42578125" style="2692" customWidth="1"/>
    <col min="9706" max="9708" width="0" style="2692" hidden="1" customWidth="1"/>
    <col min="9709" max="9709" width="12.28515625" style="2692" customWidth="1"/>
    <col min="9710" max="9712" width="0" style="2692" hidden="1" customWidth="1"/>
    <col min="9713" max="9713" width="12.28515625" style="2692" customWidth="1"/>
    <col min="9714" max="9716" width="0" style="2692" hidden="1" customWidth="1"/>
    <col min="9717" max="9717" width="12.28515625" style="2692" customWidth="1"/>
    <col min="9718" max="9720" width="0" style="2692" hidden="1" customWidth="1"/>
    <col min="9721" max="9721" width="12.85546875" style="2692" customWidth="1"/>
    <col min="9722" max="9724" width="0" style="2692" hidden="1" customWidth="1"/>
    <col min="9725" max="9725" width="12.5703125" style="2692" bestFit="1" customWidth="1"/>
    <col min="9726" max="9728" width="0" style="2692" hidden="1" customWidth="1"/>
    <col min="9729" max="9729" width="12.5703125" style="2692" bestFit="1" customWidth="1"/>
    <col min="9730" max="9732" width="0" style="2692" hidden="1" customWidth="1"/>
    <col min="9733" max="9733" width="12" style="2692" customWidth="1"/>
    <col min="9734" max="9736" width="0" style="2692" hidden="1" customWidth="1"/>
    <col min="9737" max="9737" width="12.5703125" style="2692" bestFit="1" customWidth="1"/>
    <col min="9738" max="9740" width="0" style="2692" hidden="1" customWidth="1"/>
    <col min="9741" max="9741" width="13" style="2692" customWidth="1"/>
    <col min="9742" max="9744" width="0" style="2692" hidden="1" customWidth="1"/>
    <col min="9745" max="9745" width="12.5703125" style="2692" customWidth="1"/>
    <col min="9746" max="9748" width="0" style="2692" hidden="1" customWidth="1"/>
    <col min="9749" max="9749" width="12.28515625" style="2692" customWidth="1"/>
    <col min="9750" max="9752" width="0" style="2692" hidden="1" customWidth="1"/>
    <col min="9753" max="9753" width="12.5703125" style="2692" bestFit="1" customWidth="1"/>
    <col min="9754" max="9756" width="0" style="2692" hidden="1" customWidth="1"/>
    <col min="9757" max="9757" width="12.5703125" style="2692" bestFit="1" customWidth="1"/>
    <col min="9758" max="9793" width="0" style="2692" hidden="1" customWidth="1"/>
    <col min="9794" max="9794" width="9.140625" style="2692" customWidth="1"/>
    <col min="9795" max="9906" width="9.140625" style="2692"/>
    <col min="9907" max="9907" width="0.85546875" style="2692" customWidth="1"/>
    <col min="9908" max="9908" width="3.7109375" style="2692" customWidth="1"/>
    <col min="9909" max="9909" width="44.42578125" style="2692" customWidth="1"/>
    <col min="9910" max="9911" width="0" style="2692" hidden="1" customWidth="1"/>
    <col min="9912" max="9912" width="14.85546875" style="2692" bestFit="1" customWidth="1"/>
    <col min="9913" max="9920" width="0" style="2692" hidden="1" customWidth="1"/>
    <col min="9921" max="9921" width="12" style="2692" customWidth="1"/>
    <col min="9922" max="9924" width="0" style="2692" hidden="1" customWidth="1"/>
    <col min="9925" max="9925" width="11.7109375" style="2692" customWidth="1"/>
    <col min="9926" max="9928" width="0" style="2692" hidden="1" customWidth="1"/>
    <col min="9929" max="9929" width="12" style="2692" customWidth="1"/>
    <col min="9930" max="9932" width="0" style="2692" hidden="1" customWidth="1"/>
    <col min="9933" max="9933" width="12.28515625" style="2692" customWidth="1"/>
    <col min="9934" max="9936" width="0" style="2692" hidden="1" customWidth="1"/>
    <col min="9937" max="9937" width="12.140625" style="2692" customWidth="1"/>
    <col min="9938" max="9940" width="0" style="2692" hidden="1" customWidth="1"/>
    <col min="9941" max="9941" width="11.7109375" style="2692" customWidth="1"/>
    <col min="9942" max="9944" width="0" style="2692" hidden="1" customWidth="1"/>
    <col min="9945" max="9945" width="12.140625" style="2692" customWidth="1"/>
    <col min="9946" max="9948" width="0" style="2692" hidden="1" customWidth="1"/>
    <col min="9949" max="9949" width="12.7109375" style="2692" customWidth="1"/>
    <col min="9950" max="9952" width="0" style="2692" hidden="1" customWidth="1"/>
    <col min="9953" max="9953" width="12" style="2692" customWidth="1"/>
    <col min="9954" max="9956" width="0" style="2692" hidden="1" customWidth="1"/>
    <col min="9957" max="9957" width="12.42578125" style="2692" customWidth="1"/>
    <col min="9958" max="9960" width="0" style="2692" hidden="1" customWidth="1"/>
    <col min="9961" max="9961" width="12.42578125" style="2692" customWidth="1"/>
    <col min="9962" max="9964" width="0" style="2692" hidden="1" customWidth="1"/>
    <col min="9965" max="9965" width="12.28515625" style="2692" customWidth="1"/>
    <col min="9966" max="9968" width="0" style="2692" hidden="1" customWidth="1"/>
    <col min="9969" max="9969" width="12.28515625" style="2692" customWidth="1"/>
    <col min="9970" max="9972" width="0" style="2692" hidden="1" customWidth="1"/>
    <col min="9973" max="9973" width="12.28515625" style="2692" customWidth="1"/>
    <col min="9974" max="9976" width="0" style="2692" hidden="1" customWidth="1"/>
    <col min="9977" max="9977" width="12.85546875" style="2692" customWidth="1"/>
    <col min="9978" max="9980" width="0" style="2692" hidden="1" customWidth="1"/>
    <col min="9981" max="9981" width="12.5703125" style="2692" bestFit="1" customWidth="1"/>
    <col min="9982" max="9984" width="0" style="2692" hidden="1" customWidth="1"/>
    <col min="9985" max="9985" width="12.5703125" style="2692" bestFit="1" customWidth="1"/>
    <col min="9986" max="9988" width="0" style="2692" hidden="1" customWidth="1"/>
    <col min="9989" max="9989" width="12" style="2692" customWidth="1"/>
    <col min="9990" max="9992" width="0" style="2692" hidden="1" customWidth="1"/>
    <col min="9993" max="9993" width="12.5703125" style="2692" bestFit="1" customWidth="1"/>
    <col min="9994" max="9996" width="0" style="2692" hidden="1" customWidth="1"/>
    <col min="9997" max="9997" width="13" style="2692" customWidth="1"/>
    <col min="9998" max="10000" width="0" style="2692" hidden="1" customWidth="1"/>
    <col min="10001" max="10001" width="12.5703125" style="2692" customWidth="1"/>
    <col min="10002" max="10004" width="0" style="2692" hidden="1" customWidth="1"/>
    <col min="10005" max="10005" width="12.28515625" style="2692" customWidth="1"/>
    <col min="10006" max="10008" width="0" style="2692" hidden="1" customWidth="1"/>
    <col min="10009" max="10009" width="12.5703125" style="2692" bestFit="1" customWidth="1"/>
    <col min="10010" max="10012" width="0" style="2692" hidden="1" customWidth="1"/>
    <col min="10013" max="10013" width="12.5703125" style="2692" bestFit="1" customWidth="1"/>
    <col min="10014" max="10049" width="0" style="2692" hidden="1" customWidth="1"/>
    <col min="10050" max="10050" width="9.140625" style="2692" customWidth="1"/>
    <col min="10051" max="10162" width="9.140625" style="2692"/>
    <col min="10163" max="10163" width="0.85546875" style="2692" customWidth="1"/>
    <col min="10164" max="10164" width="3.7109375" style="2692" customWidth="1"/>
    <col min="10165" max="10165" width="44.42578125" style="2692" customWidth="1"/>
    <col min="10166" max="10167" width="0" style="2692" hidden="1" customWidth="1"/>
    <col min="10168" max="10168" width="14.85546875" style="2692" bestFit="1" customWidth="1"/>
    <col min="10169" max="10176" width="0" style="2692" hidden="1" customWidth="1"/>
    <col min="10177" max="10177" width="12" style="2692" customWidth="1"/>
    <col min="10178" max="10180" width="0" style="2692" hidden="1" customWidth="1"/>
    <col min="10181" max="10181" width="11.7109375" style="2692" customWidth="1"/>
    <col min="10182" max="10184" width="0" style="2692" hidden="1" customWidth="1"/>
    <col min="10185" max="10185" width="12" style="2692" customWidth="1"/>
    <col min="10186" max="10188" width="0" style="2692" hidden="1" customWidth="1"/>
    <col min="10189" max="10189" width="12.28515625" style="2692" customWidth="1"/>
    <col min="10190" max="10192" width="0" style="2692" hidden="1" customWidth="1"/>
    <col min="10193" max="10193" width="12.140625" style="2692" customWidth="1"/>
    <col min="10194" max="10196" width="0" style="2692" hidden="1" customWidth="1"/>
    <col min="10197" max="10197" width="11.7109375" style="2692" customWidth="1"/>
    <col min="10198" max="10200" width="0" style="2692" hidden="1" customWidth="1"/>
    <col min="10201" max="10201" width="12.140625" style="2692" customWidth="1"/>
    <col min="10202" max="10204" width="0" style="2692" hidden="1" customWidth="1"/>
    <col min="10205" max="10205" width="12.7109375" style="2692" customWidth="1"/>
    <col min="10206" max="10208" width="0" style="2692" hidden="1" customWidth="1"/>
    <col min="10209" max="10209" width="12" style="2692" customWidth="1"/>
    <col min="10210" max="10212" width="0" style="2692" hidden="1" customWidth="1"/>
    <col min="10213" max="10213" width="12.42578125" style="2692" customWidth="1"/>
    <col min="10214" max="10216" width="0" style="2692" hidden="1" customWidth="1"/>
    <col min="10217" max="10217" width="12.42578125" style="2692" customWidth="1"/>
    <col min="10218" max="10220" width="0" style="2692" hidden="1" customWidth="1"/>
    <col min="10221" max="10221" width="12.28515625" style="2692" customWidth="1"/>
    <col min="10222" max="10224" width="0" style="2692" hidden="1" customWidth="1"/>
    <col min="10225" max="10225" width="12.28515625" style="2692" customWidth="1"/>
    <col min="10226" max="10228" width="0" style="2692" hidden="1" customWidth="1"/>
    <col min="10229" max="10229" width="12.28515625" style="2692" customWidth="1"/>
    <col min="10230" max="10232" width="0" style="2692" hidden="1" customWidth="1"/>
    <col min="10233" max="10233" width="12.85546875" style="2692" customWidth="1"/>
    <col min="10234" max="10236" width="0" style="2692" hidden="1" customWidth="1"/>
    <col min="10237" max="10237" width="12.5703125" style="2692" bestFit="1" customWidth="1"/>
    <col min="10238" max="10240" width="0" style="2692" hidden="1" customWidth="1"/>
    <col min="10241" max="10241" width="12.5703125" style="2692" bestFit="1" customWidth="1"/>
    <col min="10242" max="10244" width="0" style="2692" hidden="1" customWidth="1"/>
    <col min="10245" max="10245" width="12" style="2692" customWidth="1"/>
    <col min="10246" max="10248" width="0" style="2692" hidden="1" customWidth="1"/>
    <col min="10249" max="10249" width="12.5703125" style="2692" bestFit="1" customWidth="1"/>
    <col min="10250" max="10252" width="0" style="2692" hidden="1" customWidth="1"/>
    <col min="10253" max="10253" width="13" style="2692" customWidth="1"/>
    <col min="10254" max="10256" width="0" style="2692" hidden="1" customWidth="1"/>
    <col min="10257" max="10257" width="12.5703125" style="2692" customWidth="1"/>
    <col min="10258" max="10260" width="0" style="2692" hidden="1" customWidth="1"/>
    <col min="10261" max="10261" width="12.28515625" style="2692" customWidth="1"/>
    <col min="10262" max="10264" width="0" style="2692" hidden="1" customWidth="1"/>
    <col min="10265" max="10265" width="12.5703125" style="2692" bestFit="1" customWidth="1"/>
    <col min="10266" max="10268" width="0" style="2692" hidden="1" customWidth="1"/>
    <col min="10269" max="10269" width="12.5703125" style="2692" bestFit="1" customWidth="1"/>
    <col min="10270" max="10305" width="0" style="2692" hidden="1" customWidth="1"/>
    <col min="10306" max="10306" width="9.140625" style="2692" customWidth="1"/>
    <col min="10307" max="10418" width="9.140625" style="2692"/>
    <col min="10419" max="10419" width="0.85546875" style="2692" customWidth="1"/>
    <col min="10420" max="10420" width="3.7109375" style="2692" customWidth="1"/>
    <col min="10421" max="10421" width="44.42578125" style="2692" customWidth="1"/>
    <col min="10422" max="10423" width="0" style="2692" hidden="1" customWidth="1"/>
    <col min="10424" max="10424" width="14.85546875" style="2692" bestFit="1" customWidth="1"/>
    <col min="10425" max="10432" width="0" style="2692" hidden="1" customWidth="1"/>
    <col min="10433" max="10433" width="12" style="2692" customWidth="1"/>
    <col min="10434" max="10436" width="0" style="2692" hidden="1" customWidth="1"/>
    <col min="10437" max="10437" width="11.7109375" style="2692" customWidth="1"/>
    <col min="10438" max="10440" width="0" style="2692" hidden="1" customWidth="1"/>
    <col min="10441" max="10441" width="12" style="2692" customWidth="1"/>
    <col min="10442" max="10444" width="0" style="2692" hidden="1" customWidth="1"/>
    <col min="10445" max="10445" width="12.28515625" style="2692" customWidth="1"/>
    <col min="10446" max="10448" width="0" style="2692" hidden="1" customWidth="1"/>
    <col min="10449" max="10449" width="12.140625" style="2692" customWidth="1"/>
    <col min="10450" max="10452" width="0" style="2692" hidden="1" customWidth="1"/>
    <col min="10453" max="10453" width="11.7109375" style="2692" customWidth="1"/>
    <col min="10454" max="10456" width="0" style="2692" hidden="1" customWidth="1"/>
    <col min="10457" max="10457" width="12.140625" style="2692" customWidth="1"/>
    <col min="10458" max="10460" width="0" style="2692" hidden="1" customWidth="1"/>
    <col min="10461" max="10461" width="12.7109375" style="2692" customWidth="1"/>
    <col min="10462" max="10464" width="0" style="2692" hidden="1" customWidth="1"/>
    <col min="10465" max="10465" width="12" style="2692" customWidth="1"/>
    <col min="10466" max="10468" width="0" style="2692" hidden="1" customWidth="1"/>
    <col min="10469" max="10469" width="12.42578125" style="2692" customWidth="1"/>
    <col min="10470" max="10472" width="0" style="2692" hidden="1" customWidth="1"/>
    <col min="10473" max="10473" width="12.42578125" style="2692" customWidth="1"/>
    <col min="10474" max="10476" width="0" style="2692" hidden="1" customWidth="1"/>
    <col min="10477" max="10477" width="12.28515625" style="2692" customWidth="1"/>
    <col min="10478" max="10480" width="0" style="2692" hidden="1" customWidth="1"/>
    <col min="10481" max="10481" width="12.28515625" style="2692" customWidth="1"/>
    <col min="10482" max="10484" width="0" style="2692" hidden="1" customWidth="1"/>
    <col min="10485" max="10485" width="12.28515625" style="2692" customWidth="1"/>
    <col min="10486" max="10488" width="0" style="2692" hidden="1" customWidth="1"/>
    <col min="10489" max="10489" width="12.85546875" style="2692" customWidth="1"/>
    <col min="10490" max="10492" width="0" style="2692" hidden="1" customWidth="1"/>
    <col min="10493" max="10493" width="12.5703125" style="2692" bestFit="1" customWidth="1"/>
    <col min="10494" max="10496" width="0" style="2692" hidden="1" customWidth="1"/>
    <col min="10497" max="10497" width="12.5703125" style="2692" bestFit="1" customWidth="1"/>
    <col min="10498" max="10500" width="0" style="2692" hidden="1" customWidth="1"/>
    <col min="10501" max="10501" width="12" style="2692" customWidth="1"/>
    <col min="10502" max="10504" width="0" style="2692" hidden="1" customWidth="1"/>
    <col min="10505" max="10505" width="12.5703125" style="2692" bestFit="1" customWidth="1"/>
    <col min="10506" max="10508" width="0" style="2692" hidden="1" customWidth="1"/>
    <col min="10509" max="10509" width="13" style="2692" customWidth="1"/>
    <col min="10510" max="10512" width="0" style="2692" hidden="1" customWidth="1"/>
    <col min="10513" max="10513" width="12.5703125" style="2692" customWidth="1"/>
    <col min="10514" max="10516" width="0" style="2692" hidden="1" customWidth="1"/>
    <col min="10517" max="10517" width="12.28515625" style="2692" customWidth="1"/>
    <col min="10518" max="10520" width="0" style="2692" hidden="1" customWidth="1"/>
    <col min="10521" max="10521" width="12.5703125" style="2692" bestFit="1" customWidth="1"/>
    <col min="10522" max="10524" width="0" style="2692" hidden="1" customWidth="1"/>
    <col min="10525" max="10525" width="12.5703125" style="2692" bestFit="1" customWidth="1"/>
    <col min="10526" max="10561" width="0" style="2692" hidden="1" customWidth="1"/>
    <col min="10562" max="10562" width="9.140625" style="2692" customWidth="1"/>
    <col min="10563" max="10674" width="9.140625" style="2692"/>
    <col min="10675" max="10675" width="0.85546875" style="2692" customWidth="1"/>
    <col min="10676" max="10676" width="3.7109375" style="2692" customWidth="1"/>
    <col min="10677" max="10677" width="44.42578125" style="2692" customWidth="1"/>
    <col min="10678" max="10679" width="0" style="2692" hidden="1" customWidth="1"/>
    <col min="10680" max="10680" width="14.85546875" style="2692" bestFit="1" customWidth="1"/>
    <col min="10681" max="10688" width="0" style="2692" hidden="1" customWidth="1"/>
    <col min="10689" max="10689" width="12" style="2692" customWidth="1"/>
    <col min="10690" max="10692" width="0" style="2692" hidden="1" customWidth="1"/>
    <col min="10693" max="10693" width="11.7109375" style="2692" customWidth="1"/>
    <col min="10694" max="10696" width="0" style="2692" hidden="1" customWidth="1"/>
    <col min="10697" max="10697" width="12" style="2692" customWidth="1"/>
    <col min="10698" max="10700" width="0" style="2692" hidden="1" customWidth="1"/>
    <col min="10701" max="10701" width="12.28515625" style="2692" customWidth="1"/>
    <col min="10702" max="10704" width="0" style="2692" hidden="1" customWidth="1"/>
    <col min="10705" max="10705" width="12.140625" style="2692" customWidth="1"/>
    <col min="10706" max="10708" width="0" style="2692" hidden="1" customWidth="1"/>
    <col min="10709" max="10709" width="11.7109375" style="2692" customWidth="1"/>
    <col min="10710" max="10712" width="0" style="2692" hidden="1" customWidth="1"/>
    <col min="10713" max="10713" width="12.140625" style="2692" customWidth="1"/>
    <col min="10714" max="10716" width="0" style="2692" hidden="1" customWidth="1"/>
    <col min="10717" max="10717" width="12.7109375" style="2692" customWidth="1"/>
    <col min="10718" max="10720" width="0" style="2692" hidden="1" customWidth="1"/>
    <col min="10721" max="10721" width="12" style="2692" customWidth="1"/>
    <col min="10722" max="10724" width="0" style="2692" hidden="1" customWidth="1"/>
    <col min="10725" max="10725" width="12.42578125" style="2692" customWidth="1"/>
    <col min="10726" max="10728" width="0" style="2692" hidden="1" customWidth="1"/>
    <col min="10729" max="10729" width="12.42578125" style="2692" customWidth="1"/>
    <col min="10730" max="10732" width="0" style="2692" hidden="1" customWidth="1"/>
    <col min="10733" max="10733" width="12.28515625" style="2692" customWidth="1"/>
    <col min="10734" max="10736" width="0" style="2692" hidden="1" customWidth="1"/>
    <col min="10737" max="10737" width="12.28515625" style="2692" customWidth="1"/>
    <col min="10738" max="10740" width="0" style="2692" hidden="1" customWidth="1"/>
    <col min="10741" max="10741" width="12.28515625" style="2692" customWidth="1"/>
    <col min="10742" max="10744" width="0" style="2692" hidden="1" customWidth="1"/>
    <col min="10745" max="10745" width="12.85546875" style="2692" customWidth="1"/>
    <col min="10746" max="10748" width="0" style="2692" hidden="1" customWidth="1"/>
    <col min="10749" max="10749" width="12.5703125" style="2692" bestFit="1" customWidth="1"/>
    <col min="10750" max="10752" width="0" style="2692" hidden="1" customWidth="1"/>
    <col min="10753" max="10753" width="12.5703125" style="2692" bestFit="1" customWidth="1"/>
    <col min="10754" max="10756" width="0" style="2692" hidden="1" customWidth="1"/>
    <col min="10757" max="10757" width="12" style="2692" customWidth="1"/>
    <col min="10758" max="10760" width="0" style="2692" hidden="1" customWidth="1"/>
    <col min="10761" max="10761" width="12.5703125" style="2692" bestFit="1" customWidth="1"/>
    <col min="10762" max="10764" width="0" style="2692" hidden="1" customWidth="1"/>
    <col min="10765" max="10765" width="13" style="2692" customWidth="1"/>
    <col min="10766" max="10768" width="0" style="2692" hidden="1" customWidth="1"/>
    <col min="10769" max="10769" width="12.5703125" style="2692" customWidth="1"/>
    <col min="10770" max="10772" width="0" style="2692" hidden="1" customWidth="1"/>
    <col min="10773" max="10773" width="12.28515625" style="2692" customWidth="1"/>
    <col min="10774" max="10776" width="0" style="2692" hidden="1" customWidth="1"/>
    <col min="10777" max="10777" width="12.5703125" style="2692" bestFit="1" customWidth="1"/>
    <col min="10778" max="10780" width="0" style="2692" hidden="1" customWidth="1"/>
    <col min="10781" max="10781" width="12.5703125" style="2692" bestFit="1" customWidth="1"/>
    <col min="10782" max="10817" width="0" style="2692" hidden="1" customWidth="1"/>
    <col min="10818" max="10818" width="9.140625" style="2692" customWidth="1"/>
    <col min="10819" max="10930" width="9.140625" style="2692"/>
    <col min="10931" max="10931" width="0.85546875" style="2692" customWidth="1"/>
    <col min="10932" max="10932" width="3.7109375" style="2692" customWidth="1"/>
    <col min="10933" max="10933" width="44.42578125" style="2692" customWidth="1"/>
    <col min="10934" max="10935" width="0" style="2692" hidden="1" customWidth="1"/>
    <col min="10936" max="10936" width="14.85546875" style="2692" bestFit="1" customWidth="1"/>
    <col min="10937" max="10944" width="0" style="2692" hidden="1" customWidth="1"/>
    <col min="10945" max="10945" width="12" style="2692" customWidth="1"/>
    <col min="10946" max="10948" width="0" style="2692" hidden="1" customWidth="1"/>
    <col min="10949" max="10949" width="11.7109375" style="2692" customWidth="1"/>
    <col min="10950" max="10952" width="0" style="2692" hidden="1" customWidth="1"/>
    <col min="10953" max="10953" width="12" style="2692" customWidth="1"/>
    <col min="10954" max="10956" width="0" style="2692" hidden="1" customWidth="1"/>
    <col min="10957" max="10957" width="12.28515625" style="2692" customWidth="1"/>
    <col min="10958" max="10960" width="0" style="2692" hidden="1" customWidth="1"/>
    <col min="10961" max="10961" width="12.140625" style="2692" customWidth="1"/>
    <col min="10962" max="10964" width="0" style="2692" hidden="1" customWidth="1"/>
    <col min="10965" max="10965" width="11.7109375" style="2692" customWidth="1"/>
    <col min="10966" max="10968" width="0" style="2692" hidden="1" customWidth="1"/>
    <col min="10969" max="10969" width="12.140625" style="2692" customWidth="1"/>
    <col min="10970" max="10972" width="0" style="2692" hidden="1" customWidth="1"/>
    <col min="10973" max="10973" width="12.7109375" style="2692" customWidth="1"/>
    <col min="10974" max="10976" width="0" style="2692" hidden="1" customWidth="1"/>
    <col min="10977" max="10977" width="12" style="2692" customWidth="1"/>
    <col min="10978" max="10980" width="0" style="2692" hidden="1" customWidth="1"/>
    <col min="10981" max="10981" width="12.42578125" style="2692" customWidth="1"/>
    <col min="10982" max="10984" width="0" style="2692" hidden="1" customWidth="1"/>
    <col min="10985" max="10985" width="12.42578125" style="2692" customWidth="1"/>
    <col min="10986" max="10988" width="0" style="2692" hidden="1" customWidth="1"/>
    <col min="10989" max="10989" width="12.28515625" style="2692" customWidth="1"/>
    <col min="10990" max="10992" width="0" style="2692" hidden="1" customWidth="1"/>
    <col min="10993" max="10993" width="12.28515625" style="2692" customWidth="1"/>
    <col min="10994" max="10996" width="0" style="2692" hidden="1" customWidth="1"/>
    <col min="10997" max="10997" width="12.28515625" style="2692" customWidth="1"/>
    <col min="10998" max="11000" width="0" style="2692" hidden="1" customWidth="1"/>
    <col min="11001" max="11001" width="12.85546875" style="2692" customWidth="1"/>
    <col min="11002" max="11004" width="0" style="2692" hidden="1" customWidth="1"/>
    <col min="11005" max="11005" width="12.5703125" style="2692" bestFit="1" customWidth="1"/>
    <col min="11006" max="11008" width="0" style="2692" hidden="1" customWidth="1"/>
    <col min="11009" max="11009" width="12.5703125" style="2692" bestFit="1" customWidth="1"/>
    <col min="11010" max="11012" width="0" style="2692" hidden="1" customWidth="1"/>
    <col min="11013" max="11013" width="12" style="2692" customWidth="1"/>
    <col min="11014" max="11016" width="0" style="2692" hidden="1" customWidth="1"/>
    <col min="11017" max="11017" width="12.5703125" style="2692" bestFit="1" customWidth="1"/>
    <col min="11018" max="11020" width="0" style="2692" hidden="1" customWidth="1"/>
    <col min="11021" max="11021" width="13" style="2692" customWidth="1"/>
    <col min="11022" max="11024" width="0" style="2692" hidden="1" customWidth="1"/>
    <col min="11025" max="11025" width="12.5703125" style="2692" customWidth="1"/>
    <col min="11026" max="11028" width="0" style="2692" hidden="1" customWidth="1"/>
    <col min="11029" max="11029" width="12.28515625" style="2692" customWidth="1"/>
    <col min="11030" max="11032" width="0" style="2692" hidden="1" customWidth="1"/>
    <col min="11033" max="11033" width="12.5703125" style="2692" bestFit="1" customWidth="1"/>
    <col min="11034" max="11036" width="0" style="2692" hidden="1" customWidth="1"/>
    <col min="11037" max="11037" width="12.5703125" style="2692" bestFit="1" customWidth="1"/>
    <col min="11038" max="11073" width="0" style="2692" hidden="1" customWidth="1"/>
    <col min="11074" max="11074" width="9.140625" style="2692" customWidth="1"/>
    <col min="11075" max="11186" width="9.140625" style="2692"/>
    <col min="11187" max="11187" width="0.85546875" style="2692" customWidth="1"/>
    <col min="11188" max="11188" width="3.7109375" style="2692" customWidth="1"/>
    <col min="11189" max="11189" width="44.42578125" style="2692" customWidth="1"/>
    <col min="11190" max="11191" width="0" style="2692" hidden="1" customWidth="1"/>
    <col min="11192" max="11192" width="14.85546875" style="2692" bestFit="1" customWidth="1"/>
    <col min="11193" max="11200" width="0" style="2692" hidden="1" customWidth="1"/>
    <col min="11201" max="11201" width="12" style="2692" customWidth="1"/>
    <col min="11202" max="11204" width="0" style="2692" hidden="1" customWidth="1"/>
    <col min="11205" max="11205" width="11.7109375" style="2692" customWidth="1"/>
    <col min="11206" max="11208" width="0" style="2692" hidden="1" customWidth="1"/>
    <col min="11209" max="11209" width="12" style="2692" customWidth="1"/>
    <col min="11210" max="11212" width="0" style="2692" hidden="1" customWidth="1"/>
    <col min="11213" max="11213" width="12.28515625" style="2692" customWidth="1"/>
    <col min="11214" max="11216" width="0" style="2692" hidden="1" customWidth="1"/>
    <col min="11217" max="11217" width="12.140625" style="2692" customWidth="1"/>
    <col min="11218" max="11220" width="0" style="2692" hidden="1" customWidth="1"/>
    <col min="11221" max="11221" width="11.7109375" style="2692" customWidth="1"/>
    <col min="11222" max="11224" width="0" style="2692" hidden="1" customWidth="1"/>
    <col min="11225" max="11225" width="12.140625" style="2692" customWidth="1"/>
    <col min="11226" max="11228" width="0" style="2692" hidden="1" customWidth="1"/>
    <col min="11229" max="11229" width="12.7109375" style="2692" customWidth="1"/>
    <col min="11230" max="11232" width="0" style="2692" hidden="1" customWidth="1"/>
    <col min="11233" max="11233" width="12" style="2692" customWidth="1"/>
    <col min="11234" max="11236" width="0" style="2692" hidden="1" customWidth="1"/>
    <col min="11237" max="11237" width="12.42578125" style="2692" customWidth="1"/>
    <col min="11238" max="11240" width="0" style="2692" hidden="1" customWidth="1"/>
    <col min="11241" max="11241" width="12.42578125" style="2692" customWidth="1"/>
    <col min="11242" max="11244" width="0" style="2692" hidden="1" customWidth="1"/>
    <col min="11245" max="11245" width="12.28515625" style="2692" customWidth="1"/>
    <col min="11246" max="11248" width="0" style="2692" hidden="1" customWidth="1"/>
    <col min="11249" max="11249" width="12.28515625" style="2692" customWidth="1"/>
    <col min="11250" max="11252" width="0" style="2692" hidden="1" customWidth="1"/>
    <col min="11253" max="11253" width="12.28515625" style="2692" customWidth="1"/>
    <col min="11254" max="11256" width="0" style="2692" hidden="1" customWidth="1"/>
    <col min="11257" max="11257" width="12.85546875" style="2692" customWidth="1"/>
    <col min="11258" max="11260" width="0" style="2692" hidden="1" customWidth="1"/>
    <col min="11261" max="11261" width="12.5703125" style="2692" bestFit="1" customWidth="1"/>
    <col min="11262" max="11264" width="0" style="2692" hidden="1" customWidth="1"/>
    <col min="11265" max="11265" width="12.5703125" style="2692" bestFit="1" customWidth="1"/>
    <col min="11266" max="11268" width="0" style="2692" hidden="1" customWidth="1"/>
    <col min="11269" max="11269" width="12" style="2692" customWidth="1"/>
    <col min="11270" max="11272" width="0" style="2692" hidden="1" customWidth="1"/>
    <col min="11273" max="11273" width="12.5703125" style="2692" bestFit="1" customWidth="1"/>
    <col min="11274" max="11276" width="0" style="2692" hidden="1" customWidth="1"/>
    <col min="11277" max="11277" width="13" style="2692" customWidth="1"/>
    <col min="11278" max="11280" width="0" style="2692" hidden="1" customWidth="1"/>
    <col min="11281" max="11281" width="12.5703125" style="2692" customWidth="1"/>
    <col min="11282" max="11284" width="0" style="2692" hidden="1" customWidth="1"/>
    <col min="11285" max="11285" width="12.28515625" style="2692" customWidth="1"/>
    <col min="11286" max="11288" width="0" style="2692" hidden="1" customWidth="1"/>
    <col min="11289" max="11289" width="12.5703125" style="2692" bestFit="1" customWidth="1"/>
    <col min="11290" max="11292" width="0" style="2692" hidden="1" customWidth="1"/>
    <col min="11293" max="11293" width="12.5703125" style="2692" bestFit="1" customWidth="1"/>
    <col min="11294" max="11329" width="0" style="2692" hidden="1" customWidth="1"/>
    <col min="11330" max="11330" width="9.140625" style="2692" customWidth="1"/>
    <col min="11331" max="11442" width="9.140625" style="2692"/>
    <col min="11443" max="11443" width="0.85546875" style="2692" customWidth="1"/>
    <col min="11444" max="11444" width="3.7109375" style="2692" customWidth="1"/>
    <col min="11445" max="11445" width="44.42578125" style="2692" customWidth="1"/>
    <col min="11446" max="11447" width="0" style="2692" hidden="1" customWidth="1"/>
    <col min="11448" max="11448" width="14.85546875" style="2692" bestFit="1" customWidth="1"/>
    <col min="11449" max="11456" width="0" style="2692" hidden="1" customWidth="1"/>
    <col min="11457" max="11457" width="12" style="2692" customWidth="1"/>
    <col min="11458" max="11460" width="0" style="2692" hidden="1" customWidth="1"/>
    <col min="11461" max="11461" width="11.7109375" style="2692" customWidth="1"/>
    <col min="11462" max="11464" width="0" style="2692" hidden="1" customWidth="1"/>
    <col min="11465" max="11465" width="12" style="2692" customWidth="1"/>
    <col min="11466" max="11468" width="0" style="2692" hidden="1" customWidth="1"/>
    <col min="11469" max="11469" width="12.28515625" style="2692" customWidth="1"/>
    <col min="11470" max="11472" width="0" style="2692" hidden="1" customWidth="1"/>
    <col min="11473" max="11473" width="12.140625" style="2692" customWidth="1"/>
    <col min="11474" max="11476" width="0" style="2692" hidden="1" customWidth="1"/>
    <col min="11477" max="11477" width="11.7109375" style="2692" customWidth="1"/>
    <col min="11478" max="11480" width="0" style="2692" hidden="1" customWidth="1"/>
    <col min="11481" max="11481" width="12.140625" style="2692" customWidth="1"/>
    <col min="11482" max="11484" width="0" style="2692" hidden="1" customWidth="1"/>
    <col min="11485" max="11485" width="12.7109375" style="2692" customWidth="1"/>
    <col min="11486" max="11488" width="0" style="2692" hidden="1" customWidth="1"/>
    <col min="11489" max="11489" width="12" style="2692" customWidth="1"/>
    <col min="11490" max="11492" width="0" style="2692" hidden="1" customWidth="1"/>
    <col min="11493" max="11493" width="12.42578125" style="2692" customWidth="1"/>
    <col min="11494" max="11496" width="0" style="2692" hidden="1" customWidth="1"/>
    <col min="11497" max="11497" width="12.42578125" style="2692" customWidth="1"/>
    <col min="11498" max="11500" width="0" style="2692" hidden="1" customWidth="1"/>
    <col min="11501" max="11501" width="12.28515625" style="2692" customWidth="1"/>
    <col min="11502" max="11504" width="0" style="2692" hidden="1" customWidth="1"/>
    <col min="11505" max="11505" width="12.28515625" style="2692" customWidth="1"/>
    <col min="11506" max="11508" width="0" style="2692" hidden="1" customWidth="1"/>
    <col min="11509" max="11509" width="12.28515625" style="2692" customWidth="1"/>
    <col min="11510" max="11512" width="0" style="2692" hidden="1" customWidth="1"/>
    <col min="11513" max="11513" width="12.85546875" style="2692" customWidth="1"/>
    <col min="11514" max="11516" width="0" style="2692" hidden="1" customWidth="1"/>
    <col min="11517" max="11517" width="12.5703125" style="2692" bestFit="1" customWidth="1"/>
    <col min="11518" max="11520" width="0" style="2692" hidden="1" customWidth="1"/>
    <col min="11521" max="11521" width="12.5703125" style="2692" bestFit="1" customWidth="1"/>
    <col min="11522" max="11524" width="0" style="2692" hidden="1" customWidth="1"/>
    <col min="11525" max="11525" width="12" style="2692" customWidth="1"/>
    <col min="11526" max="11528" width="0" style="2692" hidden="1" customWidth="1"/>
    <col min="11529" max="11529" width="12.5703125" style="2692" bestFit="1" customWidth="1"/>
    <col min="11530" max="11532" width="0" style="2692" hidden="1" customWidth="1"/>
    <col min="11533" max="11533" width="13" style="2692" customWidth="1"/>
    <col min="11534" max="11536" width="0" style="2692" hidden="1" customWidth="1"/>
    <col min="11537" max="11537" width="12.5703125" style="2692" customWidth="1"/>
    <col min="11538" max="11540" width="0" style="2692" hidden="1" customWidth="1"/>
    <col min="11541" max="11541" width="12.28515625" style="2692" customWidth="1"/>
    <col min="11542" max="11544" width="0" style="2692" hidden="1" customWidth="1"/>
    <col min="11545" max="11545" width="12.5703125" style="2692" bestFit="1" customWidth="1"/>
    <col min="11546" max="11548" width="0" style="2692" hidden="1" customWidth="1"/>
    <col min="11549" max="11549" width="12.5703125" style="2692" bestFit="1" customWidth="1"/>
    <col min="11550" max="11585" width="0" style="2692" hidden="1" customWidth="1"/>
    <col min="11586" max="11586" width="9.140625" style="2692" customWidth="1"/>
    <col min="11587" max="11698" width="9.140625" style="2692"/>
    <col min="11699" max="11699" width="0.85546875" style="2692" customWidth="1"/>
    <col min="11700" max="11700" width="3.7109375" style="2692" customWidth="1"/>
    <col min="11701" max="11701" width="44.42578125" style="2692" customWidth="1"/>
    <col min="11702" max="11703" width="0" style="2692" hidden="1" customWidth="1"/>
    <col min="11704" max="11704" width="14.85546875" style="2692" bestFit="1" customWidth="1"/>
    <col min="11705" max="11712" width="0" style="2692" hidden="1" customWidth="1"/>
    <col min="11713" max="11713" width="12" style="2692" customWidth="1"/>
    <col min="11714" max="11716" width="0" style="2692" hidden="1" customWidth="1"/>
    <col min="11717" max="11717" width="11.7109375" style="2692" customWidth="1"/>
    <col min="11718" max="11720" width="0" style="2692" hidden="1" customWidth="1"/>
    <col min="11721" max="11721" width="12" style="2692" customWidth="1"/>
    <col min="11722" max="11724" width="0" style="2692" hidden="1" customWidth="1"/>
    <col min="11725" max="11725" width="12.28515625" style="2692" customWidth="1"/>
    <col min="11726" max="11728" width="0" style="2692" hidden="1" customWidth="1"/>
    <col min="11729" max="11729" width="12.140625" style="2692" customWidth="1"/>
    <col min="11730" max="11732" width="0" style="2692" hidden="1" customWidth="1"/>
    <col min="11733" max="11733" width="11.7109375" style="2692" customWidth="1"/>
    <col min="11734" max="11736" width="0" style="2692" hidden="1" customWidth="1"/>
    <col min="11737" max="11737" width="12.140625" style="2692" customWidth="1"/>
    <col min="11738" max="11740" width="0" style="2692" hidden="1" customWidth="1"/>
    <col min="11741" max="11741" width="12.7109375" style="2692" customWidth="1"/>
    <col min="11742" max="11744" width="0" style="2692" hidden="1" customWidth="1"/>
    <col min="11745" max="11745" width="12" style="2692" customWidth="1"/>
    <col min="11746" max="11748" width="0" style="2692" hidden="1" customWidth="1"/>
    <col min="11749" max="11749" width="12.42578125" style="2692" customWidth="1"/>
    <col min="11750" max="11752" width="0" style="2692" hidden="1" customWidth="1"/>
    <col min="11753" max="11753" width="12.42578125" style="2692" customWidth="1"/>
    <col min="11754" max="11756" width="0" style="2692" hidden="1" customWidth="1"/>
    <col min="11757" max="11757" width="12.28515625" style="2692" customWidth="1"/>
    <col min="11758" max="11760" width="0" style="2692" hidden="1" customWidth="1"/>
    <col min="11761" max="11761" width="12.28515625" style="2692" customWidth="1"/>
    <col min="11762" max="11764" width="0" style="2692" hidden="1" customWidth="1"/>
    <col min="11765" max="11765" width="12.28515625" style="2692" customWidth="1"/>
    <col min="11766" max="11768" width="0" style="2692" hidden="1" customWidth="1"/>
    <col min="11769" max="11769" width="12.85546875" style="2692" customWidth="1"/>
    <col min="11770" max="11772" width="0" style="2692" hidden="1" customWidth="1"/>
    <col min="11773" max="11773" width="12.5703125" style="2692" bestFit="1" customWidth="1"/>
    <col min="11774" max="11776" width="0" style="2692" hidden="1" customWidth="1"/>
    <col min="11777" max="11777" width="12.5703125" style="2692" bestFit="1" customWidth="1"/>
    <col min="11778" max="11780" width="0" style="2692" hidden="1" customWidth="1"/>
    <col min="11781" max="11781" width="12" style="2692" customWidth="1"/>
    <col min="11782" max="11784" width="0" style="2692" hidden="1" customWidth="1"/>
    <col min="11785" max="11785" width="12.5703125" style="2692" bestFit="1" customWidth="1"/>
    <col min="11786" max="11788" width="0" style="2692" hidden="1" customWidth="1"/>
    <col min="11789" max="11789" width="13" style="2692" customWidth="1"/>
    <col min="11790" max="11792" width="0" style="2692" hidden="1" customWidth="1"/>
    <col min="11793" max="11793" width="12.5703125" style="2692" customWidth="1"/>
    <col min="11794" max="11796" width="0" style="2692" hidden="1" customWidth="1"/>
    <col min="11797" max="11797" width="12.28515625" style="2692" customWidth="1"/>
    <col min="11798" max="11800" width="0" style="2692" hidden="1" customWidth="1"/>
    <col min="11801" max="11801" width="12.5703125" style="2692" bestFit="1" customWidth="1"/>
    <col min="11802" max="11804" width="0" style="2692" hidden="1" customWidth="1"/>
    <col min="11805" max="11805" width="12.5703125" style="2692" bestFit="1" customWidth="1"/>
    <col min="11806" max="11841" width="0" style="2692" hidden="1" customWidth="1"/>
    <col min="11842" max="11842" width="9.140625" style="2692" customWidth="1"/>
    <col min="11843" max="11954" width="9.140625" style="2692"/>
    <col min="11955" max="11955" width="0.85546875" style="2692" customWidth="1"/>
    <col min="11956" max="11956" width="3.7109375" style="2692" customWidth="1"/>
    <col min="11957" max="11957" width="44.42578125" style="2692" customWidth="1"/>
    <col min="11958" max="11959" width="0" style="2692" hidden="1" customWidth="1"/>
    <col min="11960" max="11960" width="14.85546875" style="2692" bestFit="1" customWidth="1"/>
    <col min="11961" max="11968" width="0" style="2692" hidden="1" customWidth="1"/>
    <col min="11969" max="11969" width="12" style="2692" customWidth="1"/>
    <col min="11970" max="11972" width="0" style="2692" hidden="1" customWidth="1"/>
    <col min="11973" max="11973" width="11.7109375" style="2692" customWidth="1"/>
    <col min="11974" max="11976" width="0" style="2692" hidden="1" customWidth="1"/>
    <col min="11977" max="11977" width="12" style="2692" customWidth="1"/>
    <col min="11978" max="11980" width="0" style="2692" hidden="1" customWidth="1"/>
    <col min="11981" max="11981" width="12.28515625" style="2692" customWidth="1"/>
    <col min="11982" max="11984" width="0" style="2692" hidden="1" customWidth="1"/>
    <col min="11985" max="11985" width="12.140625" style="2692" customWidth="1"/>
    <col min="11986" max="11988" width="0" style="2692" hidden="1" customWidth="1"/>
    <col min="11989" max="11989" width="11.7109375" style="2692" customWidth="1"/>
    <col min="11990" max="11992" width="0" style="2692" hidden="1" customWidth="1"/>
    <col min="11993" max="11993" width="12.140625" style="2692" customWidth="1"/>
    <col min="11994" max="11996" width="0" style="2692" hidden="1" customWidth="1"/>
    <col min="11997" max="11997" width="12.7109375" style="2692" customWidth="1"/>
    <col min="11998" max="12000" width="0" style="2692" hidden="1" customWidth="1"/>
    <col min="12001" max="12001" width="12" style="2692" customWidth="1"/>
    <col min="12002" max="12004" width="0" style="2692" hidden="1" customWidth="1"/>
    <col min="12005" max="12005" width="12.42578125" style="2692" customWidth="1"/>
    <col min="12006" max="12008" width="0" style="2692" hidden="1" customWidth="1"/>
    <col min="12009" max="12009" width="12.42578125" style="2692" customWidth="1"/>
    <col min="12010" max="12012" width="0" style="2692" hidden="1" customWidth="1"/>
    <col min="12013" max="12013" width="12.28515625" style="2692" customWidth="1"/>
    <col min="12014" max="12016" width="0" style="2692" hidden="1" customWidth="1"/>
    <col min="12017" max="12017" width="12.28515625" style="2692" customWidth="1"/>
    <col min="12018" max="12020" width="0" style="2692" hidden="1" customWidth="1"/>
    <col min="12021" max="12021" width="12.28515625" style="2692" customWidth="1"/>
    <col min="12022" max="12024" width="0" style="2692" hidden="1" customWidth="1"/>
    <col min="12025" max="12025" width="12.85546875" style="2692" customWidth="1"/>
    <col min="12026" max="12028" width="0" style="2692" hidden="1" customWidth="1"/>
    <col min="12029" max="12029" width="12.5703125" style="2692" bestFit="1" customWidth="1"/>
    <col min="12030" max="12032" width="0" style="2692" hidden="1" customWidth="1"/>
    <col min="12033" max="12033" width="12.5703125" style="2692" bestFit="1" customWidth="1"/>
    <col min="12034" max="12036" width="0" style="2692" hidden="1" customWidth="1"/>
    <col min="12037" max="12037" width="12" style="2692" customWidth="1"/>
    <col min="12038" max="12040" width="0" style="2692" hidden="1" customWidth="1"/>
    <col min="12041" max="12041" width="12.5703125" style="2692" bestFit="1" customWidth="1"/>
    <col min="12042" max="12044" width="0" style="2692" hidden="1" customWidth="1"/>
    <col min="12045" max="12045" width="13" style="2692" customWidth="1"/>
    <col min="12046" max="12048" width="0" style="2692" hidden="1" customWidth="1"/>
    <col min="12049" max="12049" width="12.5703125" style="2692" customWidth="1"/>
    <col min="12050" max="12052" width="0" style="2692" hidden="1" customWidth="1"/>
    <col min="12053" max="12053" width="12.28515625" style="2692" customWidth="1"/>
    <col min="12054" max="12056" width="0" style="2692" hidden="1" customWidth="1"/>
    <col min="12057" max="12057" width="12.5703125" style="2692" bestFit="1" customWidth="1"/>
    <col min="12058" max="12060" width="0" style="2692" hidden="1" customWidth="1"/>
    <col min="12061" max="12061" width="12.5703125" style="2692" bestFit="1" customWidth="1"/>
    <col min="12062" max="12097" width="0" style="2692" hidden="1" customWidth="1"/>
    <col min="12098" max="12098" width="9.140625" style="2692" customWidth="1"/>
    <col min="12099" max="12210" width="9.140625" style="2692"/>
    <col min="12211" max="12211" width="0.85546875" style="2692" customWidth="1"/>
    <col min="12212" max="12212" width="3.7109375" style="2692" customWidth="1"/>
    <col min="12213" max="12213" width="44.42578125" style="2692" customWidth="1"/>
    <col min="12214" max="12215" width="0" style="2692" hidden="1" customWidth="1"/>
    <col min="12216" max="12216" width="14.85546875" style="2692" bestFit="1" customWidth="1"/>
    <col min="12217" max="12224" width="0" style="2692" hidden="1" customWidth="1"/>
    <col min="12225" max="12225" width="12" style="2692" customWidth="1"/>
    <col min="12226" max="12228" width="0" style="2692" hidden="1" customWidth="1"/>
    <col min="12229" max="12229" width="11.7109375" style="2692" customWidth="1"/>
    <col min="12230" max="12232" width="0" style="2692" hidden="1" customWidth="1"/>
    <col min="12233" max="12233" width="12" style="2692" customWidth="1"/>
    <col min="12234" max="12236" width="0" style="2692" hidden="1" customWidth="1"/>
    <col min="12237" max="12237" width="12.28515625" style="2692" customWidth="1"/>
    <col min="12238" max="12240" width="0" style="2692" hidden="1" customWidth="1"/>
    <col min="12241" max="12241" width="12.140625" style="2692" customWidth="1"/>
    <col min="12242" max="12244" width="0" style="2692" hidden="1" customWidth="1"/>
    <col min="12245" max="12245" width="11.7109375" style="2692" customWidth="1"/>
    <col min="12246" max="12248" width="0" style="2692" hidden="1" customWidth="1"/>
    <col min="12249" max="12249" width="12.140625" style="2692" customWidth="1"/>
    <col min="12250" max="12252" width="0" style="2692" hidden="1" customWidth="1"/>
    <col min="12253" max="12253" width="12.7109375" style="2692" customWidth="1"/>
    <col min="12254" max="12256" width="0" style="2692" hidden="1" customWidth="1"/>
    <col min="12257" max="12257" width="12" style="2692" customWidth="1"/>
    <col min="12258" max="12260" width="0" style="2692" hidden="1" customWidth="1"/>
    <col min="12261" max="12261" width="12.42578125" style="2692" customWidth="1"/>
    <col min="12262" max="12264" width="0" style="2692" hidden="1" customWidth="1"/>
    <col min="12265" max="12265" width="12.42578125" style="2692" customWidth="1"/>
    <col min="12266" max="12268" width="0" style="2692" hidden="1" customWidth="1"/>
    <col min="12269" max="12269" width="12.28515625" style="2692" customWidth="1"/>
    <col min="12270" max="12272" width="0" style="2692" hidden="1" customWidth="1"/>
    <col min="12273" max="12273" width="12.28515625" style="2692" customWidth="1"/>
    <col min="12274" max="12276" width="0" style="2692" hidden="1" customWidth="1"/>
    <col min="12277" max="12277" width="12.28515625" style="2692" customWidth="1"/>
    <col min="12278" max="12280" width="0" style="2692" hidden="1" customWidth="1"/>
    <col min="12281" max="12281" width="12.85546875" style="2692" customWidth="1"/>
    <col min="12282" max="12284" width="0" style="2692" hidden="1" customWidth="1"/>
    <col min="12285" max="12285" width="12.5703125" style="2692" bestFit="1" customWidth="1"/>
    <col min="12286" max="12288" width="0" style="2692" hidden="1" customWidth="1"/>
    <col min="12289" max="12289" width="12.5703125" style="2692" bestFit="1" customWidth="1"/>
    <col min="12290" max="12292" width="0" style="2692" hidden="1" customWidth="1"/>
    <col min="12293" max="12293" width="12" style="2692" customWidth="1"/>
    <col min="12294" max="12296" width="0" style="2692" hidden="1" customWidth="1"/>
    <col min="12297" max="12297" width="12.5703125" style="2692" bestFit="1" customWidth="1"/>
    <col min="12298" max="12300" width="0" style="2692" hidden="1" customWidth="1"/>
    <col min="12301" max="12301" width="13" style="2692" customWidth="1"/>
    <col min="12302" max="12304" width="0" style="2692" hidden="1" customWidth="1"/>
    <col min="12305" max="12305" width="12.5703125" style="2692" customWidth="1"/>
    <col min="12306" max="12308" width="0" style="2692" hidden="1" customWidth="1"/>
    <col min="12309" max="12309" width="12.28515625" style="2692" customWidth="1"/>
    <col min="12310" max="12312" width="0" style="2692" hidden="1" customWidth="1"/>
    <col min="12313" max="12313" width="12.5703125" style="2692" bestFit="1" customWidth="1"/>
    <col min="12314" max="12316" width="0" style="2692" hidden="1" customWidth="1"/>
    <col min="12317" max="12317" width="12.5703125" style="2692" bestFit="1" customWidth="1"/>
    <col min="12318" max="12353" width="0" style="2692" hidden="1" customWidth="1"/>
    <col min="12354" max="12354" width="9.140625" style="2692" customWidth="1"/>
    <col min="12355" max="12466" width="9.140625" style="2692"/>
    <col min="12467" max="12467" width="0.85546875" style="2692" customWidth="1"/>
    <col min="12468" max="12468" width="3.7109375" style="2692" customWidth="1"/>
    <col min="12469" max="12469" width="44.42578125" style="2692" customWidth="1"/>
    <col min="12470" max="12471" width="0" style="2692" hidden="1" customWidth="1"/>
    <col min="12472" max="12472" width="14.85546875" style="2692" bestFit="1" customWidth="1"/>
    <col min="12473" max="12480" width="0" style="2692" hidden="1" customWidth="1"/>
    <col min="12481" max="12481" width="12" style="2692" customWidth="1"/>
    <col min="12482" max="12484" width="0" style="2692" hidden="1" customWidth="1"/>
    <col min="12485" max="12485" width="11.7109375" style="2692" customWidth="1"/>
    <col min="12486" max="12488" width="0" style="2692" hidden="1" customWidth="1"/>
    <col min="12489" max="12489" width="12" style="2692" customWidth="1"/>
    <col min="12490" max="12492" width="0" style="2692" hidden="1" customWidth="1"/>
    <col min="12493" max="12493" width="12.28515625" style="2692" customWidth="1"/>
    <col min="12494" max="12496" width="0" style="2692" hidden="1" customWidth="1"/>
    <col min="12497" max="12497" width="12.140625" style="2692" customWidth="1"/>
    <col min="12498" max="12500" width="0" style="2692" hidden="1" customWidth="1"/>
    <col min="12501" max="12501" width="11.7109375" style="2692" customWidth="1"/>
    <col min="12502" max="12504" width="0" style="2692" hidden="1" customWidth="1"/>
    <col min="12505" max="12505" width="12.140625" style="2692" customWidth="1"/>
    <col min="12506" max="12508" width="0" style="2692" hidden="1" customWidth="1"/>
    <col min="12509" max="12509" width="12.7109375" style="2692" customWidth="1"/>
    <col min="12510" max="12512" width="0" style="2692" hidden="1" customWidth="1"/>
    <col min="12513" max="12513" width="12" style="2692" customWidth="1"/>
    <col min="12514" max="12516" width="0" style="2692" hidden="1" customWidth="1"/>
    <col min="12517" max="12517" width="12.42578125" style="2692" customWidth="1"/>
    <col min="12518" max="12520" width="0" style="2692" hidden="1" customWidth="1"/>
    <col min="12521" max="12521" width="12.42578125" style="2692" customWidth="1"/>
    <col min="12522" max="12524" width="0" style="2692" hidden="1" customWidth="1"/>
    <col min="12525" max="12525" width="12.28515625" style="2692" customWidth="1"/>
    <col min="12526" max="12528" width="0" style="2692" hidden="1" customWidth="1"/>
    <col min="12529" max="12529" width="12.28515625" style="2692" customWidth="1"/>
    <col min="12530" max="12532" width="0" style="2692" hidden="1" customWidth="1"/>
    <col min="12533" max="12533" width="12.28515625" style="2692" customWidth="1"/>
    <col min="12534" max="12536" width="0" style="2692" hidden="1" customWidth="1"/>
    <col min="12537" max="12537" width="12.85546875" style="2692" customWidth="1"/>
    <col min="12538" max="12540" width="0" style="2692" hidden="1" customWidth="1"/>
    <col min="12541" max="12541" width="12.5703125" style="2692" bestFit="1" customWidth="1"/>
    <col min="12542" max="12544" width="0" style="2692" hidden="1" customWidth="1"/>
    <col min="12545" max="12545" width="12.5703125" style="2692" bestFit="1" customWidth="1"/>
    <col min="12546" max="12548" width="0" style="2692" hidden="1" customWidth="1"/>
    <col min="12549" max="12549" width="12" style="2692" customWidth="1"/>
    <col min="12550" max="12552" width="0" style="2692" hidden="1" customWidth="1"/>
    <col min="12553" max="12553" width="12.5703125" style="2692" bestFit="1" customWidth="1"/>
    <col min="12554" max="12556" width="0" style="2692" hidden="1" customWidth="1"/>
    <col min="12557" max="12557" width="13" style="2692" customWidth="1"/>
    <col min="12558" max="12560" width="0" style="2692" hidden="1" customWidth="1"/>
    <col min="12561" max="12561" width="12.5703125" style="2692" customWidth="1"/>
    <col min="12562" max="12564" width="0" style="2692" hidden="1" customWidth="1"/>
    <col min="12565" max="12565" width="12.28515625" style="2692" customWidth="1"/>
    <col min="12566" max="12568" width="0" style="2692" hidden="1" customWidth="1"/>
    <col min="12569" max="12569" width="12.5703125" style="2692" bestFit="1" customWidth="1"/>
    <col min="12570" max="12572" width="0" style="2692" hidden="1" customWidth="1"/>
    <col min="12573" max="12573" width="12.5703125" style="2692" bestFit="1" customWidth="1"/>
    <col min="12574" max="12609" width="0" style="2692" hidden="1" customWidth="1"/>
    <col min="12610" max="12610" width="9.140625" style="2692" customWidth="1"/>
    <col min="12611" max="12722" width="9.140625" style="2692"/>
    <col min="12723" max="12723" width="0.85546875" style="2692" customWidth="1"/>
    <col min="12724" max="12724" width="3.7109375" style="2692" customWidth="1"/>
    <col min="12725" max="12725" width="44.42578125" style="2692" customWidth="1"/>
    <col min="12726" max="12727" width="0" style="2692" hidden="1" customWidth="1"/>
    <col min="12728" max="12728" width="14.85546875" style="2692" bestFit="1" customWidth="1"/>
    <col min="12729" max="12736" width="0" style="2692" hidden="1" customWidth="1"/>
    <col min="12737" max="12737" width="12" style="2692" customWidth="1"/>
    <col min="12738" max="12740" width="0" style="2692" hidden="1" customWidth="1"/>
    <col min="12741" max="12741" width="11.7109375" style="2692" customWidth="1"/>
    <col min="12742" max="12744" width="0" style="2692" hidden="1" customWidth="1"/>
    <col min="12745" max="12745" width="12" style="2692" customWidth="1"/>
    <col min="12746" max="12748" width="0" style="2692" hidden="1" customWidth="1"/>
    <col min="12749" max="12749" width="12.28515625" style="2692" customWidth="1"/>
    <col min="12750" max="12752" width="0" style="2692" hidden="1" customWidth="1"/>
    <col min="12753" max="12753" width="12.140625" style="2692" customWidth="1"/>
    <col min="12754" max="12756" width="0" style="2692" hidden="1" customWidth="1"/>
    <col min="12757" max="12757" width="11.7109375" style="2692" customWidth="1"/>
    <col min="12758" max="12760" width="0" style="2692" hidden="1" customWidth="1"/>
    <col min="12761" max="12761" width="12.140625" style="2692" customWidth="1"/>
    <col min="12762" max="12764" width="0" style="2692" hidden="1" customWidth="1"/>
    <col min="12765" max="12765" width="12.7109375" style="2692" customWidth="1"/>
    <col min="12766" max="12768" width="0" style="2692" hidden="1" customWidth="1"/>
    <col min="12769" max="12769" width="12" style="2692" customWidth="1"/>
    <col min="12770" max="12772" width="0" style="2692" hidden="1" customWidth="1"/>
    <col min="12773" max="12773" width="12.42578125" style="2692" customWidth="1"/>
    <col min="12774" max="12776" width="0" style="2692" hidden="1" customWidth="1"/>
    <col min="12777" max="12777" width="12.42578125" style="2692" customWidth="1"/>
    <col min="12778" max="12780" width="0" style="2692" hidden="1" customWidth="1"/>
    <col min="12781" max="12781" width="12.28515625" style="2692" customWidth="1"/>
    <col min="12782" max="12784" width="0" style="2692" hidden="1" customWidth="1"/>
    <col min="12785" max="12785" width="12.28515625" style="2692" customWidth="1"/>
    <col min="12786" max="12788" width="0" style="2692" hidden="1" customWidth="1"/>
    <col min="12789" max="12789" width="12.28515625" style="2692" customWidth="1"/>
    <col min="12790" max="12792" width="0" style="2692" hidden="1" customWidth="1"/>
    <col min="12793" max="12793" width="12.85546875" style="2692" customWidth="1"/>
    <col min="12794" max="12796" width="0" style="2692" hidden="1" customWidth="1"/>
    <col min="12797" max="12797" width="12.5703125" style="2692" bestFit="1" customWidth="1"/>
    <col min="12798" max="12800" width="0" style="2692" hidden="1" customWidth="1"/>
    <col min="12801" max="12801" width="12.5703125" style="2692" bestFit="1" customWidth="1"/>
    <col min="12802" max="12804" width="0" style="2692" hidden="1" customWidth="1"/>
    <col min="12805" max="12805" width="12" style="2692" customWidth="1"/>
    <col min="12806" max="12808" width="0" style="2692" hidden="1" customWidth="1"/>
    <col min="12809" max="12809" width="12.5703125" style="2692" bestFit="1" customWidth="1"/>
    <col min="12810" max="12812" width="0" style="2692" hidden="1" customWidth="1"/>
    <col min="12813" max="12813" width="13" style="2692" customWidth="1"/>
    <col min="12814" max="12816" width="0" style="2692" hidden="1" customWidth="1"/>
    <col min="12817" max="12817" width="12.5703125" style="2692" customWidth="1"/>
    <col min="12818" max="12820" width="0" style="2692" hidden="1" customWidth="1"/>
    <col min="12821" max="12821" width="12.28515625" style="2692" customWidth="1"/>
    <col min="12822" max="12824" width="0" style="2692" hidden="1" customWidth="1"/>
    <col min="12825" max="12825" width="12.5703125" style="2692" bestFit="1" customWidth="1"/>
    <col min="12826" max="12828" width="0" style="2692" hidden="1" customWidth="1"/>
    <col min="12829" max="12829" width="12.5703125" style="2692" bestFit="1" customWidth="1"/>
    <col min="12830" max="12865" width="0" style="2692" hidden="1" customWidth="1"/>
    <col min="12866" max="12866" width="9.140625" style="2692" customWidth="1"/>
    <col min="12867" max="12978" width="9.140625" style="2692"/>
    <col min="12979" max="12979" width="0.85546875" style="2692" customWidth="1"/>
    <col min="12980" max="12980" width="3.7109375" style="2692" customWidth="1"/>
    <col min="12981" max="12981" width="44.42578125" style="2692" customWidth="1"/>
    <col min="12982" max="12983" width="0" style="2692" hidden="1" customWidth="1"/>
    <col min="12984" max="12984" width="14.85546875" style="2692" bestFit="1" customWidth="1"/>
    <col min="12985" max="12992" width="0" style="2692" hidden="1" customWidth="1"/>
    <col min="12993" max="12993" width="12" style="2692" customWidth="1"/>
    <col min="12994" max="12996" width="0" style="2692" hidden="1" customWidth="1"/>
    <col min="12997" max="12997" width="11.7109375" style="2692" customWidth="1"/>
    <col min="12998" max="13000" width="0" style="2692" hidden="1" customWidth="1"/>
    <col min="13001" max="13001" width="12" style="2692" customWidth="1"/>
    <col min="13002" max="13004" width="0" style="2692" hidden="1" customWidth="1"/>
    <col min="13005" max="13005" width="12.28515625" style="2692" customWidth="1"/>
    <col min="13006" max="13008" width="0" style="2692" hidden="1" customWidth="1"/>
    <col min="13009" max="13009" width="12.140625" style="2692" customWidth="1"/>
    <col min="13010" max="13012" width="0" style="2692" hidden="1" customWidth="1"/>
    <col min="13013" max="13013" width="11.7109375" style="2692" customWidth="1"/>
    <col min="13014" max="13016" width="0" style="2692" hidden="1" customWidth="1"/>
    <col min="13017" max="13017" width="12.140625" style="2692" customWidth="1"/>
    <col min="13018" max="13020" width="0" style="2692" hidden="1" customWidth="1"/>
    <col min="13021" max="13021" width="12.7109375" style="2692" customWidth="1"/>
    <col min="13022" max="13024" width="0" style="2692" hidden="1" customWidth="1"/>
    <col min="13025" max="13025" width="12" style="2692" customWidth="1"/>
    <col min="13026" max="13028" width="0" style="2692" hidden="1" customWidth="1"/>
    <col min="13029" max="13029" width="12.42578125" style="2692" customWidth="1"/>
    <col min="13030" max="13032" width="0" style="2692" hidden="1" customWidth="1"/>
    <col min="13033" max="13033" width="12.42578125" style="2692" customWidth="1"/>
    <col min="13034" max="13036" width="0" style="2692" hidden="1" customWidth="1"/>
    <col min="13037" max="13037" width="12.28515625" style="2692" customWidth="1"/>
    <col min="13038" max="13040" width="0" style="2692" hidden="1" customWidth="1"/>
    <col min="13041" max="13041" width="12.28515625" style="2692" customWidth="1"/>
    <col min="13042" max="13044" width="0" style="2692" hidden="1" customWidth="1"/>
    <col min="13045" max="13045" width="12.28515625" style="2692" customWidth="1"/>
    <col min="13046" max="13048" width="0" style="2692" hidden="1" customWidth="1"/>
    <col min="13049" max="13049" width="12.85546875" style="2692" customWidth="1"/>
    <col min="13050" max="13052" width="0" style="2692" hidden="1" customWidth="1"/>
    <col min="13053" max="13053" width="12.5703125" style="2692" bestFit="1" customWidth="1"/>
    <col min="13054" max="13056" width="0" style="2692" hidden="1" customWidth="1"/>
    <col min="13057" max="13057" width="12.5703125" style="2692" bestFit="1" customWidth="1"/>
    <col min="13058" max="13060" width="0" style="2692" hidden="1" customWidth="1"/>
    <col min="13061" max="13061" width="12" style="2692" customWidth="1"/>
    <col min="13062" max="13064" width="0" style="2692" hidden="1" customWidth="1"/>
    <col min="13065" max="13065" width="12.5703125" style="2692" bestFit="1" customWidth="1"/>
    <col min="13066" max="13068" width="0" style="2692" hidden="1" customWidth="1"/>
    <col min="13069" max="13069" width="13" style="2692" customWidth="1"/>
    <col min="13070" max="13072" width="0" style="2692" hidden="1" customWidth="1"/>
    <col min="13073" max="13073" width="12.5703125" style="2692" customWidth="1"/>
    <col min="13074" max="13076" width="0" style="2692" hidden="1" customWidth="1"/>
    <col min="13077" max="13077" width="12.28515625" style="2692" customWidth="1"/>
    <col min="13078" max="13080" width="0" style="2692" hidden="1" customWidth="1"/>
    <col min="13081" max="13081" width="12.5703125" style="2692" bestFit="1" customWidth="1"/>
    <col min="13082" max="13084" width="0" style="2692" hidden="1" customWidth="1"/>
    <col min="13085" max="13085" width="12.5703125" style="2692" bestFit="1" customWidth="1"/>
    <col min="13086" max="13121" width="0" style="2692" hidden="1" customWidth="1"/>
    <col min="13122" max="13122" width="9.140625" style="2692" customWidth="1"/>
    <col min="13123" max="13234" width="9.140625" style="2692"/>
    <col min="13235" max="13235" width="0.85546875" style="2692" customWidth="1"/>
    <col min="13236" max="13236" width="3.7109375" style="2692" customWidth="1"/>
    <col min="13237" max="13237" width="44.42578125" style="2692" customWidth="1"/>
    <col min="13238" max="13239" width="0" style="2692" hidden="1" customWidth="1"/>
    <col min="13240" max="13240" width="14.85546875" style="2692" bestFit="1" customWidth="1"/>
    <col min="13241" max="13248" width="0" style="2692" hidden="1" customWidth="1"/>
    <col min="13249" max="13249" width="12" style="2692" customWidth="1"/>
    <col min="13250" max="13252" width="0" style="2692" hidden="1" customWidth="1"/>
    <col min="13253" max="13253" width="11.7109375" style="2692" customWidth="1"/>
    <col min="13254" max="13256" width="0" style="2692" hidden="1" customWidth="1"/>
    <col min="13257" max="13257" width="12" style="2692" customWidth="1"/>
    <col min="13258" max="13260" width="0" style="2692" hidden="1" customWidth="1"/>
    <col min="13261" max="13261" width="12.28515625" style="2692" customWidth="1"/>
    <col min="13262" max="13264" width="0" style="2692" hidden="1" customWidth="1"/>
    <col min="13265" max="13265" width="12.140625" style="2692" customWidth="1"/>
    <col min="13266" max="13268" width="0" style="2692" hidden="1" customWidth="1"/>
    <col min="13269" max="13269" width="11.7109375" style="2692" customWidth="1"/>
    <col min="13270" max="13272" width="0" style="2692" hidden="1" customWidth="1"/>
    <col min="13273" max="13273" width="12.140625" style="2692" customWidth="1"/>
    <col min="13274" max="13276" width="0" style="2692" hidden="1" customWidth="1"/>
    <col min="13277" max="13277" width="12.7109375" style="2692" customWidth="1"/>
    <col min="13278" max="13280" width="0" style="2692" hidden="1" customWidth="1"/>
    <col min="13281" max="13281" width="12" style="2692" customWidth="1"/>
    <col min="13282" max="13284" width="0" style="2692" hidden="1" customWidth="1"/>
    <col min="13285" max="13285" width="12.42578125" style="2692" customWidth="1"/>
    <col min="13286" max="13288" width="0" style="2692" hidden="1" customWidth="1"/>
    <col min="13289" max="13289" width="12.42578125" style="2692" customWidth="1"/>
    <col min="13290" max="13292" width="0" style="2692" hidden="1" customWidth="1"/>
    <col min="13293" max="13293" width="12.28515625" style="2692" customWidth="1"/>
    <col min="13294" max="13296" width="0" style="2692" hidden="1" customWidth="1"/>
    <col min="13297" max="13297" width="12.28515625" style="2692" customWidth="1"/>
    <col min="13298" max="13300" width="0" style="2692" hidden="1" customWidth="1"/>
    <col min="13301" max="13301" width="12.28515625" style="2692" customWidth="1"/>
    <col min="13302" max="13304" width="0" style="2692" hidden="1" customWidth="1"/>
    <col min="13305" max="13305" width="12.85546875" style="2692" customWidth="1"/>
    <col min="13306" max="13308" width="0" style="2692" hidden="1" customWidth="1"/>
    <col min="13309" max="13309" width="12.5703125" style="2692" bestFit="1" customWidth="1"/>
    <col min="13310" max="13312" width="0" style="2692" hidden="1" customWidth="1"/>
    <col min="13313" max="13313" width="12.5703125" style="2692" bestFit="1" customWidth="1"/>
    <col min="13314" max="13316" width="0" style="2692" hidden="1" customWidth="1"/>
    <col min="13317" max="13317" width="12" style="2692" customWidth="1"/>
    <col min="13318" max="13320" width="0" style="2692" hidden="1" customWidth="1"/>
    <col min="13321" max="13321" width="12.5703125" style="2692" bestFit="1" customWidth="1"/>
    <col min="13322" max="13324" width="0" style="2692" hidden="1" customWidth="1"/>
    <col min="13325" max="13325" width="13" style="2692" customWidth="1"/>
    <col min="13326" max="13328" width="0" style="2692" hidden="1" customWidth="1"/>
    <col min="13329" max="13329" width="12.5703125" style="2692" customWidth="1"/>
    <col min="13330" max="13332" width="0" style="2692" hidden="1" customWidth="1"/>
    <col min="13333" max="13333" width="12.28515625" style="2692" customWidth="1"/>
    <col min="13334" max="13336" width="0" style="2692" hidden="1" customWidth="1"/>
    <col min="13337" max="13337" width="12.5703125" style="2692" bestFit="1" customWidth="1"/>
    <col min="13338" max="13340" width="0" style="2692" hidden="1" customWidth="1"/>
    <col min="13341" max="13341" width="12.5703125" style="2692" bestFit="1" customWidth="1"/>
    <col min="13342" max="13377" width="0" style="2692" hidden="1" customWidth="1"/>
    <col min="13378" max="13378" width="9.140625" style="2692" customWidth="1"/>
    <col min="13379" max="13490" width="9.140625" style="2692"/>
    <col min="13491" max="13491" width="0.85546875" style="2692" customWidth="1"/>
    <col min="13492" max="13492" width="3.7109375" style="2692" customWidth="1"/>
    <col min="13493" max="13493" width="44.42578125" style="2692" customWidth="1"/>
    <col min="13494" max="13495" width="0" style="2692" hidden="1" customWidth="1"/>
    <col min="13496" max="13496" width="14.85546875" style="2692" bestFit="1" customWidth="1"/>
    <col min="13497" max="13504" width="0" style="2692" hidden="1" customWidth="1"/>
    <col min="13505" max="13505" width="12" style="2692" customWidth="1"/>
    <col min="13506" max="13508" width="0" style="2692" hidden="1" customWidth="1"/>
    <col min="13509" max="13509" width="11.7109375" style="2692" customWidth="1"/>
    <col min="13510" max="13512" width="0" style="2692" hidden="1" customWidth="1"/>
    <col min="13513" max="13513" width="12" style="2692" customWidth="1"/>
    <col min="13514" max="13516" width="0" style="2692" hidden="1" customWidth="1"/>
    <col min="13517" max="13517" width="12.28515625" style="2692" customWidth="1"/>
    <col min="13518" max="13520" width="0" style="2692" hidden="1" customWidth="1"/>
    <col min="13521" max="13521" width="12.140625" style="2692" customWidth="1"/>
    <col min="13522" max="13524" width="0" style="2692" hidden="1" customWidth="1"/>
    <col min="13525" max="13525" width="11.7109375" style="2692" customWidth="1"/>
    <col min="13526" max="13528" width="0" style="2692" hidden="1" customWidth="1"/>
    <col min="13529" max="13529" width="12.140625" style="2692" customWidth="1"/>
    <col min="13530" max="13532" width="0" style="2692" hidden="1" customWidth="1"/>
    <col min="13533" max="13533" width="12.7109375" style="2692" customWidth="1"/>
    <col min="13534" max="13536" width="0" style="2692" hidden="1" customWidth="1"/>
    <col min="13537" max="13537" width="12" style="2692" customWidth="1"/>
    <col min="13538" max="13540" width="0" style="2692" hidden="1" customWidth="1"/>
    <col min="13541" max="13541" width="12.42578125" style="2692" customWidth="1"/>
    <col min="13542" max="13544" width="0" style="2692" hidden="1" customWidth="1"/>
    <col min="13545" max="13545" width="12.42578125" style="2692" customWidth="1"/>
    <col min="13546" max="13548" width="0" style="2692" hidden="1" customWidth="1"/>
    <col min="13549" max="13549" width="12.28515625" style="2692" customWidth="1"/>
    <col min="13550" max="13552" width="0" style="2692" hidden="1" customWidth="1"/>
    <col min="13553" max="13553" width="12.28515625" style="2692" customWidth="1"/>
    <col min="13554" max="13556" width="0" style="2692" hidden="1" customWidth="1"/>
    <col min="13557" max="13557" width="12.28515625" style="2692" customWidth="1"/>
    <col min="13558" max="13560" width="0" style="2692" hidden="1" customWidth="1"/>
    <col min="13561" max="13561" width="12.85546875" style="2692" customWidth="1"/>
    <col min="13562" max="13564" width="0" style="2692" hidden="1" customWidth="1"/>
    <col min="13565" max="13565" width="12.5703125" style="2692" bestFit="1" customWidth="1"/>
    <col min="13566" max="13568" width="0" style="2692" hidden="1" customWidth="1"/>
    <col min="13569" max="13569" width="12.5703125" style="2692" bestFit="1" customWidth="1"/>
    <col min="13570" max="13572" width="0" style="2692" hidden="1" customWidth="1"/>
    <col min="13573" max="13573" width="12" style="2692" customWidth="1"/>
    <col min="13574" max="13576" width="0" style="2692" hidden="1" customWidth="1"/>
    <col min="13577" max="13577" width="12.5703125" style="2692" bestFit="1" customWidth="1"/>
    <col min="13578" max="13580" width="0" style="2692" hidden="1" customWidth="1"/>
    <col min="13581" max="13581" width="13" style="2692" customWidth="1"/>
    <col min="13582" max="13584" width="0" style="2692" hidden="1" customWidth="1"/>
    <col min="13585" max="13585" width="12.5703125" style="2692" customWidth="1"/>
    <col min="13586" max="13588" width="0" style="2692" hidden="1" customWidth="1"/>
    <col min="13589" max="13589" width="12.28515625" style="2692" customWidth="1"/>
    <col min="13590" max="13592" width="0" style="2692" hidden="1" customWidth="1"/>
    <col min="13593" max="13593" width="12.5703125" style="2692" bestFit="1" customWidth="1"/>
    <col min="13594" max="13596" width="0" style="2692" hidden="1" customWidth="1"/>
    <col min="13597" max="13597" width="12.5703125" style="2692" bestFit="1" customWidth="1"/>
    <col min="13598" max="13633" width="0" style="2692" hidden="1" customWidth="1"/>
    <col min="13634" max="13634" width="9.140625" style="2692" customWidth="1"/>
    <col min="13635" max="13746" width="9.140625" style="2692"/>
    <col min="13747" max="13747" width="0.85546875" style="2692" customWidth="1"/>
    <col min="13748" max="13748" width="3.7109375" style="2692" customWidth="1"/>
    <col min="13749" max="13749" width="44.42578125" style="2692" customWidth="1"/>
    <col min="13750" max="13751" width="0" style="2692" hidden="1" customWidth="1"/>
    <col min="13752" max="13752" width="14.85546875" style="2692" bestFit="1" customWidth="1"/>
    <col min="13753" max="13760" width="0" style="2692" hidden="1" customWidth="1"/>
    <col min="13761" max="13761" width="12" style="2692" customWidth="1"/>
    <col min="13762" max="13764" width="0" style="2692" hidden="1" customWidth="1"/>
    <col min="13765" max="13765" width="11.7109375" style="2692" customWidth="1"/>
    <col min="13766" max="13768" width="0" style="2692" hidden="1" customWidth="1"/>
    <col min="13769" max="13769" width="12" style="2692" customWidth="1"/>
    <col min="13770" max="13772" width="0" style="2692" hidden="1" customWidth="1"/>
    <col min="13773" max="13773" width="12.28515625" style="2692" customWidth="1"/>
    <col min="13774" max="13776" width="0" style="2692" hidden="1" customWidth="1"/>
    <col min="13777" max="13777" width="12.140625" style="2692" customWidth="1"/>
    <col min="13778" max="13780" width="0" style="2692" hidden="1" customWidth="1"/>
    <col min="13781" max="13781" width="11.7109375" style="2692" customWidth="1"/>
    <col min="13782" max="13784" width="0" style="2692" hidden="1" customWidth="1"/>
    <col min="13785" max="13785" width="12.140625" style="2692" customWidth="1"/>
    <col min="13786" max="13788" width="0" style="2692" hidden="1" customWidth="1"/>
    <col min="13789" max="13789" width="12.7109375" style="2692" customWidth="1"/>
    <col min="13790" max="13792" width="0" style="2692" hidden="1" customWidth="1"/>
    <col min="13793" max="13793" width="12" style="2692" customWidth="1"/>
    <col min="13794" max="13796" width="0" style="2692" hidden="1" customWidth="1"/>
    <col min="13797" max="13797" width="12.42578125" style="2692" customWidth="1"/>
    <col min="13798" max="13800" width="0" style="2692" hidden="1" customWidth="1"/>
    <col min="13801" max="13801" width="12.42578125" style="2692" customWidth="1"/>
    <col min="13802" max="13804" width="0" style="2692" hidden="1" customWidth="1"/>
    <col min="13805" max="13805" width="12.28515625" style="2692" customWidth="1"/>
    <col min="13806" max="13808" width="0" style="2692" hidden="1" customWidth="1"/>
    <col min="13809" max="13809" width="12.28515625" style="2692" customWidth="1"/>
    <col min="13810" max="13812" width="0" style="2692" hidden="1" customWidth="1"/>
    <col min="13813" max="13813" width="12.28515625" style="2692" customWidth="1"/>
    <col min="13814" max="13816" width="0" style="2692" hidden="1" customWidth="1"/>
    <col min="13817" max="13817" width="12.85546875" style="2692" customWidth="1"/>
    <col min="13818" max="13820" width="0" style="2692" hidden="1" customWidth="1"/>
    <col min="13821" max="13821" width="12.5703125" style="2692" bestFit="1" customWidth="1"/>
    <col min="13822" max="13824" width="0" style="2692" hidden="1" customWidth="1"/>
    <col min="13825" max="13825" width="12.5703125" style="2692" bestFit="1" customWidth="1"/>
    <col min="13826" max="13828" width="0" style="2692" hidden="1" customWidth="1"/>
    <col min="13829" max="13829" width="12" style="2692" customWidth="1"/>
    <col min="13830" max="13832" width="0" style="2692" hidden="1" customWidth="1"/>
    <col min="13833" max="13833" width="12.5703125" style="2692" bestFit="1" customWidth="1"/>
    <col min="13834" max="13836" width="0" style="2692" hidden="1" customWidth="1"/>
    <col min="13837" max="13837" width="13" style="2692" customWidth="1"/>
    <col min="13838" max="13840" width="0" style="2692" hidden="1" customWidth="1"/>
    <col min="13841" max="13841" width="12.5703125" style="2692" customWidth="1"/>
    <col min="13842" max="13844" width="0" style="2692" hidden="1" customWidth="1"/>
    <col min="13845" max="13845" width="12.28515625" style="2692" customWidth="1"/>
    <col min="13846" max="13848" width="0" style="2692" hidden="1" customWidth="1"/>
    <col min="13849" max="13849" width="12.5703125" style="2692" bestFit="1" customWidth="1"/>
    <col min="13850" max="13852" width="0" style="2692" hidden="1" customWidth="1"/>
    <col min="13853" max="13853" width="12.5703125" style="2692" bestFit="1" customWidth="1"/>
    <col min="13854" max="13889" width="0" style="2692" hidden="1" customWidth="1"/>
    <col min="13890" max="13890" width="9.140625" style="2692" customWidth="1"/>
    <col min="13891" max="14002" width="9.140625" style="2692"/>
    <col min="14003" max="14003" width="0.85546875" style="2692" customWidth="1"/>
    <col min="14004" max="14004" width="3.7109375" style="2692" customWidth="1"/>
    <col min="14005" max="14005" width="44.42578125" style="2692" customWidth="1"/>
    <col min="14006" max="14007" width="0" style="2692" hidden="1" customWidth="1"/>
    <col min="14008" max="14008" width="14.85546875" style="2692" bestFit="1" customWidth="1"/>
    <col min="14009" max="14016" width="0" style="2692" hidden="1" customWidth="1"/>
    <col min="14017" max="14017" width="12" style="2692" customWidth="1"/>
    <col min="14018" max="14020" width="0" style="2692" hidden="1" customWidth="1"/>
    <col min="14021" max="14021" width="11.7109375" style="2692" customWidth="1"/>
    <col min="14022" max="14024" width="0" style="2692" hidden="1" customWidth="1"/>
    <col min="14025" max="14025" width="12" style="2692" customWidth="1"/>
    <col min="14026" max="14028" width="0" style="2692" hidden="1" customWidth="1"/>
    <col min="14029" max="14029" width="12.28515625" style="2692" customWidth="1"/>
    <col min="14030" max="14032" width="0" style="2692" hidden="1" customWidth="1"/>
    <col min="14033" max="14033" width="12.140625" style="2692" customWidth="1"/>
    <col min="14034" max="14036" width="0" style="2692" hidden="1" customWidth="1"/>
    <col min="14037" max="14037" width="11.7109375" style="2692" customWidth="1"/>
    <col min="14038" max="14040" width="0" style="2692" hidden="1" customWidth="1"/>
    <col min="14041" max="14041" width="12.140625" style="2692" customWidth="1"/>
    <col min="14042" max="14044" width="0" style="2692" hidden="1" customWidth="1"/>
    <col min="14045" max="14045" width="12.7109375" style="2692" customWidth="1"/>
    <col min="14046" max="14048" width="0" style="2692" hidden="1" customWidth="1"/>
    <col min="14049" max="14049" width="12" style="2692" customWidth="1"/>
    <col min="14050" max="14052" width="0" style="2692" hidden="1" customWidth="1"/>
    <col min="14053" max="14053" width="12.42578125" style="2692" customWidth="1"/>
    <col min="14054" max="14056" width="0" style="2692" hidden="1" customWidth="1"/>
    <col min="14057" max="14057" width="12.42578125" style="2692" customWidth="1"/>
    <col min="14058" max="14060" width="0" style="2692" hidden="1" customWidth="1"/>
    <col min="14061" max="14061" width="12.28515625" style="2692" customWidth="1"/>
    <col min="14062" max="14064" width="0" style="2692" hidden="1" customWidth="1"/>
    <col min="14065" max="14065" width="12.28515625" style="2692" customWidth="1"/>
    <col min="14066" max="14068" width="0" style="2692" hidden="1" customWidth="1"/>
    <col min="14069" max="14069" width="12.28515625" style="2692" customWidth="1"/>
    <col min="14070" max="14072" width="0" style="2692" hidden="1" customWidth="1"/>
    <col min="14073" max="14073" width="12.85546875" style="2692" customWidth="1"/>
    <col min="14074" max="14076" width="0" style="2692" hidden="1" customWidth="1"/>
    <col min="14077" max="14077" width="12.5703125" style="2692" bestFit="1" customWidth="1"/>
    <col min="14078" max="14080" width="0" style="2692" hidden="1" customWidth="1"/>
    <col min="14081" max="14081" width="12.5703125" style="2692" bestFit="1" customWidth="1"/>
    <col min="14082" max="14084" width="0" style="2692" hidden="1" customWidth="1"/>
    <col min="14085" max="14085" width="12" style="2692" customWidth="1"/>
    <col min="14086" max="14088" width="0" style="2692" hidden="1" customWidth="1"/>
    <col min="14089" max="14089" width="12.5703125" style="2692" bestFit="1" customWidth="1"/>
    <col min="14090" max="14092" width="0" style="2692" hidden="1" customWidth="1"/>
    <col min="14093" max="14093" width="13" style="2692" customWidth="1"/>
    <col min="14094" max="14096" width="0" style="2692" hidden="1" customWidth="1"/>
    <col min="14097" max="14097" width="12.5703125" style="2692" customWidth="1"/>
    <col min="14098" max="14100" width="0" style="2692" hidden="1" customWidth="1"/>
    <col min="14101" max="14101" width="12.28515625" style="2692" customWidth="1"/>
    <col min="14102" max="14104" width="0" style="2692" hidden="1" customWidth="1"/>
    <col min="14105" max="14105" width="12.5703125" style="2692" bestFit="1" customWidth="1"/>
    <col min="14106" max="14108" width="0" style="2692" hidden="1" customWidth="1"/>
    <col min="14109" max="14109" width="12.5703125" style="2692" bestFit="1" customWidth="1"/>
    <col min="14110" max="14145" width="0" style="2692" hidden="1" customWidth="1"/>
    <col min="14146" max="14146" width="9.140625" style="2692" customWidth="1"/>
    <col min="14147" max="14258" width="9.140625" style="2692"/>
    <col min="14259" max="14259" width="0.85546875" style="2692" customWidth="1"/>
    <col min="14260" max="14260" width="3.7109375" style="2692" customWidth="1"/>
    <col min="14261" max="14261" width="44.42578125" style="2692" customWidth="1"/>
    <col min="14262" max="14263" width="0" style="2692" hidden="1" customWidth="1"/>
    <col min="14264" max="14264" width="14.85546875" style="2692" bestFit="1" customWidth="1"/>
    <col min="14265" max="14272" width="0" style="2692" hidden="1" customWidth="1"/>
    <col min="14273" max="14273" width="12" style="2692" customWidth="1"/>
    <col min="14274" max="14276" width="0" style="2692" hidden="1" customWidth="1"/>
    <col min="14277" max="14277" width="11.7109375" style="2692" customWidth="1"/>
    <col min="14278" max="14280" width="0" style="2692" hidden="1" customWidth="1"/>
    <col min="14281" max="14281" width="12" style="2692" customWidth="1"/>
    <col min="14282" max="14284" width="0" style="2692" hidden="1" customWidth="1"/>
    <col min="14285" max="14285" width="12.28515625" style="2692" customWidth="1"/>
    <col min="14286" max="14288" width="0" style="2692" hidden="1" customWidth="1"/>
    <col min="14289" max="14289" width="12.140625" style="2692" customWidth="1"/>
    <col min="14290" max="14292" width="0" style="2692" hidden="1" customWidth="1"/>
    <col min="14293" max="14293" width="11.7109375" style="2692" customWidth="1"/>
    <col min="14294" max="14296" width="0" style="2692" hidden="1" customWidth="1"/>
    <col min="14297" max="14297" width="12.140625" style="2692" customWidth="1"/>
    <col min="14298" max="14300" width="0" style="2692" hidden="1" customWidth="1"/>
    <col min="14301" max="14301" width="12.7109375" style="2692" customWidth="1"/>
    <col min="14302" max="14304" width="0" style="2692" hidden="1" customWidth="1"/>
    <col min="14305" max="14305" width="12" style="2692" customWidth="1"/>
    <col min="14306" max="14308" width="0" style="2692" hidden="1" customWidth="1"/>
    <col min="14309" max="14309" width="12.42578125" style="2692" customWidth="1"/>
    <col min="14310" max="14312" width="0" style="2692" hidden="1" customWidth="1"/>
    <col min="14313" max="14313" width="12.42578125" style="2692" customWidth="1"/>
    <col min="14314" max="14316" width="0" style="2692" hidden="1" customWidth="1"/>
    <col min="14317" max="14317" width="12.28515625" style="2692" customWidth="1"/>
    <col min="14318" max="14320" width="0" style="2692" hidden="1" customWidth="1"/>
    <col min="14321" max="14321" width="12.28515625" style="2692" customWidth="1"/>
    <col min="14322" max="14324" width="0" style="2692" hidden="1" customWidth="1"/>
    <col min="14325" max="14325" width="12.28515625" style="2692" customWidth="1"/>
    <col min="14326" max="14328" width="0" style="2692" hidden="1" customWidth="1"/>
    <col min="14329" max="14329" width="12.85546875" style="2692" customWidth="1"/>
    <col min="14330" max="14332" width="0" style="2692" hidden="1" customWidth="1"/>
    <col min="14333" max="14333" width="12.5703125" style="2692" bestFit="1" customWidth="1"/>
    <col min="14334" max="14336" width="0" style="2692" hidden="1" customWidth="1"/>
    <col min="14337" max="14337" width="12.5703125" style="2692" bestFit="1" customWidth="1"/>
    <col min="14338" max="14340" width="0" style="2692" hidden="1" customWidth="1"/>
    <col min="14341" max="14341" width="12" style="2692" customWidth="1"/>
    <col min="14342" max="14344" width="0" style="2692" hidden="1" customWidth="1"/>
    <col min="14345" max="14345" width="12.5703125" style="2692" bestFit="1" customWidth="1"/>
    <col min="14346" max="14348" width="0" style="2692" hidden="1" customWidth="1"/>
    <col min="14349" max="14349" width="13" style="2692" customWidth="1"/>
    <col min="14350" max="14352" width="0" style="2692" hidden="1" customWidth="1"/>
    <col min="14353" max="14353" width="12.5703125" style="2692" customWidth="1"/>
    <col min="14354" max="14356" width="0" style="2692" hidden="1" customWidth="1"/>
    <col min="14357" max="14357" width="12.28515625" style="2692" customWidth="1"/>
    <col min="14358" max="14360" width="0" style="2692" hidden="1" customWidth="1"/>
    <col min="14361" max="14361" width="12.5703125" style="2692" bestFit="1" customWidth="1"/>
    <col min="14362" max="14364" width="0" style="2692" hidden="1" customWidth="1"/>
    <col min="14365" max="14365" width="12.5703125" style="2692" bestFit="1" customWidth="1"/>
    <col min="14366" max="14401" width="0" style="2692" hidden="1" customWidth="1"/>
    <col min="14402" max="14402" width="9.140625" style="2692" customWidth="1"/>
    <col min="14403" max="14514" width="9.140625" style="2692"/>
    <col min="14515" max="14515" width="0.85546875" style="2692" customWidth="1"/>
    <col min="14516" max="14516" width="3.7109375" style="2692" customWidth="1"/>
    <col min="14517" max="14517" width="44.42578125" style="2692" customWidth="1"/>
    <col min="14518" max="14519" width="0" style="2692" hidden="1" customWidth="1"/>
    <col min="14520" max="14520" width="14.85546875" style="2692" bestFit="1" customWidth="1"/>
    <col min="14521" max="14528" width="0" style="2692" hidden="1" customWidth="1"/>
    <col min="14529" max="14529" width="12" style="2692" customWidth="1"/>
    <col min="14530" max="14532" width="0" style="2692" hidden="1" customWidth="1"/>
    <col min="14533" max="14533" width="11.7109375" style="2692" customWidth="1"/>
    <col min="14534" max="14536" width="0" style="2692" hidden="1" customWidth="1"/>
    <col min="14537" max="14537" width="12" style="2692" customWidth="1"/>
    <col min="14538" max="14540" width="0" style="2692" hidden="1" customWidth="1"/>
    <col min="14541" max="14541" width="12.28515625" style="2692" customWidth="1"/>
    <col min="14542" max="14544" width="0" style="2692" hidden="1" customWidth="1"/>
    <col min="14545" max="14545" width="12.140625" style="2692" customWidth="1"/>
    <col min="14546" max="14548" width="0" style="2692" hidden="1" customWidth="1"/>
    <col min="14549" max="14549" width="11.7109375" style="2692" customWidth="1"/>
    <col min="14550" max="14552" width="0" style="2692" hidden="1" customWidth="1"/>
    <col min="14553" max="14553" width="12.140625" style="2692" customWidth="1"/>
    <col min="14554" max="14556" width="0" style="2692" hidden="1" customWidth="1"/>
    <col min="14557" max="14557" width="12.7109375" style="2692" customWidth="1"/>
    <col min="14558" max="14560" width="0" style="2692" hidden="1" customWidth="1"/>
    <col min="14561" max="14561" width="12" style="2692" customWidth="1"/>
    <col min="14562" max="14564" width="0" style="2692" hidden="1" customWidth="1"/>
    <col min="14565" max="14565" width="12.42578125" style="2692" customWidth="1"/>
    <col min="14566" max="14568" width="0" style="2692" hidden="1" customWidth="1"/>
    <col min="14569" max="14569" width="12.42578125" style="2692" customWidth="1"/>
    <col min="14570" max="14572" width="0" style="2692" hidden="1" customWidth="1"/>
    <col min="14573" max="14573" width="12.28515625" style="2692" customWidth="1"/>
    <col min="14574" max="14576" width="0" style="2692" hidden="1" customWidth="1"/>
    <col min="14577" max="14577" width="12.28515625" style="2692" customWidth="1"/>
    <col min="14578" max="14580" width="0" style="2692" hidden="1" customWidth="1"/>
    <col min="14581" max="14581" width="12.28515625" style="2692" customWidth="1"/>
    <col min="14582" max="14584" width="0" style="2692" hidden="1" customWidth="1"/>
    <col min="14585" max="14585" width="12.85546875" style="2692" customWidth="1"/>
    <col min="14586" max="14588" width="0" style="2692" hidden="1" customWidth="1"/>
    <col min="14589" max="14589" width="12.5703125" style="2692" bestFit="1" customWidth="1"/>
    <col min="14590" max="14592" width="0" style="2692" hidden="1" customWidth="1"/>
    <col min="14593" max="14593" width="12.5703125" style="2692" bestFit="1" customWidth="1"/>
    <col min="14594" max="14596" width="0" style="2692" hidden="1" customWidth="1"/>
    <col min="14597" max="14597" width="12" style="2692" customWidth="1"/>
    <col min="14598" max="14600" width="0" style="2692" hidden="1" customWidth="1"/>
    <col min="14601" max="14601" width="12.5703125" style="2692" bestFit="1" customWidth="1"/>
    <col min="14602" max="14604" width="0" style="2692" hidden="1" customWidth="1"/>
    <col min="14605" max="14605" width="13" style="2692" customWidth="1"/>
    <col min="14606" max="14608" width="0" style="2692" hidden="1" customWidth="1"/>
    <col min="14609" max="14609" width="12.5703125" style="2692" customWidth="1"/>
    <col min="14610" max="14612" width="0" style="2692" hidden="1" customWidth="1"/>
    <col min="14613" max="14613" width="12.28515625" style="2692" customWidth="1"/>
    <col min="14614" max="14616" width="0" style="2692" hidden="1" customWidth="1"/>
    <col min="14617" max="14617" width="12.5703125" style="2692" bestFit="1" customWidth="1"/>
    <col min="14618" max="14620" width="0" style="2692" hidden="1" customWidth="1"/>
    <col min="14621" max="14621" width="12.5703125" style="2692" bestFit="1" customWidth="1"/>
    <col min="14622" max="14657" width="0" style="2692" hidden="1" customWidth="1"/>
    <col min="14658" max="14658" width="9.140625" style="2692" customWidth="1"/>
    <col min="14659" max="14770" width="9.140625" style="2692"/>
    <col min="14771" max="14771" width="0.85546875" style="2692" customWidth="1"/>
    <col min="14772" max="14772" width="3.7109375" style="2692" customWidth="1"/>
    <col min="14773" max="14773" width="44.42578125" style="2692" customWidth="1"/>
    <col min="14774" max="14775" width="0" style="2692" hidden="1" customWidth="1"/>
    <col min="14776" max="14776" width="14.85546875" style="2692" bestFit="1" customWidth="1"/>
    <col min="14777" max="14784" width="0" style="2692" hidden="1" customWidth="1"/>
    <col min="14785" max="14785" width="12" style="2692" customWidth="1"/>
    <col min="14786" max="14788" width="0" style="2692" hidden="1" customWidth="1"/>
    <col min="14789" max="14789" width="11.7109375" style="2692" customWidth="1"/>
    <col min="14790" max="14792" width="0" style="2692" hidden="1" customWidth="1"/>
    <col min="14793" max="14793" width="12" style="2692" customWidth="1"/>
    <col min="14794" max="14796" width="0" style="2692" hidden="1" customWidth="1"/>
    <col min="14797" max="14797" width="12.28515625" style="2692" customWidth="1"/>
    <col min="14798" max="14800" width="0" style="2692" hidden="1" customWidth="1"/>
    <col min="14801" max="14801" width="12.140625" style="2692" customWidth="1"/>
    <col min="14802" max="14804" width="0" style="2692" hidden="1" customWidth="1"/>
    <col min="14805" max="14805" width="11.7109375" style="2692" customWidth="1"/>
    <col min="14806" max="14808" width="0" style="2692" hidden="1" customWidth="1"/>
    <col min="14809" max="14809" width="12.140625" style="2692" customWidth="1"/>
    <col min="14810" max="14812" width="0" style="2692" hidden="1" customWidth="1"/>
    <col min="14813" max="14813" width="12.7109375" style="2692" customWidth="1"/>
    <col min="14814" max="14816" width="0" style="2692" hidden="1" customWidth="1"/>
    <col min="14817" max="14817" width="12" style="2692" customWidth="1"/>
    <col min="14818" max="14820" width="0" style="2692" hidden="1" customWidth="1"/>
    <col min="14821" max="14821" width="12.42578125" style="2692" customWidth="1"/>
    <col min="14822" max="14824" width="0" style="2692" hidden="1" customWidth="1"/>
    <col min="14825" max="14825" width="12.42578125" style="2692" customWidth="1"/>
    <col min="14826" max="14828" width="0" style="2692" hidden="1" customWidth="1"/>
    <col min="14829" max="14829" width="12.28515625" style="2692" customWidth="1"/>
    <col min="14830" max="14832" width="0" style="2692" hidden="1" customWidth="1"/>
    <col min="14833" max="14833" width="12.28515625" style="2692" customWidth="1"/>
    <col min="14834" max="14836" width="0" style="2692" hidden="1" customWidth="1"/>
    <col min="14837" max="14837" width="12.28515625" style="2692" customWidth="1"/>
    <col min="14838" max="14840" width="0" style="2692" hidden="1" customWidth="1"/>
    <col min="14841" max="14841" width="12.85546875" style="2692" customWidth="1"/>
    <col min="14842" max="14844" width="0" style="2692" hidden="1" customWidth="1"/>
    <col min="14845" max="14845" width="12.5703125" style="2692" bestFit="1" customWidth="1"/>
    <col min="14846" max="14848" width="0" style="2692" hidden="1" customWidth="1"/>
    <col min="14849" max="14849" width="12.5703125" style="2692" bestFit="1" customWidth="1"/>
    <col min="14850" max="14852" width="0" style="2692" hidden="1" customWidth="1"/>
    <col min="14853" max="14853" width="12" style="2692" customWidth="1"/>
    <col min="14854" max="14856" width="0" style="2692" hidden="1" customWidth="1"/>
    <col min="14857" max="14857" width="12.5703125" style="2692" bestFit="1" customWidth="1"/>
    <col min="14858" max="14860" width="0" style="2692" hidden="1" customWidth="1"/>
    <col min="14861" max="14861" width="13" style="2692" customWidth="1"/>
    <col min="14862" max="14864" width="0" style="2692" hidden="1" customWidth="1"/>
    <col min="14865" max="14865" width="12.5703125" style="2692" customWidth="1"/>
    <col min="14866" max="14868" width="0" style="2692" hidden="1" customWidth="1"/>
    <col min="14869" max="14869" width="12.28515625" style="2692" customWidth="1"/>
    <col min="14870" max="14872" width="0" style="2692" hidden="1" customWidth="1"/>
    <col min="14873" max="14873" width="12.5703125" style="2692" bestFit="1" customWidth="1"/>
    <col min="14874" max="14876" width="0" style="2692" hidden="1" customWidth="1"/>
    <col min="14877" max="14877" width="12.5703125" style="2692" bestFit="1" customWidth="1"/>
    <col min="14878" max="14913" width="0" style="2692" hidden="1" customWidth="1"/>
    <col min="14914" max="14914" width="9.140625" style="2692" customWidth="1"/>
    <col min="14915" max="15026" width="9.140625" style="2692"/>
    <col min="15027" max="15027" width="0.85546875" style="2692" customWidth="1"/>
    <col min="15028" max="15028" width="3.7109375" style="2692" customWidth="1"/>
    <col min="15029" max="15029" width="44.42578125" style="2692" customWidth="1"/>
    <col min="15030" max="15031" width="0" style="2692" hidden="1" customWidth="1"/>
    <col min="15032" max="15032" width="14.85546875" style="2692" bestFit="1" customWidth="1"/>
    <col min="15033" max="15040" width="0" style="2692" hidden="1" customWidth="1"/>
    <col min="15041" max="15041" width="12" style="2692" customWidth="1"/>
    <col min="15042" max="15044" width="0" style="2692" hidden="1" customWidth="1"/>
    <col min="15045" max="15045" width="11.7109375" style="2692" customWidth="1"/>
    <col min="15046" max="15048" width="0" style="2692" hidden="1" customWidth="1"/>
    <col min="15049" max="15049" width="12" style="2692" customWidth="1"/>
    <col min="15050" max="15052" width="0" style="2692" hidden="1" customWidth="1"/>
    <col min="15053" max="15053" width="12.28515625" style="2692" customWidth="1"/>
    <col min="15054" max="15056" width="0" style="2692" hidden="1" customWidth="1"/>
    <col min="15057" max="15057" width="12.140625" style="2692" customWidth="1"/>
    <col min="15058" max="15060" width="0" style="2692" hidden="1" customWidth="1"/>
    <col min="15061" max="15061" width="11.7109375" style="2692" customWidth="1"/>
    <col min="15062" max="15064" width="0" style="2692" hidden="1" customWidth="1"/>
    <col min="15065" max="15065" width="12.140625" style="2692" customWidth="1"/>
    <col min="15066" max="15068" width="0" style="2692" hidden="1" customWidth="1"/>
    <col min="15069" max="15069" width="12.7109375" style="2692" customWidth="1"/>
    <col min="15070" max="15072" width="0" style="2692" hidden="1" customWidth="1"/>
    <col min="15073" max="15073" width="12" style="2692" customWidth="1"/>
    <col min="15074" max="15076" width="0" style="2692" hidden="1" customWidth="1"/>
    <col min="15077" max="15077" width="12.42578125" style="2692" customWidth="1"/>
    <col min="15078" max="15080" width="0" style="2692" hidden="1" customWidth="1"/>
    <col min="15081" max="15081" width="12.42578125" style="2692" customWidth="1"/>
    <col min="15082" max="15084" width="0" style="2692" hidden="1" customWidth="1"/>
    <col min="15085" max="15085" width="12.28515625" style="2692" customWidth="1"/>
    <col min="15086" max="15088" width="0" style="2692" hidden="1" customWidth="1"/>
    <col min="15089" max="15089" width="12.28515625" style="2692" customWidth="1"/>
    <col min="15090" max="15092" width="0" style="2692" hidden="1" customWidth="1"/>
    <col min="15093" max="15093" width="12.28515625" style="2692" customWidth="1"/>
    <col min="15094" max="15096" width="0" style="2692" hidden="1" customWidth="1"/>
    <col min="15097" max="15097" width="12.85546875" style="2692" customWidth="1"/>
    <col min="15098" max="15100" width="0" style="2692" hidden="1" customWidth="1"/>
    <col min="15101" max="15101" width="12.5703125" style="2692" bestFit="1" customWidth="1"/>
    <col min="15102" max="15104" width="0" style="2692" hidden="1" customWidth="1"/>
    <col min="15105" max="15105" width="12.5703125" style="2692" bestFit="1" customWidth="1"/>
    <col min="15106" max="15108" width="0" style="2692" hidden="1" customWidth="1"/>
    <col min="15109" max="15109" width="12" style="2692" customWidth="1"/>
    <col min="15110" max="15112" width="0" style="2692" hidden="1" customWidth="1"/>
    <col min="15113" max="15113" width="12.5703125" style="2692" bestFit="1" customWidth="1"/>
    <col min="15114" max="15116" width="0" style="2692" hidden="1" customWidth="1"/>
    <col min="15117" max="15117" width="13" style="2692" customWidth="1"/>
    <col min="15118" max="15120" width="0" style="2692" hidden="1" customWidth="1"/>
    <col min="15121" max="15121" width="12.5703125" style="2692" customWidth="1"/>
    <col min="15122" max="15124" width="0" style="2692" hidden="1" customWidth="1"/>
    <col min="15125" max="15125" width="12.28515625" style="2692" customWidth="1"/>
    <col min="15126" max="15128" width="0" style="2692" hidden="1" customWidth="1"/>
    <col min="15129" max="15129" width="12.5703125" style="2692" bestFit="1" customWidth="1"/>
    <col min="15130" max="15132" width="0" style="2692" hidden="1" customWidth="1"/>
    <col min="15133" max="15133" width="12.5703125" style="2692" bestFit="1" customWidth="1"/>
    <col min="15134" max="15169" width="0" style="2692" hidden="1" customWidth="1"/>
    <col min="15170" max="15170" width="9.140625" style="2692" customWidth="1"/>
    <col min="15171" max="15282" width="9.140625" style="2692"/>
    <col min="15283" max="15283" width="0.85546875" style="2692" customWidth="1"/>
    <col min="15284" max="15284" width="3.7109375" style="2692" customWidth="1"/>
    <col min="15285" max="15285" width="44.42578125" style="2692" customWidth="1"/>
    <col min="15286" max="15287" width="0" style="2692" hidden="1" customWidth="1"/>
    <col min="15288" max="15288" width="14.85546875" style="2692" bestFit="1" customWidth="1"/>
    <col min="15289" max="15296" width="0" style="2692" hidden="1" customWidth="1"/>
    <col min="15297" max="15297" width="12" style="2692" customWidth="1"/>
    <col min="15298" max="15300" width="0" style="2692" hidden="1" customWidth="1"/>
    <col min="15301" max="15301" width="11.7109375" style="2692" customWidth="1"/>
    <col min="15302" max="15304" width="0" style="2692" hidden="1" customWidth="1"/>
    <col min="15305" max="15305" width="12" style="2692" customWidth="1"/>
    <col min="15306" max="15308" width="0" style="2692" hidden="1" customWidth="1"/>
    <col min="15309" max="15309" width="12.28515625" style="2692" customWidth="1"/>
    <col min="15310" max="15312" width="0" style="2692" hidden="1" customWidth="1"/>
    <col min="15313" max="15313" width="12.140625" style="2692" customWidth="1"/>
    <col min="15314" max="15316" width="0" style="2692" hidden="1" customWidth="1"/>
    <col min="15317" max="15317" width="11.7109375" style="2692" customWidth="1"/>
    <col min="15318" max="15320" width="0" style="2692" hidden="1" customWidth="1"/>
    <col min="15321" max="15321" width="12.140625" style="2692" customWidth="1"/>
    <col min="15322" max="15324" width="0" style="2692" hidden="1" customWidth="1"/>
    <col min="15325" max="15325" width="12.7109375" style="2692" customWidth="1"/>
    <col min="15326" max="15328" width="0" style="2692" hidden="1" customWidth="1"/>
    <col min="15329" max="15329" width="12" style="2692" customWidth="1"/>
    <col min="15330" max="15332" width="0" style="2692" hidden="1" customWidth="1"/>
    <col min="15333" max="15333" width="12.42578125" style="2692" customWidth="1"/>
    <col min="15334" max="15336" width="0" style="2692" hidden="1" customWidth="1"/>
    <col min="15337" max="15337" width="12.42578125" style="2692" customWidth="1"/>
    <col min="15338" max="15340" width="0" style="2692" hidden="1" customWidth="1"/>
    <col min="15341" max="15341" width="12.28515625" style="2692" customWidth="1"/>
    <col min="15342" max="15344" width="0" style="2692" hidden="1" customWidth="1"/>
    <col min="15345" max="15345" width="12.28515625" style="2692" customWidth="1"/>
    <col min="15346" max="15348" width="0" style="2692" hidden="1" customWidth="1"/>
    <col min="15349" max="15349" width="12.28515625" style="2692" customWidth="1"/>
    <col min="15350" max="15352" width="0" style="2692" hidden="1" customWidth="1"/>
    <col min="15353" max="15353" width="12.85546875" style="2692" customWidth="1"/>
    <col min="15354" max="15356" width="0" style="2692" hidden="1" customWidth="1"/>
    <col min="15357" max="15357" width="12.5703125" style="2692" bestFit="1" customWidth="1"/>
    <col min="15358" max="15360" width="0" style="2692" hidden="1" customWidth="1"/>
    <col min="15361" max="15361" width="12.5703125" style="2692" bestFit="1" customWidth="1"/>
    <col min="15362" max="15364" width="0" style="2692" hidden="1" customWidth="1"/>
    <col min="15365" max="15365" width="12" style="2692" customWidth="1"/>
    <col min="15366" max="15368" width="0" style="2692" hidden="1" customWidth="1"/>
    <col min="15369" max="15369" width="12.5703125" style="2692" bestFit="1" customWidth="1"/>
    <col min="15370" max="15372" width="0" style="2692" hidden="1" customWidth="1"/>
    <col min="15373" max="15373" width="13" style="2692" customWidth="1"/>
    <col min="15374" max="15376" width="0" style="2692" hidden="1" customWidth="1"/>
    <col min="15377" max="15377" width="12.5703125" style="2692" customWidth="1"/>
    <col min="15378" max="15380" width="0" style="2692" hidden="1" customWidth="1"/>
    <col min="15381" max="15381" width="12.28515625" style="2692" customWidth="1"/>
    <col min="15382" max="15384" width="0" style="2692" hidden="1" customWidth="1"/>
    <col min="15385" max="15385" width="12.5703125" style="2692" bestFit="1" customWidth="1"/>
    <col min="15386" max="15388" width="0" style="2692" hidden="1" customWidth="1"/>
    <col min="15389" max="15389" width="12.5703125" style="2692" bestFit="1" customWidth="1"/>
    <col min="15390" max="15425" width="0" style="2692" hidden="1" customWidth="1"/>
    <col min="15426" max="15426" width="9.140625" style="2692" customWidth="1"/>
    <col min="15427" max="15538" width="9.140625" style="2692"/>
    <col min="15539" max="15539" width="0.85546875" style="2692" customWidth="1"/>
    <col min="15540" max="15540" width="3.7109375" style="2692" customWidth="1"/>
    <col min="15541" max="15541" width="44.42578125" style="2692" customWidth="1"/>
    <col min="15542" max="15543" width="0" style="2692" hidden="1" customWidth="1"/>
    <col min="15544" max="15544" width="14.85546875" style="2692" bestFit="1" customWidth="1"/>
    <col min="15545" max="15552" width="0" style="2692" hidden="1" customWidth="1"/>
    <col min="15553" max="15553" width="12" style="2692" customWidth="1"/>
    <col min="15554" max="15556" width="0" style="2692" hidden="1" customWidth="1"/>
    <col min="15557" max="15557" width="11.7109375" style="2692" customWidth="1"/>
    <col min="15558" max="15560" width="0" style="2692" hidden="1" customWidth="1"/>
    <col min="15561" max="15561" width="12" style="2692" customWidth="1"/>
    <col min="15562" max="15564" width="0" style="2692" hidden="1" customWidth="1"/>
    <col min="15565" max="15565" width="12.28515625" style="2692" customWidth="1"/>
    <col min="15566" max="15568" width="0" style="2692" hidden="1" customWidth="1"/>
    <col min="15569" max="15569" width="12.140625" style="2692" customWidth="1"/>
    <col min="15570" max="15572" width="0" style="2692" hidden="1" customWidth="1"/>
    <col min="15573" max="15573" width="11.7109375" style="2692" customWidth="1"/>
    <col min="15574" max="15576" width="0" style="2692" hidden="1" customWidth="1"/>
    <col min="15577" max="15577" width="12.140625" style="2692" customWidth="1"/>
    <col min="15578" max="15580" width="0" style="2692" hidden="1" customWidth="1"/>
    <col min="15581" max="15581" width="12.7109375" style="2692" customWidth="1"/>
    <col min="15582" max="15584" width="0" style="2692" hidden="1" customWidth="1"/>
    <col min="15585" max="15585" width="12" style="2692" customWidth="1"/>
    <col min="15586" max="15588" width="0" style="2692" hidden="1" customWidth="1"/>
    <col min="15589" max="15589" width="12.42578125" style="2692" customWidth="1"/>
    <col min="15590" max="15592" width="0" style="2692" hidden="1" customWidth="1"/>
    <col min="15593" max="15593" width="12.42578125" style="2692" customWidth="1"/>
    <col min="15594" max="15596" width="0" style="2692" hidden="1" customWidth="1"/>
    <col min="15597" max="15597" width="12.28515625" style="2692" customWidth="1"/>
    <col min="15598" max="15600" width="0" style="2692" hidden="1" customWidth="1"/>
    <col min="15601" max="15601" width="12.28515625" style="2692" customWidth="1"/>
    <col min="15602" max="15604" width="0" style="2692" hidden="1" customWidth="1"/>
    <col min="15605" max="15605" width="12.28515625" style="2692" customWidth="1"/>
    <col min="15606" max="15608" width="0" style="2692" hidden="1" customWidth="1"/>
    <col min="15609" max="15609" width="12.85546875" style="2692" customWidth="1"/>
    <col min="15610" max="15612" width="0" style="2692" hidden="1" customWidth="1"/>
    <col min="15613" max="15613" width="12.5703125" style="2692" bestFit="1" customWidth="1"/>
    <col min="15614" max="15616" width="0" style="2692" hidden="1" customWidth="1"/>
    <col min="15617" max="15617" width="12.5703125" style="2692" bestFit="1" customWidth="1"/>
    <col min="15618" max="15620" width="0" style="2692" hidden="1" customWidth="1"/>
    <col min="15621" max="15621" width="12" style="2692" customWidth="1"/>
    <col min="15622" max="15624" width="0" style="2692" hidden="1" customWidth="1"/>
    <col min="15625" max="15625" width="12.5703125" style="2692" bestFit="1" customWidth="1"/>
    <col min="15626" max="15628" width="0" style="2692" hidden="1" customWidth="1"/>
    <col min="15629" max="15629" width="13" style="2692" customWidth="1"/>
    <col min="15630" max="15632" width="0" style="2692" hidden="1" customWidth="1"/>
    <col min="15633" max="15633" width="12.5703125" style="2692" customWidth="1"/>
    <col min="15634" max="15636" width="0" style="2692" hidden="1" customWidth="1"/>
    <col min="15637" max="15637" width="12.28515625" style="2692" customWidth="1"/>
    <col min="15638" max="15640" width="0" style="2692" hidden="1" customWidth="1"/>
    <col min="15641" max="15641" width="12.5703125" style="2692" bestFit="1" customWidth="1"/>
    <col min="15642" max="15644" width="0" style="2692" hidden="1" customWidth="1"/>
    <col min="15645" max="15645" width="12.5703125" style="2692" bestFit="1" customWidth="1"/>
    <col min="15646" max="15681" width="0" style="2692" hidden="1" customWidth="1"/>
    <col min="15682" max="15682" width="9.140625" style="2692" customWidth="1"/>
    <col min="15683" max="15794" width="9.140625" style="2692"/>
    <col min="15795" max="15795" width="0.85546875" style="2692" customWidth="1"/>
    <col min="15796" max="15796" width="3.7109375" style="2692" customWidth="1"/>
    <col min="15797" max="15797" width="44.42578125" style="2692" customWidth="1"/>
    <col min="15798" max="15799" width="0" style="2692" hidden="1" customWidth="1"/>
    <col min="15800" max="15800" width="14.85546875" style="2692" bestFit="1" customWidth="1"/>
    <col min="15801" max="15808" width="0" style="2692" hidden="1" customWidth="1"/>
    <col min="15809" max="15809" width="12" style="2692" customWidth="1"/>
    <col min="15810" max="15812" width="0" style="2692" hidden="1" customWidth="1"/>
    <col min="15813" max="15813" width="11.7109375" style="2692" customWidth="1"/>
    <col min="15814" max="15816" width="0" style="2692" hidden="1" customWidth="1"/>
    <col min="15817" max="15817" width="12" style="2692" customWidth="1"/>
    <col min="15818" max="15820" width="0" style="2692" hidden="1" customWidth="1"/>
    <col min="15821" max="15821" width="12.28515625" style="2692" customWidth="1"/>
    <col min="15822" max="15824" width="0" style="2692" hidden="1" customWidth="1"/>
    <col min="15825" max="15825" width="12.140625" style="2692" customWidth="1"/>
    <col min="15826" max="15828" width="0" style="2692" hidden="1" customWidth="1"/>
    <col min="15829" max="15829" width="11.7109375" style="2692" customWidth="1"/>
    <col min="15830" max="15832" width="0" style="2692" hidden="1" customWidth="1"/>
    <col min="15833" max="15833" width="12.140625" style="2692" customWidth="1"/>
    <col min="15834" max="15836" width="0" style="2692" hidden="1" customWidth="1"/>
    <col min="15837" max="15837" width="12.7109375" style="2692" customWidth="1"/>
    <col min="15838" max="15840" width="0" style="2692" hidden="1" customWidth="1"/>
    <col min="15841" max="15841" width="12" style="2692" customWidth="1"/>
    <col min="15842" max="15844" width="0" style="2692" hidden="1" customWidth="1"/>
    <col min="15845" max="15845" width="12.42578125" style="2692" customWidth="1"/>
    <col min="15846" max="15848" width="0" style="2692" hidden="1" customWidth="1"/>
    <col min="15849" max="15849" width="12.42578125" style="2692" customWidth="1"/>
    <col min="15850" max="15852" width="0" style="2692" hidden="1" customWidth="1"/>
    <col min="15853" max="15853" width="12.28515625" style="2692" customWidth="1"/>
    <col min="15854" max="15856" width="0" style="2692" hidden="1" customWidth="1"/>
    <col min="15857" max="15857" width="12.28515625" style="2692" customWidth="1"/>
    <col min="15858" max="15860" width="0" style="2692" hidden="1" customWidth="1"/>
    <col min="15861" max="15861" width="12.28515625" style="2692" customWidth="1"/>
    <col min="15862" max="15864" width="0" style="2692" hidden="1" customWidth="1"/>
    <col min="15865" max="15865" width="12.85546875" style="2692" customWidth="1"/>
    <col min="15866" max="15868" width="0" style="2692" hidden="1" customWidth="1"/>
    <col min="15869" max="15869" width="12.5703125" style="2692" bestFit="1" customWidth="1"/>
    <col min="15870" max="15872" width="0" style="2692" hidden="1" customWidth="1"/>
    <col min="15873" max="15873" width="12.5703125" style="2692" bestFit="1" customWidth="1"/>
    <col min="15874" max="15876" width="0" style="2692" hidden="1" customWidth="1"/>
    <col min="15877" max="15877" width="12" style="2692" customWidth="1"/>
    <col min="15878" max="15880" width="0" style="2692" hidden="1" customWidth="1"/>
    <col min="15881" max="15881" width="12.5703125" style="2692" bestFit="1" customWidth="1"/>
    <col min="15882" max="15884" width="0" style="2692" hidden="1" customWidth="1"/>
    <col min="15885" max="15885" width="13" style="2692" customWidth="1"/>
    <col min="15886" max="15888" width="0" style="2692" hidden="1" customWidth="1"/>
    <col min="15889" max="15889" width="12.5703125" style="2692" customWidth="1"/>
    <col min="15890" max="15892" width="0" style="2692" hidden="1" customWidth="1"/>
    <col min="15893" max="15893" width="12.28515625" style="2692" customWidth="1"/>
    <col min="15894" max="15896" width="0" style="2692" hidden="1" customWidth="1"/>
    <col min="15897" max="15897" width="12.5703125" style="2692" bestFit="1" customWidth="1"/>
    <col min="15898" max="15900" width="0" style="2692" hidden="1" customWidth="1"/>
    <col min="15901" max="15901" width="12.5703125" style="2692" bestFit="1" customWidth="1"/>
    <col min="15902" max="15937" width="0" style="2692" hidden="1" customWidth="1"/>
    <col min="15938" max="15938" width="9.140625" style="2692" customWidth="1"/>
    <col min="15939" max="16050" width="9.140625" style="2692"/>
    <col min="16051" max="16051" width="0.85546875" style="2692" customWidth="1"/>
    <col min="16052" max="16052" width="3.7109375" style="2692" customWidth="1"/>
    <col min="16053" max="16053" width="44.42578125" style="2692" customWidth="1"/>
    <col min="16054" max="16055" width="0" style="2692" hidden="1" customWidth="1"/>
    <col min="16056" max="16056" width="14.85546875" style="2692" bestFit="1" customWidth="1"/>
    <col min="16057" max="16064" width="0" style="2692" hidden="1" customWidth="1"/>
    <col min="16065" max="16065" width="12" style="2692" customWidth="1"/>
    <col min="16066" max="16068" width="0" style="2692" hidden="1" customWidth="1"/>
    <col min="16069" max="16069" width="11.7109375" style="2692" customWidth="1"/>
    <col min="16070" max="16072" width="0" style="2692" hidden="1" customWidth="1"/>
    <col min="16073" max="16073" width="12" style="2692" customWidth="1"/>
    <col min="16074" max="16076" width="0" style="2692" hidden="1" customWidth="1"/>
    <col min="16077" max="16077" width="12.28515625" style="2692" customWidth="1"/>
    <col min="16078" max="16080" width="0" style="2692" hidden="1" customWidth="1"/>
    <col min="16081" max="16081" width="12.140625" style="2692" customWidth="1"/>
    <col min="16082" max="16084" width="0" style="2692" hidden="1" customWidth="1"/>
    <col min="16085" max="16085" width="11.7109375" style="2692" customWidth="1"/>
    <col min="16086" max="16088" width="0" style="2692" hidden="1" customWidth="1"/>
    <col min="16089" max="16089" width="12.140625" style="2692" customWidth="1"/>
    <col min="16090" max="16092" width="0" style="2692" hidden="1" customWidth="1"/>
    <col min="16093" max="16093" width="12.7109375" style="2692" customWidth="1"/>
    <col min="16094" max="16096" width="0" style="2692" hidden="1" customWidth="1"/>
    <col min="16097" max="16097" width="12" style="2692" customWidth="1"/>
    <col min="16098" max="16100" width="0" style="2692" hidden="1" customWidth="1"/>
    <col min="16101" max="16101" width="12.42578125" style="2692" customWidth="1"/>
    <col min="16102" max="16104" width="0" style="2692" hidden="1" customWidth="1"/>
    <col min="16105" max="16105" width="12.42578125" style="2692" customWidth="1"/>
    <col min="16106" max="16108" width="0" style="2692" hidden="1" customWidth="1"/>
    <col min="16109" max="16109" width="12.28515625" style="2692" customWidth="1"/>
    <col min="16110" max="16112" width="0" style="2692" hidden="1" customWidth="1"/>
    <col min="16113" max="16113" width="12.28515625" style="2692" customWidth="1"/>
    <col min="16114" max="16116" width="0" style="2692" hidden="1" customWidth="1"/>
    <col min="16117" max="16117" width="12.28515625" style="2692" customWidth="1"/>
    <col min="16118" max="16120" width="0" style="2692" hidden="1" customWidth="1"/>
    <col min="16121" max="16121" width="12.85546875" style="2692" customWidth="1"/>
    <col min="16122" max="16124" width="0" style="2692" hidden="1" customWidth="1"/>
    <col min="16125" max="16125" width="12.5703125" style="2692" bestFit="1" customWidth="1"/>
    <col min="16126" max="16128" width="0" style="2692" hidden="1" customWidth="1"/>
    <col min="16129" max="16129" width="12.5703125" style="2692" bestFit="1" customWidth="1"/>
    <col min="16130" max="16132" width="0" style="2692" hidden="1" customWidth="1"/>
    <col min="16133" max="16133" width="12" style="2692" customWidth="1"/>
    <col min="16134" max="16136" width="0" style="2692" hidden="1" customWidth="1"/>
    <col min="16137" max="16137" width="12.5703125" style="2692" bestFit="1" customWidth="1"/>
    <col min="16138" max="16140" width="0" style="2692" hidden="1" customWidth="1"/>
    <col min="16141" max="16141" width="13" style="2692" customWidth="1"/>
    <col min="16142" max="16144" width="0" style="2692" hidden="1" customWidth="1"/>
    <col min="16145" max="16145" width="12.5703125" style="2692" customWidth="1"/>
    <col min="16146" max="16148" width="0" style="2692" hidden="1" customWidth="1"/>
    <col min="16149" max="16149" width="12.28515625" style="2692" customWidth="1"/>
    <col min="16150" max="16152" width="0" style="2692" hidden="1" customWidth="1"/>
    <col min="16153" max="16153" width="12.5703125" style="2692" bestFit="1" customWidth="1"/>
    <col min="16154" max="16156" width="0" style="2692" hidden="1" customWidth="1"/>
    <col min="16157" max="16157" width="12.5703125" style="2692" bestFit="1" customWidth="1"/>
    <col min="16158" max="16193" width="0" style="2692" hidden="1" customWidth="1"/>
    <col min="16194" max="16194" width="9.140625" style="2692" customWidth="1"/>
    <col min="16195" max="16384" width="9.140625" style="2692"/>
  </cols>
  <sheetData>
    <row r="1" spans="1:67" hidden="1"/>
    <row r="2" spans="1:67" hidden="1">
      <c r="B2" s="2694" t="s">
        <v>696</v>
      </c>
    </row>
    <row r="3" spans="1:67" ht="12.75" hidden="1" customHeight="1">
      <c r="A3" s="2695" t="s">
        <v>662</v>
      </c>
      <c r="B3" s="2696"/>
      <c r="C3" s="2696"/>
      <c r="D3" s="2696"/>
      <c r="E3" s="2696"/>
      <c r="F3" s="2696"/>
      <c r="G3" s="2696"/>
      <c r="H3" s="2696"/>
      <c r="I3" s="2696"/>
    </row>
    <row r="4" spans="1:67">
      <c r="B4" s="2697"/>
      <c r="L4" s="2698"/>
      <c r="M4" s="2698"/>
    </row>
    <row r="5" spans="1:67" ht="12.75" customHeight="1">
      <c r="B5" s="2697" t="s">
        <v>697</v>
      </c>
      <c r="D5" s="2699"/>
      <c r="E5" s="2700"/>
      <c r="F5" s="2699"/>
      <c r="G5" s="2699"/>
      <c r="H5" s="2699"/>
      <c r="I5" s="2701"/>
      <c r="J5" s="2701"/>
      <c r="K5" s="2701"/>
      <c r="L5" s="2698"/>
      <c r="M5" s="2698"/>
    </row>
    <row r="6" spans="1:67">
      <c r="B6" s="2702" t="str">
        <f>[4]QCI!B6</f>
        <v>Nº do CT</v>
      </c>
      <c r="C6" s="2703"/>
      <c r="D6" s="2704"/>
      <c r="E6" s="2705"/>
      <c r="F6" s="2706"/>
      <c r="G6" s="2706"/>
      <c r="H6" s="2708"/>
      <c r="I6" s="2706"/>
      <c r="J6" s="2706"/>
      <c r="K6" s="2708"/>
      <c r="L6" s="2698"/>
      <c r="M6" s="2698"/>
      <c r="N6" s="2707"/>
      <c r="O6" s="2707"/>
      <c r="P6" s="2707"/>
      <c r="Q6" s="2707"/>
      <c r="R6" s="2707"/>
      <c r="S6" s="2707"/>
      <c r="T6" s="2707"/>
      <c r="U6" s="2707"/>
      <c r="V6" s="2707"/>
      <c r="W6" s="2707"/>
      <c r="X6" s="2707"/>
      <c r="Y6" s="2707"/>
      <c r="Z6" s="2707"/>
      <c r="AA6" s="2707"/>
      <c r="AB6" s="2707"/>
      <c r="AC6" s="2707"/>
      <c r="AD6" s="2707"/>
      <c r="AE6" s="2707"/>
      <c r="AF6" s="2707"/>
      <c r="AG6" s="2707"/>
      <c r="AH6" s="2707"/>
      <c r="AI6" s="2707"/>
      <c r="AJ6" s="2707"/>
      <c r="AK6" s="2707"/>
      <c r="AL6" s="2707"/>
      <c r="AM6" s="2707"/>
      <c r="AN6" s="2707"/>
      <c r="AO6" s="2707"/>
      <c r="AP6" s="2707"/>
      <c r="AQ6" s="2707"/>
      <c r="AR6" s="2707"/>
      <c r="AS6" s="2707"/>
      <c r="AT6" s="2707"/>
      <c r="AU6" s="2707"/>
      <c r="AV6" s="2707"/>
      <c r="AW6" s="2707"/>
      <c r="AX6" s="2707"/>
      <c r="AY6" s="2707"/>
      <c r="AZ6" s="2707"/>
      <c r="BA6" s="2707"/>
      <c r="BB6" s="2707"/>
      <c r="BC6" s="2707"/>
      <c r="BD6" s="2707"/>
      <c r="BE6" s="2707"/>
      <c r="BF6" s="2707"/>
      <c r="BG6" s="2707"/>
      <c r="BH6" s="2707"/>
      <c r="BI6" s="2707"/>
      <c r="BJ6" s="2707"/>
      <c r="BK6" s="2707"/>
      <c r="BL6" s="2707"/>
      <c r="BM6" s="2707"/>
    </row>
    <row r="7" spans="1:67" s="2707" customFormat="1">
      <c r="B7" s="2800" t="str">
        <f>[4]QCI!B7</f>
        <v>0302.571-98/2009</v>
      </c>
      <c r="C7" s="2801"/>
      <c r="D7" s="2800" t="s">
        <v>1431</v>
      </c>
      <c r="E7" s="2802"/>
      <c r="F7" s="2802"/>
      <c r="G7" s="2802"/>
      <c r="H7" s="2802"/>
      <c r="I7" s="2802"/>
      <c r="J7" s="2803"/>
      <c r="K7" s="2803"/>
      <c r="L7" s="2698"/>
      <c r="M7" s="2698"/>
      <c r="N7" s="2692"/>
      <c r="O7" s="2692"/>
      <c r="P7" s="2692"/>
      <c r="Q7" s="2692"/>
      <c r="R7" s="2692"/>
      <c r="S7" s="2692"/>
      <c r="T7" s="2692"/>
      <c r="U7" s="2692"/>
      <c r="V7" s="2692"/>
      <c r="W7" s="2692"/>
      <c r="X7" s="2692"/>
      <c r="Y7" s="2692"/>
      <c r="Z7" s="2692"/>
      <c r="AA7" s="2692"/>
      <c r="AB7" s="2692"/>
      <c r="AC7" s="2692"/>
      <c r="AD7" s="2692"/>
      <c r="AE7" s="2692"/>
      <c r="AF7" s="2692"/>
      <c r="AG7" s="2692"/>
      <c r="AH7" s="2692"/>
      <c r="AI7" s="2692"/>
      <c r="AJ7" s="2692"/>
      <c r="AK7" s="2692"/>
      <c r="AL7" s="2692"/>
      <c r="AM7" s="2692"/>
      <c r="AN7" s="2692"/>
      <c r="AO7" s="2692"/>
      <c r="AP7" s="2692"/>
      <c r="AQ7" s="2692"/>
      <c r="AR7" s="2692"/>
      <c r="AS7" s="2692"/>
      <c r="AT7" s="2692"/>
      <c r="AU7" s="2692"/>
      <c r="AV7" s="2692"/>
      <c r="AW7" s="2692"/>
      <c r="AX7" s="2692"/>
      <c r="AY7" s="2692"/>
      <c r="AZ7" s="2692"/>
      <c r="BA7" s="2692"/>
      <c r="BB7" s="2692"/>
      <c r="BC7" s="2692"/>
      <c r="BD7" s="2692"/>
      <c r="BE7" s="2692"/>
      <c r="BF7" s="2692"/>
      <c r="BG7" s="2692"/>
      <c r="BH7" s="2692"/>
      <c r="BI7" s="2692"/>
      <c r="BJ7" s="2692"/>
      <c r="BK7" s="2692"/>
      <c r="BL7" s="2692"/>
      <c r="BM7" s="2692"/>
    </row>
    <row r="8" spans="1:67" ht="18" customHeight="1">
      <c r="B8" s="2709" t="str">
        <f>[4]QCI!O9</f>
        <v>Programa/Modalidade/Ação</v>
      </c>
      <c r="D8" s="2710"/>
      <c r="E8" s="2711"/>
      <c r="F8" s="2710"/>
      <c r="G8" s="2710"/>
      <c r="H8" s="2710"/>
      <c r="I8" s="2710"/>
      <c r="J8" s="2710"/>
      <c r="K8" s="2710"/>
      <c r="L8" s="2698"/>
      <c r="M8" s="2698"/>
    </row>
    <row r="9" spans="1:67" ht="12.75" customHeight="1">
      <c r="B9" s="2804" t="str">
        <f>[4]QCI!O10</f>
        <v>URBANIZAÇÃO E CONSTRUÇÃO DE UNIDADES HABITACIONAIS NO JD. ORATÓRIO PAC-1 FASE II</v>
      </c>
      <c r="C9" s="2799"/>
      <c r="D9" s="2799"/>
      <c r="E9" s="2799"/>
      <c r="F9" s="2799"/>
      <c r="G9" s="2799"/>
      <c r="H9" s="2799"/>
      <c r="I9" s="2799"/>
      <c r="J9" s="2799"/>
      <c r="K9" s="2775"/>
      <c r="L9" s="2712"/>
      <c r="M9" s="2712"/>
    </row>
    <row r="10" spans="1:67" ht="14.25" customHeight="1">
      <c r="C10" s="2713"/>
      <c r="D10" s="2713"/>
      <c r="E10" s="2713"/>
      <c r="F10" s="2713"/>
      <c r="G10" s="2714"/>
      <c r="H10" s="2714"/>
      <c r="I10" s="2716"/>
      <c r="J10" s="2713"/>
      <c r="K10" s="2715"/>
    </row>
    <row r="11" spans="1:67" ht="12.75" customHeight="1">
      <c r="B11" s="2717" t="s">
        <v>657</v>
      </c>
      <c r="C11" s="2766" t="s">
        <v>656</v>
      </c>
      <c r="D11" s="2767" t="s">
        <v>666</v>
      </c>
      <c r="E11" s="2768" t="s">
        <v>667</v>
      </c>
      <c r="F11" s="2769" t="s">
        <v>1405</v>
      </c>
      <c r="G11" s="2769" t="s">
        <v>1406</v>
      </c>
      <c r="H11" s="2721" t="s">
        <v>1407</v>
      </c>
      <c r="I11" s="2721" t="s">
        <v>1408</v>
      </c>
      <c r="J11" s="2721" t="s">
        <v>1409</v>
      </c>
      <c r="K11" s="2721" t="s">
        <v>1410</v>
      </c>
      <c r="L11" s="2721" t="s">
        <v>1411</v>
      </c>
      <c r="M11" s="2721" t="s">
        <v>1412</v>
      </c>
      <c r="N11" s="2721" t="s">
        <v>1413</v>
      </c>
      <c r="O11" s="2721" t="s">
        <v>1414</v>
      </c>
      <c r="P11" s="2721" t="s">
        <v>1415</v>
      </c>
      <c r="Q11" s="2721" t="s">
        <v>1416</v>
      </c>
      <c r="R11" s="2721" t="s">
        <v>1417</v>
      </c>
      <c r="S11" s="2721" t="s">
        <v>1418</v>
      </c>
      <c r="T11" s="2721" t="s">
        <v>1419</v>
      </c>
      <c r="U11" s="2721" t="s">
        <v>1420</v>
      </c>
      <c r="V11" s="2721" t="s">
        <v>1421</v>
      </c>
      <c r="W11" s="2721" t="s">
        <v>1422</v>
      </c>
      <c r="X11" s="2721" t="s">
        <v>1423</v>
      </c>
      <c r="Y11" s="2721" t="s">
        <v>1424</v>
      </c>
      <c r="Z11" s="2721" t="s">
        <v>1425</v>
      </c>
      <c r="AA11" s="2721" t="s">
        <v>1426</v>
      </c>
      <c r="AB11" s="2721" t="s">
        <v>1427</v>
      </c>
      <c r="AC11" s="2721" t="s">
        <v>1428</v>
      </c>
      <c r="AD11" s="2718"/>
      <c r="AE11" s="2719" t="e">
        <f>#REF!</f>
        <v>#REF!</v>
      </c>
      <c r="AF11" s="2720" t="e">
        <f>#REF!+1</f>
        <v>#REF!</v>
      </c>
      <c r="AG11" s="2722"/>
      <c r="AH11" s="2718"/>
      <c r="AI11" s="2719" t="e">
        <f>#REF!</f>
        <v>#REF!</v>
      </c>
      <c r="AJ11" s="2720" t="e">
        <f>AF11+1</f>
        <v>#REF!</v>
      </c>
      <c r="AK11" s="2722"/>
      <c r="AL11" s="2718"/>
      <c r="AM11" s="2719" t="e">
        <f>#REF!</f>
        <v>#REF!</v>
      </c>
      <c r="AN11" s="2720" t="e">
        <f>AJ11+1</f>
        <v>#REF!</v>
      </c>
      <c r="AO11" s="2722"/>
      <c r="AP11" s="2718"/>
      <c r="AQ11" s="2719" t="e">
        <f>#REF!</f>
        <v>#REF!</v>
      </c>
      <c r="AR11" s="2720" t="e">
        <f>AN11+1</f>
        <v>#REF!</v>
      </c>
      <c r="AS11" s="2722"/>
      <c r="AT11" s="2718"/>
      <c r="AU11" s="2719" t="e">
        <f>#REF!</f>
        <v>#REF!</v>
      </c>
      <c r="AV11" s="2720" t="e">
        <f>AR11+1</f>
        <v>#REF!</v>
      </c>
      <c r="AW11" s="2722"/>
      <c r="AX11" s="2718"/>
      <c r="AY11" s="2719" t="e">
        <f>#REF!</f>
        <v>#REF!</v>
      </c>
      <c r="AZ11" s="2720" t="e">
        <f>AV11+1</f>
        <v>#REF!</v>
      </c>
      <c r="BA11" s="2722"/>
      <c r="BB11" s="2718"/>
      <c r="BC11" s="2719" t="e">
        <f>#REF!</f>
        <v>#REF!</v>
      </c>
      <c r="BD11" s="2720" t="e">
        <f>AZ11+1</f>
        <v>#REF!</v>
      </c>
      <c r="BE11" s="2722"/>
      <c r="BF11" s="2718"/>
      <c r="BG11" s="2719" t="e">
        <f>#REF!</f>
        <v>#REF!</v>
      </c>
      <c r="BH11" s="2720" t="e">
        <f>BD11+1</f>
        <v>#REF!</v>
      </c>
      <c r="BI11" s="2722"/>
      <c r="BJ11" s="2718"/>
      <c r="BK11" s="2719" t="e">
        <f>#REF!</f>
        <v>#REF!</v>
      </c>
      <c r="BL11" s="2720" t="e">
        <f>BH11+1</f>
        <v>#REF!</v>
      </c>
      <c r="BM11" s="2722"/>
    </row>
    <row r="12" spans="1:67" ht="12.75" customHeight="1">
      <c r="B12" s="2723"/>
      <c r="C12" s="2770"/>
      <c r="D12" s="2771" t="s">
        <v>42</v>
      </c>
      <c r="E12" s="2772" t="s">
        <v>14</v>
      </c>
      <c r="F12" s="2773" t="s">
        <v>673</v>
      </c>
      <c r="G12" s="2774" t="str">
        <f t="shared" ref="G12:AC12" si="0">F12</f>
        <v>Total (R$)</v>
      </c>
      <c r="H12" s="2726" t="str">
        <f t="shared" si="0"/>
        <v>Total (R$)</v>
      </c>
      <c r="I12" s="2726" t="str">
        <f t="shared" si="0"/>
        <v>Total (R$)</v>
      </c>
      <c r="J12" s="2726" t="str">
        <f t="shared" si="0"/>
        <v>Total (R$)</v>
      </c>
      <c r="K12" s="2726" t="str">
        <f t="shared" si="0"/>
        <v>Total (R$)</v>
      </c>
      <c r="L12" s="2726" t="str">
        <f t="shared" si="0"/>
        <v>Total (R$)</v>
      </c>
      <c r="M12" s="2726" t="str">
        <f t="shared" si="0"/>
        <v>Total (R$)</v>
      </c>
      <c r="N12" s="2726" t="str">
        <f t="shared" si="0"/>
        <v>Total (R$)</v>
      </c>
      <c r="O12" s="2726" t="str">
        <f t="shared" si="0"/>
        <v>Total (R$)</v>
      </c>
      <c r="P12" s="2726" t="str">
        <f t="shared" si="0"/>
        <v>Total (R$)</v>
      </c>
      <c r="Q12" s="2726" t="str">
        <f t="shared" si="0"/>
        <v>Total (R$)</v>
      </c>
      <c r="R12" s="2726" t="str">
        <f t="shared" si="0"/>
        <v>Total (R$)</v>
      </c>
      <c r="S12" s="2726" t="str">
        <f t="shared" si="0"/>
        <v>Total (R$)</v>
      </c>
      <c r="T12" s="2726" t="str">
        <f t="shared" si="0"/>
        <v>Total (R$)</v>
      </c>
      <c r="U12" s="2726" t="str">
        <f t="shared" si="0"/>
        <v>Total (R$)</v>
      </c>
      <c r="V12" s="2726" t="str">
        <f t="shared" si="0"/>
        <v>Total (R$)</v>
      </c>
      <c r="W12" s="2726" t="str">
        <f t="shared" si="0"/>
        <v>Total (R$)</v>
      </c>
      <c r="X12" s="2726" t="str">
        <f t="shared" si="0"/>
        <v>Total (R$)</v>
      </c>
      <c r="Y12" s="2726" t="str">
        <f t="shared" si="0"/>
        <v>Total (R$)</v>
      </c>
      <c r="Z12" s="2726" t="str">
        <f t="shared" si="0"/>
        <v>Total (R$)</v>
      </c>
      <c r="AA12" s="2726" t="str">
        <f t="shared" si="0"/>
        <v>Total (R$)</v>
      </c>
      <c r="AB12" s="2726" t="str">
        <f t="shared" si="0"/>
        <v>Total (R$)</v>
      </c>
      <c r="AC12" s="2726" t="str">
        <f t="shared" si="0"/>
        <v>Total (R$)</v>
      </c>
      <c r="AD12" s="2724" t="s">
        <v>14</v>
      </c>
      <c r="AE12" s="2725" t="e">
        <f>#REF!</f>
        <v>#REF!</v>
      </c>
      <c r="AF12" s="2725" t="e">
        <f>#REF!</f>
        <v>#REF!</v>
      </c>
      <c r="AG12" s="2726" t="str">
        <f>AC12</f>
        <v>Total (R$)</v>
      </c>
      <c r="AH12" s="2724" t="s">
        <v>14</v>
      </c>
      <c r="AI12" s="2725" t="e">
        <f>AE12</f>
        <v>#REF!</v>
      </c>
      <c r="AJ12" s="2725" t="e">
        <f>AF12</f>
        <v>#REF!</v>
      </c>
      <c r="AK12" s="2726" t="str">
        <f>AG12</f>
        <v>Total (R$)</v>
      </c>
      <c r="AL12" s="2724" t="s">
        <v>14</v>
      </c>
      <c r="AM12" s="2725" t="e">
        <f>AI12</f>
        <v>#REF!</v>
      </c>
      <c r="AN12" s="2725" t="e">
        <f>AJ12</f>
        <v>#REF!</v>
      </c>
      <c r="AO12" s="2726" t="str">
        <f>AK12</f>
        <v>Total (R$)</v>
      </c>
      <c r="AP12" s="2724" t="s">
        <v>14</v>
      </c>
      <c r="AQ12" s="2725" t="e">
        <f>AM12</f>
        <v>#REF!</v>
      </c>
      <c r="AR12" s="2725" t="e">
        <f>AN12</f>
        <v>#REF!</v>
      </c>
      <c r="AS12" s="2726" t="str">
        <f>AO12</f>
        <v>Total (R$)</v>
      </c>
      <c r="AT12" s="2724" t="s">
        <v>14</v>
      </c>
      <c r="AU12" s="2725" t="e">
        <f>AQ12</f>
        <v>#REF!</v>
      </c>
      <c r="AV12" s="2725" t="e">
        <f>AR12</f>
        <v>#REF!</v>
      </c>
      <c r="AW12" s="2726" t="str">
        <f>AS12</f>
        <v>Total (R$)</v>
      </c>
      <c r="AX12" s="2724" t="s">
        <v>14</v>
      </c>
      <c r="AY12" s="2725" t="e">
        <f>AU12</f>
        <v>#REF!</v>
      </c>
      <c r="AZ12" s="2725" t="e">
        <f>AV12</f>
        <v>#REF!</v>
      </c>
      <c r="BA12" s="2726" t="str">
        <f>AW12</f>
        <v>Total (R$)</v>
      </c>
      <c r="BB12" s="2724" t="s">
        <v>14</v>
      </c>
      <c r="BC12" s="2725" t="e">
        <f>AY12</f>
        <v>#REF!</v>
      </c>
      <c r="BD12" s="2725" t="e">
        <f>AZ12</f>
        <v>#REF!</v>
      </c>
      <c r="BE12" s="2726" t="str">
        <f>BA12</f>
        <v>Total (R$)</v>
      </c>
      <c r="BF12" s="2724" t="s">
        <v>14</v>
      </c>
      <c r="BG12" s="2725" t="e">
        <f>BC12</f>
        <v>#REF!</v>
      </c>
      <c r="BH12" s="2725" t="e">
        <f>BD12</f>
        <v>#REF!</v>
      </c>
      <c r="BI12" s="2726" t="str">
        <f>BE12</f>
        <v>Total (R$)</v>
      </c>
      <c r="BJ12" s="2724" t="s">
        <v>14</v>
      </c>
      <c r="BK12" s="2725" t="e">
        <f>BG12</f>
        <v>#REF!</v>
      </c>
      <c r="BL12" s="2725" t="e">
        <f>BH12</f>
        <v>#REF!</v>
      </c>
      <c r="BM12" s="2726" t="str">
        <f>BI12</f>
        <v>Total (R$)</v>
      </c>
    </row>
    <row r="13" spans="1:67" s="2727" customFormat="1" ht="12.75" customHeight="1">
      <c r="B13" s="2728">
        <v>1</v>
      </c>
      <c r="C13" s="2733" t="str">
        <f>[4]QCI!C17</f>
        <v>SERVIÇOS PRELIMINARES</v>
      </c>
      <c r="D13" s="2734">
        <v>3609048.4</v>
      </c>
      <c r="E13" s="2762">
        <f>D13/$D$25</f>
        <v>0.13699393622105344</v>
      </c>
      <c r="F13" s="2732">
        <f>ROUND($D$13*0.1,2)</f>
        <v>360904.84</v>
      </c>
      <c r="G13" s="2732">
        <f t="shared" ref="G13:I13" si="1">ROUND($D$13*0.1,2)</f>
        <v>360904.84</v>
      </c>
      <c r="H13" s="2732">
        <f t="shared" si="1"/>
        <v>360904.84</v>
      </c>
      <c r="I13" s="2732">
        <f t="shared" si="1"/>
        <v>360904.84</v>
      </c>
      <c r="J13" s="2732">
        <f>ROUND($D$13*0.15,2)</f>
        <v>541357.26</v>
      </c>
      <c r="K13" s="2732">
        <f>ROUND($D$13*0.15,2)</f>
        <v>541357.26</v>
      </c>
      <c r="L13" s="2732">
        <f t="shared" ref="L13:P13" si="2">ROUND($D$13*0.05,2)</f>
        <v>180452.42</v>
      </c>
      <c r="M13" s="2732">
        <f t="shared" si="2"/>
        <v>180452.42</v>
      </c>
      <c r="N13" s="2732">
        <f t="shared" si="2"/>
        <v>180452.42</v>
      </c>
      <c r="O13" s="2732">
        <f t="shared" si="2"/>
        <v>180452.42</v>
      </c>
      <c r="P13" s="2732">
        <f t="shared" si="2"/>
        <v>180452.42</v>
      </c>
      <c r="Q13" s="2732">
        <f t="shared" ref="Q13" si="3">ROUND($D$13*0.05,2)</f>
        <v>180452.42</v>
      </c>
      <c r="R13" s="2729"/>
      <c r="S13" s="2729"/>
      <c r="T13" s="2729"/>
      <c r="U13" s="2729"/>
      <c r="V13" s="2729"/>
      <c r="W13" s="2729"/>
      <c r="X13" s="2729"/>
      <c r="Y13" s="2729"/>
      <c r="Z13" s="2729"/>
      <c r="AA13" s="2729"/>
      <c r="AB13" s="2729"/>
      <c r="AC13" s="2729"/>
      <c r="AD13" s="2730">
        <f>'[4]Percentuais do Cronograma'!CZ17</f>
        <v>0</v>
      </c>
      <c r="AE13" s="2730">
        <f>AD13*[4]QCI!$Y17*[4]QCI!$R17/100</f>
        <v>0</v>
      </c>
      <c r="AF13" s="2731">
        <f>AD13/100*[4]QCI!$Y17*([4]QCI!$U17+[4]QCI!$W17)</f>
        <v>0</v>
      </c>
      <c r="AG13" s="2729">
        <f t="shared" ref="AG13:AG24" si="4">AE13+AF13</f>
        <v>0</v>
      </c>
      <c r="AH13" s="2730">
        <f>'[4]Percentuais do Cronograma'!DD17</f>
        <v>0</v>
      </c>
      <c r="AI13" s="2730">
        <f>AH13*[4]QCI!$Y17*[4]QCI!$R17/100</f>
        <v>0</v>
      </c>
      <c r="AJ13" s="2731">
        <f>AH13/100*[4]QCI!$Y17*([4]QCI!$U17+[4]QCI!$W17)</f>
        <v>0</v>
      </c>
      <c r="AK13" s="2729">
        <f t="shared" ref="AK13:AK24" si="5">AI13+AJ13</f>
        <v>0</v>
      </c>
      <c r="AL13" s="2730">
        <f>'[4]Percentuais do Cronograma'!DH17</f>
        <v>0</v>
      </c>
      <c r="AM13" s="2730">
        <f>AL13*[4]QCI!$Y17*[4]QCI!$R17/100</f>
        <v>0</v>
      </c>
      <c r="AN13" s="2731">
        <f>AL13/100*[4]QCI!$Y17*([4]QCI!$U17+[4]QCI!$W17)</f>
        <v>0</v>
      </c>
      <c r="AO13" s="2729">
        <f t="shared" ref="AO13:AO24" si="6">AM13+AN13</f>
        <v>0</v>
      </c>
      <c r="AP13" s="2730">
        <f>'[4]Percentuais do Cronograma'!DL17</f>
        <v>0</v>
      </c>
      <c r="AQ13" s="2730">
        <f>AP13*[4]QCI!$Y17*[4]QCI!$R17/100</f>
        <v>0</v>
      </c>
      <c r="AR13" s="2731">
        <f>AP13/100*[4]QCI!$Y17*([4]QCI!$U17+[4]QCI!$W17)</f>
        <v>0</v>
      </c>
      <c r="AS13" s="2729">
        <f t="shared" ref="AS13:AS24" si="7">AQ13+AR13</f>
        <v>0</v>
      </c>
      <c r="AT13" s="2730">
        <f>'[4]Percentuais do Cronograma'!DP17</f>
        <v>0</v>
      </c>
      <c r="AU13" s="2730">
        <f>AT13*[4]QCI!$Y17*[4]QCI!$R17/100</f>
        <v>0</v>
      </c>
      <c r="AV13" s="2731">
        <f>AT13/100*[4]QCI!$Y17*([4]QCI!$U17+[4]QCI!$W17)</f>
        <v>0</v>
      </c>
      <c r="AW13" s="2729">
        <f t="shared" ref="AW13:AW24" si="8">AU13+AV13</f>
        <v>0</v>
      </c>
      <c r="AX13" s="2730">
        <f>'[4]Percentuais do Cronograma'!DT17</f>
        <v>0</v>
      </c>
      <c r="AY13" s="2730">
        <f>AX13*[4]QCI!$Y17*[4]QCI!$R17/100</f>
        <v>0</v>
      </c>
      <c r="AZ13" s="2731">
        <f>AX13/100*[4]QCI!$Y17*([4]QCI!$U17+[4]QCI!$W17)</f>
        <v>0</v>
      </c>
      <c r="BA13" s="2729">
        <f t="shared" ref="BA13:BA24" si="9">AY13+AZ13</f>
        <v>0</v>
      </c>
      <c r="BB13" s="2730">
        <f>'[4]Percentuais do Cronograma'!DX17</f>
        <v>0</v>
      </c>
      <c r="BC13" s="2730">
        <f>BB13*[4]QCI!$Y17*[4]QCI!$R17/100</f>
        <v>0</v>
      </c>
      <c r="BD13" s="2731">
        <f>BB13/100*[4]QCI!$Y17*([4]QCI!$U17+[4]QCI!$W17)</f>
        <v>0</v>
      </c>
      <c r="BE13" s="2729">
        <f t="shared" ref="BE13:BE24" si="10">BC13+BD13</f>
        <v>0</v>
      </c>
      <c r="BF13" s="2730">
        <f>'[4]Percentuais do Cronograma'!EB17</f>
        <v>0</v>
      </c>
      <c r="BG13" s="2730">
        <f>BF13*[4]QCI!$Y17*[4]QCI!$R17/100</f>
        <v>0</v>
      </c>
      <c r="BH13" s="2731">
        <f>BF13/100*[4]QCI!$Y17*([4]QCI!$U17+[4]QCI!$W17)</f>
        <v>0</v>
      </c>
      <c r="BI13" s="2729">
        <f t="shared" ref="BI13:BI24" si="11">BG13+BH13</f>
        <v>0</v>
      </c>
      <c r="BJ13" s="2730">
        <f>'[4]Percentuais do Cronograma'!EF17</f>
        <v>0</v>
      </c>
      <c r="BK13" s="2730">
        <f>BJ13*[4]QCI!$Y17*[4]QCI!$R17/100</f>
        <v>0</v>
      </c>
      <c r="BL13" s="2731">
        <f>BJ13/100*[4]QCI!$Y17*([4]QCI!$U17+[4]QCI!$W17)</f>
        <v>0</v>
      </c>
      <c r="BM13" s="2729">
        <f t="shared" ref="BM13:BM24" si="12">BK13+BL13</f>
        <v>0</v>
      </c>
      <c r="BN13" s="2760"/>
      <c r="BO13" s="2761"/>
    </row>
    <row r="14" spans="1:67" s="2727" customFormat="1" ht="12.75" customHeight="1">
      <c r="B14" s="2728">
        <v>2</v>
      </c>
      <c r="C14" s="2735" t="str">
        <f>[4]QCI!C18</f>
        <v>TERRAPLENAGEM</v>
      </c>
      <c r="D14" s="2734">
        <v>578671.17000000004</v>
      </c>
      <c r="E14" s="2762">
        <f t="shared" ref="E14:E24" si="13">D14/$D$25</f>
        <v>2.196546916797857E-2</v>
      </c>
      <c r="F14" s="2732">
        <v>0</v>
      </c>
      <c r="G14" s="2729">
        <v>0</v>
      </c>
      <c r="H14" s="2729">
        <v>0</v>
      </c>
      <c r="I14" s="2729">
        <v>0</v>
      </c>
      <c r="J14" s="2729">
        <v>0</v>
      </c>
      <c r="K14" s="2729">
        <v>0</v>
      </c>
      <c r="L14" s="2729">
        <v>0</v>
      </c>
      <c r="M14" s="2729">
        <v>0</v>
      </c>
      <c r="N14" s="2729">
        <v>0</v>
      </c>
      <c r="O14" s="2729"/>
      <c r="P14" s="2729"/>
      <c r="Q14" s="2729"/>
      <c r="R14" s="2729">
        <f>ROUND(D14*0.2,2)</f>
        <v>115734.23</v>
      </c>
      <c r="S14" s="2729">
        <f>ROUND($D$14*0.4,2)</f>
        <v>231468.47</v>
      </c>
      <c r="T14" s="2729">
        <v>231468.47</v>
      </c>
      <c r="U14" s="2729">
        <v>0</v>
      </c>
      <c r="V14" s="2729">
        <v>0</v>
      </c>
      <c r="W14" s="2729">
        <v>0</v>
      </c>
      <c r="X14" s="2729">
        <v>0</v>
      </c>
      <c r="Y14" s="2729">
        <v>0</v>
      </c>
      <c r="Z14" s="2729">
        <v>0</v>
      </c>
      <c r="AA14" s="2729">
        <v>0</v>
      </c>
      <c r="AB14" s="2729">
        <v>0</v>
      </c>
      <c r="AC14" s="2729">
        <v>0</v>
      </c>
      <c r="AD14" s="2730">
        <f>'[4]Percentuais do Cronograma'!CZ18</f>
        <v>0</v>
      </c>
      <c r="AE14" s="2730">
        <f>AD14*[4]QCI!$Y18*[4]QCI!$R18/100</f>
        <v>0</v>
      </c>
      <c r="AF14" s="2731">
        <f>AD14/100*[4]QCI!$Y18*([4]QCI!$U18+[4]QCI!$W18)</f>
        <v>0</v>
      </c>
      <c r="AG14" s="2729">
        <f t="shared" si="4"/>
        <v>0</v>
      </c>
      <c r="AH14" s="2730">
        <f>'[4]Percentuais do Cronograma'!DD18</f>
        <v>0</v>
      </c>
      <c r="AI14" s="2730">
        <f>AH14*[4]QCI!$Y18*[4]QCI!$R18/100</f>
        <v>0</v>
      </c>
      <c r="AJ14" s="2731">
        <f>AH14/100*[4]QCI!$Y18*([4]QCI!$U18+[4]QCI!$W18)</f>
        <v>0</v>
      </c>
      <c r="AK14" s="2729">
        <f t="shared" si="5"/>
        <v>0</v>
      </c>
      <c r="AL14" s="2730">
        <f>'[4]Percentuais do Cronograma'!DH18</f>
        <v>0</v>
      </c>
      <c r="AM14" s="2730">
        <f>AL14*[4]QCI!$Y18*[4]QCI!$R18/100</f>
        <v>0</v>
      </c>
      <c r="AN14" s="2731">
        <f>AL14/100*[4]QCI!$Y18*([4]QCI!$U18+[4]QCI!$W18)</f>
        <v>0</v>
      </c>
      <c r="AO14" s="2729">
        <f t="shared" si="6"/>
        <v>0</v>
      </c>
      <c r="AP14" s="2730">
        <f>'[4]Percentuais do Cronograma'!DL18</f>
        <v>0</v>
      </c>
      <c r="AQ14" s="2730">
        <f>AP14*[4]QCI!$Y18*[4]QCI!$R18/100</f>
        <v>0</v>
      </c>
      <c r="AR14" s="2731">
        <f>AP14/100*[4]QCI!$Y18*([4]QCI!$U18+[4]QCI!$W18)</f>
        <v>0</v>
      </c>
      <c r="AS14" s="2729">
        <f t="shared" si="7"/>
        <v>0</v>
      </c>
      <c r="AT14" s="2730">
        <f>'[4]Percentuais do Cronograma'!DP18</f>
        <v>0</v>
      </c>
      <c r="AU14" s="2730">
        <f>AT14*[4]QCI!$Y18*[4]QCI!$R18/100</f>
        <v>0</v>
      </c>
      <c r="AV14" s="2731">
        <f>AT14/100*[4]QCI!$Y18*([4]QCI!$U18+[4]QCI!$W18)</f>
        <v>0</v>
      </c>
      <c r="AW14" s="2729">
        <f t="shared" si="8"/>
        <v>0</v>
      </c>
      <c r="AX14" s="2730">
        <f>'[4]Percentuais do Cronograma'!DT18</f>
        <v>0</v>
      </c>
      <c r="AY14" s="2730">
        <f>AX14*[4]QCI!$Y18*[4]QCI!$R18/100</f>
        <v>0</v>
      </c>
      <c r="AZ14" s="2731">
        <f>AX14/100*[4]QCI!$Y18*([4]QCI!$U18+[4]QCI!$W18)</f>
        <v>0</v>
      </c>
      <c r="BA14" s="2729">
        <f t="shared" si="9"/>
        <v>0</v>
      </c>
      <c r="BB14" s="2730">
        <f>'[4]Percentuais do Cronograma'!DX18</f>
        <v>0</v>
      </c>
      <c r="BC14" s="2730">
        <f>BB14*[4]QCI!$Y18*[4]QCI!$R18/100</f>
        <v>0</v>
      </c>
      <c r="BD14" s="2731">
        <f>BB14/100*[4]QCI!$Y18*([4]QCI!$U18+[4]QCI!$W18)</f>
        <v>0</v>
      </c>
      <c r="BE14" s="2729">
        <f t="shared" si="10"/>
        <v>0</v>
      </c>
      <c r="BF14" s="2730">
        <f>'[4]Percentuais do Cronograma'!EB18</f>
        <v>0</v>
      </c>
      <c r="BG14" s="2730">
        <f>BF14*[4]QCI!$Y18*[4]QCI!$R18/100</f>
        <v>0</v>
      </c>
      <c r="BH14" s="2731">
        <f>BF14/100*[4]QCI!$Y18*([4]QCI!$U18+[4]QCI!$W18)</f>
        <v>0</v>
      </c>
      <c r="BI14" s="2729">
        <f t="shared" si="11"/>
        <v>0</v>
      </c>
      <c r="BJ14" s="2730">
        <f>'[4]Percentuais do Cronograma'!EF18</f>
        <v>0</v>
      </c>
      <c r="BK14" s="2730">
        <f>BJ14*[4]QCI!$Y18*[4]QCI!$R18/100</f>
        <v>0</v>
      </c>
      <c r="BL14" s="2731">
        <f>BJ14/100*[4]QCI!$Y18*([4]QCI!$U18+[4]QCI!$W18)</f>
        <v>0</v>
      </c>
      <c r="BM14" s="2729">
        <f t="shared" si="12"/>
        <v>0</v>
      </c>
      <c r="BN14" s="2760"/>
      <c r="BO14" s="2761"/>
    </row>
    <row r="15" spans="1:67" s="2727" customFormat="1" ht="12.75" customHeight="1">
      <c r="B15" s="2728">
        <v>3</v>
      </c>
      <c r="C15" s="2733" t="str">
        <f>[4]QCI!C19</f>
        <v>CASAS SOBREPOSTAS - RUA ITAPARICA - ÁREA 2</v>
      </c>
      <c r="D15" s="2734">
        <v>3371311.93</v>
      </c>
      <c r="E15" s="2762">
        <f t="shared" si="13"/>
        <v>0.12796982482132871</v>
      </c>
      <c r="F15" s="2732">
        <v>0</v>
      </c>
      <c r="G15" s="2729">
        <v>0</v>
      </c>
      <c r="H15" s="2729">
        <v>0</v>
      </c>
      <c r="I15" s="2729">
        <v>0</v>
      </c>
      <c r="J15" s="2729">
        <v>0</v>
      </c>
      <c r="K15" s="2729">
        <v>0</v>
      </c>
      <c r="L15" s="2729">
        <v>0</v>
      </c>
      <c r="M15" s="2729">
        <v>0</v>
      </c>
      <c r="N15" s="2729">
        <v>0</v>
      </c>
      <c r="O15" s="2729">
        <v>0</v>
      </c>
      <c r="P15" s="2729">
        <v>0</v>
      </c>
      <c r="Q15" s="2729"/>
      <c r="R15" s="2729"/>
      <c r="S15" s="2729"/>
      <c r="T15" s="2729">
        <f>ROUND($D$15*0.1,2)</f>
        <v>337131.19</v>
      </c>
      <c r="U15" s="2729">
        <f>ROUND($D$15*0.1,2)</f>
        <v>337131.19</v>
      </c>
      <c r="V15" s="2729">
        <f>ROUND($D$15*0.1,2)</f>
        <v>337131.19</v>
      </c>
      <c r="W15" s="2729">
        <f>ROUND($D$15*0.1,2)</f>
        <v>337131.19</v>
      </c>
      <c r="X15" s="2729">
        <f t="shared" ref="X15:AB15" si="14">ROUND($D$15*0.1,2)</f>
        <v>337131.19</v>
      </c>
      <c r="Y15" s="2729">
        <f t="shared" si="14"/>
        <v>337131.19</v>
      </c>
      <c r="Z15" s="2729">
        <f t="shared" si="14"/>
        <v>337131.19</v>
      </c>
      <c r="AA15" s="2729">
        <f t="shared" si="14"/>
        <v>337131.19</v>
      </c>
      <c r="AB15" s="2729">
        <f t="shared" si="14"/>
        <v>337131.19</v>
      </c>
      <c r="AC15" s="2729">
        <v>337131.22</v>
      </c>
      <c r="AD15" s="2729">
        <v>337131.2</v>
      </c>
      <c r="AE15" s="2730" t="e">
        <f>#REF!*[4]QCI!$Y19*[4]QCI!$R19/100</f>
        <v>#REF!</v>
      </c>
      <c r="AF15" s="2731" t="e">
        <f>#REF!/100*[4]QCI!$Y19*([4]QCI!$U19+[4]QCI!$W19)</f>
        <v>#REF!</v>
      </c>
      <c r="AG15" s="2729" t="e">
        <f t="shared" si="4"/>
        <v>#REF!</v>
      </c>
      <c r="AH15" s="2730">
        <f>'[4]Percentuais do Cronograma'!DD19</f>
        <v>0</v>
      </c>
      <c r="AI15" s="2730">
        <f>AH15*[4]QCI!$Y19*[4]QCI!$R19/100</f>
        <v>0</v>
      </c>
      <c r="AJ15" s="2731">
        <f>AH15/100*[4]QCI!$Y19*([4]QCI!$U19+[4]QCI!$W19)</f>
        <v>0</v>
      </c>
      <c r="AK15" s="2729">
        <f t="shared" si="5"/>
        <v>0</v>
      </c>
      <c r="AL15" s="2730">
        <f>'[4]Percentuais do Cronograma'!DH19</f>
        <v>0</v>
      </c>
      <c r="AM15" s="2730">
        <f>AL15*[4]QCI!$Y19*[4]QCI!$R19/100</f>
        <v>0</v>
      </c>
      <c r="AN15" s="2731">
        <f>AL15/100*[4]QCI!$Y19*([4]QCI!$U19+[4]QCI!$W19)</f>
        <v>0</v>
      </c>
      <c r="AO15" s="2729">
        <f t="shared" si="6"/>
        <v>0</v>
      </c>
      <c r="AP15" s="2730">
        <f>'[4]Percentuais do Cronograma'!DL19</f>
        <v>0</v>
      </c>
      <c r="AQ15" s="2730">
        <f>AP15*[4]QCI!$Y19*[4]QCI!$R19/100</f>
        <v>0</v>
      </c>
      <c r="AR15" s="2731">
        <f>AP15/100*[4]QCI!$Y19*([4]QCI!$U19+[4]QCI!$W19)</f>
        <v>0</v>
      </c>
      <c r="AS15" s="2729">
        <f t="shared" si="7"/>
        <v>0</v>
      </c>
      <c r="AT15" s="2730">
        <f>'[4]Percentuais do Cronograma'!DP19</f>
        <v>0</v>
      </c>
      <c r="AU15" s="2730">
        <f>AT15*[4]QCI!$Y19*[4]QCI!$R19/100</f>
        <v>0</v>
      </c>
      <c r="AV15" s="2731">
        <f>AT15/100*[4]QCI!$Y19*([4]QCI!$U19+[4]QCI!$W19)</f>
        <v>0</v>
      </c>
      <c r="AW15" s="2729">
        <f t="shared" si="8"/>
        <v>0</v>
      </c>
      <c r="AX15" s="2730">
        <f>'[4]Percentuais do Cronograma'!DT19</f>
        <v>0</v>
      </c>
      <c r="AY15" s="2730">
        <f>AX15*[4]QCI!$Y19*[4]QCI!$R19/100</f>
        <v>0</v>
      </c>
      <c r="AZ15" s="2731">
        <f>AX15/100*[4]QCI!$Y19*([4]QCI!$U19+[4]QCI!$W19)</f>
        <v>0</v>
      </c>
      <c r="BA15" s="2729">
        <f t="shared" si="9"/>
        <v>0</v>
      </c>
      <c r="BB15" s="2730">
        <f>'[4]Percentuais do Cronograma'!DX19</f>
        <v>0</v>
      </c>
      <c r="BC15" s="2730">
        <f>BB15*[4]QCI!$Y19*[4]QCI!$R19/100</f>
        <v>0</v>
      </c>
      <c r="BD15" s="2731">
        <f>BB15/100*[4]QCI!$Y19*([4]QCI!$U19+[4]QCI!$W19)</f>
        <v>0</v>
      </c>
      <c r="BE15" s="2729">
        <f t="shared" si="10"/>
        <v>0</v>
      </c>
      <c r="BF15" s="2730">
        <f>'[4]Percentuais do Cronograma'!EB19</f>
        <v>0</v>
      </c>
      <c r="BG15" s="2730">
        <f>BF15*[4]QCI!$Y19*[4]QCI!$R19/100</f>
        <v>0</v>
      </c>
      <c r="BH15" s="2731">
        <f>BF15/100*[4]QCI!$Y19*([4]QCI!$U19+[4]QCI!$W19)</f>
        <v>0</v>
      </c>
      <c r="BI15" s="2729">
        <f t="shared" si="11"/>
        <v>0</v>
      </c>
      <c r="BJ15" s="2730">
        <f>'[4]Percentuais do Cronograma'!EF19</f>
        <v>0</v>
      </c>
      <c r="BK15" s="2730">
        <f>BJ15*[4]QCI!$Y19*[4]QCI!$R19/100</f>
        <v>0</v>
      </c>
      <c r="BL15" s="2731">
        <f>BJ15/100*[4]QCI!$Y19*([4]QCI!$U19+[4]QCI!$W19)</f>
        <v>0</v>
      </c>
      <c r="BM15" s="2729">
        <f t="shared" si="12"/>
        <v>0</v>
      </c>
      <c r="BN15" s="2760"/>
      <c r="BO15" s="2761"/>
    </row>
    <row r="16" spans="1:67" s="2727" customFormat="1" ht="12.75" customHeight="1">
      <c r="B16" s="2728">
        <v>4</v>
      </c>
      <c r="C16" s="2735" t="str">
        <f>[4]QCI!C20</f>
        <v>PAVIMENTAÇÃO</v>
      </c>
      <c r="D16" s="2734">
        <v>4034435.6599999988</v>
      </c>
      <c r="E16" s="2762">
        <f t="shared" si="13"/>
        <v>0.15314098350523186</v>
      </c>
      <c r="F16" s="2732">
        <v>0</v>
      </c>
      <c r="G16" s="2729">
        <v>0</v>
      </c>
      <c r="H16" s="2729">
        <v>0</v>
      </c>
      <c r="I16" s="2729">
        <v>0</v>
      </c>
      <c r="J16" s="2729">
        <v>0</v>
      </c>
      <c r="K16" s="2729">
        <v>0</v>
      </c>
      <c r="L16" s="2729">
        <f>ROUND($D$16*0.1,2)</f>
        <v>403443.57</v>
      </c>
      <c r="M16" s="2729">
        <f t="shared" ref="M16:P16" si="15">ROUND($D$16*0.1,2)</f>
        <v>403443.57</v>
      </c>
      <c r="N16" s="2729">
        <f t="shared" si="15"/>
        <v>403443.57</v>
      </c>
      <c r="O16" s="2729">
        <f t="shared" si="15"/>
        <v>403443.57</v>
      </c>
      <c r="P16" s="2729">
        <f t="shared" si="15"/>
        <v>403443.57</v>
      </c>
      <c r="Q16" s="2729">
        <v>0</v>
      </c>
      <c r="R16" s="2729">
        <v>0</v>
      </c>
      <c r="S16" s="2729">
        <v>0</v>
      </c>
      <c r="T16" s="2729">
        <v>0</v>
      </c>
      <c r="U16" s="2729">
        <v>0</v>
      </c>
      <c r="V16" s="2729">
        <v>0</v>
      </c>
      <c r="W16" s="2729">
        <v>0</v>
      </c>
      <c r="X16" s="2729"/>
      <c r="Y16" s="2729">
        <f t="shared" ref="Y16:Z16" si="16">ROUND($D$16*0.1,2)</f>
        <v>403443.57</v>
      </c>
      <c r="Z16" s="2729">
        <f t="shared" si="16"/>
        <v>403443.57</v>
      </c>
      <c r="AA16" s="2729">
        <v>403443.55</v>
      </c>
      <c r="AB16" s="2729">
        <v>403443.55</v>
      </c>
      <c r="AC16" s="2729">
        <v>403443.57</v>
      </c>
      <c r="AD16" s="2730">
        <f>'[4]Percentuais do Cronograma'!CZ20</f>
        <v>0</v>
      </c>
      <c r="AE16" s="2730">
        <f>AD16*[4]QCI!$Y20*[4]QCI!$R20/100</f>
        <v>0</v>
      </c>
      <c r="AF16" s="2731">
        <f>AD16/100*[4]QCI!$Y20*([4]QCI!$U20+[4]QCI!$W20)</f>
        <v>0</v>
      </c>
      <c r="AG16" s="2729">
        <f t="shared" si="4"/>
        <v>0</v>
      </c>
      <c r="AH16" s="2730">
        <f>'[4]Percentuais do Cronograma'!DD20</f>
        <v>0</v>
      </c>
      <c r="AI16" s="2730">
        <f>AH16*[4]QCI!$Y20*[4]QCI!$R20/100</f>
        <v>0</v>
      </c>
      <c r="AJ16" s="2731">
        <f>AH16/100*[4]QCI!$Y20*([4]QCI!$U20+[4]QCI!$W20)</f>
        <v>0</v>
      </c>
      <c r="AK16" s="2729">
        <f t="shared" si="5"/>
        <v>0</v>
      </c>
      <c r="AL16" s="2730">
        <f>'[4]Percentuais do Cronograma'!DH20</f>
        <v>0</v>
      </c>
      <c r="AM16" s="2730">
        <f>AL16*[4]QCI!$Y20*[4]QCI!$R20/100</f>
        <v>0</v>
      </c>
      <c r="AN16" s="2731">
        <f>AL16/100*[4]QCI!$Y20*([4]QCI!$U20+[4]QCI!$W20)</f>
        <v>0</v>
      </c>
      <c r="AO16" s="2729">
        <f t="shared" si="6"/>
        <v>0</v>
      </c>
      <c r="AP16" s="2730">
        <f>'[4]Percentuais do Cronograma'!DL20</f>
        <v>0</v>
      </c>
      <c r="AQ16" s="2730">
        <f>AP16*[4]QCI!$Y20*[4]QCI!$R20/100</f>
        <v>0</v>
      </c>
      <c r="AR16" s="2731">
        <f>AP16/100*[4]QCI!$Y20*([4]QCI!$U20+[4]QCI!$W20)</f>
        <v>0</v>
      </c>
      <c r="AS16" s="2729">
        <f t="shared" si="7"/>
        <v>0</v>
      </c>
      <c r="AT16" s="2730">
        <f>'[4]Percentuais do Cronograma'!DP20</f>
        <v>0</v>
      </c>
      <c r="AU16" s="2730">
        <f>AT16*[4]QCI!$Y20*[4]QCI!$R20/100</f>
        <v>0</v>
      </c>
      <c r="AV16" s="2731">
        <f>AT16/100*[4]QCI!$Y20*([4]QCI!$U20+[4]QCI!$W20)</f>
        <v>0</v>
      </c>
      <c r="AW16" s="2729">
        <f t="shared" si="8"/>
        <v>0</v>
      </c>
      <c r="AX16" s="2730">
        <f>'[4]Percentuais do Cronograma'!DT20</f>
        <v>0</v>
      </c>
      <c r="AY16" s="2730">
        <f>AX16*[4]QCI!$Y20*[4]QCI!$R20/100</f>
        <v>0</v>
      </c>
      <c r="AZ16" s="2731">
        <f>AX16/100*[4]QCI!$Y20*([4]QCI!$U20+[4]QCI!$W20)</f>
        <v>0</v>
      </c>
      <c r="BA16" s="2729">
        <f t="shared" si="9"/>
        <v>0</v>
      </c>
      <c r="BB16" s="2730">
        <f>'[4]Percentuais do Cronograma'!DX20</f>
        <v>0</v>
      </c>
      <c r="BC16" s="2730">
        <f>BB16*[4]QCI!$Y20*[4]QCI!$R20/100</f>
        <v>0</v>
      </c>
      <c r="BD16" s="2731">
        <f>BB16/100*[4]QCI!$Y20*([4]QCI!$U20+[4]QCI!$W20)</f>
        <v>0</v>
      </c>
      <c r="BE16" s="2729">
        <f t="shared" si="10"/>
        <v>0</v>
      </c>
      <c r="BF16" s="2730">
        <f>'[4]Percentuais do Cronograma'!EB20</f>
        <v>0</v>
      </c>
      <c r="BG16" s="2730">
        <f>BF16*[4]QCI!$Y20*[4]QCI!$R20/100</f>
        <v>0</v>
      </c>
      <c r="BH16" s="2731">
        <f>BF16/100*[4]QCI!$Y20*([4]QCI!$U20+[4]QCI!$W20)</f>
        <v>0</v>
      </c>
      <c r="BI16" s="2729">
        <f t="shared" si="11"/>
        <v>0</v>
      </c>
      <c r="BJ16" s="2730">
        <f>'[4]Percentuais do Cronograma'!EF20</f>
        <v>0</v>
      </c>
      <c r="BK16" s="2730">
        <f>BJ16*[4]QCI!$Y20*[4]QCI!$R20/100</f>
        <v>0</v>
      </c>
      <c r="BL16" s="2731">
        <f>BJ16/100*[4]QCI!$Y20*([4]QCI!$U20+[4]QCI!$W20)</f>
        <v>0</v>
      </c>
      <c r="BM16" s="2729">
        <f t="shared" si="12"/>
        <v>0</v>
      </c>
      <c r="BN16" s="2760"/>
      <c r="BO16" s="2761"/>
    </row>
    <row r="17" spans="2:69" s="2727" customFormat="1" ht="26.25" customHeight="1">
      <c r="B17" s="2728">
        <v>5</v>
      </c>
      <c r="C17" s="2735" t="str">
        <f>[4]QCI!C21</f>
        <v>LIGAÇÕES DOMICILIARES ENERGIA ELÉTRICA E ILUMINAÇÃO PÚBLICA</v>
      </c>
      <c r="D17" s="2734">
        <v>158709.28</v>
      </c>
      <c r="E17" s="2762">
        <f t="shared" si="13"/>
        <v>6.0243605993228885E-3</v>
      </c>
      <c r="F17" s="2732">
        <v>0</v>
      </c>
      <c r="G17" s="2729">
        <v>0</v>
      </c>
      <c r="H17" s="2729">
        <v>0</v>
      </c>
      <c r="I17" s="2729">
        <v>0</v>
      </c>
      <c r="J17" s="2729">
        <v>0</v>
      </c>
      <c r="K17" s="2729">
        <v>0</v>
      </c>
      <c r="L17" s="2729">
        <v>0</v>
      </c>
      <c r="M17" s="2729">
        <v>0</v>
      </c>
      <c r="N17" s="2729">
        <v>0</v>
      </c>
      <c r="O17" s="2729">
        <v>0</v>
      </c>
      <c r="P17" s="2729">
        <v>0</v>
      </c>
      <c r="Q17" s="2729">
        <v>0</v>
      </c>
      <c r="R17" s="2729">
        <v>0</v>
      </c>
      <c r="S17" s="2729">
        <v>0</v>
      </c>
      <c r="T17" s="2729">
        <v>0</v>
      </c>
      <c r="U17" s="2729">
        <v>0</v>
      </c>
      <c r="V17" s="2729">
        <v>0</v>
      </c>
      <c r="W17" s="2729">
        <v>0</v>
      </c>
      <c r="X17" s="2729">
        <v>0</v>
      </c>
      <c r="Y17" s="2729"/>
      <c r="Z17" s="2729"/>
      <c r="AA17" s="2729">
        <v>0</v>
      </c>
      <c r="AB17" s="2729">
        <f t="shared" ref="AB17:AC17" si="17">ROUND($D$17*0.5,2)</f>
        <v>79354.64</v>
      </c>
      <c r="AC17" s="2729">
        <f t="shared" si="17"/>
        <v>79354.64</v>
      </c>
      <c r="AD17" s="2730">
        <f>'[4]Percentuais do Cronograma'!CZ21</f>
        <v>0</v>
      </c>
      <c r="AE17" s="2730">
        <f>AD17*[4]QCI!$Y21*[4]QCI!$R21/100</f>
        <v>0</v>
      </c>
      <c r="AF17" s="2731">
        <f>AD17/100*[4]QCI!$Y21*([4]QCI!$U21+[4]QCI!$W21)</f>
        <v>0</v>
      </c>
      <c r="AG17" s="2729">
        <f t="shared" si="4"/>
        <v>0</v>
      </c>
      <c r="AH17" s="2730">
        <f>'[4]Percentuais do Cronograma'!DD21</f>
        <v>0</v>
      </c>
      <c r="AI17" s="2730">
        <f>AH17*[4]QCI!$Y21*[4]QCI!$R21/100</f>
        <v>0</v>
      </c>
      <c r="AJ17" s="2731">
        <f>AH17/100*[4]QCI!$Y21*([4]QCI!$U21+[4]QCI!$W21)</f>
        <v>0</v>
      </c>
      <c r="AK17" s="2729">
        <f t="shared" si="5"/>
        <v>0</v>
      </c>
      <c r="AL17" s="2730">
        <f>'[4]Percentuais do Cronograma'!DH21</f>
        <v>0</v>
      </c>
      <c r="AM17" s="2730">
        <f>AL17*[4]QCI!$Y21*[4]QCI!$R21/100</f>
        <v>0</v>
      </c>
      <c r="AN17" s="2731">
        <f>AL17/100*[4]QCI!$Y21*([4]QCI!$U21+[4]QCI!$W21)</f>
        <v>0</v>
      </c>
      <c r="AO17" s="2729">
        <f t="shared" si="6"/>
        <v>0</v>
      </c>
      <c r="AP17" s="2730">
        <f>'[4]Percentuais do Cronograma'!DL21</f>
        <v>0</v>
      </c>
      <c r="AQ17" s="2730">
        <f>AP17*[4]QCI!$Y21*[4]QCI!$R21/100</f>
        <v>0</v>
      </c>
      <c r="AR17" s="2731">
        <f>AP17/100*[4]QCI!$Y21*([4]QCI!$U21+[4]QCI!$W21)</f>
        <v>0</v>
      </c>
      <c r="AS17" s="2729">
        <f t="shared" si="7"/>
        <v>0</v>
      </c>
      <c r="AT17" s="2730">
        <f>'[4]Percentuais do Cronograma'!DP21</f>
        <v>0</v>
      </c>
      <c r="AU17" s="2730">
        <f>AT17*[4]QCI!$Y21*[4]QCI!$R21/100</f>
        <v>0</v>
      </c>
      <c r="AV17" s="2731">
        <f>AT17/100*[4]QCI!$Y21*([4]QCI!$U21+[4]QCI!$W21)</f>
        <v>0</v>
      </c>
      <c r="AW17" s="2729">
        <f t="shared" si="8"/>
        <v>0</v>
      </c>
      <c r="AX17" s="2730">
        <f>'[4]Percentuais do Cronograma'!DT21</f>
        <v>0</v>
      </c>
      <c r="AY17" s="2730">
        <f>AX17*[4]QCI!$Y21*[4]QCI!$R21/100</f>
        <v>0</v>
      </c>
      <c r="AZ17" s="2731">
        <f>AX17/100*[4]QCI!$Y21*([4]QCI!$U21+[4]QCI!$W21)</f>
        <v>0</v>
      </c>
      <c r="BA17" s="2729">
        <f t="shared" si="9"/>
        <v>0</v>
      </c>
      <c r="BB17" s="2730">
        <f>'[4]Percentuais do Cronograma'!DX21</f>
        <v>0</v>
      </c>
      <c r="BC17" s="2730">
        <f>BB17*[4]QCI!$Y21*[4]QCI!$R21/100</f>
        <v>0</v>
      </c>
      <c r="BD17" s="2731">
        <f>BB17/100*[4]QCI!$Y21*([4]QCI!$U21+[4]QCI!$W21)</f>
        <v>0</v>
      </c>
      <c r="BE17" s="2729">
        <f t="shared" si="10"/>
        <v>0</v>
      </c>
      <c r="BF17" s="2730">
        <f>'[4]Percentuais do Cronograma'!EB21</f>
        <v>0</v>
      </c>
      <c r="BG17" s="2730">
        <f>BF17*[4]QCI!$Y21*[4]QCI!$R21/100</f>
        <v>0</v>
      </c>
      <c r="BH17" s="2731">
        <f>BF17/100*[4]QCI!$Y21*([4]QCI!$U21+[4]QCI!$W21)</f>
        <v>0</v>
      </c>
      <c r="BI17" s="2729">
        <f t="shared" si="11"/>
        <v>0</v>
      </c>
      <c r="BJ17" s="2730">
        <f>'[4]Percentuais do Cronograma'!EF21</f>
        <v>0</v>
      </c>
      <c r="BK17" s="2730">
        <f>BJ17*[4]QCI!$Y21*[4]QCI!$R21/100</f>
        <v>0</v>
      </c>
      <c r="BL17" s="2731">
        <f>BJ17/100*[4]QCI!$Y21*([4]QCI!$U21+[4]QCI!$W21)</f>
        <v>0</v>
      </c>
      <c r="BM17" s="2729">
        <f t="shared" si="12"/>
        <v>0</v>
      </c>
      <c r="BN17" s="2760"/>
      <c r="BO17" s="2761"/>
    </row>
    <row r="18" spans="2:69" s="2727" customFormat="1" ht="12.75" customHeight="1">
      <c r="B18" s="2728">
        <v>6</v>
      </c>
      <c r="C18" s="2733" t="str">
        <f>[4]QCI!C22</f>
        <v>LIGAÇÕES DOMICILIARES DE ESGOTO</v>
      </c>
      <c r="D18" s="2734">
        <v>104539.32</v>
      </c>
      <c r="E18" s="2762">
        <f t="shared" si="13"/>
        <v>3.968152085927221E-3</v>
      </c>
      <c r="F18" s="2732">
        <v>0</v>
      </c>
      <c r="G18" s="2729">
        <v>0</v>
      </c>
      <c r="H18" s="2729">
        <v>0</v>
      </c>
      <c r="I18" s="2729">
        <v>0</v>
      </c>
      <c r="J18" s="2729">
        <v>0</v>
      </c>
      <c r="K18" s="2729">
        <v>0</v>
      </c>
      <c r="L18" s="2729">
        <v>0</v>
      </c>
      <c r="M18" s="2729">
        <v>0</v>
      </c>
      <c r="N18" s="2729">
        <v>0</v>
      </c>
      <c r="O18" s="2729">
        <v>0</v>
      </c>
      <c r="P18" s="2729">
        <v>0</v>
      </c>
      <c r="Q18" s="2729">
        <v>0</v>
      </c>
      <c r="R18" s="2729">
        <v>0</v>
      </c>
      <c r="S18" s="2729">
        <v>0</v>
      </c>
      <c r="T18" s="2729"/>
      <c r="U18" s="2729"/>
      <c r="V18" s="2729"/>
      <c r="W18" s="2729"/>
      <c r="X18" s="2729"/>
      <c r="Y18" s="2729"/>
      <c r="Z18" s="2729"/>
      <c r="AA18" s="2729">
        <f>ROUND($D$18*0.4,2)</f>
        <v>41815.730000000003</v>
      </c>
      <c r="AB18" s="2729">
        <f>ROUND($D$18*0.4,2)</f>
        <v>41815.730000000003</v>
      </c>
      <c r="AC18" s="2729">
        <v>20907.86</v>
      </c>
      <c r="AD18" s="2730">
        <f>'[4]Percentuais do Cronograma'!CZ22</f>
        <v>0</v>
      </c>
      <c r="AE18" s="2730">
        <f>AD18*[4]QCI!$Y22*[4]QCI!$R22/100</f>
        <v>0</v>
      </c>
      <c r="AF18" s="2731">
        <f>AD18/100*[4]QCI!$Y22*([4]QCI!$U22+[4]QCI!$W22)</f>
        <v>0</v>
      </c>
      <c r="AG18" s="2729">
        <f t="shared" si="4"/>
        <v>0</v>
      </c>
      <c r="AH18" s="2730">
        <f>'[4]Percentuais do Cronograma'!DD22</f>
        <v>0</v>
      </c>
      <c r="AI18" s="2730">
        <f>AH18*[4]QCI!$Y22*[4]QCI!$R22/100</f>
        <v>0</v>
      </c>
      <c r="AJ18" s="2731">
        <f>AH18/100*[4]QCI!$Y22*([4]QCI!$U22+[4]QCI!$W22)</f>
        <v>0</v>
      </c>
      <c r="AK18" s="2729">
        <f t="shared" si="5"/>
        <v>0</v>
      </c>
      <c r="AL18" s="2730">
        <f>'[4]Percentuais do Cronograma'!DH22</f>
        <v>0</v>
      </c>
      <c r="AM18" s="2730">
        <f>AL18*[4]QCI!$Y22*[4]QCI!$R22/100</f>
        <v>0</v>
      </c>
      <c r="AN18" s="2731">
        <f>AL18/100*[4]QCI!$Y22*([4]QCI!$U22+[4]QCI!$W22)</f>
        <v>0</v>
      </c>
      <c r="AO18" s="2729">
        <f t="shared" si="6"/>
        <v>0</v>
      </c>
      <c r="AP18" s="2730">
        <f>'[4]Percentuais do Cronograma'!DL22</f>
        <v>0</v>
      </c>
      <c r="AQ18" s="2730">
        <f>AP18*[4]QCI!$Y22*[4]QCI!$R22/100</f>
        <v>0</v>
      </c>
      <c r="AR18" s="2731">
        <f>AP18/100*[4]QCI!$Y22*([4]QCI!$U22+[4]QCI!$W22)</f>
        <v>0</v>
      </c>
      <c r="AS18" s="2729">
        <f t="shared" si="7"/>
        <v>0</v>
      </c>
      <c r="AT18" s="2730">
        <f>'[4]Percentuais do Cronograma'!DP22</f>
        <v>0</v>
      </c>
      <c r="AU18" s="2730">
        <f>AT18*[4]QCI!$Y22*[4]QCI!$R22/100</f>
        <v>0</v>
      </c>
      <c r="AV18" s="2731">
        <f>AT18/100*[4]QCI!$Y22*([4]QCI!$U22+[4]QCI!$W22)</f>
        <v>0</v>
      </c>
      <c r="AW18" s="2729">
        <f t="shared" si="8"/>
        <v>0</v>
      </c>
      <c r="AX18" s="2730">
        <f>'[4]Percentuais do Cronograma'!DT22</f>
        <v>0</v>
      </c>
      <c r="AY18" s="2730">
        <f>AX18*[4]QCI!$Y22*[4]QCI!$R22/100</f>
        <v>0</v>
      </c>
      <c r="AZ18" s="2731">
        <f>AX18/100*[4]QCI!$Y22*([4]QCI!$U22+[4]QCI!$W22)</f>
        <v>0</v>
      </c>
      <c r="BA18" s="2729">
        <f t="shared" si="9"/>
        <v>0</v>
      </c>
      <c r="BB18" s="2730">
        <f>'[4]Percentuais do Cronograma'!DX22</f>
        <v>0</v>
      </c>
      <c r="BC18" s="2730">
        <f>BB18*[4]QCI!$Y22*[4]QCI!$R22/100</f>
        <v>0</v>
      </c>
      <c r="BD18" s="2731">
        <f>BB18/100*[4]QCI!$Y22*([4]QCI!$U22+[4]QCI!$W22)</f>
        <v>0</v>
      </c>
      <c r="BE18" s="2729">
        <f t="shared" si="10"/>
        <v>0</v>
      </c>
      <c r="BF18" s="2730">
        <f>'[4]Percentuais do Cronograma'!EB22</f>
        <v>0</v>
      </c>
      <c r="BG18" s="2730">
        <f>BF18*[4]QCI!$Y22*[4]QCI!$R22/100</f>
        <v>0</v>
      </c>
      <c r="BH18" s="2731">
        <f>BF18/100*[4]QCI!$Y22*([4]QCI!$U22+[4]QCI!$W22)</f>
        <v>0</v>
      </c>
      <c r="BI18" s="2729">
        <f t="shared" si="11"/>
        <v>0</v>
      </c>
      <c r="BJ18" s="2730">
        <f>'[4]Percentuais do Cronograma'!EF22</f>
        <v>0</v>
      </c>
      <c r="BK18" s="2730">
        <f>BJ18*[4]QCI!$Y22*[4]QCI!$R22/100</f>
        <v>0</v>
      </c>
      <c r="BL18" s="2731">
        <f>BJ18/100*[4]QCI!$Y22*([4]QCI!$U22+[4]QCI!$W22)</f>
        <v>0</v>
      </c>
      <c r="BM18" s="2729">
        <f t="shared" si="12"/>
        <v>0</v>
      </c>
      <c r="BN18" s="2760"/>
      <c r="BO18" s="2761"/>
    </row>
    <row r="19" spans="2:69" s="2727" customFormat="1" ht="12.75" customHeight="1">
      <c r="B19" s="2728">
        <v>7</v>
      </c>
      <c r="C19" s="2735" t="str">
        <f>[4]QCI!C23</f>
        <v>DRENAGEM</v>
      </c>
      <c r="D19" s="2734">
        <v>11147702.929999998</v>
      </c>
      <c r="E19" s="2762">
        <f t="shared" si="13"/>
        <v>0.42314968793537666</v>
      </c>
      <c r="F19" s="2732">
        <v>0</v>
      </c>
      <c r="G19" s="2729">
        <v>0</v>
      </c>
      <c r="H19" s="2729"/>
      <c r="I19" s="2729"/>
      <c r="J19" s="2729"/>
      <c r="K19" s="2729">
        <f t="shared" ref="K19:P19" si="18">ROUND($D$19*0.05,2)</f>
        <v>557385.15</v>
      </c>
      <c r="L19" s="2729">
        <f t="shared" si="18"/>
        <v>557385.15</v>
      </c>
      <c r="M19" s="2729">
        <f t="shared" si="18"/>
        <v>557385.15</v>
      </c>
      <c r="N19" s="2729">
        <f t="shared" si="18"/>
        <v>557385.15</v>
      </c>
      <c r="O19" s="2729">
        <f t="shared" si="18"/>
        <v>557385.15</v>
      </c>
      <c r="P19" s="2729">
        <f t="shared" si="18"/>
        <v>557385.15</v>
      </c>
      <c r="Q19" s="2729">
        <f>ROUND($D$19*0.075,2)</f>
        <v>836077.72</v>
      </c>
      <c r="R19" s="2729">
        <f t="shared" ref="R19:X19" si="19">ROUND($D$19*0.075,2)</f>
        <v>836077.72</v>
      </c>
      <c r="S19" s="2729">
        <f t="shared" si="19"/>
        <v>836077.72</v>
      </c>
      <c r="T19" s="2729">
        <f t="shared" si="19"/>
        <v>836077.72</v>
      </c>
      <c r="U19" s="2729">
        <f t="shared" si="19"/>
        <v>836077.72</v>
      </c>
      <c r="V19" s="2729">
        <f t="shared" si="19"/>
        <v>836077.72</v>
      </c>
      <c r="W19" s="2729">
        <f>ROUND($D$19*0.075,2)</f>
        <v>836077.72</v>
      </c>
      <c r="X19" s="2729">
        <f t="shared" si="19"/>
        <v>836077.72</v>
      </c>
      <c r="Y19" s="2729">
        <v>557385.12</v>
      </c>
      <c r="Z19" s="2729">
        <v>557385.15</v>
      </c>
      <c r="AA19" s="2729"/>
      <c r="AB19" s="2729">
        <v>0</v>
      </c>
      <c r="AC19" s="2729">
        <v>0</v>
      </c>
      <c r="AD19" s="2730">
        <f>'[4]Percentuais do Cronograma'!CZ23</f>
        <v>0</v>
      </c>
      <c r="AE19" s="2730">
        <f>AD19*[4]QCI!$Y23*[4]QCI!$R23/100</f>
        <v>0</v>
      </c>
      <c r="AF19" s="2731">
        <f>AD19/100*[4]QCI!$Y23*([4]QCI!$U23+[4]QCI!$W23)</f>
        <v>0</v>
      </c>
      <c r="AG19" s="2729">
        <f t="shared" si="4"/>
        <v>0</v>
      </c>
      <c r="AH19" s="2730">
        <f>'[4]Percentuais do Cronograma'!DD23</f>
        <v>0</v>
      </c>
      <c r="AI19" s="2730">
        <f>AH19*[4]QCI!$Y23*[4]QCI!$R23/100</f>
        <v>0</v>
      </c>
      <c r="AJ19" s="2731">
        <f>AH19/100*[4]QCI!$Y23*([4]QCI!$U23+[4]QCI!$W23)</f>
        <v>0</v>
      </c>
      <c r="AK19" s="2729">
        <f t="shared" si="5"/>
        <v>0</v>
      </c>
      <c r="AL19" s="2730">
        <f>'[4]Percentuais do Cronograma'!DH23</f>
        <v>0</v>
      </c>
      <c r="AM19" s="2730">
        <f>AL19*[4]QCI!$Y23*[4]QCI!$R23/100</f>
        <v>0</v>
      </c>
      <c r="AN19" s="2731">
        <f>AL19/100*[4]QCI!$Y23*([4]QCI!$U23+[4]QCI!$W23)</f>
        <v>0</v>
      </c>
      <c r="AO19" s="2729">
        <f t="shared" si="6"/>
        <v>0</v>
      </c>
      <c r="AP19" s="2730">
        <f>'[4]Percentuais do Cronograma'!DL23</f>
        <v>0</v>
      </c>
      <c r="AQ19" s="2730">
        <f>AP19*[4]QCI!$Y23*[4]QCI!$R23/100</f>
        <v>0</v>
      </c>
      <c r="AR19" s="2731">
        <f>AP19/100*[4]QCI!$Y23*([4]QCI!$U23+[4]QCI!$W23)</f>
        <v>0</v>
      </c>
      <c r="AS19" s="2729">
        <f t="shared" si="7"/>
        <v>0</v>
      </c>
      <c r="AT19" s="2730">
        <f>'[4]Percentuais do Cronograma'!DP23</f>
        <v>0</v>
      </c>
      <c r="AU19" s="2730">
        <f>AT19*[4]QCI!$Y23*[4]QCI!$R23/100</f>
        <v>0</v>
      </c>
      <c r="AV19" s="2731">
        <f>AT19/100*[4]QCI!$Y23*([4]QCI!$U23+[4]QCI!$W23)</f>
        <v>0</v>
      </c>
      <c r="AW19" s="2729">
        <f t="shared" si="8"/>
        <v>0</v>
      </c>
      <c r="AX19" s="2730">
        <f>'[4]Percentuais do Cronograma'!DT23</f>
        <v>0</v>
      </c>
      <c r="AY19" s="2730">
        <f>AX19*[4]QCI!$Y23*[4]QCI!$R23/100</f>
        <v>0</v>
      </c>
      <c r="AZ19" s="2731">
        <f>AX19/100*[4]QCI!$Y23*([4]QCI!$U23+[4]QCI!$W23)</f>
        <v>0</v>
      </c>
      <c r="BA19" s="2729">
        <f t="shared" si="9"/>
        <v>0</v>
      </c>
      <c r="BB19" s="2730">
        <f>'[4]Percentuais do Cronograma'!DX23</f>
        <v>0</v>
      </c>
      <c r="BC19" s="2730">
        <f>BB19*[4]QCI!$Y23*[4]QCI!$R23/100</f>
        <v>0</v>
      </c>
      <c r="BD19" s="2731">
        <f>BB19/100*[4]QCI!$Y23*([4]QCI!$U23+[4]QCI!$W23)</f>
        <v>0</v>
      </c>
      <c r="BE19" s="2729">
        <f t="shared" si="10"/>
        <v>0</v>
      </c>
      <c r="BF19" s="2730">
        <f>'[4]Percentuais do Cronograma'!EB23</f>
        <v>0</v>
      </c>
      <c r="BG19" s="2730">
        <f>BF19*[4]QCI!$Y23*[4]QCI!$R23/100</f>
        <v>0</v>
      </c>
      <c r="BH19" s="2731">
        <f>BF19/100*[4]QCI!$Y23*([4]QCI!$U23+[4]QCI!$W23)</f>
        <v>0</v>
      </c>
      <c r="BI19" s="2729">
        <f t="shared" si="11"/>
        <v>0</v>
      </c>
      <c r="BJ19" s="2730">
        <f>'[4]Percentuais do Cronograma'!EF23</f>
        <v>0</v>
      </c>
      <c r="BK19" s="2730">
        <f>BJ19*[4]QCI!$Y23*[4]QCI!$R23/100</f>
        <v>0</v>
      </c>
      <c r="BL19" s="2731">
        <f>BJ19/100*[4]QCI!$Y23*([4]QCI!$U23+[4]QCI!$W23)</f>
        <v>0</v>
      </c>
      <c r="BM19" s="2729">
        <f t="shared" si="12"/>
        <v>0</v>
      </c>
      <c r="BN19" s="2760"/>
      <c r="BO19" s="2761"/>
    </row>
    <row r="20" spans="2:69" s="2727" customFormat="1" ht="24.75" customHeight="1">
      <c r="B20" s="2728">
        <v>8</v>
      </c>
      <c r="C20" s="2735" t="str">
        <f>[4]QCI!C24</f>
        <v>PROTEÇÃO, CONTENÇÃO E ESTABILIZAÇÃO DO SOLO</v>
      </c>
      <c r="D20" s="2734">
        <v>921652.57000000007</v>
      </c>
      <c r="E20" s="2762">
        <f t="shared" si="13"/>
        <v>3.4984516525893641E-2</v>
      </c>
      <c r="F20" s="2732">
        <v>0</v>
      </c>
      <c r="G20" s="2729">
        <v>0</v>
      </c>
      <c r="H20" s="2729">
        <v>0</v>
      </c>
      <c r="I20" s="2729">
        <v>0</v>
      </c>
      <c r="J20" s="2729">
        <f>ROUND($D$20*0.1,2)</f>
        <v>92165.26</v>
      </c>
      <c r="K20" s="2729">
        <f>ROUND($D$20*0.1,2)</f>
        <v>92165.26</v>
      </c>
      <c r="L20" s="2729">
        <f>ROUND($D$20*0.2,2)</f>
        <v>184330.51</v>
      </c>
      <c r="M20" s="2729">
        <f t="shared" ref="M20:N20" si="20">ROUND($D$20*0.2,2)</f>
        <v>184330.51</v>
      </c>
      <c r="N20" s="2729">
        <f t="shared" si="20"/>
        <v>184330.51</v>
      </c>
      <c r="O20" s="2729">
        <f t="shared" ref="O20:P20" si="21">ROUND($D$20*0.1,2)</f>
        <v>92165.26</v>
      </c>
      <c r="P20" s="2729">
        <f t="shared" si="21"/>
        <v>92165.26</v>
      </c>
      <c r="Q20" s="2729">
        <v>0</v>
      </c>
      <c r="R20" s="2729">
        <v>0</v>
      </c>
      <c r="S20" s="2729">
        <v>0</v>
      </c>
      <c r="T20" s="2729">
        <v>0</v>
      </c>
      <c r="U20" s="2729">
        <v>0</v>
      </c>
      <c r="V20" s="2729">
        <v>0</v>
      </c>
      <c r="W20" s="2729">
        <v>0</v>
      </c>
      <c r="X20" s="2729">
        <v>0</v>
      </c>
      <c r="Y20" s="2729">
        <v>0</v>
      </c>
      <c r="Z20" s="2729">
        <v>0</v>
      </c>
      <c r="AA20" s="2729">
        <v>0</v>
      </c>
      <c r="AB20" s="2729">
        <v>0</v>
      </c>
      <c r="AC20" s="2729">
        <v>0</v>
      </c>
      <c r="AD20" s="2730">
        <f>'[4]Percentuais do Cronograma'!CZ24</f>
        <v>0</v>
      </c>
      <c r="AE20" s="2730">
        <f>AD20*[4]QCI!$Y24*[4]QCI!$R24/100</f>
        <v>0</v>
      </c>
      <c r="AF20" s="2731">
        <f>AD20/100*[4]QCI!$Y24*([4]QCI!$U24+[4]QCI!$W24)</f>
        <v>0</v>
      </c>
      <c r="AG20" s="2729">
        <f t="shared" si="4"/>
        <v>0</v>
      </c>
      <c r="AH20" s="2730">
        <f>'[4]Percentuais do Cronograma'!DD24</f>
        <v>0</v>
      </c>
      <c r="AI20" s="2730">
        <f>AH20*[4]QCI!$Y24*[4]QCI!$R24/100</f>
        <v>0</v>
      </c>
      <c r="AJ20" s="2731">
        <f>AH20/100*[4]QCI!$Y24*([4]QCI!$U24+[4]QCI!$W24)</f>
        <v>0</v>
      </c>
      <c r="AK20" s="2729">
        <f t="shared" si="5"/>
        <v>0</v>
      </c>
      <c r="AL20" s="2730">
        <f>'[4]Percentuais do Cronograma'!DH24</f>
        <v>0</v>
      </c>
      <c r="AM20" s="2730">
        <f>AL20*[4]QCI!$Y24*[4]QCI!$R24/100</f>
        <v>0</v>
      </c>
      <c r="AN20" s="2731">
        <f>AL20/100*[4]QCI!$Y24*([4]QCI!$U24+[4]QCI!$W24)</f>
        <v>0</v>
      </c>
      <c r="AO20" s="2729">
        <f t="shared" si="6"/>
        <v>0</v>
      </c>
      <c r="AP20" s="2730">
        <f>'[4]Percentuais do Cronograma'!DL24</f>
        <v>0</v>
      </c>
      <c r="AQ20" s="2730">
        <f>AP20*[4]QCI!$Y24*[4]QCI!$R24/100</f>
        <v>0</v>
      </c>
      <c r="AR20" s="2731">
        <f>AP20/100*[4]QCI!$Y24*([4]QCI!$U24+[4]QCI!$W24)</f>
        <v>0</v>
      </c>
      <c r="AS20" s="2729">
        <f t="shared" si="7"/>
        <v>0</v>
      </c>
      <c r="AT20" s="2730">
        <f>'[4]Percentuais do Cronograma'!DP24</f>
        <v>0</v>
      </c>
      <c r="AU20" s="2730">
        <f>AT20*[4]QCI!$Y24*[4]QCI!$R24/100</f>
        <v>0</v>
      </c>
      <c r="AV20" s="2731">
        <f>AT20/100*[4]QCI!$Y24*([4]QCI!$U24+[4]QCI!$W24)</f>
        <v>0</v>
      </c>
      <c r="AW20" s="2729">
        <f t="shared" si="8"/>
        <v>0</v>
      </c>
      <c r="AX20" s="2730">
        <f>'[4]Percentuais do Cronograma'!DT24</f>
        <v>0</v>
      </c>
      <c r="AY20" s="2730">
        <f>AX20*[4]QCI!$Y24*[4]QCI!$R24/100</f>
        <v>0</v>
      </c>
      <c r="AZ20" s="2731">
        <f>AX20/100*[4]QCI!$Y24*([4]QCI!$U24+[4]QCI!$W24)</f>
        <v>0</v>
      </c>
      <c r="BA20" s="2729">
        <f t="shared" si="9"/>
        <v>0</v>
      </c>
      <c r="BB20" s="2730">
        <f>'[4]Percentuais do Cronograma'!DX24</f>
        <v>0</v>
      </c>
      <c r="BC20" s="2730">
        <f>BB20*[4]QCI!$Y24*[4]QCI!$R24/100</f>
        <v>0</v>
      </c>
      <c r="BD20" s="2731">
        <f>BB20/100*[4]QCI!$Y24*([4]QCI!$U24+[4]QCI!$W24)</f>
        <v>0</v>
      </c>
      <c r="BE20" s="2729">
        <f t="shared" si="10"/>
        <v>0</v>
      </c>
      <c r="BF20" s="2730">
        <f>'[4]Percentuais do Cronograma'!EB24</f>
        <v>0</v>
      </c>
      <c r="BG20" s="2730">
        <f>BF20*[4]QCI!$Y24*[4]QCI!$R24/100</f>
        <v>0</v>
      </c>
      <c r="BH20" s="2731">
        <f>BF20/100*[4]QCI!$Y24*([4]QCI!$U24+[4]QCI!$W24)</f>
        <v>0</v>
      </c>
      <c r="BI20" s="2729">
        <f t="shared" si="11"/>
        <v>0</v>
      </c>
      <c r="BJ20" s="2730">
        <f>'[4]Percentuais do Cronograma'!EF24</f>
        <v>0</v>
      </c>
      <c r="BK20" s="2730">
        <f>BJ20*[4]QCI!$Y24*[4]QCI!$R24/100</f>
        <v>0</v>
      </c>
      <c r="BL20" s="2731">
        <f>BJ20/100*[4]QCI!$Y24*([4]QCI!$U24+[4]QCI!$W24)</f>
        <v>0</v>
      </c>
      <c r="BM20" s="2729">
        <f t="shared" si="12"/>
        <v>0</v>
      </c>
      <c r="BN20" s="2760"/>
      <c r="BO20" s="2761"/>
    </row>
    <row r="21" spans="2:69" s="2727" customFormat="1" ht="24.75" customHeight="1">
      <c r="B21" s="2728">
        <v>9</v>
      </c>
      <c r="C21" s="2735" t="str">
        <f>[4]QCI!C25</f>
        <v>RECUPERAÇÃO AMBIENTAL, URBANIZAÇÃO E PAISAGISMO</v>
      </c>
      <c r="D21" s="2734">
        <v>849718.34</v>
      </c>
      <c r="E21" s="2762">
        <f t="shared" si="13"/>
        <v>3.2254003597130869E-2</v>
      </c>
      <c r="F21" s="2732">
        <v>0</v>
      </c>
      <c r="G21" s="2729">
        <v>0</v>
      </c>
      <c r="H21" s="2729">
        <v>0</v>
      </c>
      <c r="I21" s="2729">
        <v>0</v>
      </c>
      <c r="J21" s="2729">
        <v>0</v>
      </c>
      <c r="K21" s="2729">
        <v>0</v>
      </c>
      <c r="L21" s="2729">
        <v>0</v>
      </c>
      <c r="M21" s="2729">
        <v>0</v>
      </c>
      <c r="N21" s="2729">
        <v>0</v>
      </c>
      <c r="O21" s="2729">
        <v>0</v>
      </c>
      <c r="P21" s="2729">
        <v>0</v>
      </c>
      <c r="Q21" s="2729">
        <v>0</v>
      </c>
      <c r="R21" s="2729">
        <v>0</v>
      </c>
      <c r="S21" s="2729">
        <v>0</v>
      </c>
      <c r="T21" s="2729">
        <v>0</v>
      </c>
      <c r="U21" s="2729">
        <v>0</v>
      </c>
      <c r="V21" s="2729">
        <v>0</v>
      </c>
      <c r="W21" s="2729">
        <v>0</v>
      </c>
      <c r="X21" s="2729">
        <v>0</v>
      </c>
      <c r="Y21" s="2729">
        <v>0</v>
      </c>
      <c r="Z21" s="2729">
        <v>0</v>
      </c>
      <c r="AA21" s="2729">
        <f>ROUND($D$21*0.25,2)</f>
        <v>212429.59</v>
      </c>
      <c r="AB21" s="2729">
        <f>ROUND($D$21*0.25,2)</f>
        <v>212429.59</v>
      </c>
      <c r="AC21" s="2729">
        <v>424859.16</v>
      </c>
      <c r="AD21" s="2730">
        <f>'[4]Percentuais do Cronograma'!CZ25</f>
        <v>0</v>
      </c>
      <c r="AE21" s="2730">
        <f>AD21*[4]QCI!$Y25*[4]QCI!$R25/100</f>
        <v>0</v>
      </c>
      <c r="AF21" s="2731">
        <f>AD21/100*[4]QCI!$Y25*([4]QCI!$U25+[4]QCI!$W25)</f>
        <v>0</v>
      </c>
      <c r="AG21" s="2729">
        <f t="shared" si="4"/>
        <v>0</v>
      </c>
      <c r="AH21" s="2730">
        <f>'[4]Percentuais do Cronograma'!DD25</f>
        <v>0</v>
      </c>
      <c r="AI21" s="2730">
        <f>AH21*[4]QCI!$Y25*[4]QCI!$R25/100</f>
        <v>0</v>
      </c>
      <c r="AJ21" s="2731">
        <f>AH21/100*[4]QCI!$Y25*([4]QCI!$U25+[4]QCI!$W25)</f>
        <v>0</v>
      </c>
      <c r="AK21" s="2729">
        <f t="shared" si="5"/>
        <v>0</v>
      </c>
      <c r="AL21" s="2730">
        <f>'[4]Percentuais do Cronograma'!DH25</f>
        <v>0</v>
      </c>
      <c r="AM21" s="2730">
        <f>AL21*[4]QCI!$Y25*[4]QCI!$R25/100</f>
        <v>0</v>
      </c>
      <c r="AN21" s="2731">
        <f>AL21/100*[4]QCI!$Y25*([4]QCI!$U25+[4]QCI!$W25)</f>
        <v>0</v>
      </c>
      <c r="AO21" s="2729">
        <f t="shared" si="6"/>
        <v>0</v>
      </c>
      <c r="AP21" s="2730">
        <f>'[4]Percentuais do Cronograma'!DL25</f>
        <v>0</v>
      </c>
      <c r="AQ21" s="2730">
        <f>AP21*[4]QCI!$Y25*[4]QCI!$R25/100</f>
        <v>0</v>
      </c>
      <c r="AR21" s="2731">
        <f>AP21/100*[4]QCI!$Y25*([4]QCI!$U25+[4]QCI!$W25)</f>
        <v>0</v>
      </c>
      <c r="AS21" s="2729">
        <f t="shared" si="7"/>
        <v>0</v>
      </c>
      <c r="AT21" s="2730">
        <f>'[4]Percentuais do Cronograma'!DP25</f>
        <v>0</v>
      </c>
      <c r="AU21" s="2730">
        <f>AT21*[4]QCI!$Y25*[4]QCI!$R25/100</f>
        <v>0</v>
      </c>
      <c r="AV21" s="2731">
        <f>AT21/100*[4]QCI!$Y25*([4]QCI!$U25+[4]QCI!$W25)</f>
        <v>0</v>
      </c>
      <c r="AW21" s="2729">
        <f t="shared" si="8"/>
        <v>0</v>
      </c>
      <c r="AX21" s="2730">
        <f>'[4]Percentuais do Cronograma'!DT25</f>
        <v>0</v>
      </c>
      <c r="AY21" s="2730">
        <f>AX21*[4]QCI!$Y25*[4]QCI!$R25/100</f>
        <v>0</v>
      </c>
      <c r="AZ21" s="2731">
        <f>AX21/100*[4]QCI!$Y25*([4]QCI!$U25+[4]QCI!$W25)</f>
        <v>0</v>
      </c>
      <c r="BA21" s="2729">
        <f t="shared" si="9"/>
        <v>0</v>
      </c>
      <c r="BB21" s="2730">
        <f>'[4]Percentuais do Cronograma'!DX25</f>
        <v>0</v>
      </c>
      <c r="BC21" s="2730">
        <f>BB21*[4]QCI!$Y25*[4]QCI!$R25/100</f>
        <v>0</v>
      </c>
      <c r="BD21" s="2731">
        <f>BB21/100*[4]QCI!$Y25*([4]QCI!$U25+[4]QCI!$W25)</f>
        <v>0</v>
      </c>
      <c r="BE21" s="2729">
        <f t="shared" si="10"/>
        <v>0</v>
      </c>
      <c r="BF21" s="2730">
        <f>'[4]Percentuais do Cronograma'!EB25</f>
        <v>0</v>
      </c>
      <c r="BG21" s="2730">
        <f>BF21*[4]QCI!$Y25*[4]QCI!$R25/100</f>
        <v>0</v>
      </c>
      <c r="BH21" s="2731">
        <f>BF21/100*[4]QCI!$Y25*([4]QCI!$U25+[4]QCI!$W25)</f>
        <v>0</v>
      </c>
      <c r="BI21" s="2729">
        <f t="shared" si="11"/>
        <v>0</v>
      </c>
      <c r="BJ21" s="2730">
        <f>'[4]Percentuais do Cronograma'!EF25</f>
        <v>0</v>
      </c>
      <c r="BK21" s="2730">
        <f>BJ21*[4]QCI!$Y25*[4]QCI!$R25/100</f>
        <v>0</v>
      </c>
      <c r="BL21" s="2731">
        <f>BJ21/100*[4]QCI!$Y25*([4]QCI!$U25+[4]QCI!$W25)</f>
        <v>0</v>
      </c>
      <c r="BM21" s="2729">
        <f t="shared" si="12"/>
        <v>0</v>
      </c>
      <c r="BN21" s="2760"/>
      <c r="BO21" s="2761"/>
    </row>
    <row r="22" spans="2:69" s="2727" customFormat="1" ht="12.75" customHeight="1">
      <c r="B22" s="2728">
        <v>10</v>
      </c>
      <c r="C22" s="2733" t="str">
        <f>[4]QCI!C26</f>
        <v>SONDAGEM</v>
      </c>
      <c r="D22" s="2734">
        <v>77679.42</v>
      </c>
      <c r="E22" s="2762">
        <f t="shared" si="13"/>
        <v>2.948591520459638E-3</v>
      </c>
      <c r="F22" s="2732">
        <v>0</v>
      </c>
      <c r="G22" s="2729">
        <f>D22</f>
        <v>77679.42</v>
      </c>
      <c r="H22" s="2729">
        <v>0</v>
      </c>
      <c r="I22" s="2729">
        <v>0</v>
      </c>
      <c r="J22" s="2729">
        <v>0</v>
      </c>
      <c r="K22" s="2729">
        <v>0</v>
      </c>
      <c r="L22" s="2729">
        <v>0</v>
      </c>
      <c r="M22" s="2729">
        <v>0</v>
      </c>
      <c r="N22" s="2729">
        <v>0</v>
      </c>
      <c r="O22" s="2729">
        <v>0</v>
      </c>
      <c r="P22" s="2729">
        <v>0</v>
      </c>
      <c r="Q22" s="2729">
        <v>0</v>
      </c>
      <c r="R22" s="2729">
        <v>0</v>
      </c>
      <c r="S22" s="2729">
        <v>0</v>
      </c>
      <c r="T22" s="2729">
        <v>0</v>
      </c>
      <c r="U22" s="2729">
        <v>0</v>
      </c>
      <c r="V22" s="2729">
        <v>0</v>
      </c>
      <c r="W22" s="2729">
        <v>0</v>
      </c>
      <c r="X22" s="2729">
        <v>0</v>
      </c>
      <c r="Y22" s="2729">
        <v>0</v>
      </c>
      <c r="Z22" s="2729">
        <v>0</v>
      </c>
      <c r="AA22" s="2729">
        <v>0</v>
      </c>
      <c r="AB22" s="2729">
        <v>0</v>
      </c>
      <c r="AC22" s="2729">
        <v>0</v>
      </c>
      <c r="AD22" s="2730">
        <f>'[4]Percentuais do Cronograma'!CZ26</f>
        <v>0</v>
      </c>
      <c r="AE22" s="2730">
        <f>AD22*[4]QCI!$Y26*[4]QCI!$R26/100</f>
        <v>0</v>
      </c>
      <c r="AF22" s="2731">
        <f>AD22/100*[4]QCI!$Y26*([4]QCI!$U26+[4]QCI!$W26)</f>
        <v>0</v>
      </c>
      <c r="AG22" s="2729">
        <f t="shared" si="4"/>
        <v>0</v>
      </c>
      <c r="AH22" s="2730">
        <f>'[4]Percentuais do Cronograma'!DD26</f>
        <v>0</v>
      </c>
      <c r="AI22" s="2730">
        <f>AH22*[4]QCI!$Y26*[4]QCI!$R26/100</f>
        <v>0</v>
      </c>
      <c r="AJ22" s="2731">
        <f>AH22/100*[4]QCI!$Y26*([4]QCI!$U26+[4]QCI!$W26)</f>
        <v>0</v>
      </c>
      <c r="AK22" s="2729">
        <f t="shared" si="5"/>
        <v>0</v>
      </c>
      <c r="AL22" s="2730">
        <f>'[4]Percentuais do Cronograma'!DH26</f>
        <v>0</v>
      </c>
      <c r="AM22" s="2730">
        <f>AL22*[4]QCI!$Y26*[4]QCI!$R26/100</f>
        <v>0</v>
      </c>
      <c r="AN22" s="2731">
        <f>AL22/100*[4]QCI!$Y26*([4]QCI!$U26+[4]QCI!$W26)</f>
        <v>0</v>
      </c>
      <c r="AO22" s="2729">
        <f t="shared" si="6"/>
        <v>0</v>
      </c>
      <c r="AP22" s="2730">
        <f>'[4]Percentuais do Cronograma'!DL26</f>
        <v>0</v>
      </c>
      <c r="AQ22" s="2730">
        <f>AP22*[4]QCI!$Y26*[4]QCI!$R26/100</f>
        <v>0</v>
      </c>
      <c r="AR22" s="2731">
        <f>AP22/100*[4]QCI!$Y26*([4]QCI!$U26+[4]QCI!$W26)</f>
        <v>0</v>
      </c>
      <c r="AS22" s="2729">
        <f t="shared" si="7"/>
        <v>0</v>
      </c>
      <c r="AT22" s="2730">
        <f>'[4]Percentuais do Cronograma'!DP26</f>
        <v>0</v>
      </c>
      <c r="AU22" s="2730">
        <f>AT22*[4]QCI!$Y26*[4]QCI!$R26/100</f>
        <v>0</v>
      </c>
      <c r="AV22" s="2731">
        <f>AT22/100*[4]QCI!$Y26*([4]QCI!$U26+[4]QCI!$W26)</f>
        <v>0</v>
      </c>
      <c r="AW22" s="2729">
        <f t="shared" si="8"/>
        <v>0</v>
      </c>
      <c r="AX22" s="2730">
        <f>'[4]Percentuais do Cronograma'!DT26</f>
        <v>0</v>
      </c>
      <c r="AY22" s="2730">
        <f>AX22*[4]QCI!$Y26*[4]QCI!$R26/100</f>
        <v>0</v>
      </c>
      <c r="AZ22" s="2731">
        <f>AX22/100*[4]QCI!$Y26*([4]QCI!$U26+[4]QCI!$W26)</f>
        <v>0</v>
      </c>
      <c r="BA22" s="2729">
        <f t="shared" si="9"/>
        <v>0</v>
      </c>
      <c r="BB22" s="2730">
        <f>'[4]Percentuais do Cronograma'!DX26</f>
        <v>0</v>
      </c>
      <c r="BC22" s="2730">
        <f>BB22*[4]QCI!$Y26*[4]QCI!$R26/100</f>
        <v>0</v>
      </c>
      <c r="BD22" s="2731">
        <f>BB22/100*[4]QCI!$Y26*([4]QCI!$U26+[4]QCI!$W26)</f>
        <v>0</v>
      </c>
      <c r="BE22" s="2729">
        <f t="shared" si="10"/>
        <v>0</v>
      </c>
      <c r="BF22" s="2730">
        <f>'[4]Percentuais do Cronograma'!EB26</f>
        <v>0</v>
      </c>
      <c r="BG22" s="2730">
        <f>BF22*[4]QCI!$Y26*[4]QCI!$R26/100</f>
        <v>0</v>
      </c>
      <c r="BH22" s="2731">
        <f>BF22/100*[4]QCI!$Y26*([4]QCI!$U26+[4]QCI!$W26)</f>
        <v>0</v>
      </c>
      <c r="BI22" s="2729">
        <f t="shared" si="11"/>
        <v>0</v>
      </c>
      <c r="BJ22" s="2730">
        <f>'[4]Percentuais do Cronograma'!EF26</f>
        <v>0</v>
      </c>
      <c r="BK22" s="2730">
        <f>BJ22*[4]QCI!$Y26*[4]QCI!$R26/100</f>
        <v>0</v>
      </c>
      <c r="BL22" s="2731">
        <f>BJ22/100*[4]QCI!$Y26*([4]QCI!$U26+[4]QCI!$W26)</f>
        <v>0</v>
      </c>
      <c r="BM22" s="2729">
        <f t="shared" si="12"/>
        <v>0</v>
      </c>
      <c r="BN22" s="2760"/>
      <c r="BO22" s="2761"/>
    </row>
    <row r="23" spans="2:69" s="2727" customFormat="1" ht="12.75" customHeight="1">
      <c r="B23" s="2728">
        <v>11</v>
      </c>
      <c r="C23" s="2733" t="str">
        <f>[4]QCI!C27</f>
        <v>TOPOGRAFIA</v>
      </c>
      <c r="D23" s="2734">
        <v>27500</v>
      </c>
      <c r="E23" s="2762">
        <f t="shared" si="13"/>
        <v>1.0438577787094709E-3</v>
      </c>
      <c r="F23" s="2732">
        <v>0</v>
      </c>
      <c r="G23" s="2729">
        <f>D23</f>
        <v>27500</v>
      </c>
      <c r="H23" s="2729">
        <v>0</v>
      </c>
      <c r="I23" s="2729">
        <v>0</v>
      </c>
      <c r="J23" s="2729">
        <v>0</v>
      </c>
      <c r="K23" s="2729">
        <v>0</v>
      </c>
      <c r="L23" s="2729">
        <v>0</v>
      </c>
      <c r="M23" s="2729">
        <v>0</v>
      </c>
      <c r="N23" s="2729">
        <v>0</v>
      </c>
      <c r="O23" s="2729">
        <v>0</v>
      </c>
      <c r="P23" s="2729">
        <v>0</v>
      </c>
      <c r="Q23" s="2729">
        <v>0</v>
      </c>
      <c r="R23" s="2729">
        <v>0</v>
      </c>
      <c r="S23" s="2729">
        <v>0</v>
      </c>
      <c r="T23" s="2729">
        <v>0</v>
      </c>
      <c r="U23" s="2729">
        <v>0</v>
      </c>
      <c r="V23" s="2729">
        <v>0</v>
      </c>
      <c r="W23" s="2729">
        <v>0</v>
      </c>
      <c r="X23" s="2729">
        <v>0</v>
      </c>
      <c r="Y23" s="2729">
        <v>0</v>
      </c>
      <c r="Z23" s="2729">
        <v>0</v>
      </c>
      <c r="AA23" s="2729">
        <v>0</v>
      </c>
      <c r="AB23" s="2729">
        <v>0</v>
      </c>
      <c r="AC23" s="2729">
        <v>0</v>
      </c>
      <c r="AD23" s="2730">
        <f>'[4]Percentuais do Cronograma'!CZ27</f>
        <v>0</v>
      </c>
      <c r="AE23" s="2730">
        <f>AD23*[4]QCI!$Y27*[4]QCI!$R27/100</f>
        <v>0</v>
      </c>
      <c r="AF23" s="2731">
        <f>AD23/100*[4]QCI!$Y27*([4]QCI!$U27+[4]QCI!$W27)</f>
        <v>0</v>
      </c>
      <c r="AG23" s="2729">
        <f t="shared" si="4"/>
        <v>0</v>
      </c>
      <c r="AH23" s="2730">
        <f>'[4]Percentuais do Cronograma'!DD27</f>
        <v>0</v>
      </c>
      <c r="AI23" s="2730">
        <f>AH23*[4]QCI!$Y27*[4]QCI!$R27/100</f>
        <v>0</v>
      </c>
      <c r="AJ23" s="2731">
        <f>AH23/100*[4]QCI!$Y27*([4]QCI!$U27+[4]QCI!$W27)</f>
        <v>0</v>
      </c>
      <c r="AK23" s="2729">
        <f t="shared" si="5"/>
        <v>0</v>
      </c>
      <c r="AL23" s="2730">
        <f>'[4]Percentuais do Cronograma'!DH27</f>
        <v>0</v>
      </c>
      <c r="AM23" s="2730">
        <f>AL23*[4]QCI!$Y27*[4]QCI!$R27/100</f>
        <v>0</v>
      </c>
      <c r="AN23" s="2731">
        <f>AL23/100*[4]QCI!$Y27*([4]QCI!$U27+[4]QCI!$W27)</f>
        <v>0</v>
      </c>
      <c r="AO23" s="2729">
        <f t="shared" si="6"/>
        <v>0</v>
      </c>
      <c r="AP23" s="2730">
        <f>'[4]Percentuais do Cronograma'!DL27</f>
        <v>0</v>
      </c>
      <c r="AQ23" s="2730">
        <f>AP23*[4]QCI!$Y27*[4]QCI!$R27/100</f>
        <v>0</v>
      </c>
      <c r="AR23" s="2731">
        <f>AP23/100*[4]QCI!$Y27*([4]QCI!$U27+[4]QCI!$W27)</f>
        <v>0</v>
      </c>
      <c r="AS23" s="2729">
        <f t="shared" si="7"/>
        <v>0</v>
      </c>
      <c r="AT23" s="2730">
        <f>'[4]Percentuais do Cronograma'!DP27</f>
        <v>0</v>
      </c>
      <c r="AU23" s="2730">
        <f>AT23*[4]QCI!$Y27*[4]QCI!$R27/100</f>
        <v>0</v>
      </c>
      <c r="AV23" s="2731">
        <f>AT23/100*[4]QCI!$Y27*([4]QCI!$U27+[4]QCI!$W27)</f>
        <v>0</v>
      </c>
      <c r="AW23" s="2729">
        <f t="shared" si="8"/>
        <v>0</v>
      </c>
      <c r="AX23" s="2730">
        <f>'[4]Percentuais do Cronograma'!DT27</f>
        <v>0</v>
      </c>
      <c r="AY23" s="2730">
        <f>AX23*[4]QCI!$Y27*[4]QCI!$R27/100</f>
        <v>0</v>
      </c>
      <c r="AZ23" s="2731">
        <f>AX23/100*[4]QCI!$Y27*([4]QCI!$U27+[4]QCI!$W27)</f>
        <v>0</v>
      </c>
      <c r="BA23" s="2729">
        <f t="shared" si="9"/>
        <v>0</v>
      </c>
      <c r="BB23" s="2730">
        <f>'[4]Percentuais do Cronograma'!DX27</f>
        <v>0</v>
      </c>
      <c r="BC23" s="2730">
        <f>BB23*[4]QCI!$Y27*[4]QCI!$R27/100</f>
        <v>0</v>
      </c>
      <c r="BD23" s="2731">
        <f>BB23/100*[4]QCI!$Y27*([4]QCI!$U27+[4]QCI!$W27)</f>
        <v>0</v>
      </c>
      <c r="BE23" s="2729">
        <f t="shared" si="10"/>
        <v>0</v>
      </c>
      <c r="BF23" s="2730">
        <f>'[4]Percentuais do Cronograma'!EB27</f>
        <v>0</v>
      </c>
      <c r="BG23" s="2730">
        <f>BF23*[4]QCI!$Y27*[4]QCI!$R27/100</f>
        <v>0</v>
      </c>
      <c r="BH23" s="2731">
        <f>BF23/100*[4]QCI!$Y27*([4]QCI!$U27+[4]QCI!$W27)</f>
        <v>0</v>
      </c>
      <c r="BI23" s="2729">
        <f t="shared" si="11"/>
        <v>0</v>
      </c>
      <c r="BJ23" s="2730">
        <f>'[4]Percentuais do Cronograma'!EF27</f>
        <v>0</v>
      </c>
      <c r="BK23" s="2730">
        <f>BJ23*[4]QCI!$Y27*[4]QCI!$R27/100</f>
        <v>0</v>
      </c>
      <c r="BL23" s="2731">
        <f>BJ23/100*[4]QCI!$Y27*([4]QCI!$U27+[4]QCI!$W27)</f>
        <v>0</v>
      </c>
      <c r="BM23" s="2729">
        <f t="shared" si="12"/>
        <v>0</v>
      </c>
      <c r="BN23" s="2760"/>
      <c r="BO23" s="2761"/>
    </row>
    <row r="24" spans="2:69" s="2727" customFormat="1" ht="12.75" customHeight="1">
      <c r="B24" s="2764">
        <v>12</v>
      </c>
      <c r="C24" s="2765" t="str">
        <f>[4]QCI!C28</f>
        <v>ADMINISTRAÇÃO LOCAL</v>
      </c>
      <c r="D24" s="2734">
        <v>1463616</v>
      </c>
      <c r="E24" s="2762">
        <f t="shared" si="13"/>
        <v>5.5556616241586941E-2</v>
      </c>
      <c r="F24" s="2732">
        <v>58544.639999999999</v>
      </c>
      <c r="G24" s="2729">
        <v>58544.639999999999</v>
      </c>
      <c r="H24" s="2729">
        <v>58544.639999999999</v>
      </c>
      <c r="I24" s="2729">
        <v>58544.639999999999</v>
      </c>
      <c r="J24" s="2729">
        <v>58544.639999999999</v>
      </c>
      <c r="K24" s="2729">
        <v>58544.639999999999</v>
      </c>
      <c r="L24" s="2729">
        <v>58544.639999999999</v>
      </c>
      <c r="M24" s="2729">
        <v>58544.639999999999</v>
      </c>
      <c r="N24" s="2729">
        <v>58544.639999999999</v>
      </c>
      <c r="O24" s="2729">
        <v>58544.639999999999</v>
      </c>
      <c r="P24" s="2729">
        <v>58544.639999999999</v>
      </c>
      <c r="Q24" s="2729">
        <v>58544.639999999999</v>
      </c>
      <c r="R24" s="2729">
        <v>58544.639999999999</v>
      </c>
      <c r="S24" s="2729">
        <v>58544.639999999999</v>
      </c>
      <c r="T24" s="2729">
        <v>58544.639999999999</v>
      </c>
      <c r="U24" s="2729">
        <v>58544.639999999999</v>
      </c>
      <c r="V24" s="2729">
        <v>58544.639999999999</v>
      </c>
      <c r="W24" s="2729">
        <v>58544.639999999999</v>
      </c>
      <c r="X24" s="2729">
        <v>58544.639999999999</v>
      </c>
      <c r="Y24" s="2729">
        <v>58544.639999999999</v>
      </c>
      <c r="Z24" s="2729">
        <v>73180.800000000003</v>
      </c>
      <c r="AA24" s="2729">
        <v>73180.800000000003</v>
      </c>
      <c r="AB24" s="2729">
        <v>73180.800000000003</v>
      </c>
      <c r="AC24" s="2729">
        <v>73180.800000000003</v>
      </c>
      <c r="AD24" s="2730">
        <f>'[4]Percentuais do Cronograma'!CZ28</f>
        <v>0</v>
      </c>
      <c r="AE24" s="2730">
        <f>AD24*[4]QCI!$Y28*[4]QCI!$R28/100</f>
        <v>0</v>
      </c>
      <c r="AF24" s="2731">
        <f>AD24/100*[4]QCI!$Y28*([4]QCI!$U28+[4]QCI!$W28)</f>
        <v>0</v>
      </c>
      <c r="AG24" s="2729">
        <f t="shared" si="4"/>
        <v>0</v>
      </c>
      <c r="AH24" s="2730">
        <f>'[4]Percentuais do Cronograma'!DD28</f>
        <v>0</v>
      </c>
      <c r="AI24" s="2730">
        <f>AH24*[4]QCI!$Y28*[4]QCI!$R28/100</f>
        <v>0</v>
      </c>
      <c r="AJ24" s="2731">
        <f>AH24/100*[4]QCI!$Y28*([4]QCI!$U28+[4]QCI!$W28)</f>
        <v>0</v>
      </c>
      <c r="AK24" s="2729">
        <f t="shared" si="5"/>
        <v>0</v>
      </c>
      <c r="AL24" s="2730">
        <f>'[4]Percentuais do Cronograma'!DH28</f>
        <v>0</v>
      </c>
      <c r="AM24" s="2730">
        <f>AL24*[4]QCI!$Y28*[4]QCI!$R28/100</f>
        <v>0</v>
      </c>
      <c r="AN24" s="2731">
        <f>AL24/100*[4]QCI!$Y28*([4]QCI!$U28+[4]QCI!$W28)</f>
        <v>0</v>
      </c>
      <c r="AO24" s="2729">
        <f t="shared" si="6"/>
        <v>0</v>
      </c>
      <c r="AP24" s="2730">
        <f>'[4]Percentuais do Cronograma'!DL28</f>
        <v>0</v>
      </c>
      <c r="AQ24" s="2730">
        <f>AP24*[4]QCI!$Y28*[4]QCI!$R28/100</f>
        <v>0</v>
      </c>
      <c r="AR24" s="2731">
        <f>AP24/100*[4]QCI!$Y28*([4]QCI!$U28+[4]QCI!$W28)</f>
        <v>0</v>
      </c>
      <c r="AS24" s="2729">
        <f t="shared" si="7"/>
        <v>0</v>
      </c>
      <c r="AT24" s="2730">
        <f>'[4]Percentuais do Cronograma'!DP28</f>
        <v>0</v>
      </c>
      <c r="AU24" s="2730">
        <f>AT24*[4]QCI!$Y28*[4]QCI!$R28/100</f>
        <v>0</v>
      </c>
      <c r="AV24" s="2731">
        <f>AT24/100*[4]QCI!$Y28*([4]QCI!$U28+[4]QCI!$W28)</f>
        <v>0</v>
      </c>
      <c r="AW24" s="2729">
        <f t="shared" si="8"/>
        <v>0</v>
      </c>
      <c r="AX24" s="2730">
        <f>'[4]Percentuais do Cronograma'!DT28</f>
        <v>0</v>
      </c>
      <c r="AY24" s="2730">
        <f>AX24*[4]QCI!$Y28*[4]QCI!$R28/100</f>
        <v>0</v>
      </c>
      <c r="AZ24" s="2731">
        <f>AX24/100*[4]QCI!$Y28*([4]QCI!$U28+[4]QCI!$W28)</f>
        <v>0</v>
      </c>
      <c r="BA24" s="2729">
        <f t="shared" si="9"/>
        <v>0</v>
      </c>
      <c r="BB24" s="2730">
        <f>'[4]Percentuais do Cronograma'!DX28</f>
        <v>0</v>
      </c>
      <c r="BC24" s="2730">
        <f>BB24*[4]QCI!$Y28*[4]QCI!$R28/100</f>
        <v>0</v>
      </c>
      <c r="BD24" s="2731">
        <f>BB24/100*[4]QCI!$Y28*([4]QCI!$U28+[4]QCI!$W28)</f>
        <v>0</v>
      </c>
      <c r="BE24" s="2729">
        <f t="shared" si="10"/>
        <v>0</v>
      </c>
      <c r="BF24" s="2730">
        <f>'[4]Percentuais do Cronograma'!EB28</f>
        <v>0</v>
      </c>
      <c r="BG24" s="2730">
        <f>BF24*[4]QCI!$Y28*[4]QCI!$R28/100</f>
        <v>0</v>
      </c>
      <c r="BH24" s="2731">
        <f>BF24/100*[4]QCI!$Y28*([4]QCI!$U28+[4]QCI!$W28)</f>
        <v>0</v>
      </c>
      <c r="BI24" s="2729">
        <f t="shared" si="11"/>
        <v>0</v>
      </c>
      <c r="BJ24" s="2730">
        <f>'[4]Percentuais do Cronograma'!EF28</f>
        <v>0</v>
      </c>
      <c r="BK24" s="2730">
        <f>BJ24*[4]QCI!$Y28*[4]QCI!$R28/100</f>
        <v>0</v>
      </c>
      <c r="BL24" s="2731">
        <f>BJ24/100*[4]QCI!$Y28*([4]QCI!$U28+[4]QCI!$W28)</f>
        <v>0</v>
      </c>
      <c r="BM24" s="2729">
        <f t="shared" si="12"/>
        <v>0</v>
      </c>
      <c r="BN24" s="2760"/>
      <c r="BO24" s="2761"/>
    </row>
    <row r="25" spans="2:69" s="2727" customFormat="1" ht="12.75" customHeight="1">
      <c r="B25" s="2736" t="s">
        <v>681</v>
      </c>
      <c r="C25" s="2780" t="s">
        <v>1429</v>
      </c>
      <c r="D25" s="2738">
        <f t="shared" ref="D25:AC25" si="22">SUM(D13:D24)</f>
        <v>26344585.02</v>
      </c>
      <c r="E25" s="2763">
        <f t="shared" si="22"/>
        <v>0.99999999999999989</v>
      </c>
      <c r="F25" s="2740">
        <f t="shared" si="22"/>
        <v>419449.48000000004</v>
      </c>
      <c r="G25" s="2740">
        <f t="shared" si="22"/>
        <v>524628.9</v>
      </c>
      <c r="H25" s="2740">
        <f t="shared" si="22"/>
        <v>419449.48000000004</v>
      </c>
      <c r="I25" s="2740">
        <f t="shared" si="22"/>
        <v>419449.48000000004</v>
      </c>
      <c r="J25" s="2740">
        <f t="shared" si="22"/>
        <v>692067.16</v>
      </c>
      <c r="K25" s="2740">
        <f t="shared" si="22"/>
        <v>1249452.31</v>
      </c>
      <c r="L25" s="2740">
        <f t="shared" si="22"/>
        <v>1384156.29</v>
      </c>
      <c r="M25" s="2740">
        <f t="shared" si="22"/>
        <v>1384156.29</v>
      </c>
      <c r="N25" s="2740">
        <f t="shared" si="22"/>
        <v>1384156.29</v>
      </c>
      <c r="O25" s="2740">
        <f t="shared" si="22"/>
        <v>1291991.04</v>
      </c>
      <c r="P25" s="2740">
        <f t="shared" si="22"/>
        <v>1291991.04</v>
      </c>
      <c r="Q25" s="2740">
        <f t="shared" si="22"/>
        <v>1075074.78</v>
      </c>
      <c r="R25" s="2740">
        <f t="shared" si="22"/>
        <v>1010356.59</v>
      </c>
      <c r="S25" s="2740">
        <f t="shared" si="22"/>
        <v>1126090.8299999998</v>
      </c>
      <c r="T25" s="2740">
        <f t="shared" si="22"/>
        <v>1463222.0199999998</v>
      </c>
      <c r="U25" s="2740">
        <f t="shared" si="22"/>
        <v>1231753.5499999998</v>
      </c>
      <c r="V25" s="2740">
        <f t="shared" si="22"/>
        <v>1231753.5499999998</v>
      </c>
      <c r="W25" s="2740">
        <f t="shared" si="22"/>
        <v>1231753.5499999998</v>
      </c>
      <c r="X25" s="2740">
        <f t="shared" si="22"/>
        <v>1231753.5499999998</v>
      </c>
      <c r="Y25" s="2740">
        <f t="shared" si="22"/>
        <v>1356504.5199999998</v>
      </c>
      <c r="Z25" s="2740">
        <f t="shared" si="22"/>
        <v>1371140.7100000002</v>
      </c>
      <c r="AA25" s="2740">
        <f t="shared" si="22"/>
        <v>1068000.8599999999</v>
      </c>
      <c r="AB25" s="2740">
        <f t="shared" si="22"/>
        <v>1147355.5</v>
      </c>
      <c r="AC25" s="2740">
        <f t="shared" si="22"/>
        <v>1338877.25</v>
      </c>
      <c r="AD25" s="2741" t="e">
        <f>IF(AG25&lt;&gt;0,AG25/$D25*100,0)</f>
        <v>#REF!</v>
      </c>
      <c r="AE25" s="2742" t="e">
        <f>#REF!+AE13+AE14+AE15+AE16+AE17+AE18+AE19+AE20+AE21+AE22+AE23+AE24+#REF!+#REF!+#REF!+#REF!+#REF!+#REF!+#REF!+#REF!+#REF!+#REF!+#REF!+#REF!</f>
        <v>#REF!</v>
      </c>
      <c r="AF25" s="2742" t="e">
        <f>AG25-AE25</f>
        <v>#REF!</v>
      </c>
      <c r="AG25" s="2743" t="e">
        <f>#REF!+AG13+AG14+AG15+AG16+AG17+AG18+AG19+AG20+AG21+AG22+AG23+AG24+#REF!+#REF!+#REF!+#REF!+#REF!+#REF!+#REF!+#REF!+#REF!+#REF!+#REF!+#REF!</f>
        <v>#REF!</v>
      </c>
      <c r="AH25" s="2741" t="e">
        <f>IF(AK25&lt;&gt;0,AK25/$D25*100,0)</f>
        <v>#REF!</v>
      </c>
      <c r="AI25" s="2742" t="e">
        <f>#REF!+AI13+AI14+AI15+AI16+AI17+AI18+AI19+AI20+AI21+AI22+AI23+AI24+#REF!+#REF!+#REF!+#REF!+#REF!+#REF!+#REF!+#REF!+#REF!+#REF!+#REF!+#REF!</f>
        <v>#REF!</v>
      </c>
      <c r="AJ25" s="2742" t="e">
        <f>AK25-AI25</f>
        <v>#REF!</v>
      </c>
      <c r="AK25" s="2743" t="e">
        <f>#REF!+AK13+AK14+AK15+AK16+AK17+AK18+AK19+AK20+AK21+AK22+AK23+AK24+#REF!+#REF!+#REF!+#REF!+#REF!+#REF!+#REF!+#REF!+#REF!+#REF!+#REF!+#REF!</f>
        <v>#REF!</v>
      </c>
      <c r="AL25" s="2741" t="e">
        <f>IF(AO25&lt;&gt;0,AO25/$D25*100,0)</f>
        <v>#REF!</v>
      </c>
      <c r="AM25" s="2742" t="e">
        <f>#REF!+AM13+AM14+AM15+AM16+AM17+AM18+AM19+AM20+AM21+AM22+AM23+AM24+#REF!+#REF!+#REF!+#REF!+#REF!+#REF!+#REF!+#REF!+#REF!+#REF!+#REF!+#REF!</f>
        <v>#REF!</v>
      </c>
      <c r="AN25" s="2742" t="e">
        <f>AO25-AM25</f>
        <v>#REF!</v>
      </c>
      <c r="AO25" s="2743" t="e">
        <f>#REF!+AO13+AO14+AO15+AO16+AO17+AO18+AO19+AO20+AO21+AO22+AO23+AO24+#REF!+#REF!+#REF!+#REF!+#REF!+#REF!+#REF!+#REF!+#REF!+#REF!+#REF!+#REF!</f>
        <v>#REF!</v>
      </c>
      <c r="AP25" s="2741" t="e">
        <f>IF(AS25&lt;&gt;0,AS25/$D25*100,0)</f>
        <v>#REF!</v>
      </c>
      <c r="AQ25" s="2742" t="e">
        <f>#REF!+AQ13+AQ14+AQ15+AQ16+AQ17+AQ18+AQ19+AQ20+AQ21+AQ22+AQ23+AQ24+#REF!+#REF!+#REF!+#REF!+#REF!+#REF!+#REF!+#REF!+#REF!+#REF!+#REF!+#REF!</f>
        <v>#REF!</v>
      </c>
      <c r="AR25" s="2742" t="e">
        <f>AS25-AQ25</f>
        <v>#REF!</v>
      </c>
      <c r="AS25" s="2743" t="e">
        <f>#REF!+AS13+AS14+AS15+AS16+AS17+AS18+AS19+AS20+AS21+AS22+AS23+AS24+#REF!+#REF!+#REF!+#REF!+#REF!+#REF!+#REF!+#REF!+#REF!+#REF!+#REF!+#REF!</f>
        <v>#REF!</v>
      </c>
      <c r="AT25" s="2741" t="e">
        <f>IF(AW25&lt;&gt;0,AW25/$D25*100,0)</f>
        <v>#REF!</v>
      </c>
      <c r="AU25" s="2742" t="e">
        <f>#REF!+AU13+AU14+AU15+AU16+AU17+AU18+AU19+AU20+AU21+AU22+AU23+AU24+#REF!+#REF!+#REF!+#REF!+#REF!+#REF!+#REF!+#REF!+#REF!+#REF!+#REF!+#REF!</f>
        <v>#REF!</v>
      </c>
      <c r="AV25" s="2742" t="e">
        <f>AW25-AU25</f>
        <v>#REF!</v>
      </c>
      <c r="AW25" s="2743" t="e">
        <f>#REF!+AW13+AW14+AW15+AW16+AW17+AW18+AW19+AW20+AW21+AW22+AW23+AW24+#REF!+#REF!+#REF!+#REF!+#REF!+#REF!+#REF!+#REF!+#REF!+#REF!+#REF!+#REF!</f>
        <v>#REF!</v>
      </c>
      <c r="AX25" s="2741" t="e">
        <f>IF(BA25&lt;&gt;0,BA25/$D25*100,0)</f>
        <v>#REF!</v>
      </c>
      <c r="AY25" s="2742" t="e">
        <f>#REF!+AY13+AY14+AY15+AY16+AY17+AY18+AY19+AY20+AY21+AY22+AY23+AY24+#REF!+#REF!+#REF!+#REF!+#REF!+#REF!+#REF!+#REF!+#REF!+#REF!+#REF!+#REF!</f>
        <v>#REF!</v>
      </c>
      <c r="AZ25" s="2742" t="e">
        <f>BA25-AY25</f>
        <v>#REF!</v>
      </c>
      <c r="BA25" s="2743" t="e">
        <f>#REF!+BA13+BA14+BA15+BA16+BA17+BA18+BA19+BA20+BA21+BA22+BA23+BA24+#REF!+#REF!+#REF!+#REF!+#REF!+#REF!+#REF!+#REF!+#REF!+#REF!+#REF!+#REF!</f>
        <v>#REF!</v>
      </c>
      <c r="BB25" s="2741" t="e">
        <f>IF(BE25&lt;&gt;0,BE25/$D25*100,0)</f>
        <v>#REF!</v>
      </c>
      <c r="BC25" s="2742" t="e">
        <f>#REF!+BC13+BC14+BC15+BC16+BC17+BC18+BC19+BC20+BC21+BC22+BC23+BC24+#REF!+#REF!+#REF!+#REF!+#REF!+#REF!+#REF!+#REF!+#REF!+#REF!+#REF!+#REF!</f>
        <v>#REF!</v>
      </c>
      <c r="BD25" s="2742" t="e">
        <f>BE25-BC25</f>
        <v>#REF!</v>
      </c>
      <c r="BE25" s="2743" t="e">
        <f>#REF!+BE13+BE14+BE15+BE16+BE17+BE18+BE19+BE20+BE21+BE22+BE23+BE24+#REF!+#REF!+#REF!+#REF!+#REF!+#REF!+#REF!+#REF!+#REF!+#REF!+#REF!+#REF!</f>
        <v>#REF!</v>
      </c>
      <c r="BF25" s="2741" t="e">
        <f>IF(BI25&lt;&gt;0,BI25/$D25*100,0)</f>
        <v>#REF!</v>
      </c>
      <c r="BG25" s="2742" t="e">
        <f>#REF!+BG13+BG14+BG15+BG16+BG17+BG18+BG19+BG20+BG21+BG22+BG23+BG24+#REF!+#REF!+#REF!+#REF!+#REF!+#REF!+#REF!+#REF!+#REF!+#REF!+#REF!+#REF!</f>
        <v>#REF!</v>
      </c>
      <c r="BH25" s="2742" t="e">
        <f>BI25-BG25</f>
        <v>#REF!</v>
      </c>
      <c r="BI25" s="2743" t="e">
        <f>#REF!+BI13+BI14+BI15+BI16+BI17+BI18+BI19+BI20+BI21+BI22+BI23+BI24+#REF!+#REF!+#REF!+#REF!+#REF!+#REF!+#REF!+#REF!+#REF!+#REF!+#REF!+#REF!</f>
        <v>#REF!</v>
      </c>
      <c r="BJ25" s="2741" t="e">
        <f>IF(BM25&lt;&gt;0,BM25/$D25*100,0)</f>
        <v>#REF!</v>
      </c>
      <c r="BK25" s="2742" t="e">
        <f>#REF!+BK13+BK14+BK15+BK16+BK17+BK18+BK19+BK20+BK21+BK22+BK23+BK24+#REF!+#REF!+#REF!+#REF!+#REF!+#REF!+#REF!+#REF!+#REF!+#REF!+#REF!+#REF!</f>
        <v>#REF!</v>
      </c>
      <c r="BL25" s="2742" t="e">
        <f>BM25-BK25</f>
        <v>#REF!</v>
      </c>
      <c r="BM25" s="2743" t="e">
        <f>#REF!+BM13+BM14+BM15+BM16+BM17+BM18+BM19+BM20+BM21+BM22+BM23+BM24+#REF!+#REF!+#REF!+#REF!+#REF!+#REF!+#REF!+#REF!+#REF!+#REF!+#REF!+#REF!</f>
        <v>#REF!</v>
      </c>
      <c r="BO25" s="2761"/>
    </row>
    <row r="26" spans="2:69" s="2727" customFormat="1" ht="12.75" customHeight="1" thickBot="1">
      <c r="B26" s="2744"/>
      <c r="C26" s="2745" t="s">
        <v>1430</v>
      </c>
      <c r="D26" s="2738"/>
      <c r="E26" s="2739"/>
      <c r="F26" s="2740">
        <f>F25</f>
        <v>419449.48000000004</v>
      </c>
      <c r="G26" s="2740">
        <f t="shared" ref="G26:AC26" si="23">G25+F26</f>
        <v>944078.38000000012</v>
      </c>
      <c r="H26" s="2740">
        <f t="shared" si="23"/>
        <v>1363527.86</v>
      </c>
      <c r="I26" s="2740">
        <f t="shared" si="23"/>
        <v>1782977.34</v>
      </c>
      <c r="J26" s="2740">
        <f t="shared" si="23"/>
        <v>2475044.5</v>
      </c>
      <c r="K26" s="2740">
        <f t="shared" si="23"/>
        <v>3724496.81</v>
      </c>
      <c r="L26" s="2740">
        <f t="shared" si="23"/>
        <v>5108653.0999999996</v>
      </c>
      <c r="M26" s="2740">
        <f t="shared" si="23"/>
        <v>6492809.3899999997</v>
      </c>
      <c r="N26" s="2740">
        <f t="shared" si="23"/>
        <v>7876965.6799999997</v>
      </c>
      <c r="O26" s="2740">
        <f t="shared" si="23"/>
        <v>9168956.7199999988</v>
      </c>
      <c r="P26" s="2740">
        <f t="shared" si="23"/>
        <v>10460947.759999998</v>
      </c>
      <c r="Q26" s="2740">
        <f t="shared" si="23"/>
        <v>11536022.539999997</v>
      </c>
      <c r="R26" s="2740">
        <f t="shared" si="23"/>
        <v>12546379.129999997</v>
      </c>
      <c r="S26" s="2740">
        <f t="shared" si="23"/>
        <v>13672469.959999997</v>
      </c>
      <c r="T26" s="2740">
        <f t="shared" si="23"/>
        <v>15135691.979999997</v>
      </c>
      <c r="U26" s="2740">
        <f t="shared" si="23"/>
        <v>16367445.529999997</v>
      </c>
      <c r="V26" s="2740">
        <f t="shared" si="23"/>
        <v>17599199.079999998</v>
      </c>
      <c r="W26" s="2740">
        <f t="shared" si="23"/>
        <v>18830952.629999999</v>
      </c>
      <c r="X26" s="2740">
        <f t="shared" si="23"/>
        <v>20062706.18</v>
      </c>
      <c r="Y26" s="2740">
        <f t="shared" si="23"/>
        <v>21419210.699999999</v>
      </c>
      <c r="Z26" s="2740">
        <f t="shared" si="23"/>
        <v>22790351.41</v>
      </c>
      <c r="AA26" s="2740">
        <f t="shared" si="23"/>
        <v>23858352.27</v>
      </c>
      <c r="AB26" s="2740">
        <f t="shared" si="23"/>
        <v>25005707.77</v>
      </c>
      <c r="AC26" s="2740">
        <f t="shared" si="23"/>
        <v>26344585.02</v>
      </c>
      <c r="AD26" s="2746" t="e">
        <f>IF(AG26&lt;&gt;0,AG26/$D25*100,0)</f>
        <v>#REF!</v>
      </c>
      <c r="AE26" s="2746" t="e">
        <f>#REF!+#REF!+#REF!+#REF!+#REF!+#REF!+#REF!+#REF!+#REF!+#REF!+#REF!+#REF!+#REF!+#REF!+#REF!+#REF!+#REF!+#REF!+#REF!+#REF!+#REF!+#REF!+#REF!+#REF!+#REF!</f>
        <v>#REF!</v>
      </c>
      <c r="AF26" s="2747" t="e">
        <f>AG26-AE26</f>
        <v>#REF!</v>
      </c>
      <c r="AG26" s="2748" t="e">
        <f>#REF!+#REF!+#REF!+#REF!+#REF!+#REF!+#REF!+#REF!+#REF!+#REF!+#REF!+#REF!+#REF!+#REF!+#REF!+#REF!+#REF!+#REF!+#REF!+#REF!+#REF!+#REF!+#REF!+#REF!+#REF!</f>
        <v>#REF!</v>
      </c>
      <c r="AH26" s="2746" t="e">
        <f>IF(AK26&lt;&gt;0,AK26/$D25*100,0)</f>
        <v>#REF!</v>
      </c>
      <c r="AI26" s="2746" t="e">
        <f>#REF!+#REF!+#REF!+#REF!+#REF!+#REF!+#REF!+#REF!+#REF!+#REF!+#REF!+#REF!+#REF!+#REF!+#REF!+#REF!+#REF!+#REF!+#REF!+#REF!+#REF!+#REF!+#REF!+#REF!+#REF!</f>
        <v>#REF!</v>
      </c>
      <c r="AJ26" s="2747" t="e">
        <f>AK26-AI26</f>
        <v>#REF!</v>
      </c>
      <c r="AK26" s="2748" t="e">
        <f>#REF!+#REF!+#REF!+#REF!+#REF!+#REF!+#REF!+#REF!+#REF!+#REF!+#REF!+#REF!+#REF!+#REF!+#REF!+#REF!+#REF!+#REF!+#REF!+#REF!+#REF!+#REF!+#REF!+#REF!+#REF!</f>
        <v>#REF!</v>
      </c>
      <c r="AL26" s="2746" t="e">
        <f>IF(AO26&lt;&gt;0,AO26/$D25*100,0)</f>
        <v>#REF!</v>
      </c>
      <c r="AM26" s="2746" t="e">
        <f>#REF!+#REF!+#REF!+#REF!+#REF!+#REF!+#REF!+#REF!+#REF!+#REF!+#REF!+#REF!+#REF!+#REF!+#REF!+#REF!+#REF!+#REF!+#REF!+#REF!+#REF!+#REF!+#REF!+#REF!+#REF!</f>
        <v>#REF!</v>
      </c>
      <c r="AN26" s="2747" t="e">
        <f>AO26-AM26</f>
        <v>#REF!</v>
      </c>
      <c r="AO26" s="2748" t="e">
        <f>#REF!+#REF!+#REF!+#REF!+#REF!+#REF!+#REF!+#REF!+#REF!+#REF!+#REF!+#REF!+#REF!+#REF!+#REF!+#REF!+#REF!+#REF!+#REF!+#REF!+#REF!+#REF!+#REF!+#REF!+#REF!</f>
        <v>#REF!</v>
      </c>
      <c r="AP26" s="2746" t="e">
        <f>IF(AS26&lt;&gt;0,AS26/$D25*100,0)</f>
        <v>#REF!</v>
      </c>
      <c r="AQ26" s="2746" t="e">
        <f>#REF!+#REF!+#REF!+#REF!+#REF!+#REF!+#REF!+#REF!+#REF!+#REF!+#REF!+#REF!+#REF!+#REF!+#REF!+#REF!+#REF!+#REF!+#REF!+#REF!+#REF!+#REF!+#REF!+#REF!+#REF!</f>
        <v>#REF!</v>
      </c>
      <c r="AR26" s="2747" t="e">
        <f>AS26-AQ26</f>
        <v>#REF!</v>
      </c>
      <c r="AS26" s="2748" t="e">
        <f>#REF!+#REF!+#REF!+#REF!+#REF!+#REF!+#REF!+#REF!+#REF!+#REF!+#REF!+#REF!+#REF!+#REF!+#REF!+#REF!+#REF!+#REF!+#REF!+#REF!+#REF!+#REF!+#REF!+#REF!+#REF!</f>
        <v>#REF!</v>
      </c>
      <c r="AT26" s="2746" t="e">
        <f>IF(AW26&lt;&gt;0,AW26/$D25*100,0)</f>
        <v>#REF!</v>
      </c>
      <c r="AU26" s="2746" t="e">
        <f>#REF!+#REF!+#REF!+#REF!+#REF!+#REF!+#REF!+#REF!+#REF!+#REF!+#REF!+#REF!+#REF!+#REF!+#REF!+#REF!+#REF!+#REF!+#REF!+#REF!+#REF!+#REF!+#REF!+#REF!+#REF!</f>
        <v>#REF!</v>
      </c>
      <c r="AV26" s="2747" t="e">
        <f>AW26-AU26</f>
        <v>#REF!</v>
      </c>
      <c r="AW26" s="2748" t="e">
        <f>#REF!+#REF!+#REF!+#REF!+#REF!+#REF!+#REF!+#REF!+#REF!+#REF!+#REF!+#REF!+#REF!+#REF!+#REF!+#REF!+#REF!+#REF!+#REF!+#REF!+#REF!+#REF!+#REF!+#REF!+#REF!</f>
        <v>#REF!</v>
      </c>
      <c r="AX26" s="2746" t="e">
        <f>IF(BA26&lt;&gt;0,BA26/$D25*100,0)</f>
        <v>#REF!</v>
      </c>
      <c r="AY26" s="2746" t="e">
        <f>#REF!+#REF!+#REF!+#REF!+#REF!+#REF!+#REF!+#REF!+#REF!+#REF!+#REF!+#REF!+#REF!+#REF!+#REF!+#REF!+#REF!+#REF!+#REF!+#REF!+#REF!+#REF!+#REF!+#REF!+#REF!</f>
        <v>#REF!</v>
      </c>
      <c r="AZ26" s="2747" t="e">
        <f>BA26-AY26</f>
        <v>#REF!</v>
      </c>
      <c r="BA26" s="2748" t="e">
        <f>#REF!+#REF!+#REF!+#REF!+#REF!+#REF!+#REF!+#REF!+#REF!+#REF!+#REF!+#REF!+#REF!+#REF!+#REF!+#REF!+#REF!+#REF!+#REF!+#REF!+#REF!+#REF!+#REF!+#REF!+#REF!</f>
        <v>#REF!</v>
      </c>
      <c r="BB26" s="2746" t="e">
        <f>IF(BE26&lt;&gt;0,BE26/$D25*100,0)</f>
        <v>#REF!</v>
      </c>
      <c r="BC26" s="2746" t="e">
        <f>#REF!+#REF!+#REF!+#REF!+#REF!+#REF!+#REF!+#REF!+#REF!+#REF!+#REF!+#REF!+#REF!+#REF!+#REF!+#REF!+#REF!+#REF!+#REF!+#REF!+#REF!+#REF!+#REF!+#REF!+#REF!</f>
        <v>#REF!</v>
      </c>
      <c r="BD26" s="2747" t="e">
        <f>BE26-BC26</f>
        <v>#REF!</v>
      </c>
      <c r="BE26" s="2748" t="e">
        <f>#REF!+#REF!+#REF!+#REF!+#REF!+#REF!+#REF!+#REF!+#REF!+#REF!+#REF!+#REF!+#REF!+#REF!+#REF!+#REF!+#REF!+#REF!+#REF!+#REF!+#REF!+#REF!+#REF!+#REF!+#REF!</f>
        <v>#REF!</v>
      </c>
      <c r="BF26" s="2746" t="e">
        <f>IF(BI26&lt;&gt;0,BI26/$D25*100,0)</f>
        <v>#REF!</v>
      </c>
      <c r="BG26" s="2746" t="e">
        <f>#REF!+#REF!+#REF!+#REF!+#REF!+#REF!+#REF!+#REF!+#REF!+#REF!+#REF!+#REF!+#REF!+#REF!+#REF!+#REF!+#REF!+#REF!+#REF!+#REF!+#REF!+#REF!+#REF!+#REF!+#REF!</f>
        <v>#REF!</v>
      </c>
      <c r="BH26" s="2747" t="e">
        <f>BI26-BG26</f>
        <v>#REF!</v>
      </c>
      <c r="BI26" s="2748" t="e">
        <f>#REF!+#REF!+#REF!+#REF!+#REF!+#REF!+#REF!+#REF!+#REF!+#REF!+#REF!+#REF!+#REF!+#REF!+#REF!+#REF!+#REF!+#REF!+#REF!+#REF!+#REF!+#REF!+#REF!+#REF!+#REF!</f>
        <v>#REF!</v>
      </c>
      <c r="BJ26" s="2746" t="e">
        <f>IF(BM26&lt;&gt;0,BM26/$D25*100,0)</f>
        <v>#REF!</v>
      </c>
      <c r="BK26" s="2746" t="e">
        <f>#REF!+#REF!+#REF!+#REF!+#REF!+#REF!+#REF!+#REF!+#REF!+#REF!+#REF!+#REF!+#REF!+#REF!+#REF!+#REF!+#REF!+#REF!+#REF!+#REF!+#REF!+#REF!+#REF!+#REF!+#REF!</f>
        <v>#REF!</v>
      </c>
      <c r="BL26" s="2747" t="e">
        <f>BM26-BK26</f>
        <v>#REF!</v>
      </c>
      <c r="BM26" s="2748" t="e">
        <f>#REF!+#REF!+#REF!+#REF!+#REF!+#REF!+#REF!+#REF!+#REF!+#REF!+#REF!+#REF!+#REF!+#REF!+#REF!+#REF!+#REF!+#REF!+#REF!+#REF!+#REF!+#REF!+#REF!+#REF!+#REF!</f>
        <v>#REF!</v>
      </c>
      <c r="BN26" s="2760"/>
      <c r="BO26" s="2761"/>
    </row>
    <row r="27" spans="2:69" ht="13.5" thickTop="1">
      <c r="B27" s="2727"/>
      <c r="C27" s="2727"/>
      <c r="AD27" s="2750"/>
      <c r="AH27" s="2750"/>
      <c r="AL27" s="2750"/>
      <c r="AP27" s="2750"/>
      <c r="AT27" s="2750"/>
      <c r="AX27" s="2750"/>
      <c r="BB27" s="2750"/>
      <c r="BF27" s="2750"/>
      <c r="BJ27" s="2750"/>
    </row>
    <row r="28" spans="2:69">
      <c r="B28" s="2799"/>
      <c r="C28" s="2799"/>
      <c r="D28" s="2716"/>
      <c r="E28" s="2749"/>
      <c r="F28" s="2751"/>
      <c r="G28" s="2716"/>
      <c r="H28" s="2716"/>
      <c r="I28" s="2799"/>
      <c r="J28" s="2799"/>
      <c r="K28" s="2716"/>
      <c r="L28" s="2716"/>
      <c r="M28" s="2799"/>
      <c r="N28" s="2799"/>
      <c r="O28" s="2716"/>
      <c r="P28" s="2716"/>
      <c r="Q28" s="2799"/>
      <c r="R28" s="2799"/>
      <c r="S28" s="2716"/>
      <c r="T28" s="2716"/>
      <c r="U28" s="2799"/>
      <c r="V28" s="2799"/>
      <c r="W28" s="2716"/>
      <c r="X28" s="2716"/>
      <c r="Y28" s="2799"/>
      <c r="Z28" s="2799"/>
      <c r="AA28" s="2716"/>
      <c r="AB28" s="2716"/>
      <c r="AC28" s="2716"/>
      <c r="AD28" s="2752"/>
      <c r="AE28" s="2716"/>
      <c r="AF28" s="2716"/>
      <c r="AG28" s="2716"/>
      <c r="AH28" s="2752"/>
      <c r="AI28" s="2716"/>
      <c r="AJ28" s="2716"/>
      <c r="AK28" s="2716"/>
      <c r="AL28" s="2752"/>
      <c r="AM28" s="2716"/>
      <c r="AN28" s="2716"/>
      <c r="AO28" s="2716"/>
      <c r="AP28" s="2752"/>
      <c r="AQ28" s="2716"/>
      <c r="AR28" s="2716"/>
      <c r="AS28" s="2716"/>
      <c r="AT28" s="2752"/>
      <c r="AU28" s="2716"/>
      <c r="AV28" s="2716"/>
      <c r="AW28" s="2716"/>
      <c r="AX28" s="2752"/>
      <c r="AY28" s="2716"/>
      <c r="AZ28" s="2716"/>
      <c r="BA28" s="2716"/>
      <c r="BB28" s="2752"/>
      <c r="BC28" s="2716"/>
      <c r="BD28" s="2716"/>
      <c r="BE28" s="2716"/>
      <c r="BF28" s="2752"/>
      <c r="BG28" s="2716"/>
      <c r="BH28" s="2716"/>
      <c r="BI28" s="2716"/>
      <c r="BJ28" s="2752"/>
      <c r="BK28" s="2716"/>
      <c r="BL28" s="2716"/>
      <c r="BM28" s="2716"/>
      <c r="BN28" s="2716"/>
      <c r="BO28" s="2716"/>
      <c r="BP28" s="2716"/>
      <c r="BQ28" s="2716"/>
    </row>
    <row r="29" spans="2:69">
      <c r="B29" s="2706"/>
      <c r="C29" s="2727"/>
      <c r="F29" s="2751"/>
      <c r="G29" s="2737"/>
      <c r="H29" s="2753"/>
      <c r="I29" s="2754"/>
      <c r="J29" s="2737"/>
      <c r="K29" s="2753"/>
      <c r="L29" s="2716"/>
      <c r="M29" s="2737"/>
      <c r="N29" s="2753"/>
      <c r="O29" s="2716"/>
      <c r="P29" s="2737"/>
      <c r="Q29" s="2753"/>
      <c r="R29" s="2751"/>
      <c r="S29" s="2737"/>
      <c r="T29" s="2753"/>
      <c r="U29" s="2716"/>
      <c r="V29" s="2737"/>
      <c r="W29" s="2753"/>
      <c r="X29" s="2716"/>
      <c r="Y29" s="2737"/>
      <c r="Z29" s="2753"/>
      <c r="AA29" s="2716"/>
      <c r="AB29" s="2737"/>
      <c r="AC29" s="2753"/>
      <c r="AD29" s="2716"/>
      <c r="AE29" s="2716"/>
      <c r="AF29" s="2716"/>
      <c r="AG29" s="2716"/>
      <c r="AH29" s="2706"/>
      <c r="AI29" s="2716"/>
      <c r="AJ29" s="2716"/>
      <c r="AK29" s="2737"/>
      <c r="AL29" s="2753"/>
      <c r="AM29" s="2753"/>
      <c r="AN29" s="2753"/>
      <c r="AO29" s="2753"/>
      <c r="AP29" s="2716"/>
      <c r="AQ29" s="2716"/>
      <c r="AR29" s="2716"/>
      <c r="AS29" s="2716"/>
      <c r="AT29" s="2706"/>
      <c r="AU29" s="2716"/>
      <c r="AV29" s="2716"/>
      <c r="AW29" s="2737"/>
      <c r="AX29" s="2753"/>
      <c r="AY29" s="2753"/>
      <c r="AZ29" s="2753"/>
      <c r="BA29" s="2753"/>
      <c r="BB29" s="2716"/>
      <c r="BC29" s="2716"/>
      <c r="BD29" s="2716"/>
      <c r="BE29" s="2716"/>
      <c r="BF29" s="2706"/>
      <c r="BG29" s="2716"/>
      <c r="BH29" s="2716"/>
      <c r="BI29" s="2737"/>
      <c r="BJ29" s="2753"/>
      <c r="BK29" s="2753"/>
      <c r="BL29" s="2753"/>
      <c r="BM29" s="2753"/>
      <c r="BN29" s="2716"/>
      <c r="BO29" s="2716"/>
      <c r="BP29" s="2716"/>
      <c r="BQ29" s="2716"/>
    </row>
    <row r="30" spans="2:69">
      <c r="C30" s="2755"/>
      <c r="F30" s="2751"/>
      <c r="G30" s="2756"/>
      <c r="H30" s="2757"/>
      <c r="I30" s="2751"/>
      <c r="J30" s="2706"/>
      <c r="K30" s="2757"/>
      <c r="L30" s="2716"/>
      <c r="M30" s="2706"/>
      <c r="N30" s="2757"/>
      <c r="O30" s="2716"/>
      <c r="P30" s="2706"/>
      <c r="Q30" s="2757"/>
      <c r="R30" s="2751"/>
      <c r="S30" s="2706"/>
      <c r="T30" s="2757"/>
      <c r="U30" s="2716"/>
      <c r="V30" s="2706"/>
      <c r="W30" s="2757"/>
      <c r="X30" s="2716"/>
      <c r="Y30" s="2706"/>
      <c r="Z30" s="2757"/>
      <c r="AA30" s="2716"/>
      <c r="AB30" s="2706"/>
      <c r="AC30" s="2759"/>
      <c r="AD30" s="2716"/>
      <c r="AE30" s="2716"/>
      <c r="AF30" s="2716"/>
      <c r="AG30" s="2716"/>
      <c r="AH30" s="2751"/>
      <c r="AI30" s="2716"/>
      <c r="AJ30" s="2716"/>
      <c r="AK30" s="2706"/>
      <c r="AL30" s="2757"/>
      <c r="AM30" s="2757"/>
      <c r="AN30" s="2757"/>
      <c r="AO30" s="2757"/>
      <c r="AP30" s="2716"/>
      <c r="AQ30" s="2716"/>
      <c r="AR30" s="2716"/>
      <c r="AS30" s="2716"/>
      <c r="AT30" s="2751"/>
      <c r="AU30" s="2716"/>
      <c r="AV30" s="2716"/>
      <c r="AW30" s="2706"/>
      <c r="AX30" s="2757"/>
      <c r="AY30" s="2757"/>
      <c r="AZ30" s="2757"/>
      <c r="BA30" s="2757"/>
      <c r="BB30" s="2716"/>
      <c r="BC30" s="2716"/>
      <c r="BD30" s="2716"/>
      <c r="BE30" s="2716"/>
      <c r="BF30" s="2751"/>
      <c r="BG30" s="2716"/>
      <c r="BH30" s="2716"/>
      <c r="BI30" s="2706"/>
      <c r="BJ30" s="2757"/>
      <c r="BK30" s="2757"/>
      <c r="BL30" s="2757"/>
      <c r="BM30" s="2757"/>
      <c r="BN30" s="2716"/>
      <c r="BO30" s="2716"/>
      <c r="BP30" s="2716"/>
      <c r="BQ30" s="2716"/>
    </row>
    <row r="31" spans="2:69">
      <c r="F31" s="2716"/>
      <c r="G31" s="2716"/>
      <c r="H31" s="2716"/>
      <c r="I31" s="2716"/>
      <c r="J31" s="2716"/>
      <c r="K31" s="2716"/>
      <c r="L31" s="2716"/>
      <c r="M31" s="2716"/>
      <c r="N31" s="2716"/>
      <c r="O31" s="2716"/>
      <c r="P31" s="2716"/>
      <c r="Q31" s="2716"/>
      <c r="R31" s="2716"/>
      <c r="S31" s="2716"/>
      <c r="T31" s="2716"/>
      <c r="U31" s="2716"/>
      <c r="V31" s="2716"/>
      <c r="W31" s="2716"/>
      <c r="X31" s="2716"/>
      <c r="Y31" s="2716"/>
      <c r="Z31" s="2716"/>
      <c r="AA31" s="2716"/>
      <c r="AB31" s="2716"/>
      <c r="AC31" s="2716"/>
      <c r="AD31" s="2716"/>
      <c r="AE31" s="2716"/>
      <c r="AF31" s="2716"/>
      <c r="AG31" s="2716"/>
      <c r="AH31" s="2716"/>
      <c r="AI31" s="2716"/>
      <c r="AJ31" s="2716"/>
      <c r="AK31" s="2716"/>
      <c r="AL31" s="2716"/>
      <c r="AM31" s="2716"/>
      <c r="AN31" s="2716"/>
      <c r="AO31" s="2716"/>
      <c r="AP31" s="2716"/>
      <c r="AQ31" s="2716"/>
      <c r="AR31" s="2716"/>
      <c r="AS31" s="2716"/>
      <c r="AT31" s="2716"/>
      <c r="AU31" s="2716"/>
      <c r="AV31" s="2716"/>
      <c r="AW31" s="2716"/>
      <c r="AX31" s="2716"/>
      <c r="AY31" s="2716"/>
      <c r="AZ31" s="2716"/>
      <c r="BA31" s="2716"/>
      <c r="BB31" s="2716"/>
      <c r="BC31" s="2716"/>
      <c r="BD31" s="2716"/>
      <c r="BE31" s="2716"/>
      <c r="BF31" s="2716"/>
      <c r="BG31" s="2716"/>
      <c r="BH31" s="2716"/>
      <c r="BI31" s="2716"/>
      <c r="BJ31" s="2716"/>
      <c r="BK31" s="2716"/>
      <c r="BL31" s="2716"/>
      <c r="BM31" s="2716"/>
      <c r="BN31" s="2716"/>
      <c r="BO31" s="2716"/>
      <c r="BP31" s="2716"/>
      <c r="BQ31" s="2716"/>
    </row>
    <row r="32" spans="2:69">
      <c r="F32" s="2716"/>
      <c r="G32" s="2716"/>
      <c r="H32" s="2716"/>
      <c r="I32" s="2716"/>
      <c r="J32" s="2716"/>
      <c r="K32" s="2716"/>
      <c r="L32" s="2716"/>
      <c r="M32" s="2716"/>
      <c r="N32" s="2716"/>
      <c r="O32" s="2716"/>
      <c r="P32" s="2716"/>
      <c r="Q32" s="2716"/>
      <c r="R32" s="2716"/>
      <c r="S32" s="2716"/>
      <c r="T32" s="2716"/>
      <c r="U32" s="2716"/>
      <c r="V32" s="2716"/>
      <c r="W32" s="2716"/>
      <c r="X32" s="2716"/>
      <c r="Y32" s="2716"/>
      <c r="Z32" s="2716"/>
      <c r="AA32" s="2716"/>
      <c r="AB32" s="2716"/>
      <c r="AC32" s="2716"/>
      <c r="AD32" s="2716"/>
      <c r="AE32" s="2716"/>
      <c r="AF32" s="2716"/>
      <c r="AG32" s="2716"/>
      <c r="AH32" s="2716"/>
      <c r="AI32" s="2716"/>
      <c r="AJ32" s="2716"/>
      <c r="AK32" s="2716"/>
      <c r="AL32" s="2716"/>
      <c r="AM32" s="2716"/>
      <c r="AN32" s="2716"/>
      <c r="AO32" s="2716"/>
      <c r="AP32" s="2716"/>
      <c r="AQ32" s="2716"/>
      <c r="AR32" s="2716"/>
      <c r="AS32" s="2716"/>
      <c r="AT32" s="2716"/>
      <c r="AU32" s="2716"/>
      <c r="AV32" s="2716"/>
      <c r="AW32" s="2716"/>
      <c r="AX32" s="2716"/>
      <c r="AY32" s="2716"/>
      <c r="AZ32" s="2716"/>
      <c r="BA32" s="2716"/>
      <c r="BB32" s="2716"/>
      <c r="BC32" s="2716"/>
      <c r="BD32" s="2716"/>
      <c r="BE32" s="2716"/>
      <c r="BF32" s="2716"/>
      <c r="BG32" s="2716"/>
      <c r="BH32" s="2716"/>
      <c r="BI32" s="2716"/>
      <c r="BJ32" s="2716"/>
      <c r="BK32" s="2716"/>
      <c r="BL32" s="2716"/>
      <c r="BM32" s="2716"/>
      <c r="BN32" s="2716"/>
      <c r="BO32" s="2716"/>
      <c r="BP32" s="2716"/>
      <c r="BQ32" s="2716"/>
    </row>
    <row r="33" spans="4:69">
      <c r="F33" s="2716"/>
      <c r="G33" s="2716"/>
      <c r="H33" s="2716"/>
      <c r="I33" s="2716"/>
      <c r="J33" s="2716"/>
      <c r="K33" s="2716"/>
      <c r="L33" s="2716"/>
      <c r="M33" s="2716"/>
      <c r="N33" s="2716"/>
      <c r="O33" s="2716"/>
      <c r="P33" s="2716"/>
      <c r="Q33" s="2716"/>
      <c r="R33" s="2716"/>
      <c r="S33" s="2716"/>
      <c r="T33" s="2716"/>
      <c r="U33" s="2716"/>
      <c r="V33" s="2716"/>
      <c r="W33" s="2716"/>
      <c r="X33" s="2716"/>
      <c r="Y33" s="2716"/>
      <c r="Z33" s="2716"/>
      <c r="AA33" s="2716"/>
      <c r="AB33" s="2716"/>
      <c r="AC33" s="2716"/>
      <c r="AD33" s="2716"/>
      <c r="AE33" s="2716"/>
      <c r="AF33" s="2716"/>
      <c r="AG33" s="2716"/>
      <c r="AH33" s="2716"/>
      <c r="AI33" s="2716"/>
      <c r="AJ33" s="2716"/>
      <c r="AK33" s="2716"/>
      <c r="AL33" s="2716"/>
      <c r="AM33" s="2716"/>
      <c r="AN33" s="2716"/>
      <c r="AO33" s="2716"/>
      <c r="AP33" s="2716"/>
      <c r="AQ33" s="2716"/>
      <c r="AR33" s="2716"/>
      <c r="AS33" s="2716"/>
      <c r="AT33" s="2716"/>
      <c r="AU33" s="2716"/>
      <c r="AV33" s="2716"/>
      <c r="AW33" s="2716"/>
      <c r="AX33" s="2716"/>
      <c r="AY33" s="2716"/>
      <c r="AZ33" s="2716"/>
      <c r="BA33" s="2716"/>
      <c r="BB33" s="2716"/>
      <c r="BC33" s="2716"/>
      <c r="BD33" s="2716"/>
      <c r="BE33" s="2716"/>
      <c r="BF33" s="2716"/>
      <c r="BG33" s="2716"/>
      <c r="BH33" s="2716"/>
      <c r="BI33" s="2716"/>
      <c r="BJ33" s="2716"/>
      <c r="BK33" s="2716"/>
      <c r="BL33" s="2716"/>
      <c r="BM33" s="2716"/>
      <c r="BN33" s="2716"/>
      <c r="BO33" s="2716"/>
      <c r="BP33" s="2716"/>
      <c r="BQ33" s="2716"/>
    </row>
    <row r="34" spans="4:69">
      <c r="F34" s="2716"/>
      <c r="G34" s="2758"/>
      <c r="H34" s="2716"/>
      <c r="I34" s="2716"/>
      <c r="J34" s="2716"/>
      <c r="K34" s="2716"/>
      <c r="L34" s="2716"/>
      <c r="M34" s="2716"/>
      <c r="N34" s="2716"/>
      <c r="O34" s="2716"/>
      <c r="P34" s="2716"/>
      <c r="Q34" s="2716"/>
      <c r="R34" s="2716"/>
      <c r="S34" s="2716"/>
      <c r="T34" s="2716"/>
      <c r="U34" s="2716"/>
      <c r="V34" s="2716"/>
      <c r="W34" s="2716"/>
      <c r="X34" s="2716"/>
      <c r="Y34" s="2716"/>
      <c r="Z34" s="2716"/>
      <c r="AA34" s="2716"/>
      <c r="AB34" s="2716"/>
      <c r="AC34" s="2716"/>
      <c r="AD34" s="2716"/>
      <c r="AE34" s="2716"/>
      <c r="AF34" s="2716"/>
      <c r="AG34" s="2716"/>
      <c r="AH34" s="2716"/>
      <c r="AI34" s="2716"/>
      <c r="AJ34" s="2716"/>
      <c r="AK34" s="2716"/>
      <c r="AL34" s="2716"/>
      <c r="AM34" s="2716"/>
      <c r="AN34" s="2716"/>
      <c r="AO34" s="2716"/>
      <c r="AP34" s="2716"/>
      <c r="AQ34" s="2716"/>
      <c r="AR34" s="2716"/>
      <c r="AS34" s="2716"/>
      <c r="AT34" s="2716"/>
      <c r="AU34" s="2716"/>
      <c r="AV34" s="2716"/>
      <c r="AW34" s="2716"/>
      <c r="AX34" s="2716"/>
      <c r="AY34" s="2716"/>
      <c r="AZ34" s="2716"/>
      <c r="BA34" s="2716"/>
      <c r="BB34" s="2716"/>
      <c r="BC34" s="2716"/>
      <c r="BD34" s="2716"/>
      <c r="BE34" s="2716"/>
      <c r="BF34" s="2716"/>
      <c r="BG34" s="2716"/>
      <c r="BH34" s="2716"/>
      <c r="BI34" s="2716"/>
      <c r="BJ34" s="2716"/>
      <c r="BK34" s="2716"/>
      <c r="BL34" s="2716"/>
      <c r="BM34" s="2716"/>
      <c r="BN34" s="2716"/>
      <c r="BO34" s="2716"/>
      <c r="BP34" s="2716"/>
      <c r="BQ34" s="2716"/>
    </row>
    <row r="35" spans="4:69" ht="65.25" customHeight="1">
      <c r="D35" s="2727"/>
      <c r="E35" s="2776"/>
      <c r="F35" s="2777"/>
      <c r="G35" s="2716"/>
      <c r="H35" s="2716"/>
      <c r="I35" s="2716"/>
      <c r="J35" s="2716"/>
      <c r="K35" s="2716"/>
      <c r="L35" s="2716"/>
      <c r="M35" s="2716"/>
      <c r="N35" s="2716"/>
      <c r="O35" s="2716"/>
      <c r="P35" s="2716"/>
      <c r="Q35" s="2716"/>
      <c r="R35" s="2716"/>
      <c r="S35" s="2716"/>
      <c r="T35" s="2716"/>
      <c r="U35" s="2716"/>
      <c r="V35" s="2716"/>
      <c r="W35" s="2716"/>
      <c r="X35" s="2716"/>
      <c r="Y35" s="2716"/>
      <c r="Z35" s="2716"/>
      <c r="AA35" s="2716"/>
      <c r="AB35" s="2716"/>
      <c r="AC35" s="2716"/>
      <c r="AD35" s="2716"/>
      <c r="AE35" s="2716"/>
      <c r="AF35" s="2716"/>
      <c r="AG35" s="2716"/>
      <c r="AH35" s="2716"/>
      <c r="AI35" s="2716"/>
      <c r="AJ35" s="2716"/>
      <c r="AK35" s="2716"/>
      <c r="AL35" s="2716"/>
      <c r="AM35" s="2716"/>
      <c r="AN35" s="2716"/>
      <c r="AO35" s="2716"/>
      <c r="AP35" s="2716"/>
      <c r="AQ35" s="2716"/>
      <c r="AR35" s="2716"/>
      <c r="AS35" s="2716"/>
      <c r="AT35" s="2716"/>
      <c r="AU35" s="2716"/>
      <c r="AV35" s="2716"/>
      <c r="AW35" s="2716"/>
      <c r="AX35" s="2716"/>
      <c r="AY35" s="2716"/>
      <c r="AZ35" s="2716"/>
      <c r="BA35" s="2716"/>
      <c r="BB35" s="2716"/>
      <c r="BC35" s="2716"/>
      <c r="BD35" s="2716"/>
      <c r="BE35" s="2716"/>
      <c r="BF35" s="2716"/>
      <c r="BG35" s="2716"/>
      <c r="BH35" s="2716"/>
      <c r="BI35" s="2716"/>
      <c r="BJ35" s="2716"/>
      <c r="BK35" s="2716"/>
      <c r="BL35" s="2716"/>
      <c r="BM35" s="2716"/>
      <c r="BN35" s="2716"/>
      <c r="BO35" s="2716"/>
      <c r="BP35" s="2716"/>
      <c r="BQ35" s="2716"/>
    </row>
    <row r="36" spans="4:69" ht="15.75">
      <c r="D36" s="2778"/>
      <c r="E36" s="2778"/>
      <c r="F36" s="2779"/>
      <c r="G36" s="2779"/>
      <c r="H36" s="2779"/>
      <c r="I36" s="2779"/>
      <c r="J36" s="2716"/>
      <c r="K36" s="2716"/>
      <c r="L36" s="2716"/>
      <c r="M36" s="2716"/>
      <c r="N36" s="2716"/>
      <c r="O36" s="2716"/>
      <c r="P36" s="2716"/>
      <c r="Q36" s="2716"/>
      <c r="R36" s="2716"/>
      <c r="S36" s="2716"/>
      <c r="T36" s="2716"/>
      <c r="U36" s="2716"/>
      <c r="V36" s="2716"/>
      <c r="W36" s="2716"/>
      <c r="X36" s="2716"/>
      <c r="Y36" s="2716"/>
      <c r="Z36" s="2716"/>
      <c r="AA36" s="2716"/>
      <c r="AB36" s="2716"/>
      <c r="AC36" s="2716"/>
      <c r="AD36" s="2716"/>
      <c r="AE36" s="2716"/>
      <c r="AF36" s="2716"/>
      <c r="AG36" s="2716"/>
      <c r="AH36" s="2716"/>
      <c r="AI36" s="2716"/>
      <c r="AJ36" s="2716"/>
      <c r="AK36" s="2716"/>
      <c r="AL36" s="2716"/>
      <c r="AM36" s="2716"/>
      <c r="AN36" s="2716"/>
      <c r="AO36" s="2716"/>
      <c r="AP36" s="2716"/>
      <c r="AQ36" s="2716"/>
      <c r="AR36" s="2716"/>
      <c r="AS36" s="2716"/>
      <c r="AT36" s="2716"/>
      <c r="AU36" s="2716"/>
      <c r="AV36" s="2716"/>
      <c r="AW36" s="2716"/>
      <c r="AX36" s="2716"/>
      <c r="AY36" s="2716"/>
      <c r="AZ36" s="2716"/>
      <c r="BA36" s="2716"/>
      <c r="BB36" s="2716"/>
      <c r="BC36" s="2716"/>
      <c r="BD36" s="2716"/>
      <c r="BE36" s="2716"/>
      <c r="BF36" s="2716"/>
      <c r="BG36" s="2716"/>
      <c r="BH36" s="2716"/>
      <c r="BI36" s="2716"/>
      <c r="BJ36" s="2716"/>
      <c r="BK36" s="2716"/>
      <c r="BL36" s="2716"/>
      <c r="BM36" s="2716"/>
      <c r="BN36" s="2716"/>
      <c r="BO36" s="2716"/>
      <c r="BP36" s="2716"/>
      <c r="BQ36" s="2716"/>
    </row>
    <row r="37" spans="4:69" ht="15.75">
      <c r="D37" s="2778"/>
      <c r="E37" s="2778"/>
      <c r="F37" s="2778"/>
      <c r="G37" s="2778"/>
      <c r="H37" s="2778"/>
      <c r="I37" s="2778"/>
      <c r="J37" s="2727"/>
      <c r="K37" s="2727"/>
      <c r="L37" s="2727"/>
    </row>
  </sheetData>
  <sheetProtection password="C338" sheet="1" objects="1" scenarios="1"/>
  <mergeCells count="10">
    <mergeCell ref="M28:N28"/>
    <mergeCell ref="Q28:R28"/>
    <mergeCell ref="U28:V28"/>
    <mergeCell ref="Y28:Z28"/>
    <mergeCell ref="B7:C7"/>
    <mergeCell ref="D7:I7"/>
    <mergeCell ref="J7:K7"/>
    <mergeCell ref="B9:J9"/>
    <mergeCell ref="B28:C28"/>
    <mergeCell ref="I28:J28"/>
  </mergeCells>
  <conditionalFormatting sqref="F15:P15 F14:N14 R14:AC14 W15:AD15 F16:AC24 F13:AC13">
    <cfRule type="cellIs" dxfId="10" priority="10" stopIfTrue="1" operator="equal">
      <formula>5576125.19</formula>
    </cfRule>
    <cfRule type="cellIs" dxfId="9" priority="11" stopIfTrue="1" operator="equal">
      <formula>0</formula>
    </cfRule>
  </conditionalFormatting>
  <conditionalFormatting sqref="BO13:BO25">
    <cfRule type="cellIs" dxfId="8" priority="9" operator="lessThan">
      <formula>0</formula>
    </cfRule>
  </conditionalFormatting>
  <conditionalFormatting sqref="Q15:S15">
    <cfRule type="cellIs" dxfId="7" priority="7" stopIfTrue="1" operator="equal">
      <formula>5576125.19</formula>
    </cfRule>
    <cfRule type="cellIs" dxfId="6" priority="8" stopIfTrue="1" operator="equal">
      <formula>0</formula>
    </cfRule>
  </conditionalFormatting>
  <conditionalFormatting sqref="T15:V15">
    <cfRule type="cellIs" dxfId="5" priority="3" stopIfTrue="1" operator="equal">
      <formula>5576125.19</formula>
    </cfRule>
    <cfRule type="cellIs" dxfId="4" priority="4" stopIfTrue="1" operator="equal">
      <formula>0</formula>
    </cfRule>
  </conditionalFormatting>
  <conditionalFormatting sqref="O14:Q14">
    <cfRule type="cellIs" dxfId="3" priority="1" stopIfTrue="1" operator="equal">
      <formula>5576125.19</formula>
    </cfRule>
    <cfRule type="cellIs" dxfId="2" priority="2" stopIfTrue="1" operator="equal">
      <formula>0</formula>
    </cfRule>
  </conditionalFormatting>
  <printOptions horizontalCentered="1" verticalCentered="1"/>
  <pageMargins left="0.39370078740157483" right="0.39370078740157483" top="0.78740157480314965" bottom="0.19685039370078741" header="0.11811023622047245" footer="3.937007874015748E-2"/>
  <pageSetup paperSize="9" firstPageNumber="8" orientation="landscape" useFirstPageNumber="1" horizontalDpi="300" r:id="rId1"/>
  <headerFooter scaleWithDoc="0" alignWithMargins="0"/>
  <colBreaks count="1" manualBreakCount="1">
    <brk id="53" max="3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S42"/>
  <sheetViews>
    <sheetView topLeftCell="A4" workbookViewId="0">
      <selection activeCell="R33" sqref="R33"/>
    </sheetView>
  </sheetViews>
  <sheetFormatPr defaultRowHeight="12"/>
  <cols>
    <col min="1" max="1" width="3.7109375" style="158" customWidth="1"/>
    <col min="2" max="16384" width="9.140625" style="158"/>
  </cols>
  <sheetData>
    <row r="2" spans="2:2" ht="12.75">
      <c r="B2" s="424" t="s">
        <v>577</v>
      </c>
    </row>
    <row r="3" spans="2:2" ht="12.75">
      <c r="B3" s="424"/>
    </row>
    <row r="4" spans="2:2" ht="12.75">
      <c r="B4" s="424"/>
    </row>
    <row r="26" spans="2:19" ht="13.5">
      <c r="B26" s="158" t="s">
        <v>593</v>
      </c>
      <c r="C26" s="425">
        <v>0.154</v>
      </c>
      <c r="L26" s="158" t="s">
        <v>593</v>
      </c>
      <c r="M26" s="425">
        <v>0.193</v>
      </c>
    </row>
    <row r="27" spans="2:19" ht="13.5">
      <c r="B27" s="158" t="s">
        <v>592</v>
      </c>
      <c r="C27" s="158">
        <v>1.4E-3</v>
      </c>
      <c r="L27" s="158" t="s">
        <v>592</v>
      </c>
      <c r="M27" s="158">
        <v>1.4E-3</v>
      </c>
    </row>
    <row r="30" spans="2:19" ht="12.75">
      <c r="B30" s="424" t="s">
        <v>594</v>
      </c>
      <c r="L30" s="424" t="s">
        <v>595</v>
      </c>
    </row>
    <row r="32" spans="2:19">
      <c r="B32" s="426" t="s">
        <v>581</v>
      </c>
      <c r="C32" s="426" t="s">
        <v>582</v>
      </c>
      <c r="D32" s="426" t="s">
        <v>583</v>
      </c>
      <c r="E32" s="426" t="s">
        <v>585</v>
      </c>
      <c r="F32" s="426" t="s">
        <v>584</v>
      </c>
      <c r="G32" s="426" t="s">
        <v>507</v>
      </c>
      <c r="H32" s="426" t="s">
        <v>596</v>
      </c>
      <c r="I32" s="426" t="s">
        <v>597</v>
      </c>
      <c r="L32" s="426" t="s">
        <v>581</v>
      </c>
      <c r="M32" s="426" t="s">
        <v>582</v>
      </c>
      <c r="N32" s="426" t="s">
        <v>583</v>
      </c>
      <c r="O32" s="426" t="s">
        <v>585</v>
      </c>
      <c r="P32" s="426" t="s">
        <v>584</v>
      </c>
      <c r="Q32" s="426" t="s">
        <v>507</v>
      </c>
      <c r="R32" s="426" t="s">
        <v>596</v>
      </c>
      <c r="S32" s="426" t="s">
        <v>597</v>
      </c>
    </row>
    <row r="33" spans="2:19">
      <c r="B33" s="427" t="s">
        <v>578</v>
      </c>
      <c r="C33" s="428">
        <v>0.98</v>
      </c>
      <c r="D33" s="428">
        <v>1</v>
      </c>
      <c r="E33" s="429">
        <v>0.161</v>
      </c>
      <c r="F33" s="429">
        <f>C33*D33</f>
        <v>0.98</v>
      </c>
      <c r="G33" s="443">
        <f>E33*80</f>
        <v>12.88</v>
      </c>
      <c r="H33" s="443">
        <f>D33*0.656</f>
        <v>0.65600000000000003</v>
      </c>
      <c r="I33" s="449">
        <f>D33*0.4597</f>
        <v>0.4597</v>
      </c>
      <c r="L33" s="427" t="s">
        <v>578</v>
      </c>
      <c r="M33" s="429">
        <v>0.42</v>
      </c>
      <c r="N33" s="429">
        <v>26.21</v>
      </c>
      <c r="O33" s="429">
        <v>4.1459999999999999</v>
      </c>
      <c r="P33" s="428">
        <f>M33*N33</f>
        <v>11.0082</v>
      </c>
      <c r="Q33" s="446">
        <f>O33*80</f>
        <v>331.68</v>
      </c>
      <c r="R33" s="430">
        <f t="shared" ref="R33:R38" si="0">N33*0.656</f>
        <v>17.193760000000001</v>
      </c>
      <c r="S33" s="449">
        <f t="shared" ref="S33:S38" si="1">N33*0.4597</f>
        <v>12.048737000000001</v>
      </c>
    </row>
    <row r="34" spans="2:19">
      <c r="B34" s="431" t="s">
        <v>579</v>
      </c>
      <c r="C34" s="432">
        <v>0.6</v>
      </c>
      <c r="D34" s="433">
        <v>9.66</v>
      </c>
      <c r="E34" s="433">
        <v>1.5289999999999999</v>
      </c>
      <c r="F34" s="432">
        <f>C34*D34</f>
        <v>5.7960000000000003</v>
      </c>
      <c r="G34" s="444">
        <f>E34*80</f>
        <v>122.32</v>
      </c>
      <c r="H34" s="444">
        <f>D34*0.656</f>
        <v>6.3369600000000004</v>
      </c>
      <c r="I34" s="450">
        <f>D34*0.4597</f>
        <v>4.4407019999999999</v>
      </c>
      <c r="L34" s="431" t="s">
        <v>579</v>
      </c>
      <c r="M34" s="433">
        <v>0.32</v>
      </c>
      <c r="N34" s="432">
        <v>14.8</v>
      </c>
      <c r="O34" s="433">
        <v>2.3319999999999999</v>
      </c>
      <c r="P34" s="432">
        <f t="shared" ref="P34:P41" si="2">M34*N34</f>
        <v>4.7360000000000007</v>
      </c>
      <c r="Q34" s="447">
        <f t="shared" ref="Q34:Q41" si="3">O34*80</f>
        <v>186.56</v>
      </c>
      <c r="R34" s="434">
        <f t="shared" si="0"/>
        <v>9.7088000000000001</v>
      </c>
      <c r="S34" s="450">
        <f t="shared" si="1"/>
        <v>6.8035600000000001</v>
      </c>
    </row>
    <row r="35" spans="2:19">
      <c r="B35" s="435" t="s">
        <v>580</v>
      </c>
      <c r="C35" s="436">
        <v>0.72</v>
      </c>
      <c r="D35" s="437">
        <v>2.31</v>
      </c>
      <c r="E35" s="437">
        <v>0.36899999999999999</v>
      </c>
      <c r="F35" s="436">
        <f>C35*D35</f>
        <v>1.6632</v>
      </c>
      <c r="G35" s="445">
        <f>E35*80</f>
        <v>29.52</v>
      </c>
      <c r="H35" s="445">
        <f>D35*0.656</f>
        <v>1.51536</v>
      </c>
      <c r="I35" s="451">
        <f>D35*0.4597</f>
        <v>1.0619069999999999</v>
      </c>
      <c r="L35" s="431" t="s">
        <v>580</v>
      </c>
      <c r="M35" s="433">
        <v>0.49</v>
      </c>
      <c r="N35" s="432">
        <v>50</v>
      </c>
      <c r="O35" s="433">
        <v>7.91</v>
      </c>
      <c r="P35" s="432">
        <f t="shared" si="2"/>
        <v>24.5</v>
      </c>
      <c r="Q35" s="447">
        <f t="shared" si="3"/>
        <v>632.79999999999995</v>
      </c>
      <c r="R35" s="434">
        <f t="shared" si="0"/>
        <v>32.800000000000004</v>
      </c>
      <c r="S35" s="450">
        <f t="shared" si="1"/>
        <v>22.984999999999999</v>
      </c>
    </row>
    <row r="36" spans="2:19">
      <c r="B36" s="438" t="s">
        <v>18</v>
      </c>
      <c r="C36" s="439"/>
      <c r="D36" s="440"/>
      <c r="E36" s="441">
        <f>SUM(E33:E35)</f>
        <v>2.0590000000000002</v>
      </c>
      <c r="F36" s="441">
        <f>SUM(F33:F35)</f>
        <v>8.4391999999999996</v>
      </c>
      <c r="G36" s="441">
        <f>SUM(G33:G35)</f>
        <v>164.72</v>
      </c>
      <c r="H36" s="441">
        <f>SUM(H33:H35)</f>
        <v>8.5083199999999994</v>
      </c>
      <c r="I36" s="441">
        <f>SUM(I33:I35)</f>
        <v>5.9623089999999994</v>
      </c>
      <c r="L36" s="431" t="s">
        <v>586</v>
      </c>
      <c r="M36" s="433">
        <v>0.41</v>
      </c>
      <c r="N36" s="433">
        <v>14.87</v>
      </c>
      <c r="O36" s="433">
        <v>2.3319999999999999</v>
      </c>
      <c r="P36" s="432">
        <f t="shared" si="2"/>
        <v>6.0966999999999993</v>
      </c>
      <c r="Q36" s="447">
        <f t="shared" si="3"/>
        <v>186.56</v>
      </c>
      <c r="R36" s="434">
        <f t="shared" si="0"/>
        <v>9.7547200000000007</v>
      </c>
      <c r="S36" s="450">
        <f t="shared" si="1"/>
        <v>6.8357389999999993</v>
      </c>
    </row>
    <row r="37" spans="2:19">
      <c r="L37" s="431" t="s">
        <v>587</v>
      </c>
      <c r="M37" s="433">
        <v>0.56999999999999995</v>
      </c>
      <c r="N37" s="432">
        <v>52</v>
      </c>
      <c r="O37" s="433">
        <v>8.2260000000000009</v>
      </c>
      <c r="P37" s="432">
        <f t="shared" si="2"/>
        <v>29.639999999999997</v>
      </c>
      <c r="Q37" s="447">
        <f t="shared" si="3"/>
        <v>658.08</v>
      </c>
      <c r="R37" s="434">
        <f t="shared" si="0"/>
        <v>34.112000000000002</v>
      </c>
      <c r="S37" s="450">
        <f t="shared" si="1"/>
        <v>23.904399999999999</v>
      </c>
    </row>
    <row r="38" spans="2:19">
      <c r="L38" s="431" t="s">
        <v>588</v>
      </c>
      <c r="M38" s="433">
        <v>0.48</v>
      </c>
      <c r="N38" s="433">
        <v>16.07</v>
      </c>
      <c r="O38" s="433">
        <v>2.5419999999999998</v>
      </c>
      <c r="P38" s="432">
        <f t="shared" si="2"/>
        <v>7.7135999999999996</v>
      </c>
      <c r="Q38" s="447">
        <f t="shared" si="3"/>
        <v>203.35999999999999</v>
      </c>
      <c r="R38" s="434">
        <f t="shared" si="0"/>
        <v>10.541920000000001</v>
      </c>
      <c r="S38" s="450">
        <f t="shared" si="1"/>
        <v>7.3873790000000001</v>
      </c>
    </row>
    <row r="39" spans="2:19">
      <c r="L39" s="431" t="s">
        <v>589</v>
      </c>
      <c r="M39" s="433">
        <v>1.42</v>
      </c>
      <c r="N39" s="433">
        <v>13.08</v>
      </c>
      <c r="O39" s="433">
        <v>2.6520000000000001</v>
      </c>
      <c r="P39" s="432">
        <f t="shared" si="2"/>
        <v>18.573599999999999</v>
      </c>
      <c r="Q39" s="447">
        <f t="shared" si="3"/>
        <v>212.16000000000003</v>
      </c>
      <c r="R39" s="434">
        <f>N39*0.76</f>
        <v>9.9407999999999994</v>
      </c>
      <c r="S39" s="450">
        <f>N39*0.5137</f>
        <v>6.7191960000000011</v>
      </c>
    </row>
    <row r="40" spans="2:19">
      <c r="L40" s="431" t="s">
        <v>590</v>
      </c>
      <c r="M40" s="433">
        <v>1.49</v>
      </c>
      <c r="N40" s="432">
        <v>49.1</v>
      </c>
      <c r="O40" s="433">
        <v>10.026</v>
      </c>
      <c r="P40" s="432">
        <f t="shared" si="2"/>
        <v>73.159000000000006</v>
      </c>
      <c r="Q40" s="447">
        <f t="shared" si="3"/>
        <v>802.07999999999993</v>
      </c>
      <c r="R40" s="434">
        <f>N40*0.76</f>
        <v>37.316000000000003</v>
      </c>
      <c r="S40" s="450">
        <f>N40*0.5137</f>
        <v>25.222670000000004</v>
      </c>
    </row>
    <row r="41" spans="2:19">
      <c r="L41" s="435" t="s">
        <v>591</v>
      </c>
      <c r="M41" s="437">
        <v>1.57</v>
      </c>
      <c r="N41" s="436">
        <v>52.1</v>
      </c>
      <c r="O41" s="437">
        <v>10.638999999999999</v>
      </c>
      <c r="P41" s="436">
        <f t="shared" si="2"/>
        <v>81.797000000000011</v>
      </c>
      <c r="Q41" s="448">
        <f t="shared" si="3"/>
        <v>851.11999999999989</v>
      </c>
      <c r="R41" s="442">
        <f>N41*0.76</f>
        <v>39.596000000000004</v>
      </c>
      <c r="S41" s="451">
        <f>N41*0.5137</f>
        <v>26.763770000000005</v>
      </c>
    </row>
    <row r="42" spans="2:19">
      <c r="L42" s="438" t="s">
        <v>18</v>
      </c>
      <c r="M42" s="439"/>
      <c r="N42" s="439"/>
      <c r="O42" s="441">
        <f>SUM(O33:O41)</f>
        <v>50.804999999999993</v>
      </c>
      <c r="P42" s="441">
        <f>SUM(P33:P41)</f>
        <v>257.22410000000002</v>
      </c>
      <c r="Q42" s="441">
        <f>SUM(Q33:Q41)</f>
        <v>4064.3999999999996</v>
      </c>
      <c r="R42" s="441">
        <f>SUM(R33:R41)</f>
        <v>200.96400000000003</v>
      </c>
      <c r="S42" s="441">
        <f>SUM(S33:S41)</f>
        <v>138.67045099999999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I80" sqref="I80:L80"/>
    </sheetView>
  </sheetViews>
  <sheetFormatPr defaultRowHeight="12.75"/>
  <cols>
    <col min="1" max="1" width="9.140625" style="454"/>
    <col min="2" max="2" width="25.7109375" style="454" bestFit="1" customWidth="1"/>
    <col min="3" max="3" width="9.140625" style="454"/>
    <col min="4" max="4" width="11.7109375" style="454" bestFit="1" customWidth="1"/>
    <col min="5" max="7" width="9.140625" style="454"/>
    <col min="8" max="8" width="29.140625" style="454" customWidth="1"/>
    <col min="9" max="16384" width="9.140625" style="454"/>
  </cols>
  <sheetData>
    <row r="1" spans="1:10">
      <c r="B1" s="459"/>
      <c r="C1" s="459"/>
      <c r="D1" s="459"/>
      <c r="E1" s="459"/>
    </row>
    <row r="2" spans="1:10">
      <c r="A2" s="459"/>
      <c r="B2" s="462" t="s">
        <v>115</v>
      </c>
      <c r="C2" s="465"/>
      <c r="D2" s="465"/>
      <c r="E2" s="464"/>
      <c r="H2" s="458" t="s">
        <v>120</v>
      </c>
      <c r="I2" s="455"/>
    </row>
    <row r="3" spans="1:10">
      <c r="A3" s="459"/>
      <c r="B3" s="455" t="s">
        <v>116</v>
      </c>
      <c r="C3" s="456"/>
      <c r="D3" s="455" t="s">
        <v>117</v>
      </c>
      <c r="E3" s="456"/>
      <c r="H3" s="455" t="s">
        <v>122</v>
      </c>
      <c r="I3" s="456">
        <f>'DADOS ÁREA 1'!K6</f>
        <v>30</v>
      </c>
    </row>
    <row r="4" spans="1:10">
      <c r="A4" s="459"/>
      <c r="B4" s="455" t="s">
        <v>118</v>
      </c>
      <c r="C4" s="456"/>
      <c r="D4" s="455" t="s">
        <v>117</v>
      </c>
      <c r="E4" s="456"/>
      <c r="H4" s="455" t="s">
        <v>124</v>
      </c>
      <c r="I4" s="456"/>
      <c r="J4" s="459"/>
    </row>
    <row r="5" spans="1:10">
      <c r="A5" s="459"/>
      <c r="B5" s="457" t="s">
        <v>617</v>
      </c>
      <c r="C5" s="456"/>
      <c r="D5" s="455" t="s">
        <v>117</v>
      </c>
      <c r="E5" s="456"/>
      <c r="H5" s="455" t="s">
        <v>126</v>
      </c>
      <c r="I5" s="456"/>
      <c r="J5" s="459"/>
    </row>
    <row r="6" spans="1:10">
      <c r="A6" s="459"/>
      <c r="B6" s="457" t="s">
        <v>616</v>
      </c>
      <c r="C6" s="456"/>
      <c r="D6" s="455" t="s">
        <v>117</v>
      </c>
      <c r="E6" s="456"/>
      <c r="J6" s="459"/>
    </row>
    <row r="7" spans="1:10">
      <c r="A7" s="459"/>
      <c r="B7" s="455" t="s">
        <v>119</v>
      </c>
      <c r="C7" s="456"/>
      <c r="D7" s="455" t="s">
        <v>117</v>
      </c>
      <c r="E7" s="456"/>
      <c r="J7" s="459"/>
    </row>
    <row r="8" spans="1:10">
      <c r="A8" s="459"/>
      <c r="B8" s="457" t="s">
        <v>615</v>
      </c>
      <c r="C8" s="456"/>
      <c r="D8" s="455" t="s">
        <v>117</v>
      </c>
      <c r="E8" s="456"/>
      <c r="H8" s="467"/>
      <c r="I8" s="459"/>
      <c r="J8" s="459"/>
    </row>
    <row r="9" spans="1:10">
      <c r="A9" s="459"/>
      <c r="B9" s="457" t="s">
        <v>614</v>
      </c>
      <c r="C9" s="456"/>
      <c r="D9" s="455" t="s">
        <v>117</v>
      </c>
      <c r="E9" s="456"/>
      <c r="H9" s="467"/>
      <c r="I9" s="459"/>
      <c r="J9" s="459"/>
    </row>
    <row r="10" spans="1:10">
      <c r="A10" s="459"/>
      <c r="B10" s="455" t="s">
        <v>121</v>
      </c>
      <c r="C10" s="456"/>
      <c r="D10" s="455" t="s">
        <v>117</v>
      </c>
      <c r="E10" s="456"/>
      <c r="H10" s="459"/>
      <c r="I10" s="459"/>
    </row>
    <row r="11" spans="1:10">
      <c r="A11" s="459"/>
      <c r="B11" s="457" t="s">
        <v>613</v>
      </c>
      <c r="C11" s="456"/>
      <c r="D11" s="455" t="s">
        <v>117</v>
      </c>
      <c r="E11" s="456"/>
      <c r="H11" s="459"/>
      <c r="I11" s="466"/>
    </row>
    <row r="12" spans="1:10">
      <c r="A12" s="459"/>
      <c r="B12" s="457" t="s">
        <v>612</v>
      </c>
      <c r="C12" s="456"/>
      <c r="D12" s="455" t="s">
        <v>117</v>
      </c>
      <c r="E12" s="456"/>
      <c r="H12" s="459"/>
      <c r="I12" s="466"/>
    </row>
    <row r="13" spans="1:10">
      <c r="A13" s="459"/>
      <c r="B13" s="455" t="s">
        <v>123</v>
      </c>
      <c r="C13" s="456"/>
      <c r="D13" s="455" t="s">
        <v>117</v>
      </c>
      <c r="E13" s="456"/>
      <c r="H13" s="459"/>
      <c r="I13" s="459"/>
    </row>
    <row r="14" spans="1:10">
      <c r="A14" s="459"/>
      <c r="B14" s="457" t="s">
        <v>611</v>
      </c>
      <c r="C14" s="456"/>
      <c r="D14" s="455" t="s">
        <v>117</v>
      </c>
      <c r="E14" s="456"/>
      <c r="H14" s="459"/>
      <c r="I14" s="466"/>
    </row>
    <row r="15" spans="1:10">
      <c r="A15" s="459"/>
      <c r="B15" s="457" t="s">
        <v>610</v>
      </c>
      <c r="C15" s="456"/>
      <c r="D15" s="455" t="s">
        <v>117</v>
      </c>
      <c r="E15" s="456"/>
      <c r="H15" s="459"/>
      <c r="I15" s="466"/>
    </row>
    <row r="16" spans="1:10">
      <c r="A16" s="459"/>
      <c r="B16" s="455" t="s">
        <v>125</v>
      </c>
      <c r="C16" s="456"/>
      <c r="D16" s="455" t="s">
        <v>117</v>
      </c>
      <c r="E16" s="456"/>
      <c r="H16" s="459"/>
      <c r="I16" s="459"/>
    </row>
    <row r="17" spans="1:9">
      <c r="A17" s="459"/>
      <c r="B17" s="457" t="s">
        <v>609</v>
      </c>
      <c r="C17" s="456"/>
      <c r="D17" s="455" t="s">
        <v>117</v>
      </c>
      <c r="E17" s="456"/>
      <c r="H17" s="459"/>
      <c r="I17" s="466"/>
    </row>
    <row r="18" spans="1:9">
      <c r="A18" s="459"/>
      <c r="B18" s="457" t="s">
        <v>608</v>
      </c>
      <c r="C18" s="456"/>
      <c r="D18" s="455" t="s">
        <v>117</v>
      </c>
      <c r="E18" s="456"/>
      <c r="H18" s="459"/>
      <c r="I18" s="466"/>
    </row>
    <row r="19" spans="1:9">
      <c r="A19" s="459"/>
      <c r="B19" s="455" t="s">
        <v>127</v>
      </c>
      <c r="C19" s="456"/>
    </row>
    <row r="20" spans="1:9">
      <c r="A20" s="459"/>
      <c r="B20" s="455" t="s">
        <v>128</v>
      </c>
      <c r="C20" s="456"/>
    </row>
    <row r="21" spans="1:9">
      <c r="A21" s="459"/>
      <c r="B21" s="459"/>
      <c r="C21" s="466"/>
    </row>
    <row r="22" spans="1:9">
      <c r="A22" s="459"/>
      <c r="B22" s="462" t="s">
        <v>129</v>
      </c>
      <c r="C22" s="465"/>
      <c r="D22" s="465"/>
      <c r="E22" s="464"/>
    </row>
    <row r="23" spans="1:9">
      <c r="A23" s="459"/>
      <c r="B23" s="455" t="s">
        <v>130</v>
      </c>
      <c r="C23" s="456"/>
      <c r="D23" s="455" t="s">
        <v>117</v>
      </c>
      <c r="E23" s="456"/>
    </row>
    <row r="24" spans="1:9">
      <c r="B24" s="459"/>
      <c r="C24" s="459"/>
    </row>
    <row r="25" spans="1:9">
      <c r="A25" s="459"/>
      <c r="B25" s="462" t="s">
        <v>131</v>
      </c>
      <c r="C25" s="461"/>
    </row>
    <row r="26" spans="1:9">
      <c r="A26" s="459"/>
      <c r="B26" s="455" t="s">
        <v>132</v>
      </c>
      <c r="C26" s="458"/>
      <c r="F26" s="463"/>
    </row>
    <row r="27" spans="1:9">
      <c r="A27" s="459"/>
      <c r="B27" s="455" t="s">
        <v>133</v>
      </c>
      <c r="C27" s="458"/>
      <c r="E27" s="459"/>
    </row>
    <row r="28" spans="1:9">
      <c r="A28" s="459"/>
      <c r="B28" s="455" t="s">
        <v>134</v>
      </c>
      <c r="C28" s="458"/>
    </row>
    <row r="29" spans="1:9">
      <c r="A29" s="459"/>
      <c r="B29" s="455" t="s">
        <v>135</v>
      </c>
      <c r="C29" s="458"/>
    </row>
    <row r="30" spans="1:9">
      <c r="A30" s="459"/>
      <c r="B30" s="455" t="s">
        <v>136</v>
      </c>
      <c r="C30" s="458"/>
    </row>
    <row r="31" spans="1:9">
      <c r="A31" s="459"/>
      <c r="B31" s="455" t="s">
        <v>137</v>
      </c>
      <c r="C31" s="458"/>
    </row>
    <row r="32" spans="1:9">
      <c r="A32" s="459"/>
      <c r="B32" s="455" t="s">
        <v>138</v>
      </c>
      <c r="C32" s="458"/>
    </row>
    <row r="33" spans="1:3">
      <c r="A33" s="459"/>
      <c r="B33" s="455" t="s">
        <v>139</v>
      </c>
      <c r="C33" s="458"/>
    </row>
    <row r="34" spans="1:3">
      <c r="A34" s="459"/>
      <c r="B34" s="455" t="s">
        <v>140</v>
      </c>
      <c r="C34" s="458"/>
    </row>
    <row r="35" spans="1:3">
      <c r="A35" s="459"/>
      <c r="B35" s="455" t="s">
        <v>141</v>
      </c>
      <c r="C35" s="458"/>
    </row>
    <row r="36" spans="1:3">
      <c r="A36" s="459"/>
      <c r="B36" s="455" t="s">
        <v>142</v>
      </c>
      <c r="C36" s="458"/>
    </row>
    <row r="37" spans="1:3">
      <c r="A37" s="459"/>
      <c r="B37" s="455" t="s">
        <v>143</v>
      </c>
      <c r="C37" s="458"/>
    </row>
    <row r="38" spans="1:3">
      <c r="A38" s="459"/>
      <c r="B38" s="455" t="s">
        <v>144</v>
      </c>
      <c r="C38" s="458"/>
    </row>
    <row r="39" spans="1:3">
      <c r="A39" s="459"/>
      <c r="B39" s="455" t="s">
        <v>145</v>
      </c>
      <c r="C39" s="458"/>
    </row>
    <row r="40" spans="1:3">
      <c r="A40" s="459"/>
      <c r="B40" s="455" t="s">
        <v>146</v>
      </c>
      <c r="C40" s="458"/>
    </row>
    <row r="41" spans="1:3">
      <c r="A41" s="459"/>
      <c r="B41" s="455" t="s">
        <v>147</v>
      </c>
      <c r="C41" s="458"/>
    </row>
    <row r="43" spans="1:3">
      <c r="B43" s="462" t="s">
        <v>148</v>
      </c>
      <c r="C43" s="461"/>
    </row>
    <row r="44" spans="1:3">
      <c r="A44" s="459"/>
      <c r="B44" s="455" t="s">
        <v>149</v>
      </c>
      <c r="C44" s="458"/>
    </row>
    <row r="45" spans="1:3">
      <c r="A45" s="459"/>
      <c r="B45" s="455" t="s">
        <v>150</v>
      </c>
      <c r="C45" s="458"/>
    </row>
    <row r="46" spans="1:3">
      <c r="A46" s="459"/>
      <c r="B46" s="455" t="s">
        <v>151</v>
      </c>
      <c r="C46" s="458"/>
    </row>
    <row r="47" spans="1:3">
      <c r="A47" s="459"/>
      <c r="B47" s="455" t="s">
        <v>152</v>
      </c>
      <c r="C47" s="458"/>
    </row>
    <row r="49" spans="1:5">
      <c r="B49" s="458" t="s">
        <v>153</v>
      </c>
      <c r="C49" s="458"/>
      <c r="D49" s="458"/>
      <c r="E49" s="458"/>
    </row>
    <row r="50" spans="1:5">
      <c r="A50" s="459"/>
      <c r="B50" s="455" t="s">
        <v>154</v>
      </c>
      <c r="C50" s="456"/>
      <c r="D50" s="455" t="s">
        <v>117</v>
      </c>
      <c r="E50" s="456"/>
    </row>
    <row r="51" spans="1:5">
      <c r="A51" s="459"/>
      <c r="B51" s="455" t="s">
        <v>155</v>
      </c>
      <c r="C51" s="458"/>
    </row>
    <row r="52" spans="1:5">
      <c r="A52" s="459"/>
      <c r="B52" s="455" t="s">
        <v>156</v>
      </c>
      <c r="C52" s="456"/>
    </row>
    <row r="53" spans="1:5">
      <c r="A53" s="459"/>
      <c r="B53" s="455" t="s">
        <v>157</v>
      </c>
      <c r="C53" s="456"/>
    </row>
    <row r="54" spans="1:5">
      <c r="A54" s="459"/>
      <c r="B54" s="455" t="s">
        <v>158</v>
      </c>
      <c r="C54" s="456"/>
    </row>
    <row r="55" spans="1:5">
      <c r="A55" s="459"/>
      <c r="B55" s="455" t="s">
        <v>159</v>
      </c>
      <c r="C55" s="456"/>
    </row>
    <row r="56" spans="1:5">
      <c r="A56" s="459"/>
      <c r="B56" s="455" t="s">
        <v>160</v>
      </c>
      <c r="C56" s="456"/>
    </row>
    <row r="57" spans="1:5">
      <c r="A57" s="459"/>
      <c r="B57" s="455" t="s">
        <v>161</v>
      </c>
      <c r="C57" s="456"/>
    </row>
    <row r="58" spans="1:5">
      <c r="A58" s="459"/>
      <c r="B58" s="455" t="s">
        <v>162</v>
      </c>
      <c r="C58" s="456"/>
    </row>
    <row r="60" spans="1:5">
      <c r="B60" s="462" t="s">
        <v>163</v>
      </c>
      <c r="C60" s="461"/>
      <c r="D60" s="458" t="s">
        <v>164</v>
      </c>
    </row>
    <row r="61" spans="1:5">
      <c r="A61" s="459"/>
      <c r="B61" s="455" t="s">
        <v>165</v>
      </c>
      <c r="C61" s="456"/>
      <c r="D61" s="456"/>
    </row>
    <row r="63" spans="1:5">
      <c r="B63" s="462" t="s">
        <v>166</v>
      </c>
      <c r="C63" s="461"/>
    </row>
    <row r="64" spans="1:5">
      <c r="A64" s="459"/>
      <c r="B64" s="455" t="s">
        <v>167</v>
      </c>
      <c r="C64" s="456"/>
    </row>
    <row r="65" spans="1:7">
      <c r="A65" s="459"/>
      <c r="B65" s="455" t="s">
        <v>168</v>
      </c>
      <c r="C65" s="456"/>
    </row>
    <row r="66" spans="1:7">
      <c r="A66" s="459"/>
      <c r="B66" s="455" t="s">
        <v>169</v>
      </c>
      <c r="C66" s="456"/>
    </row>
    <row r="67" spans="1:7">
      <c r="A67" s="459"/>
      <c r="B67" s="455" t="s">
        <v>170</v>
      </c>
      <c r="C67" s="456"/>
    </row>
    <row r="69" spans="1:7">
      <c r="B69" s="462" t="s">
        <v>171</v>
      </c>
      <c r="C69" s="461"/>
      <c r="D69" s="2781" t="s">
        <v>172</v>
      </c>
      <c r="E69" s="2781"/>
      <c r="F69" s="459"/>
    </row>
    <row r="70" spans="1:7">
      <c r="A70" s="459"/>
      <c r="B70" s="455" t="s">
        <v>116</v>
      </c>
      <c r="C70" s="460">
        <v>68</v>
      </c>
      <c r="D70" s="2781"/>
      <c r="E70" s="2781"/>
    </row>
    <row r="71" spans="1:7">
      <c r="A71" s="459"/>
      <c r="B71" s="455" t="s">
        <v>118</v>
      </c>
      <c r="C71" s="456">
        <v>83</v>
      </c>
      <c r="D71" s="459"/>
      <c r="E71" s="459"/>
    </row>
    <row r="72" spans="1:7">
      <c r="A72" s="459"/>
      <c r="B72" s="455" t="s">
        <v>119</v>
      </c>
      <c r="C72" s="456">
        <v>30</v>
      </c>
    </row>
    <row r="73" spans="1:7">
      <c r="A73" s="459"/>
      <c r="B73" s="455" t="s">
        <v>121</v>
      </c>
      <c r="C73" s="456">
        <v>126</v>
      </c>
    </row>
    <row r="74" spans="1:7">
      <c r="A74" s="459"/>
      <c r="B74" s="455" t="s">
        <v>123</v>
      </c>
      <c r="C74" s="456">
        <v>180</v>
      </c>
      <c r="E74" s="454" t="s">
        <v>173</v>
      </c>
    </row>
    <row r="75" spans="1:7">
      <c r="A75" s="459"/>
      <c r="B75" s="455" t="s">
        <v>125</v>
      </c>
      <c r="C75" s="456"/>
      <c r="D75" s="459"/>
      <c r="E75" s="459" t="s">
        <v>174</v>
      </c>
      <c r="F75" s="459"/>
    </row>
    <row r="76" spans="1:7">
      <c r="C76" s="459"/>
      <c r="D76" s="459"/>
      <c r="E76" s="459"/>
      <c r="F76" s="459"/>
      <c r="G76" s="459"/>
    </row>
    <row r="77" spans="1:7">
      <c r="B77" s="458" t="s">
        <v>175</v>
      </c>
      <c r="C77" s="458"/>
      <c r="D77" s="2781" t="s">
        <v>176</v>
      </c>
      <c r="E77" s="2781"/>
      <c r="F77" s="2781"/>
    </row>
    <row r="78" spans="1:7">
      <c r="B78" s="455" t="s">
        <v>118</v>
      </c>
      <c r="C78" s="456"/>
      <c r="D78" s="2781"/>
      <c r="E78" s="2781"/>
      <c r="F78" s="2781"/>
    </row>
    <row r="79" spans="1:7">
      <c r="B79" s="455" t="s">
        <v>119</v>
      </c>
      <c r="C79" s="456"/>
      <c r="D79" s="2781"/>
      <c r="E79" s="2781"/>
      <c r="F79" s="2781"/>
    </row>
    <row r="80" spans="1:7">
      <c r="B80" s="455" t="s">
        <v>121</v>
      </c>
      <c r="C80" s="456"/>
      <c r="D80" s="2781"/>
      <c r="E80" s="2781"/>
      <c r="F80" s="2781"/>
    </row>
    <row r="81" spans="2:6">
      <c r="B81" s="455" t="s">
        <v>123</v>
      </c>
      <c r="C81" s="456"/>
      <c r="D81" s="2781"/>
      <c r="E81" s="2781"/>
      <c r="F81" s="2781"/>
    </row>
    <row r="82" spans="2:6">
      <c r="B82" s="455" t="s">
        <v>125</v>
      </c>
      <c r="C82" s="456"/>
      <c r="D82" s="2781"/>
      <c r="E82" s="2781"/>
      <c r="F82" s="2781"/>
    </row>
    <row r="83" spans="2:6">
      <c r="B83" s="457" t="s">
        <v>177</v>
      </c>
      <c r="C83" s="455"/>
      <c r="D83" s="2781"/>
      <c r="E83" s="2781"/>
      <c r="F83" s="2781"/>
    </row>
    <row r="85" spans="2:6">
      <c r="B85" s="458" t="s">
        <v>178</v>
      </c>
      <c r="C85" s="458"/>
      <c r="D85" s="458" t="s">
        <v>179</v>
      </c>
      <c r="E85" s="458" t="s">
        <v>180</v>
      </c>
    </row>
    <row r="86" spans="2:6">
      <c r="B86" s="457" t="s">
        <v>181</v>
      </c>
      <c r="C86" s="456"/>
      <c r="D86" s="455"/>
      <c r="E86" s="455"/>
    </row>
    <row r="87" spans="2:6">
      <c r="B87" s="457" t="s">
        <v>121</v>
      </c>
      <c r="C87" s="456"/>
      <c r="D87" s="455"/>
      <c r="E87" s="455"/>
    </row>
    <row r="88" spans="2:6">
      <c r="B88" s="457" t="s">
        <v>123</v>
      </c>
      <c r="C88" s="456"/>
      <c r="D88" s="455"/>
      <c r="E88" s="455"/>
    </row>
    <row r="89" spans="2:6">
      <c r="B89" s="455" t="s">
        <v>125</v>
      </c>
      <c r="C89" s="456"/>
      <c r="D89" s="455"/>
      <c r="E89" s="455"/>
    </row>
    <row r="91" spans="2:6">
      <c r="B91" s="458" t="s">
        <v>182</v>
      </c>
      <c r="C91" s="458" t="s">
        <v>165</v>
      </c>
      <c r="D91" s="458" t="s">
        <v>183</v>
      </c>
    </row>
    <row r="92" spans="2:6">
      <c r="B92" s="457" t="s">
        <v>184</v>
      </c>
      <c r="C92" s="456"/>
      <c r="D92" s="455"/>
    </row>
    <row r="93" spans="2:6">
      <c r="B93" s="457" t="s">
        <v>119</v>
      </c>
      <c r="C93" s="456"/>
      <c r="D93" s="455"/>
    </row>
    <row r="94" spans="2:6">
      <c r="B94" s="457" t="s">
        <v>121</v>
      </c>
      <c r="C94" s="456"/>
      <c r="D94" s="455"/>
    </row>
    <row r="95" spans="2:6">
      <c r="B95" s="457" t="s">
        <v>123</v>
      </c>
      <c r="C95" s="456"/>
      <c r="D95" s="455"/>
    </row>
    <row r="96" spans="2:6">
      <c r="B96" s="455" t="s">
        <v>125</v>
      </c>
      <c r="C96" s="456"/>
      <c r="D96" s="455"/>
    </row>
  </sheetData>
  <mergeCells count="9">
    <mergeCell ref="D81:F81"/>
    <mergeCell ref="D82:F82"/>
    <mergeCell ref="D83:F83"/>
    <mergeCell ref="D69:E69"/>
    <mergeCell ref="D70:E70"/>
    <mergeCell ref="D77:F77"/>
    <mergeCell ref="D78:F78"/>
    <mergeCell ref="D79:F79"/>
    <mergeCell ref="D80:F80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7" zoomScale="85" zoomScaleNormal="85" workbookViewId="0">
      <selection activeCell="G20" sqref="G20"/>
    </sheetView>
  </sheetViews>
  <sheetFormatPr defaultRowHeight="12.75"/>
  <cols>
    <col min="1" max="1" width="2.140625" style="424" customWidth="1"/>
    <col min="2" max="2" width="9.42578125" style="556" customWidth="1"/>
    <col min="3" max="3" width="74.5703125" style="557" customWidth="1"/>
    <col min="4" max="4" width="10.5703125" style="558" customWidth="1"/>
    <col min="5" max="5" width="8.28515625" style="559" customWidth="1"/>
    <col min="6" max="6" width="18.28515625" style="560" customWidth="1"/>
    <col min="7" max="7" width="19" style="560" customWidth="1"/>
    <col min="8" max="8" width="5.140625" style="560" customWidth="1"/>
    <col min="9" max="9" width="3.28515625" style="424" customWidth="1"/>
    <col min="10" max="10" width="19.85546875" style="4" customWidth="1"/>
    <col min="11" max="11" width="14.140625" style="3" customWidth="1"/>
    <col min="12" max="12" width="11" style="3" customWidth="1"/>
    <col min="13" max="13" width="14" style="3" bestFit="1" customWidth="1"/>
    <col min="14" max="14" width="14.28515625" style="3" bestFit="1" customWidth="1"/>
    <col min="15" max="15" width="14.5703125" style="3" customWidth="1"/>
    <col min="16" max="16" width="24" style="3" customWidth="1"/>
    <col min="17" max="17" width="27.28515625" style="3" customWidth="1"/>
    <col min="18" max="16384" width="9.140625" style="3"/>
  </cols>
  <sheetData>
    <row r="1" spans="1:17" s="1040" customFormat="1" ht="15.75">
      <c r="B1" s="2781" t="s">
        <v>48</v>
      </c>
      <c r="C1" s="2781"/>
      <c r="D1" s="2781"/>
      <c r="E1" s="2781"/>
      <c r="F1" s="2781"/>
      <c r="G1" s="2781"/>
      <c r="H1" s="1403"/>
      <c r="I1" s="1041"/>
      <c r="J1" s="1041"/>
      <c r="K1" s="1041"/>
      <c r="L1" s="1041"/>
    </row>
    <row r="2" spans="1:17" s="1040" customFormat="1" ht="12.75" customHeight="1">
      <c r="B2" s="2781" t="s">
        <v>447</v>
      </c>
      <c r="C2" s="2781"/>
      <c r="D2" s="2781"/>
      <c r="E2" s="2781"/>
      <c r="F2" s="2781"/>
      <c r="G2" s="2781"/>
      <c r="H2" s="1404"/>
      <c r="I2" s="1042"/>
      <c r="J2" s="1042"/>
      <c r="K2" s="1042"/>
      <c r="L2" s="1042"/>
    </row>
    <row r="3" spans="1:17">
      <c r="A3" s="494"/>
      <c r="B3" s="2781"/>
      <c r="C3" s="2781"/>
      <c r="D3" s="2781"/>
      <c r="E3" s="2781"/>
      <c r="F3" s="2781"/>
      <c r="G3" s="2781"/>
      <c r="H3"/>
      <c r="I3" s="494"/>
    </row>
    <row r="4" spans="1:17">
      <c r="A4" s="494"/>
      <c r="B4" s="471" t="s">
        <v>1</v>
      </c>
      <c r="C4" s="1039" t="s">
        <v>655</v>
      </c>
      <c r="D4" s="495"/>
      <c r="E4" s="496"/>
      <c r="F4" s="497"/>
      <c r="G4" s="497"/>
      <c r="H4" s="497"/>
      <c r="I4" s="494"/>
    </row>
    <row r="5" spans="1:17">
      <c r="A5" s="494"/>
      <c r="B5" s="471"/>
      <c r="C5" s="498"/>
      <c r="D5" s="495"/>
      <c r="E5" s="496"/>
      <c r="F5" s="499"/>
      <c r="G5" s="499"/>
      <c r="H5" s="499"/>
      <c r="I5" s="494"/>
    </row>
    <row r="6" spans="1:17">
      <c r="A6" s="494"/>
      <c r="B6" s="471" t="s">
        <v>2</v>
      </c>
      <c r="C6" s="1038" t="s">
        <v>716</v>
      </c>
      <c r="D6" s="495"/>
      <c r="E6" s="496"/>
      <c r="F6" s="499"/>
      <c r="G6" s="499"/>
      <c r="H6" s="499"/>
      <c r="I6" s="494"/>
    </row>
    <row r="7" spans="1:17">
      <c r="A7" s="494"/>
      <c r="B7" s="2781" t="s">
        <v>989</v>
      </c>
      <c r="C7" s="2781"/>
      <c r="D7" s="2781"/>
      <c r="E7" s="2781"/>
      <c r="F7" s="2781"/>
      <c r="G7" s="2781"/>
      <c r="H7" s="1405"/>
      <c r="I7" s="494"/>
    </row>
    <row r="8" spans="1:17" ht="13.5" thickBot="1">
      <c r="A8" s="494"/>
      <c r="B8" s="500"/>
      <c r="C8" s="501"/>
      <c r="D8" s="502"/>
      <c r="E8" s="503"/>
      <c r="F8" s="504"/>
      <c r="G8" s="504"/>
      <c r="H8" s="497"/>
      <c r="I8" s="494"/>
    </row>
    <row r="9" spans="1:17" s="6" customFormat="1" ht="19.5" customHeight="1" thickBot="1">
      <c r="A9" s="483"/>
      <c r="B9" s="505" t="s">
        <v>3</v>
      </c>
      <c r="C9" s="506" t="s">
        <v>4</v>
      </c>
      <c r="D9" s="507" t="s">
        <v>5</v>
      </c>
      <c r="E9" s="507" t="s">
        <v>6</v>
      </c>
      <c r="F9" s="508" t="s">
        <v>7</v>
      </c>
      <c r="G9" s="508" t="s">
        <v>18</v>
      </c>
      <c r="H9" s="499"/>
      <c r="I9" s="483"/>
      <c r="J9" s="7"/>
    </row>
    <row r="10" spans="1:17">
      <c r="B10" s="509"/>
      <c r="C10" s="510"/>
      <c r="D10" s="511"/>
      <c r="E10" s="512"/>
      <c r="F10" s="513"/>
      <c r="G10" s="514"/>
      <c r="H10" s="545"/>
    </row>
    <row r="11" spans="1:17">
      <c r="B11" s="515" t="s">
        <v>8</v>
      </c>
      <c r="C11" s="565" t="s">
        <v>19</v>
      </c>
      <c r="D11" s="516">
        <v>1</v>
      </c>
      <c r="E11" s="517" t="s">
        <v>9</v>
      </c>
      <c r="F11" s="1045" t="e">
        <f>'ADMINISTRAÇÃO LOCAL'!K21+PROJETOS!K27+'SERVIÇOS PRELIMINARES'!J84+TOPOGRAFIA!K18</f>
        <v>#REF!</v>
      </c>
      <c r="G11" s="519" t="e">
        <f>D11*F11</f>
        <v>#REF!</v>
      </c>
      <c r="H11" s="545"/>
    </row>
    <row r="12" spans="1:17">
      <c r="B12" s="520"/>
      <c r="C12" s="566"/>
      <c r="D12" s="521"/>
      <c r="E12" s="522"/>
      <c r="F12" s="518"/>
      <c r="G12" s="519"/>
      <c r="H12" s="545"/>
    </row>
    <row r="13" spans="1:17">
      <c r="B13" s="520"/>
      <c r="C13" s="566"/>
      <c r="D13" s="521"/>
      <c r="E13" s="522"/>
      <c r="F13" s="518"/>
      <c r="G13" s="519"/>
      <c r="H13" s="545"/>
    </row>
    <row r="14" spans="1:17">
      <c r="B14" s="523" t="s">
        <v>10</v>
      </c>
      <c r="C14" s="564" t="s">
        <v>528</v>
      </c>
      <c r="D14" s="516">
        <v>1</v>
      </c>
      <c r="E14" s="517" t="s">
        <v>9</v>
      </c>
      <c r="F14" s="525" t="e">
        <f>TERRAPLENAGEM!K30+SONDAGEM!K34</f>
        <v>#REF!</v>
      </c>
      <c r="G14" s="526" t="e">
        <f>+D14*F14</f>
        <v>#REF!</v>
      </c>
      <c r="H14" s="1424"/>
      <c r="L14" s="8"/>
    </row>
    <row r="15" spans="1:17">
      <c r="B15" s="523"/>
      <c r="C15" s="564"/>
      <c r="D15" s="516"/>
      <c r="E15" s="517"/>
      <c r="F15" s="527"/>
      <c r="G15" s="526"/>
      <c r="H15" s="1424"/>
      <c r="L15" s="8"/>
    </row>
    <row r="16" spans="1:17">
      <c r="B16" s="523"/>
      <c r="C16" s="564"/>
      <c r="D16" s="516"/>
      <c r="E16" s="517"/>
      <c r="F16" s="527"/>
      <c r="G16" s="526"/>
      <c r="H16" s="1424"/>
      <c r="J16" s="362"/>
      <c r="K16" s="4"/>
      <c r="L16" s="362"/>
      <c r="M16" s="362"/>
      <c r="N16" s="362"/>
      <c r="O16" s="362"/>
      <c r="P16" s="362"/>
      <c r="Q16" s="362"/>
    </row>
    <row r="17" spans="2:17">
      <c r="B17" s="523" t="s">
        <v>11</v>
      </c>
      <c r="C17" s="564" t="s">
        <v>499</v>
      </c>
      <c r="D17" s="516">
        <v>1</v>
      </c>
      <c r="E17" s="517" t="s">
        <v>9</v>
      </c>
      <c r="F17" s="525" t="e">
        <f>#REF!+'LIGAÇÃO INTRADOMICILIAR ESGOTO'!D16+#REF!+'PROTEÇÃO, CONTENÇÃO ESTAB. SOLO'!D21</f>
        <v>#REF!</v>
      </c>
      <c r="G17" s="526" t="e">
        <f>+D17*F17</f>
        <v>#REF!</v>
      </c>
      <c r="H17" s="1424"/>
      <c r="P17" s="362"/>
      <c r="Q17" s="362"/>
    </row>
    <row r="18" spans="2:17">
      <c r="B18" s="523"/>
      <c r="C18" s="564"/>
      <c r="D18" s="516"/>
      <c r="E18" s="517"/>
      <c r="F18" s="525"/>
      <c r="G18" s="526"/>
      <c r="H18" s="1424"/>
      <c r="J18" s="362"/>
      <c r="K18" s="4"/>
      <c r="L18" s="362"/>
      <c r="M18" s="362"/>
      <c r="N18" s="362"/>
      <c r="O18" s="362"/>
      <c r="P18" s="362"/>
      <c r="Q18" s="362"/>
    </row>
    <row r="19" spans="2:17">
      <c r="B19" s="523"/>
      <c r="C19" s="564"/>
      <c r="D19" s="516"/>
      <c r="E19" s="517"/>
      <c r="F19" s="527"/>
      <c r="G19" s="526"/>
      <c r="H19" s="1424"/>
      <c r="J19" s="362"/>
      <c r="K19" s="4"/>
      <c r="L19" s="362"/>
      <c r="M19" s="362"/>
      <c r="N19" s="362"/>
      <c r="O19" s="362"/>
      <c r="P19" s="362"/>
      <c r="Q19" s="362"/>
    </row>
    <row r="20" spans="2:17">
      <c r="B20" s="523" t="s">
        <v>12</v>
      </c>
      <c r="C20" s="564" t="s">
        <v>917</v>
      </c>
      <c r="D20" s="516">
        <v>19</v>
      </c>
      <c r="E20" s="517" t="s">
        <v>9</v>
      </c>
      <c r="F20" s="525" t="e">
        <f>'EDIFICAÇÃO Itaparica'!K190</f>
        <v>#REF!</v>
      </c>
      <c r="G20" s="526" t="e">
        <f>+D20*F20</f>
        <v>#REF!</v>
      </c>
      <c r="H20" s="1424"/>
      <c r="J20" s="369" t="e">
        <f>G20</f>
        <v>#REF!</v>
      </c>
      <c r="K20" s="371" t="s">
        <v>535</v>
      </c>
      <c r="L20" s="370"/>
      <c r="M20" s="4" t="e">
        <f>J20/80</f>
        <v>#REF!</v>
      </c>
      <c r="N20" s="362">
        <v>33.47</v>
      </c>
      <c r="O20" s="370" t="e">
        <f>M20/N20</f>
        <v>#REF!</v>
      </c>
      <c r="P20" s="362"/>
      <c r="Q20" s="362"/>
    </row>
    <row r="21" spans="2:17">
      <c r="B21" s="523"/>
      <c r="C21" s="564"/>
      <c r="D21" s="516"/>
      <c r="E21" s="517"/>
      <c r="F21" s="527"/>
      <c r="G21" s="526"/>
      <c r="H21" s="1424"/>
      <c r="J21" s="372"/>
      <c r="K21" s="4"/>
      <c r="L21" s="362"/>
      <c r="M21" s="362"/>
      <c r="N21" s="362"/>
      <c r="O21" s="362"/>
      <c r="P21" s="362"/>
      <c r="Q21" s="362"/>
    </row>
    <row r="22" spans="2:17">
      <c r="B22" s="523"/>
      <c r="C22" s="564"/>
      <c r="D22" s="516"/>
      <c r="E22" s="517"/>
      <c r="F22" s="527"/>
      <c r="G22" s="526"/>
      <c r="H22" s="1424"/>
      <c r="J22" s="362"/>
      <c r="K22" s="4"/>
      <c r="L22" s="362"/>
      <c r="M22" s="362"/>
      <c r="N22" s="362"/>
      <c r="O22" s="362"/>
      <c r="P22" s="362"/>
      <c r="Q22" s="362"/>
    </row>
    <row r="23" spans="2:17">
      <c r="B23" s="523" t="s">
        <v>13</v>
      </c>
      <c r="C23" s="564" t="s">
        <v>907</v>
      </c>
      <c r="D23" s="516">
        <v>1</v>
      </c>
      <c r="E23" s="517" t="s">
        <v>9</v>
      </c>
      <c r="F23" s="525" t="e">
        <f>#REF!+'LIG DOM. E. ELÉTRICA I. PÚBLICA'!K18+'LIGAÇÃO INTRADOMICILIAR ESGOTO'!K23+#REF!+'PROTEÇÃO, CONTENÇÃO ESTAB. SOLO'!K41</f>
        <v>#REF!</v>
      </c>
      <c r="G23" s="526" t="e">
        <f>+D23*F23</f>
        <v>#REF!</v>
      </c>
      <c r="H23" s="1424"/>
      <c r="J23" s="362"/>
      <c r="K23" s="4"/>
      <c r="L23" s="362"/>
      <c r="M23" s="362"/>
      <c r="N23" s="362"/>
      <c r="O23" s="362"/>
      <c r="P23" s="362"/>
      <c r="Q23" s="362"/>
    </row>
    <row r="24" spans="2:17">
      <c r="B24" s="523"/>
      <c r="C24" s="564"/>
      <c r="D24" s="516"/>
      <c r="E24" s="517"/>
      <c r="F24" s="525"/>
      <c r="G24" s="526"/>
      <c r="H24" s="1424"/>
      <c r="J24" s="362"/>
      <c r="K24" s="4"/>
      <c r="L24" s="362"/>
      <c r="M24" s="362"/>
      <c r="N24" s="362"/>
      <c r="O24" s="362"/>
      <c r="P24" s="362"/>
      <c r="Q24" s="362"/>
    </row>
    <row r="25" spans="2:17">
      <c r="B25" s="523"/>
      <c r="C25" s="564"/>
      <c r="D25" s="516"/>
      <c r="E25" s="517"/>
      <c r="F25" s="525"/>
      <c r="G25" s="526"/>
      <c r="H25" s="1424"/>
      <c r="J25" s="362"/>
      <c r="K25" s="4"/>
      <c r="L25" s="362"/>
      <c r="M25" s="362"/>
      <c r="N25" s="362"/>
      <c r="O25" s="362"/>
      <c r="P25" s="362"/>
      <c r="Q25" s="362"/>
    </row>
    <row r="26" spans="2:17">
      <c r="B26" s="523" t="s">
        <v>15</v>
      </c>
      <c r="C26" s="564" t="s">
        <v>521</v>
      </c>
      <c r="D26" s="516">
        <v>1</v>
      </c>
      <c r="E26" s="517" t="s">
        <v>9</v>
      </c>
      <c r="F26" s="525">
        <f>'REGULARIZAÇÃO FUNDIÁRIA'!K18</f>
        <v>0</v>
      </c>
      <c r="G26" s="526">
        <f>+D26*F26</f>
        <v>0</v>
      </c>
      <c r="H26" s="1424"/>
      <c r="J26" s="373"/>
      <c r="K26" s="4"/>
      <c r="L26" s="366"/>
      <c r="M26" s="366"/>
      <c r="N26" s="366"/>
      <c r="O26" s="366"/>
      <c r="P26" s="366"/>
      <c r="Q26" s="366"/>
    </row>
    <row r="27" spans="2:17">
      <c r="B27" s="523"/>
      <c r="C27" s="564"/>
      <c r="D27" s="516"/>
      <c r="E27" s="517"/>
      <c r="F27" s="525"/>
      <c r="G27" s="526"/>
      <c r="H27" s="1424"/>
      <c r="J27" s="367"/>
      <c r="K27" s="151"/>
      <c r="L27" s="362"/>
      <c r="M27" s="365"/>
      <c r="N27" s="362"/>
      <c r="O27" s="362"/>
      <c r="P27" s="362"/>
      <c r="Q27" s="362"/>
    </row>
    <row r="28" spans="2:17">
      <c r="B28" s="523"/>
      <c r="C28" s="564"/>
      <c r="D28" s="516"/>
      <c r="E28" s="517"/>
      <c r="F28" s="525"/>
      <c r="G28" s="526"/>
      <c r="H28" s="1424"/>
      <c r="J28" s="362"/>
      <c r="K28" s="4"/>
      <c r="L28" s="362"/>
      <c r="M28" s="365"/>
      <c r="N28" s="362"/>
      <c r="O28" s="362"/>
      <c r="P28" s="362"/>
      <c r="Q28" s="362"/>
    </row>
    <row r="29" spans="2:17">
      <c r="B29" s="523" t="s">
        <v>0</v>
      </c>
      <c r="C29" s="564" t="s">
        <v>522</v>
      </c>
      <c r="D29" s="516">
        <v>1</v>
      </c>
      <c r="E29" s="517" t="s">
        <v>9</v>
      </c>
      <c r="F29" s="525">
        <f>'TRABALHO SOCIAL'!K18</f>
        <v>0</v>
      </c>
      <c r="G29" s="526">
        <f>+D29*F29</f>
        <v>0</v>
      </c>
      <c r="H29" s="1424"/>
      <c r="J29" s="362"/>
      <c r="K29" s="4"/>
      <c r="L29" s="362"/>
      <c r="M29" s="365"/>
      <c r="N29" s="362"/>
      <c r="O29" s="362"/>
      <c r="P29" s="362"/>
      <c r="Q29" s="362"/>
    </row>
    <row r="30" spans="2:17">
      <c r="B30" s="523"/>
      <c r="C30" s="564"/>
      <c r="D30" s="516"/>
      <c r="E30" s="517"/>
      <c r="F30" s="525"/>
      <c r="G30" s="526"/>
      <c r="H30" s="1424"/>
      <c r="J30" s="362"/>
      <c r="K30" s="4"/>
      <c r="L30" s="362"/>
      <c r="M30" s="365"/>
      <c r="N30" s="362"/>
      <c r="O30" s="362"/>
      <c r="P30" s="362"/>
      <c r="Q30" s="362"/>
    </row>
    <row r="31" spans="2:17">
      <c r="B31" s="523"/>
      <c r="C31" s="564"/>
      <c r="D31" s="516"/>
      <c r="E31" s="517"/>
      <c r="F31" s="525"/>
      <c r="G31" s="526"/>
      <c r="H31" s="1424"/>
      <c r="J31" s="362"/>
      <c r="K31" s="4"/>
      <c r="L31" s="362"/>
      <c r="M31" s="362"/>
      <c r="N31" s="362"/>
      <c r="O31" s="362"/>
      <c r="P31" s="362"/>
      <c r="Q31" s="362"/>
    </row>
    <row r="32" spans="2:17">
      <c r="B32" s="523" t="s">
        <v>437</v>
      </c>
      <c r="C32" s="564" t="s">
        <v>523</v>
      </c>
      <c r="D32" s="516">
        <v>1</v>
      </c>
      <c r="E32" s="517" t="s">
        <v>452</v>
      </c>
      <c r="F32" s="525">
        <f>'EQUI. COMUNITÁRIO 1'!K18</f>
        <v>0</v>
      </c>
      <c r="G32" s="526">
        <f>+D32*F32</f>
        <v>0</v>
      </c>
      <c r="H32" s="1424"/>
      <c r="J32" s="362"/>
      <c r="K32" s="4"/>
      <c r="L32" s="362"/>
      <c r="M32" s="362"/>
      <c r="N32" s="362"/>
      <c r="O32" s="362"/>
      <c r="P32" s="362"/>
      <c r="Q32" s="362"/>
    </row>
    <row r="33" spans="2:17">
      <c r="B33" s="523"/>
      <c r="C33" s="564"/>
      <c r="D33" s="516"/>
      <c r="E33" s="517"/>
      <c r="F33" s="525"/>
      <c r="G33" s="526"/>
      <c r="H33" s="1424"/>
      <c r="J33" s="362"/>
      <c r="K33" s="4"/>
      <c r="L33" s="362"/>
      <c r="M33" s="362"/>
      <c r="N33" s="362"/>
      <c r="O33" s="362"/>
      <c r="P33" s="362"/>
      <c r="Q33" s="362"/>
    </row>
    <row r="34" spans="2:17">
      <c r="B34" s="523"/>
      <c r="C34" s="564"/>
      <c r="D34" s="516"/>
      <c r="E34" s="517"/>
      <c r="F34" s="525"/>
      <c r="G34" s="526"/>
      <c r="H34" s="1424"/>
      <c r="J34" s="362"/>
      <c r="K34" s="4"/>
      <c r="L34" s="362"/>
      <c r="M34" s="362"/>
      <c r="N34" s="362"/>
      <c r="O34" s="362"/>
      <c r="P34" s="362"/>
      <c r="Q34" s="362"/>
    </row>
    <row r="35" spans="2:17">
      <c r="B35" s="523" t="s">
        <v>438</v>
      </c>
      <c r="C35" s="1108" t="s">
        <v>852</v>
      </c>
      <c r="D35" s="516">
        <v>1</v>
      </c>
      <c r="E35" s="517" t="s">
        <v>452</v>
      </c>
      <c r="F35" s="525" t="e">
        <f>'RECUPER AMBIENTAL'!K115</f>
        <v>#REF!</v>
      </c>
      <c r="G35" s="526" t="e">
        <f>+D35*F35</f>
        <v>#REF!</v>
      </c>
      <c r="H35" s="1424"/>
      <c r="J35" s="368"/>
      <c r="K35" s="4">
        <f>K42-I39</f>
        <v>53748478.259999998</v>
      </c>
      <c r="L35" s="362"/>
      <c r="M35" s="362"/>
      <c r="N35" s="362"/>
      <c r="O35" s="362"/>
      <c r="P35" s="362"/>
      <c r="Q35" s="362"/>
    </row>
    <row r="36" spans="2:17">
      <c r="B36" s="523"/>
      <c r="C36" s="524"/>
      <c r="D36" s="516"/>
      <c r="E36" s="517"/>
      <c r="F36" s="525"/>
      <c r="G36" s="526"/>
      <c r="H36" s="1424"/>
      <c r="J36" s="368"/>
      <c r="K36" s="4"/>
      <c r="L36" s="362"/>
      <c r="M36" s="362"/>
      <c r="N36" s="362"/>
      <c r="O36" s="362"/>
      <c r="P36" s="362"/>
      <c r="Q36" s="362"/>
    </row>
    <row r="37" spans="2:17">
      <c r="B37" s="523"/>
      <c r="C37" s="524"/>
      <c r="D37" s="516"/>
      <c r="E37" s="517"/>
      <c r="F37" s="525"/>
      <c r="G37" s="526"/>
      <c r="H37" s="1424"/>
      <c r="J37" s="368"/>
      <c r="K37" s="4"/>
      <c r="L37" s="362"/>
      <c r="M37" s="362"/>
      <c r="N37" s="362"/>
      <c r="O37" s="362"/>
      <c r="P37" s="362"/>
      <c r="Q37" s="362"/>
    </row>
    <row r="38" spans="2:17">
      <c r="B38" s="523" t="s">
        <v>439</v>
      </c>
      <c r="C38" s="1108" t="s">
        <v>851</v>
      </c>
      <c r="D38" s="516">
        <v>1</v>
      </c>
      <c r="E38" s="517" t="s">
        <v>9</v>
      </c>
      <c r="F38" s="525"/>
      <c r="G38" s="528">
        <f>D38*F38</f>
        <v>0</v>
      </c>
      <c r="H38" s="1424"/>
      <c r="J38" s="362"/>
      <c r="K38" s="4"/>
      <c r="L38" s="362"/>
      <c r="M38" s="362"/>
      <c r="N38" s="362"/>
      <c r="O38" s="362"/>
      <c r="P38" s="362"/>
      <c r="Q38" s="362"/>
    </row>
    <row r="39" spans="2:17" ht="13.5" thickBot="1">
      <c r="B39" s="523"/>
      <c r="C39" s="524"/>
      <c r="D39" s="529"/>
      <c r="E39" s="517"/>
      <c r="F39" s="527"/>
      <c r="G39" s="528"/>
      <c r="H39" s="1424"/>
      <c r="J39" s="374" t="e">
        <f>SUM(J16:J20)</f>
        <v>#REF!</v>
      </c>
      <c r="K39" s="375" t="s">
        <v>18</v>
      </c>
      <c r="L39" s="362"/>
      <c r="M39" s="376" t="e">
        <f>J39/580</f>
        <v>#REF!</v>
      </c>
      <c r="N39" s="370"/>
      <c r="O39" s="362"/>
      <c r="P39" s="362"/>
      <c r="Q39" s="362"/>
    </row>
    <row r="40" spans="2:17">
      <c r="B40" s="530"/>
      <c r="C40" s="531" t="s">
        <v>16</v>
      </c>
      <c r="D40" s="532"/>
      <c r="E40" s="533"/>
      <c r="F40" s="534"/>
      <c r="G40" s="535" t="e">
        <f>SUM(G10:G38)</f>
        <v>#REF!</v>
      </c>
      <c r="H40" s="561"/>
      <c r="J40" s="367"/>
      <c r="K40" s="4"/>
      <c r="L40" s="362"/>
      <c r="M40" s="362"/>
      <c r="N40" s="362"/>
      <c r="O40" s="362"/>
      <c r="P40" s="362"/>
      <c r="Q40" s="362"/>
    </row>
    <row r="41" spans="2:17">
      <c r="B41" s="536"/>
      <c r="C41" s="537" t="s">
        <v>455</v>
      </c>
      <c r="D41" s="538"/>
      <c r="E41" s="539"/>
      <c r="F41" s="540"/>
      <c r="G41" s="541"/>
      <c r="H41" s="545"/>
      <c r="J41" s="367"/>
      <c r="K41" s="4"/>
      <c r="L41" s="362"/>
      <c r="M41" s="362"/>
      <c r="N41" s="362"/>
      <c r="O41" s="362"/>
      <c r="P41" s="362"/>
      <c r="Q41" s="362"/>
    </row>
    <row r="42" spans="2:17">
      <c r="B42" s="542"/>
      <c r="C42" s="1233" t="s">
        <v>885</v>
      </c>
      <c r="D42" s="543"/>
      <c r="E42" s="544"/>
      <c r="F42" s="545"/>
      <c r="G42" s="546"/>
      <c r="H42" s="545"/>
      <c r="J42" s="367" t="s">
        <v>524</v>
      </c>
      <c r="K42" s="363">
        <v>53748478.259999998</v>
      </c>
      <c r="L42" s="362"/>
      <c r="M42" s="362"/>
      <c r="N42" s="4" t="e">
        <f>K42-G40</f>
        <v>#REF!</v>
      </c>
      <c r="O42" s="362"/>
      <c r="P42" s="362"/>
      <c r="Q42" s="362"/>
    </row>
    <row r="43" spans="2:17" ht="13.5" thickBot="1">
      <c r="B43" s="547"/>
      <c r="C43" s="548" t="s">
        <v>606</v>
      </c>
      <c r="D43" s="549"/>
      <c r="E43" s="550"/>
      <c r="F43" s="551"/>
      <c r="G43" s="552"/>
      <c r="H43" s="545"/>
      <c r="J43" s="362"/>
      <c r="K43" s="4"/>
      <c r="L43" s="362"/>
      <c r="M43" s="362"/>
      <c r="N43" s="362"/>
      <c r="O43" s="362"/>
      <c r="P43" s="362"/>
      <c r="Q43" s="362"/>
    </row>
    <row r="44" spans="2:17">
      <c r="B44" s="158"/>
      <c r="C44" s="158"/>
      <c r="D44" s="158"/>
      <c r="E44" s="158"/>
      <c r="F44" s="158"/>
      <c r="G44" s="158"/>
      <c r="H44" s="158"/>
      <c r="J44" s="362"/>
      <c r="K44" s="4"/>
      <c r="L44" s="362"/>
      <c r="M44" s="363">
        <v>39642.548724137931</v>
      </c>
      <c r="N44" s="362"/>
      <c r="O44" s="362"/>
      <c r="P44" s="362"/>
      <c r="Q44" s="362"/>
    </row>
    <row r="45" spans="2:17">
      <c r="B45" s="471"/>
      <c r="C45" s="553"/>
      <c r="D45" s="543"/>
      <c r="E45" s="544"/>
      <c r="F45" s="545"/>
      <c r="G45" s="545"/>
      <c r="H45" s="545"/>
      <c r="J45" s="362"/>
      <c r="K45" s="362"/>
      <c r="L45" s="362"/>
      <c r="M45" s="362"/>
      <c r="N45" s="362"/>
      <c r="O45" s="362"/>
      <c r="P45" s="362"/>
      <c r="Q45" s="362"/>
    </row>
    <row r="46" spans="2:17" ht="13.5" thickBot="1">
      <c r="B46" s="158"/>
      <c r="C46" s="554"/>
      <c r="D46" s="549"/>
      <c r="E46" s="550"/>
      <c r="F46" s="551"/>
      <c r="G46" s="551"/>
      <c r="H46" s="545"/>
      <c r="J46" s="362"/>
      <c r="K46" s="362"/>
      <c r="L46" s="362"/>
      <c r="M46" s="362"/>
      <c r="N46" s="362"/>
      <c r="O46" s="362"/>
      <c r="P46" s="362"/>
      <c r="Q46" s="362"/>
    </row>
    <row r="47" spans="2:17">
      <c r="B47" s="471"/>
      <c r="C47" s="555"/>
      <c r="D47" s="543"/>
      <c r="E47" s="544"/>
      <c r="F47" s="545"/>
      <c r="G47" s="545"/>
      <c r="H47" s="545"/>
      <c r="J47" s="362"/>
      <c r="K47" s="4"/>
      <c r="L47" s="362"/>
      <c r="M47" s="362"/>
      <c r="N47" s="362"/>
      <c r="O47" s="362"/>
      <c r="P47" s="362"/>
      <c r="Q47" s="362"/>
    </row>
    <row r="48" spans="2:17">
      <c r="B48" s="471"/>
      <c r="C48" s="555"/>
      <c r="D48" s="543"/>
      <c r="E48" s="544"/>
      <c r="F48" s="545"/>
      <c r="G48" s="545"/>
      <c r="H48" s="545"/>
      <c r="J48" s="362"/>
      <c r="K48" s="4"/>
      <c r="L48" s="362"/>
      <c r="M48" s="370"/>
      <c r="N48" s="362"/>
      <c r="O48" s="362"/>
      <c r="P48" s="362"/>
      <c r="Q48" s="362"/>
    </row>
    <row r="49" spans="2:11">
      <c r="B49" s="471"/>
      <c r="C49" s="555"/>
      <c r="D49" s="543"/>
      <c r="E49" s="544"/>
      <c r="F49" s="545"/>
      <c r="G49" s="545"/>
      <c r="H49" s="545"/>
    </row>
    <row r="50" spans="2:11">
      <c r="B50" s="471"/>
      <c r="C50" s="555"/>
      <c r="D50" s="543"/>
      <c r="E50" s="544"/>
      <c r="F50" s="545"/>
      <c r="G50" s="545"/>
      <c r="H50" s="545"/>
    </row>
    <row r="51" spans="2:11">
      <c r="G51" s="560" t="e">
        <f>K42-G40</f>
        <v>#REF!</v>
      </c>
    </row>
    <row r="53" spans="2:11">
      <c r="K53" s="452">
        <f>K42</f>
        <v>53748478.259999998</v>
      </c>
    </row>
    <row r="54" spans="2:11">
      <c r="K54" s="453" t="e">
        <f>G40</f>
        <v>#REF!</v>
      </c>
    </row>
    <row r="55" spans="2:11">
      <c r="K55" s="8" t="e">
        <f>K53-K54</f>
        <v>#REF!</v>
      </c>
    </row>
    <row r="59" spans="2:11">
      <c r="E59" s="559" t="s">
        <v>603</v>
      </c>
    </row>
  </sheetData>
  <mergeCells count="4">
    <mergeCell ref="B1:G1"/>
    <mergeCell ref="B2:G2"/>
    <mergeCell ref="B3:G3"/>
    <mergeCell ref="B7:G7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W118"/>
  <sheetViews>
    <sheetView topLeftCell="A13" workbookViewId="0">
      <pane xSplit="7" topLeftCell="H1" activePane="topRight" state="frozen"/>
      <selection activeCell="H37" sqref="H37"/>
      <selection pane="topRight" activeCell="H37" sqref="H37"/>
    </sheetView>
  </sheetViews>
  <sheetFormatPr defaultRowHeight="12.75"/>
  <cols>
    <col min="1" max="1" width="1.5703125" style="575" customWidth="1"/>
    <col min="2" max="2" width="5.42578125" style="575" customWidth="1"/>
    <col min="3" max="3" width="20.85546875" style="575" customWidth="1"/>
    <col min="4" max="4" width="11.7109375" style="575" customWidth="1"/>
    <col min="5" max="5" width="20.28515625" style="575" customWidth="1"/>
    <col min="6" max="6" width="14.5703125" style="575" hidden="1" customWidth="1"/>
    <col min="7" max="7" width="26.5703125" style="581" hidden="1" customWidth="1"/>
    <col min="8" max="8" width="11.7109375" style="575" customWidth="1"/>
    <col min="9" max="9" width="4.42578125" style="575" hidden="1" customWidth="1"/>
    <col min="10" max="10" width="3.42578125" style="575" hidden="1" customWidth="1"/>
    <col min="11" max="12" width="11.7109375" style="575" customWidth="1"/>
    <col min="13" max="13" width="2.85546875" style="575" hidden="1" customWidth="1"/>
    <col min="14" max="14" width="4.5703125" style="575" hidden="1" customWidth="1"/>
    <col min="15" max="16" width="11.7109375" style="575" customWidth="1"/>
    <col min="17" max="17" width="2.7109375" style="575" hidden="1" customWidth="1"/>
    <col min="18" max="18" width="3.42578125" style="575" hidden="1" customWidth="1"/>
    <col min="19" max="20" width="11.7109375" style="575" customWidth="1"/>
    <col min="21" max="22" width="4" style="575" hidden="1" customWidth="1"/>
    <col min="23" max="23" width="11.7109375" style="575" customWidth="1"/>
    <col min="24" max="24" width="11.7109375" style="817" customWidth="1"/>
    <col min="25" max="26" width="4" style="817" hidden="1" customWidth="1"/>
    <col min="27" max="27" width="11.7109375" style="817" customWidth="1"/>
    <col min="28" max="28" width="11.7109375" style="575" customWidth="1"/>
    <col min="29" max="29" width="4.28515625" style="575" hidden="1" customWidth="1"/>
    <col min="30" max="30" width="6.140625" style="575" hidden="1" customWidth="1"/>
    <col min="31" max="32" width="11.7109375" style="575" customWidth="1"/>
    <col min="33" max="33" width="4.42578125" style="575" hidden="1" customWidth="1"/>
    <col min="34" max="34" width="3.85546875" style="575" hidden="1" customWidth="1"/>
    <col min="35" max="36" width="11.7109375" style="575" customWidth="1"/>
    <col min="37" max="38" width="3.85546875" style="575" hidden="1" customWidth="1"/>
    <col min="39" max="40" width="11.7109375" style="575" customWidth="1"/>
    <col min="41" max="41" width="4" style="575" hidden="1" customWidth="1"/>
    <col min="42" max="42" width="4.7109375" style="575" hidden="1" customWidth="1"/>
    <col min="43" max="44" width="11.7109375" style="575" customWidth="1"/>
    <col min="45" max="46" width="4.28515625" style="575" hidden="1" customWidth="1"/>
    <col min="47" max="48" width="11.7109375" style="575" customWidth="1"/>
    <col min="49" max="49" width="3.28515625" style="575" hidden="1" customWidth="1"/>
    <col min="50" max="50" width="4.42578125" style="575" hidden="1" customWidth="1"/>
    <col min="51" max="52" width="11.7109375" style="575" customWidth="1"/>
    <col min="53" max="53" width="3.28515625" style="575" hidden="1" customWidth="1"/>
    <col min="54" max="54" width="3.5703125" style="575" hidden="1" customWidth="1"/>
    <col min="55" max="56" width="11.7109375" style="575" customWidth="1"/>
    <col min="57" max="57" width="4.85546875" style="575" hidden="1" customWidth="1"/>
    <col min="58" max="58" width="4" style="575" hidden="1" customWidth="1"/>
    <col min="59" max="60" width="11.7109375" style="575" customWidth="1"/>
    <col min="61" max="62" width="4.42578125" style="575" hidden="1" customWidth="1"/>
    <col min="63" max="64" width="11.7109375" style="575" customWidth="1"/>
    <col min="65" max="66" width="4.28515625" style="575" hidden="1" customWidth="1"/>
    <col min="67" max="68" width="11.7109375" style="575" customWidth="1"/>
    <col min="69" max="70" width="4.7109375" style="575" hidden="1" customWidth="1"/>
    <col min="71" max="72" width="11.7109375" style="575" customWidth="1"/>
    <col min="73" max="73" width="4.28515625" style="575" hidden="1" customWidth="1"/>
    <col min="74" max="74" width="5.5703125" style="575" hidden="1" customWidth="1"/>
    <col min="75" max="76" width="11.7109375" style="575" customWidth="1"/>
    <col min="77" max="77" width="3.5703125" style="575" hidden="1" customWidth="1"/>
    <col min="78" max="78" width="4.28515625" style="575" hidden="1" customWidth="1"/>
    <col min="79" max="80" width="11.7109375" style="575" customWidth="1"/>
    <col min="81" max="81" width="3.42578125" style="575" hidden="1" customWidth="1"/>
    <col min="82" max="82" width="4.28515625" style="575" hidden="1" customWidth="1"/>
    <col min="83" max="84" width="11.7109375" style="575" customWidth="1"/>
    <col min="85" max="85" width="3.42578125" style="575" hidden="1" customWidth="1"/>
    <col min="86" max="86" width="3.28515625" style="575" hidden="1" customWidth="1"/>
    <col min="87" max="88" width="11.7109375" style="575" customWidth="1"/>
    <col min="89" max="90" width="0" style="575" hidden="1" customWidth="1"/>
    <col min="91" max="92" width="11.7109375" style="575" customWidth="1"/>
    <col min="93" max="93" width="4.28515625" style="575" hidden="1" customWidth="1"/>
    <col min="94" max="94" width="6.85546875" style="575" hidden="1" customWidth="1"/>
    <col min="95" max="96" width="11.7109375" style="575" customWidth="1"/>
    <col min="97" max="97" width="4.85546875" style="575" hidden="1" customWidth="1"/>
    <col min="98" max="98" width="5.140625" style="575" hidden="1" customWidth="1"/>
    <col min="99" max="100" width="11.7109375" style="575" customWidth="1"/>
    <col min="101" max="101" width="5" style="575" hidden="1" customWidth="1"/>
    <col min="102" max="102" width="4.7109375" style="575" hidden="1" customWidth="1"/>
    <col min="103" max="104" width="11.7109375" style="575" customWidth="1"/>
    <col min="105" max="106" width="0" style="575" hidden="1" customWidth="1"/>
    <col min="107" max="108" width="11.7109375" style="575" customWidth="1"/>
    <col min="109" max="109" width="4.28515625" style="575" hidden="1" customWidth="1"/>
    <col min="110" max="110" width="6.85546875" style="575" hidden="1" customWidth="1"/>
    <col min="111" max="112" width="11.7109375" style="575" customWidth="1"/>
    <col min="113" max="113" width="4.85546875" style="575" hidden="1" customWidth="1"/>
    <col min="114" max="114" width="5.140625" style="575" hidden="1" customWidth="1"/>
    <col min="115" max="116" width="11.7109375" style="575" customWidth="1"/>
    <col min="117" max="117" width="5" style="575" hidden="1" customWidth="1"/>
    <col min="118" max="118" width="4.7109375" style="575" hidden="1" customWidth="1"/>
    <col min="119" max="120" width="11.7109375" style="575" customWidth="1"/>
    <col min="121" max="122" width="0" style="575" hidden="1" customWidth="1"/>
    <col min="123" max="124" width="11.7109375" style="575" customWidth="1"/>
    <col min="125" max="125" width="4.28515625" style="575" hidden="1" customWidth="1"/>
    <col min="126" max="126" width="6.85546875" style="575" hidden="1" customWidth="1"/>
    <col min="127" max="127" width="11.7109375" style="575" customWidth="1"/>
    <col min="128" max="16384" width="9.140625" style="575"/>
  </cols>
  <sheetData>
    <row r="1" spans="2:127" ht="23.25" customHeight="1">
      <c r="B1" s="580" t="s">
        <v>698</v>
      </c>
    </row>
    <row r="2" spans="2:127" ht="15.75">
      <c r="F2" s="585"/>
      <c r="G2" s="586"/>
      <c r="I2" s="585"/>
      <c r="J2" s="585"/>
      <c r="K2" s="585"/>
      <c r="L2" s="828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829" t="s">
        <v>652</v>
      </c>
      <c r="X2" s="585"/>
      <c r="Y2" s="585"/>
      <c r="Z2" s="585"/>
      <c r="AA2" s="585"/>
      <c r="CS2" s="830"/>
      <c r="CT2" s="830"/>
      <c r="CW2" s="830"/>
      <c r="CX2" s="830"/>
      <c r="DI2" s="830"/>
      <c r="DJ2" s="830"/>
      <c r="DM2" s="830"/>
      <c r="DN2" s="830"/>
    </row>
    <row r="3" spans="2:127" ht="15.75">
      <c r="D3" s="570"/>
      <c r="F3" s="585"/>
      <c r="G3" s="586"/>
      <c r="I3" s="585"/>
      <c r="J3" s="585"/>
      <c r="K3" s="585"/>
      <c r="L3" s="828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831" t="s">
        <v>653</v>
      </c>
      <c r="X3" s="585"/>
      <c r="Y3" s="585"/>
      <c r="Z3" s="585"/>
      <c r="AA3" s="585"/>
      <c r="CS3" s="830"/>
      <c r="CT3" s="830"/>
      <c r="CW3" s="830"/>
      <c r="CX3" s="830"/>
      <c r="DI3" s="830"/>
      <c r="DJ3" s="830"/>
      <c r="DM3" s="830"/>
      <c r="DN3" s="830"/>
    </row>
    <row r="4" spans="2:127" ht="15.75">
      <c r="F4" s="585"/>
      <c r="G4" s="586"/>
      <c r="I4" s="585"/>
      <c r="J4" s="585"/>
      <c r="K4" s="585"/>
      <c r="L4" s="828"/>
      <c r="M4" s="585"/>
      <c r="N4" s="585"/>
      <c r="O4" s="585"/>
      <c r="P4" s="585"/>
      <c r="Q4" s="585"/>
      <c r="R4" s="585"/>
      <c r="S4" s="585"/>
      <c r="T4" s="585"/>
      <c r="U4" s="585"/>
      <c r="V4" s="585"/>
      <c r="X4" s="585"/>
      <c r="Y4" s="585"/>
      <c r="Z4" s="585"/>
      <c r="AA4" s="585"/>
      <c r="CS4" s="830"/>
      <c r="CT4" s="830"/>
      <c r="CW4" s="830"/>
      <c r="CX4" s="830"/>
      <c r="DI4" s="830"/>
      <c r="DJ4" s="830"/>
      <c r="DM4" s="830"/>
      <c r="DN4" s="830"/>
    </row>
    <row r="5" spans="2:127" ht="12.75" customHeight="1">
      <c r="B5" s="832" t="s">
        <v>699</v>
      </c>
      <c r="C5" s="83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CS5" s="830"/>
      <c r="CT5" s="830"/>
      <c r="CW5" s="830"/>
      <c r="CX5" s="830"/>
      <c r="DI5" s="830"/>
      <c r="DJ5" s="830"/>
      <c r="DM5" s="830"/>
      <c r="DN5" s="830"/>
    </row>
    <row r="6" spans="2:127" ht="3.75" customHeight="1"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CS6" s="830"/>
      <c r="CT6" s="830"/>
      <c r="CW6" s="830"/>
      <c r="CX6" s="830"/>
      <c r="DI6" s="830"/>
      <c r="DJ6" s="830"/>
      <c r="DM6" s="830"/>
      <c r="DN6" s="830"/>
    </row>
    <row r="7" spans="2:127" s="595" customFormat="1" ht="12.75" customHeight="1">
      <c r="B7" s="589" t="s">
        <v>700</v>
      </c>
      <c r="C7" s="834"/>
      <c r="D7" s="591" t="str">
        <f>[5]QCI!H6</f>
        <v>Proponente/Tomador</v>
      </c>
      <c r="F7" s="593"/>
      <c r="G7" s="594"/>
      <c r="H7" s="589" t="str">
        <f>[5]QCI!O6</f>
        <v>Município/UF</v>
      </c>
      <c r="I7" s="593"/>
      <c r="J7" s="593"/>
      <c r="K7" s="593"/>
      <c r="M7" s="592"/>
      <c r="N7" s="592"/>
      <c r="O7" s="592"/>
      <c r="P7" s="589" t="str">
        <f>[5]QCI!U6</f>
        <v>Empreendimento ( nome/apelido)</v>
      </c>
      <c r="Q7" s="592"/>
      <c r="R7" s="592"/>
      <c r="S7" s="592"/>
      <c r="T7" s="593"/>
      <c r="U7" s="593"/>
      <c r="V7" s="593"/>
      <c r="W7" s="592"/>
      <c r="X7" s="589" t="str">
        <f>H7</f>
        <v>Município/UF</v>
      </c>
      <c r="Y7" s="593"/>
      <c r="Z7" s="593"/>
      <c r="AA7" s="593"/>
      <c r="AC7" s="592"/>
      <c r="AD7" s="592"/>
      <c r="AE7" s="592"/>
      <c r="AF7" s="589" t="str">
        <f>P7</f>
        <v>Empreendimento ( nome/apelido)</v>
      </c>
      <c r="AG7" s="592"/>
      <c r="AH7" s="592"/>
      <c r="AI7" s="592"/>
      <c r="AJ7" s="593"/>
      <c r="AK7" s="593"/>
      <c r="AL7" s="593"/>
      <c r="AM7" s="592"/>
      <c r="AN7" s="589" t="str">
        <f>X7</f>
        <v>Município/UF</v>
      </c>
      <c r="AO7" s="593"/>
      <c r="AP7" s="593"/>
      <c r="AQ7" s="593"/>
      <c r="AS7" s="592"/>
      <c r="AT7" s="592"/>
      <c r="AU7" s="592"/>
      <c r="AV7" s="589" t="str">
        <f>AF7</f>
        <v>Empreendimento ( nome/apelido)</v>
      </c>
      <c r="AW7" s="592"/>
      <c r="AX7" s="592"/>
      <c r="AY7" s="592"/>
      <c r="AZ7" s="593"/>
      <c r="BA7" s="593"/>
      <c r="BB7" s="593"/>
      <c r="BC7" s="592"/>
      <c r="BD7" s="589" t="str">
        <f>AN7</f>
        <v>Município/UF</v>
      </c>
      <c r="BE7" s="593"/>
      <c r="BF7" s="593"/>
      <c r="BG7" s="593"/>
      <c r="BI7" s="592"/>
      <c r="BJ7" s="592"/>
      <c r="BK7" s="592"/>
      <c r="BL7" s="589" t="str">
        <f>AV7</f>
        <v>Empreendimento ( nome/apelido)</v>
      </c>
      <c r="BM7" s="592"/>
      <c r="BN7" s="592"/>
      <c r="BO7" s="592"/>
      <c r="BP7" s="593"/>
      <c r="BQ7" s="593"/>
      <c r="BR7" s="593"/>
      <c r="BS7" s="592"/>
      <c r="BT7" s="589" t="str">
        <f>BD7</f>
        <v>Município/UF</v>
      </c>
      <c r="BU7" s="593"/>
      <c r="BV7" s="593"/>
      <c r="BW7" s="593"/>
      <c r="BY7" s="592"/>
      <c r="BZ7" s="592"/>
      <c r="CA7" s="592"/>
      <c r="CB7" s="589" t="str">
        <f>BL7</f>
        <v>Empreendimento ( nome/apelido)</v>
      </c>
      <c r="CC7" s="592"/>
      <c r="CD7" s="592"/>
      <c r="CE7" s="592"/>
      <c r="CF7" s="593"/>
      <c r="CG7" s="593"/>
      <c r="CH7" s="593"/>
      <c r="CI7" s="592"/>
      <c r="CJ7" s="589" t="str">
        <f>BT7</f>
        <v>Município/UF</v>
      </c>
      <c r="CK7" s="593"/>
      <c r="CL7" s="593"/>
      <c r="CM7" s="593"/>
      <c r="CO7" s="592"/>
      <c r="CP7" s="592"/>
      <c r="CQ7" s="592"/>
      <c r="CR7" s="589" t="str">
        <f>CB7</f>
        <v>Empreendimento ( nome/apelido)</v>
      </c>
      <c r="CS7" s="592"/>
      <c r="CT7" s="592"/>
      <c r="CU7" s="592"/>
      <c r="CV7" s="835"/>
      <c r="CW7" s="593"/>
      <c r="CX7" s="593"/>
      <c r="CY7" s="592"/>
      <c r="CZ7" s="589" t="str">
        <f>CJ7</f>
        <v>Município/UF</v>
      </c>
      <c r="DA7" s="593"/>
      <c r="DB7" s="593"/>
      <c r="DC7" s="593"/>
      <c r="DE7" s="592"/>
      <c r="DF7" s="592"/>
      <c r="DG7" s="592"/>
      <c r="DH7" s="589" t="str">
        <f>CR7</f>
        <v>Empreendimento ( nome/apelido)</v>
      </c>
      <c r="DI7" s="592"/>
      <c r="DJ7" s="592"/>
      <c r="DK7" s="592"/>
      <c r="DL7" s="835"/>
      <c r="DM7" s="593"/>
      <c r="DN7" s="593"/>
      <c r="DO7" s="592"/>
      <c r="DP7" s="589" t="str">
        <f>CZ7</f>
        <v>Município/UF</v>
      </c>
      <c r="DQ7" s="593"/>
      <c r="DR7" s="593"/>
      <c r="DS7" s="593"/>
      <c r="DU7" s="592"/>
      <c r="DV7" s="592"/>
      <c r="DW7" s="592"/>
    </row>
    <row r="8" spans="2:127" ht="12.75" customHeight="1">
      <c r="B8" s="2781" t="str">
        <f>[5]QCI!B7</f>
        <v>0302.571-98/2009</v>
      </c>
      <c r="C8" s="2781"/>
      <c r="D8" s="2781" t="str">
        <f>[5]QCI!H7</f>
        <v>PREFEITURA DE MAUÁ</v>
      </c>
      <c r="E8" s="2781"/>
      <c r="F8" s="2781"/>
      <c r="G8" s="2781"/>
      <c r="H8" s="2781" t="str">
        <f>[5]QCI!O7</f>
        <v>MAUÁ/SP</v>
      </c>
      <c r="I8" s="2781"/>
      <c r="J8" s="2781"/>
      <c r="K8" s="2781"/>
      <c r="L8" s="2781"/>
      <c r="M8" s="2781"/>
      <c r="N8" s="2781"/>
      <c r="O8" s="2781"/>
      <c r="P8" s="2781" t="str">
        <f>[5]QCI!U7</f>
        <v>JARDIM ORATÓRIO</v>
      </c>
      <c r="Q8" s="2781"/>
      <c r="R8" s="2781"/>
      <c r="S8" s="2781"/>
      <c r="T8" s="2781"/>
      <c r="U8" s="2781"/>
      <c r="V8" s="2781"/>
      <c r="W8" s="2781"/>
      <c r="X8" s="2781" t="str">
        <f>$H8</f>
        <v>MAUÁ/SP</v>
      </c>
      <c r="Y8" s="2781"/>
      <c r="Z8" s="2781"/>
      <c r="AA8" s="2781"/>
      <c r="AB8" s="2781"/>
      <c r="AC8" s="2781"/>
      <c r="AD8" s="2781"/>
      <c r="AE8" s="2781"/>
      <c r="AF8" s="2781" t="str">
        <f>$P8</f>
        <v>JARDIM ORATÓRIO</v>
      </c>
      <c r="AG8" s="2781"/>
      <c r="AH8" s="2781"/>
      <c r="AI8" s="2781"/>
      <c r="AJ8" s="2781"/>
      <c r="AK8" s="2781"/>
      <c r="AL8" s="2781"/>
      <c r="AM8" s="2781"/>
      <c r="AN8" s="2781" t="str">
        <f>$H8</f>
        <v>MAUÁ/SP</v>
      </c>
      <c r="AO8" s="2781"/>
      <c r="AP8" s="2781"/>
      <c r="AQ8" s="2781"/>
      <c r="AR8" s="2781"/>
      <c r="AS8" s="2781"/>
      <c r="AT8" s="2781"/>
      <c r="AU8" s="2781"/>
      <c r="AV8" s="2781" t="str">
        <f>$P8</f>
        <v>JARDIM ORATÓRIO</v>
      </c>
      <c r="AW8" s="2781"/>
      <c r="AX8" s="2781"/>
      <c r="AY8" s="2781"/>
      <c r="AZ8" s="2781"/>
      <c r="BA8" s="2781"/>
      <c r="BB8" s="2781"/>
      <c r="BC8" s="2781"/>
      <c r="BD8" s="2781" t="str">
        <f>$H8</f>
        <v>MAUÁ/SP</v>
      </c>
      <c r="BE8" s="2781"/>
      <c r="BF8" s="2781"/>
      <c r="BG8" s="2781"/>
      <c r="BH8" s="2781"/>
      <c r="BI8" s="2781"/>
      <c r="BJ8" s="2781"/>
      <c r="BK8" s="2781"/>
      <c r="BL8" s="2781" t="str">
        <f>$P8</f>
        <v>JARDIM ORATÓRIO</v>
      </c>
      <c r="BM8" s="2781"/>
      <c r="BN8" s="2781"/>
      <c r="BO8" s="2781"/>
      <c r="BP8" s="2781"/>
      <c r="BQ8" s="2781"/>
      <c r="BR8" s="2781"/>
      <c r="BS8" s="2781"/>
      <c r="BT8" s="2781" t="str">
        <f>$H8</f>
        <v>MAUÁ/SP</v>
      </c>
      <c r="BU8" s="2781"/>
      <c r="BV8" s="2781"/>
      <c r="BW8" s="2781"/>
      <c r="BX8" s="2781"/>
      <c r="BY8" s="2781"/>
      <c r="BZ8" s="2781"/>
      <c r="CA8" s="2781"/>
      <c r="CB8" s="2781" t="str">
        <f>$P8</f>
        <v>JARDIM ORATÓRIO</v>
      </c>
      <c r="CC8" s="2781"/>
      <c r="CD8" s="2781"/>
      <c r="CE8" s="2781"/>
      <c r="CF8" s="2781"/>
      <c r="CG8" s="2781"/>
      <c r="CH8" s="2781"/>
      <c r="CI8" s="2781"/>
      <c r="CJ8" s="2781" t="str">
        <f>$H8</f>
        <v>MAUÁ/SP</v>
      </c>
      <c r="CK8" s="2781"/>
      <c r="CL8" s="2781"/>
      <c r="CM8" s="2781"/>
      <c r="CN8" s="2781"/>
      <c r="CO8" s="2781"/>
      <c r="CP8" s="2781"/>
      <c r="CQ8" s="2781"/>
      <c r="CR8" s="2781" t="str">
        <f>$P8</f>
        <v>JARDIM ORATÓRIO</v>
      </c>
      <c r="CS8" s="2781"/>
      <c r="CT8" s="2781"/>
      <c r="CU8" s="2781"/>
      <c r="CV8" s="2781"/>
      <c r="CW8" s="609"/>
      <c r="CX8" s="609"/>
      <c r="CY8" s="600"/>
      <c r="CZ8" s="2781" t="str">
        <f>$H8</f>
        <v>MAUÁ/SP</v>
      </c>
      <c r="DA8" s="2781"/>
      <c r="DB8" s="2781"/>
      <c r="DC8" s="2781"/>
      <c r="DD8" s="2781"/>
      <c r="DE8" s="2781"/>
      <c r="DF8" s="2781"/>
      <c r="DG8" s="2781"/>
      <c r="DH8" s="2781" t="str">
        <f>$P8</f>
        <v>JARDIM ORATÓRIO</v>
      </c>
      <c r="DI8" s="2781"/>
      <c r="DJ8" s="2781"/>
      <c r="DK8" s="2781"/>
      <c r="DL8" s="2781"/>
      <c r="DM8" s="609"/>
      <c r="DN8" s="609"/>
      <c r="DO8" s="600"/>
      <c r="DP8" s="2781" t="str">
        <f>$H8</f>
        <v>MAUÁ/SP</v>
      </c>
      <c r="DQ8" s="2781"/>
      <c r="DR8" s="2781"/>
      <c r="DS8" s="2781"/>
      <c r="DT8" s="2781"/>
      <c r="DU8" s="2781"/>
      <c r="DV8" s="2781"/>
      <c r="DW8" s="2781"/>
    </row>
    <row r="9" spans="2:127" ht="3.75" customHeight="1">
      <c r="E9" s="603"/>
      <c r="F9" s="603"/>
      <c r="G9" s="604"/>
      <c r="H9" s="603"/>
      <c r="I9" s="603"/>
      <c r="J9" s="603"/>
      <c r="K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C9" s="603"/>
      <c r="AD9" s="603"/>
      <c r="AE9" s="603"/>
      <c r="AF9" s="603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I9" s="603"/>
      <c r="BJ9" s="603"/>
      <c r="BK9" s="603"/>
      <c r="BL9" s="603"/>
      <c r="BM9" s="603"/>
      <c r="BN9" s="603"/>
      <c r="BO9" s="603"/>
      <c r="BP9" s="603"/>
      <c r="BQ9" s="603"/>
      <c r="BR9" s="603"/>
      <c r="BS9" s="603"/>
      <c r="BT9" s="603"/>
      <c r="BU9" s="603"/>
      <c r="BV9" s="603"/>
      <c r="BW9" s="603"/>
      <c r="BY9" s="603"/>
      <c r="BZ9" s="603"/>
      <c r="CA9" s="603"/>
      <c r="CB9" s="603"/>
      <c r="CC9" s="603"/>
      <c r="CD9" s="603"/>
      <c r="CE9" s="603"/>
      <c r="CF9" s="603"/>
      <c r="CG9" s="603"/>
      <c r="CH9" s="603"/>
      <c r="CI9" s="603"/>
      <c r="CJ9" s="603"/>
      <c r="CK9" s="603"/>
      <c r="CL9" s="603"/>
      <c r="CM9" s="603"/>
      <c r="CO9" s="603"/>
      <c r="CP9" s="603"/>
      <c r="CQ9" s="603"/>
      <c r="CR9" s="603"/>
      <c r="CS9" s="603"/>
      <c r="CT9" s="603"/>
      <c r="CU9" s="603"/>
      <c r="CV9" s="603"/>
      <c r="CW9" s="603"/>
      <c r="CX9" s="603"/>
      <c r="CY9" s="836"/>
      <c r="CZ9" s="603"/>
      <c r="DA9" s="603"/>
      <c r="DB9" s="603"/>
      <c r="DC9" s="603"/>
      <c r="DE9" s="603"/>
      <c r="DF9" s="603"/>
      <c r="DG9" s="603"/>
      <c r="DH9" s="603"/>
      <c r="DI9" s="603"/>
      <c r="DJ9" s="603"/>
      <c r="DK9" s="603"/>
      <c r="DL9" s="603"/>
      <c r="DM9" s="603"/>
      <c r="DN9" s="603"/>
      <c r="DO9" s="836"/>
      <c r="DP9" s="603"/>
      <c r="DQ9" s="603"/>
      <c r="DR9" s="603"/>
      <c r="DS9" s="603"/>
      <c r="DU9" s="603"/>
      <c r="DV9" s="603"/>
      <c r="DW9" s="603"/>
    </row>
    <row r="10" spans="2:127" ht="12.75" customHeight="1">
      <c r="B10" s="602" t="str">
        <f>[5]QCI!O9</f>
        <v>Programa/Modalidade/Ação</v>
      </c>
      <c r="C10" s="600"/>
      <c r="D10" s="600"/>
      <c r="E10" s="600"/>
      <c r="F10" s="600"/>
      <c r="G10" s="600"/>
      <c r="H10" s="591" t="s">
        <v>654</v>
      </c>
      <c r="I10" s="573"/>
      <c r="J10" s="573"/>
      <c r="K10" s="573"/>
      <c r="L10" s="605" t="s">
        <v>701</v>
      </c>
      <c r="M10" s="573"/>
      <c r="N10" s="573"/>
      <c r="P10" s="591" t="s">
        <v>702</v>
      </c>
      <c r="Q10" s="834"/>
      <c r="R10" s="834"/>
      <c r="S10" s="834"/>
      <c r="T10" s="605" t="s">
        <v>665</v>
      </c>
      <c r="U10" s="573"/>
      <c r="V10" s="573"/>
      <c r="X10" s="591" t="str">
        <f>H10</f>
        <v>Aprovação  (data)</v>
      </c>
      <c r="Y10" s="573"/>
      <c r="Z10" s="573"/>
      <c r="AA10" s="605"/>
      <c r="AB10" s="605" t="str">
        <f>T10</f>
        <v>Mês cronog</v>
      </c>
      <c r="AF10" s="591" t="str">
        <f>P10</f>
        <v>Fim vigência (data)</v>
      </c>
      <c r="AG10" s="573"/>
      <c r="AH10" s="573"/>
      <c r="AI10" s="605"/>
      <c r="AJ10" s="605" t="str">
        <f>T10</f>
        <v>Mês cronog</v>
      </c>
      <c r="AK10" s="573"/>
      <c r="AL10" s="573"/>
      <c r="AN10" s="591" t="str">
        <f>X10</f>
        <v>Aprovação  (data)</v>
      </c>
      <c r="AO10" s="573"/>
      <c r="AP10" s="573"/>
      <c r="AQ10" s="605"/>
      <c r="AR10" s="605" t="str">
        <f>AJ10</f>
        <v>Mês cronog</v>
      </c>
      <c r="AV10" s="591" t="str">
        <f>AF10</f>
        <v>Fim vigência (data)</v>
      </c>
      <c r="AW10" s="573"/>
      <c r="AX10" s="573"/>
      <c r="AY10" s="605"/>
      <c r="AZ10" s="605" t="str">
        <f>AJ10</f>
        <v>Mês cronog</v>
      </c>
      <c r="BA10" s="573"/>
      <c r="BB10" s="573"/>
      <c r="BD10" s="591" t="str">
        <f>AN10</f>
        <v>Aprovação  (data)</v>
      </c>
      <c r="BE10" s="573"/>
      <c r="BF10" s="573"/>
      <c r="BG10" s="605"/>
      <c r="BH10" s="605" t="str">
        <f>AZ10</f>
        <v>Mês cronog</v>
      </c>
      <c r="BL10" s="591" t="str">
        <f>AV10</f>
        <v>Fim vigência (data)</v>
      </c>
      <c r="BM10" s="573"/>
      <c r="BN10" s="573"/>
      <c r="BO10" s="605"/>
      <c r="BP10" s="605" t="str">
        <f>AZ10</f>
        <v>Mês cronog</v>
      </c>
      <c r="BQ10" s="573"/>
      <c r="BR10" s="573"/>
      <c r="BT10" s="591" t="str">
        <f>BD10</f>
        <v>Aprovação  (data)</v>
      </c>
      <c r="BU10" s="573"/>
      <c r="BV10" s="573"/>
      <c r="BW10" s="605"/>
      <c r="BX10" s="605" t="str">
        <f>BP10</f>
        <v>Mês cronog</v>
      </c>
      <c r="CB10" s="591" t="str">
        <f>BL10</f>
        <v>Fim vigência (data)</v>
      </c>
      <c r="CC10" s="573"/>
      <c r="CD10" s="573"/>
      <c r="CE10" s="605"/>
      <c r="CF10" s="605" t="str">
        <f>BP10</f>
        <v>Mês cronog</v>
      </c>
      <c r="CG10" s="573"/>
      <c r="CH10" s="573"/>
      <c r="CJ10" s="591" t="str">
        <f>BT10</f>
        <v>Aprovação  (data)</v>
      </c>
      <c r="CK10" s="573"/>
      <c r="CL10" s="573"/>
      <c r="CM10" s="605"/>
      <c r="CN10" s="605" t="str">
        <f>CF10</f>
        <v>Mês cronog</v>
      </c>
      <c r="CR10" s="591" t="str">
        <f>CB10</f>
        <v>Fim vigência (data)</v>
      </c>
      <c r="CS10" s="573"/>
      <c r="CT10" s="573"/>
      <c r="CU10" s="605"/>
      <c r="CV10" s="605" t="str">
        <f>CF10</f>
        <v>Mês cronog</v>
      </c>
      <c r="CW10" s="573"/>
      <c r="CX10" s="573"/>
      <c r="CZ10" s="591" t="str">
        <f>CJ10</f>
        <v>Aprovação  (data)</v>
      </c>
      <c r="DA10" s="573"/>
      <c r="DB10" s="573"/>
      <c r="DC10" s="605"/>
      <c r="DD10" s="605" t="str">
        <f>CV10</f>
        <v>Mês cronog</v>
      </c>
      <c r="DH10" s="591" t="str">
        <f>CR10</f>
        <v>Fim vigência (data)</v>
      </c>
      <c r="DI10" s="573"/>
      <c r="DJ10" s="573"/>
      <c r="DK10" s="605"/>
      <c r="DL10" s="605" t="str">
        <f>CV10</f>
        <v>Mês cronog</v>
      </c>
      <c r="DM10" s="573"/>
      <c r="DN10" s="573"/>
      <c r="DP10" s="591" t="str">
        <f>CZ10</f>
        <v>Aprovação  (data)</v>
      </c>
      <c r="DQ10" s="573"/>
      <c r="DR10" s="573"/>
      <c r="DS10" s="605"/>
      <c r="DT10" s="605" t="str">
        <f>DL10</f>
        <v>Mês cronog</v>
      </c>
    </row>
    <row r="11" spans="2:127" ht="12.75" customHeight="1">
      <c r="B11" s="2781" t="str">
        <f>[5]QCI!O10</f>
        <v>Urbanização, Regularização e Integração de Assentamentos Precários / Apoio à melhoria das condições de habitabilidade</v>
      </c>
      <c r="C11" s="2781"/>
      <c r="D11" s="2781"/>
      <c r="E11" s="2781"/>
      <c r="F11" s="2781"/>
      <c r="G11" s="2781"/>
      <c r="H11" s="837"/>
      <c r="I11" s="838"/>
      <c r="J11" s="838"/>
      <c r="K11" s="839"/>
      <c r="L11" s="840"/>
      <c r="M11" s="841"/>
      <c r="N11" s="841"/>
      <c r="P11" s="842"/>
      <c r="Q11" s="824"/>
      <c r="R11" s="824"/>
      <c r="S11" s="843"/>
      <c r="T11" s="840"/>
      <c r="U11" s="609"/>
      <c r="V11" s="609"/>
      <c r="X11" s="844">
        <f>$H11</f>
        <v>0</v>
      </c>
      <c r="Y11" s="845"/>
      <c r="Z11" s="845"/>
      <c r="AA11" s="846"/>
      <c r="AB11" s="847">
        <f>$L11</f>
        <v>0</v>
      </c>
      <c r="AF11" s="848">
        <f>$P11</f>
        <v>0</v>
      </c>
      <c r="AG11" s="845"/>
      <c r="AH11" s="845"/>
      <c r="AI11" s="846"/>
      <c r="AJ11" s="847">
        <f>$T11</f>
        <v>0</v>
      </c>
      <c r="AK11" s="609"/>
      <c r="AL11" s="609"/>
      <c r="AN11" s="844">
        <f>$H11</f>
        <v>0</v>
      </c>
      <c r="AO11" s="845"/>
      <c r="AP11" s="845"/>
      <c r="AQ11" s="846"/>
      <c r="AR11" s="847">
        <f>$L11</f>
        <v>0</v>
      </c>
      <c r="AV11" s="848">
        <f>$P11</f>
        <v>0</v>
      </c>
      <c r="AW11" s="845"/>
      <c r="AX11" s="845"/>
      <c r="AY11" s="846"/>
      <c r="AZ11" s="847">
        <f>$T11</f>
        <v>0</v>
      </c>
      <c r="BA11" s="609"/>
      <c r="BB11" s="609"/>
      <c r="BD11" s="844">
        <f>$H11</f>
        <v>0</v>
      </c>
      <c r="BE11" s="845"/>
      <c r="BF11" s="845"/>
      <c r="BG11" s="846"/>
      <c r="BH11" s="847">
        <f>$L11</f>
        <v>0</v>
      </c>
      <c r="BL11" s="848">
        <f>$P11</f>
        <v>0</v>
      </c>
      <c r="BM11" s="845"/>
      <c r="BN11" s="845"/>
      <c r="BO11" s="846"/>
      <c r="BP11" s="847">
        <f>$T11</f>
        <v>0</v>
      </c>
      <c r="BQ11" s="609"/>
      <c r="BR11" s="609"/>
      <c r="BT11" s="844">
        <f>$H11</f>
        <v>0</v>
      </c>
      <c r="BU11" s="845"/>
      <c r="BV11" s="845"/>
      <c r="BW11" s="846"/>
      <c r="BX11" s="847">
        <f>$L11</f>
        <v>0</v>
      </c>
      <c r="CB11" s="848">
        <f>$P11</f>
        <v>0</v>
      </c>
      <c r="CC11" s="845"/>
      <c r="CD11" s="845"/>
      <c r="CE11" s="846"/>
      <c r="CF11" s="847">
        <f>$T11</f>
        <v>0</v>
      </c>
      <c r="CG11" s="609"/>
      <c r="CH11" s="609"/>
      <c r="CJ11" s="844">
        <f>$H11</f>
        <v>0</v>
      </c>
      <c r="CK11" s="845"/>
      <c r="CL11" s="845"/>
      <c r="CM11" s="846"/>
      <c r="CN11" s="847">
        <f>$L11</f>
        <v>0</v>
      </c>
      <c r="CR11" s="848">
        <f>$P11</f>
        <v>0</v>
      </c>
      <c r="CS11" s="845"/>
      <c r="CT11" s="845"/>
      <c r="CU11" s="846"/>
      <c r="CV11" s="847">
        <f>$T11</f>
        <v>0</v>
      </c>
      <c r="CW11" s="609"/>
      <c r="CX11" s="609"/>
      <c r="CZ11" s="844">
        <f>$H11</f>
        <v>0</v>
      </c>
      <c r="DA11" s="845"/>
      <c r="DB11" s="845"/>
      <c r="DC11" s="846"/>
      <c r="DD11" s="847">
        <f>$L11</f>
        <v>0</v>
      </c>
      <c r="DH11" s="848">
        <f>$P11</f>
        <v>0</v>
      </c>
      <c r="DI11" s="845"/>
      <c r="DJ11" s="845"/>
      <c r="DK11" s="846"/>
      <c r="DL11" s="847">
        <f>$T11</f>
        <v>0</v>
      </c>
      <c r="DM11" s="609"/>
      <c r="DN11" s="609"/>
      <c r="DP11" s="844">
        <f>$H11</f>
        <v>0</v>
      </c>
      <c r="DQ11" s="845"/>
      <c r="DR11" s="845"/>
      <c r="DS11" s="846"/>
      <c r="DT11" s="847">
        <f>$L11</f>
        <v>0</v>
      </c>
    </row>
    <row r="12" spans="2:127" ht="3.75" customHeight="1">
      <c r="BM12" s="830"/>
      <c r="BN12" s="830"/>
      <c r="BQ12" s="830"/>
      <c r="BR12" s="830"/>
      <c r="BU12" s="830"/>
      <c r="BV12" s="830"/>
      <c r="CC12" s="830"/>
      <c r="CD12" s="830"/>
      <c r="CS12" s="830"/>
      <c r="CT12" s="830"/>
      <c r="CW12" s="830"/>
      <c r="CX12" s="830"/>
      <c r="DI12" s="830"/>
      <c r="DJ12" s="830"/>
      <c r="DM12" s="830"/>
      <c r="DN12" s="830"/>
    </row>
    <row r="13" spans="2:127" ht="3.75" customHeight="1"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>
        <f>$H13</f>
        <v>0</v>
      </c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>
        <f>$H13</f>
        <v>0</v>
      </c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>
        <f>$H13</f>
        <v>0</v>
      </c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>
        <f>$H13</f>
        <v>0</v>
      </c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>
        <f>$H13</f>
        <v>0</v>
      </c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>
        <f>$H13</f>
        <v>0</v>
      </c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>
        <f>$H13</f>
        <v>0</v>
      </c>
      <c r="DQ13" s="571"/>
      <c r="DR13" s="571"/>
      <c r="DS13" s="571"/>
      <c r="DT13" s="571"/>
      <c r="DU13" s="571"/>
      <c r="DV13" s="571"/>
      <c r="DW13" s="571"/>
    </row>
    <row r="14" spans="2:127" ht="12.75" customHeight="1">
      <c r="B14" s="612"/>
      <c r="C14" s="613"/>
      <c r="D14" s="614"/>
      <c r="E14" s="849"/>
      <c r="F14" s="612" t="s">
        <v>703</v>
      </c>
      <c r="G14" s="850" t="s">
        <v>667</v>
      </c>
      <c r="H14" s="851" t="s">
        <v>704</v>
      </c>
      <c r="I14" s="852"/>
      <c r="J14" s="852"/>
      <c r="K14" s="853">
        <v>1</v>
      </c>
      <c r="L14" s="854" t="str">
        <f>H14</f>
        <v>Parcela</v>
      </c>
      <c r="M14" s="855"/>
      <c r="N14" s="855"/>
      <c r="O14" s="856">
        <f>K14+1</f>
        <v>2</v>
      </c>
      <c r="P14" s="857" t="str">
        <f>L14</f>
        <v>Parcela</v>
      </c>
      <c r="Q14" s="858"/>
      <c r="R14" s="858"/>
      <c r="S14" s="859">
        <f>O14+1</f>
        <v>3</v>
      </c>
      <c r="T14" s="854" t="str">
        <f>P14</f>
        <v>Parcela</v>
      </c>
      <c r="U14" s="855"/>
      <c r="V14" s="855"/>
      <c r="W14" s="856">
        <f>S14+1</f>
        <v>4</v>
      </c>
      <c r="X14" s="857" t="str">
        <f>P14</f>
        <v>Parcela</v>
      </c>
      <c r="Y14" s="858"/>
      <c r="Z14" s="858"/>
      <c r="AA14" s="859">
        <f>W14+1</f>
        <v>5</v>
      </c>
      <c r="AB14" s="854" t="str">
        <f>X14</f>
        <v>Parcela</v>
      </c>
      <c r="AC14" s="855"/>
      <c r="AD14" s="855"/>
      <c r="AE14" s="856">
        <f>AA14+1</f>
        <v>6</v>
      </c>
      <c r="AF14" s="857" t="str">
        <f>AB14</f>
        <v>Parcela</v>
      </c>
      <c r="AG14" s="858"/>
      <c r="AH14" s="858"/>
      <c r="AI14" s="859">
        <f>AE14+1</f>
        <v>7</v>
      </c>
      <c r="AJ14" s="854" t="str">
        <f>AF14</f>
        <v>Parcela</v>
      </c>
      <c r="AK14" s="855"/>
      <c r="AL14" s="855"/>
      <c r="AM14" s="856">
        <f>AI14+1</f>
        <v>8</v>
      </c>
      <c r="AN14" s="857" t="str">
        <f>AF14</f>
        <v>Parcela</v>
      </c>
      <c r="AO14" s="858"/>
      <c r="AP14" s="858"/>
      <c r="AQ14" s="859">
        <f>AM14+1</f>
        <v>9</v>
      </c>
      <c r="AR14" s="854" t="str">
        <f>AN14</f>
        <v>Parcela</v>
      </c>
      <c r="AS14" s="855"/>
      <c r="AT14" s="855"/>
      <c r="AU14" s="856">
        <f>AQ14+1</f>
        <v>10</v>
      </c>
      <c r="AV14" s="857" t="str">
        <f>AR14</f>
        <v>Parcela</v>
      </c>
      <c r="AW14" s="858"/>
      <c r="AX14" s="858"/>
      <c r="AY14" s="859">
        <f>AU14+1</f>
        <v>11</v>
      </c>
      <c r="AZ14" s="854" t="str">
        <f>AV14</f>
        <v>Parcela</v>
      </c>
      <c r="BA14" s="855"/>
      <c r="BB14" s="855"/>
      <c r="BC14" s="856">
        <f>AY14+1</f>
        <v>12</v>
      </c>
      <c r="BD14" s="857" t="str">
        <f>AZ14</f>
        <v>Parcela</v>
      </c>
      <c r="BE14" s="858"/>
      <c r="BF14" s="858"/>
      <c r="BG14" s="859">
        <f>BC14+1</f>
        <v>13</v>
      </c>
      <c r="BH14" s="854" t="str">
        <f>BD14</f>
        <v>Parcela</v>
      </c>
      <c r="BI14" s="855"/>
      <c r="BJ14" s="855"/>
      <c r="BK14" s="856">
        <f>BG14+1</f>
        <v>14</v>
      </c>
      <c r="BL14" s="857" t="str">
        <f>BD14</f>
        <v>Parcela</v>
      </c>
      <c r="BM14" s="858"/>
      <c r="BN14" s="858"/>
      <c r="BO14" s="859">
        <f>BK14+1</f>
        <v>15</v>
      </c>
      <c r="BP14" s="854" t="str">
        <f>BL14</f>
        <v>Parcela</v>
      </c>
      <c r="BQ14" s="855"/>
      <c r="BR14" s="855"/>
      <c r="BS14" s="856">
        <f>BO14+1</f>
        <v>16</v>
      </c>
      <c r="BT14" s="857" t="str">
        <f>BP14</f>
        <v>Parcela</v>
      </c>
      <c r="BU14" s="858"/>
      <c r="BV14" s="858"/>
      <c r="BW14" s="859">
        <f>BS14+1</f>
        <v>17</v>
      </c>
      <c r="BX14" s="854" t="str">
        <f>BT14</f>
        <v>Parcela</v>
      </c>
      <c r="BY14" s="855"/>
      <c r="BZ14" s="855"/>
      <c r="CA14" s="856">
        <f>BW14+1</f>
        <v>18</v>
      </c>
      <c r="CB14" s="857" t="str">
        <f>BX14</f>
        <v>Parcela</v>
      </c>
      <c r="CC14" s="858"/>
      <c r="CD14" s="858"/>
      <c r="CE14" s="859">
        <f>CA14+1</f>
        <v>19</v>
      </c>
      <c r="CF14" s="854" t="str">
        <f>CB14</f>
        <v>Parcela</v>
      </c>
      <c r="CG14" s="855"/>
      <c r="CH14" s="855"/>
      <c r="CI14" s="856">
        <f>CE14+1</f>
        <v>20</v>
      </c>
      <c r="CJ14" s="857" t="str">
        <f>CB14</f>
        <v>Parcela</v>
      </c>
      <c r="CK14" s="858"/>
      <c r="CL14" s="858"/>
      <c r="CM14" s="859">
        <f>CI14+1</f>
        <v>21</v>
      </c>
      <c r="CN14" s="854" t="str">
        <f>CJ14</f>
        <v>Parcela</v>
      </c>
      <c r="CO14" s="855"/>
      <c r="CP14" s="855"/>
      <c r="CQ14" s="856">
        <f>CM14+1</f>
        <v>22</v>
      </c>
      <c r="CR14" s="857" t="str">
        <f>CN14</f>
        <v>Parcela</v>
      </c>
      <c r="CS14" s="858"/>
      <c r="CT14" s="858"/>
      <c r="CU14" s="859">
        <f>CQ14+1</f>
        <v>23</v>
      </c>
      <c r="CV14" s="854" t="str">
        <f>CR14</f>
        <v>Parcela</v>
      </c>
      <c r="CW14" s="855"/>
      <c r="CX14" s="855"/>
      <c r="CY14" s="856">
        <f>CU14+1</f>
        <v>24</v>
      </c>
      <c r="CZ14" s="857" t="str">
        <f>CR14</f>
        <v>Parcela</v>
      </c>
      <c r="DA14" s="858"/>
      <c r="DB14" s="858"/>
      <c r="DC14" s="859">
        <f>CY14+1</f>
        <v>25</v>
      </c>
      <c r="DD14" s="854" t="str">
        <f>CZ14</f>
        <v>Parcela</v>
      </c>
      <c r="DE14" s="855"/>
      <c r="DF14" s="855"/>
      <c r="DG14" s="856">
        <f>DC14+1</f>
        <v>26</v>
      </c>
      <c r="DH14" s="857" t="str">
        <f>DD14</f>
        <v>Parcela</v>
      </c>
      <c r="DI14" s="858"/>
      <c r="DJ14" s="858"/>
      <c r="DK14" s="859">
        <f>DG14+1</f>
        <v>27</v>
      </c>
      <c r="DL14" s="854" t="str">
        <f>DH14</f>
        <v>Parcela</v>
      </c>
      <c r="DM14" s="855"/>
      <c r="DN14" s="855"/>
      <c r="DO14" s="856">
        <f>DK14+1</f>
        <v>28</v>
      </c>
      <c r="DP14" s="857" t="str">
        <f>DH14</f>
        <v>Parcela</v>
      </c>
      <c r="DQ14" s="858"/>
      <c r="DR14" s="858"/>
      <c r="DS14" s="859">
        <f>DO14+1</f>
        <v>29</v>
      </c>
      <c r="DT14" s="854" t="str">
        <f>DP14</f>
        <v>Parcela</v>
      </c>
      <c r="DU14" s="855"/>
      <c r="DV14" s="855"/>
      <c r="DW14" s="856">
        <f>DS14+1</f>
        <v>30</v>
      </c>
    </row>
    <row r="15" spans="2:127" ht="12.75" customHeight="1">
      <c r="B15" s="623" t="s">
        <v>657</v>
      </c>
      <c r="C15" s="624" t="s">
        <v>656</v>
      </c>
      <c r="D15" s="625"/>
      <c r="E15" s="860"/>
      <c r="F15" s="623" t="s">
        <v>42</v>
      </c>
      <c r="G15" s="861" t="s">
        <v>14</v>
      </c>
      <c r="H15" s="623" t="s">
        <v>705</v>
      </c>
      <c r="I15" s="623"/>
      <c r="J15" s="623"/>
      <c r="K15" s="623" t="s">
        <v>706</v>
      </c>
      <c r="L15" s="862" t="str">
        <f>H15</f>
        <v>SIMPLES</v>
      </c>
      <c r="M15" s="862"/>
      <c r="N15" s="862"/>
      <c r="O15" s="862" t="s">
        <v>706</v>
      </c>
      <c r="P15" s="623" t="str">
        <f>L15</f>
        <v>SIMPLES</v>
      </c>
      <c r="Q15" s="623"/>
      <c r="R15" s="623"/>
      <c r="S15" s="623" t="s">
        <v>706</v>
      </c>
      <c r="T15" s="862" t="str">
        <f>P15</f>
        <v>SIMPLES</v>
      </c>
      <c r="U15" s="862"/>
      <c r="V15" s="862"/>
      <c r="W15" s="862" t="s">
        <v>706</v>
      </c>
      <c r="X15" s="623" t="str">
        <f>T15</f>
        <v>SIMPLES</v>
      </c>
      <c r="Y15" s="623"/>
      <c r="Z15" s="623"/>
      <c r="AA15" s="623" t="s">
        <v>706</v>
      </c>
      <c r="AB15" s="862" t="str">
        <f>X15</f>
        <v>SIMPLES</v>
      </c>
      <c r="AC15" s="862"/>
      <c r="AD15" s="862"/>
      <c r="AE15" s="862" t="s">
        <v>706</v>
      </c>
      <c r="AF15" s="623" t="str">
        <f>X15</f>
        <v>SIMPLES</v>
      </c>
      <c r="AG15" s="623"/>
      <c r="AH15" s="623"/>
      <c r="AI15" s="623" t="s">
        <v>706</v>
      </c>
      <c r="AJ15" s="862" t="str">
        <f>AF15</f>
        <v>SIMPLES</v>
      </c>
      <c r="AK15" s="862"/>
      <c r="AL15" s="862"/>
      <c r="AM15" s="862" t="s">
        <v>706</v>
      </c>
      <c r="AN15" s="862" t="str">
        <f>AJ15</f>
        <v>SIMPLES</v>
      </c>
      <c r="AO15" s="862"/>
      <c r="AP15" s="862"/>
      <c r="AQ15" s="862" t="s">
        <v>706</v>
      </c>
      <c r="AR15" s="623" t="str">
        <f>AN15</f>
        <v>SIMPLES</v>
      </c>
      <c r="AS15" s="623"/>
      <c r="AT15" s="623"/>
      <c r="AU15" s="623" t="s">
        <v>706</v>
      </c>
      <c r="AV15" s="862" t="str">
        <f>AR15</f>
        <v>SIMPLES</v>
      </c>
      <c r="AW15" s="862"/>
      <c r="AX15" s="862"/>
      <c r="AY15" s="862" t="s">
        <v>706</v>
      </c>
      <c r="AZ15" s="623" t="str">
        <f>AR15</f>
        <v>SIMPLES</v>
      </c>
      <c r="BA15" s="623"/>
      <c r="BB15" s="623"/>
      <c r="BC15" s="623" t="s">
        <v>706</v>
      </c>
      <c r="BD15" s="862" t="str">
        <f>AZ15</f>
        <v>SIMPLES</v>
      </c>
      <c r="BE15" s="862"/>
      <c r="BF15" s="862"/>
      <c r="BG15" s="862" t="s">
        <v>706</v>
      </c>
      <c r="BH15" s="862" t="str">
        <f>BD15</f>
        <v>SIMPLES</v>
      </c>
      <c r="BI15" s="862"/>
      <c r="BJ15" s="862"/>
      <c r="BK15" s="862" t="s">
        <v>706</v>
      </c>
      <c r="BL15" s="623" t="str">
        <f>BH15</f>
        <v>SIMPLES</v>
      </c>
      <c r="BM15" s="623"/>
      <c r="BN15" s="623"/>
      <c r="BO15" s="623" t="s">
        <v>706</v>
      </c>
      <c r="BP15" s="862" t="str">
        <f>BL15</f>
        <v>SIMPLES</v>
      </c>
      <c r="BQ15" s="862"/>
      <c r="BR15" s="862"/>
      <c r="BS15" s="862" t="s">
        <v>706</v>
      </c>
      <c r="BT15" s="623" t="str">
        <f>BL15</f>
        <v>SIMPLES</v>
      </c>
      <c r="BU15" s="623"/>
      <c r="BV15" s="623"/>
      <c r="BW15" s="623" t="s">
        <v>706</v>
      </c>
      <c r="BX15" s="862" t="str">
        <f>BT15</f>
        <v>SIMPLES</v>
      </c>
      <c r="BY15" s="862"/>
      <c r="BZ15" s="862"/>
      <c r="CA15" s="862" t="s">
        <v>706</v>
      </c>
      <c r="CB15" s="862" t="str">
        <f>BX15</f>
        <v>SIMPLES</v>
      </c>
      <c r="CC15" s="862"/>
      <c r="CD15" s="862"/>
      <c r="CE15" s="862" t="s">
        <v>706</v>
      </c>
      <c r="CF15" s="623" t="str">
        <f>CB15</f>
        <v>SIMPLES</v>
      </c>
      <c r="CG15" s="623"/>
      <c r="CH15" s="623"/>
      <c r="CI15" s="623" t="s">
        <v>706</v>
      </c>
      <c r="CJ15" s="862" t="str">
        <f>CF15</f>
        <v>SIMPLES</v>
      </c>
      <c r="CK15" s="862"/>
      <c r="CL15" s="862"/>
      <c r="CM15" s="862" t="s">
        <v>706</v>
      </c>
      <c r="CN15" s="623" t="str">
        <f>CF15</f>
        <v>SIMPLES</v>
      </c>
      <c r="CO15" s="623"/>
      <c r="CP15" s="623"/>
      <c r="CQ15" s="623" t="s">
        <v>706</v>
      </c>
      <c r="CR15" s="862" t="str">
        <f>CN15</f>
        <v>SIMPLES</v>
      </c>
      <c r="CS15" s="862"/>
      <c r="CT15" s="862"/>
      <c r="CU15" s="862" t="s">
        <v>706</v>
      </c>
      <c r="CV15" s="862" t="str">
        <f>CR15</f>
        <v>SIMPLES</v>
      </c>
      <c r="CW15" s="862"/>
      <c r="CX15" s="862"/>
      <c r="CY15" s="862" t="s">
        <v>706</v>
      </c>
      <c r="CZ15" s="862" t="str">
        <f>CV15</f>
        <v>SIMPLES</v>
      </c>
      <c r="DA15" s="862"/>
      <c r="DB15" s="862"/>
      <c r="DC15" s="862" t="s">
        <v>706</v>
      </c>
      <c r="DD15" s="623" t="str">
        <f>CV15</f>
        <v>SIMPLES</v>
      </c>
      <c r="DE15" s="623"/>
      <c r="DF15" s="623"/>
      <c r="DG15" s="623" t="s">
        <v>706</v>
      </c>
      <c r="DH15" s="862" t="str">
        <f>DD15</f>
        <v>SIMPLES</v>
      </c>
      <c r="DI15" s="862"/>
      <c r="DJ15" s="862"/>
      <c r="DK15" s="862" t="s">
        <v>706</v>
      </c>
      <c r="DL15" s="862" t="str">
        <f>DH15</f>
        <v>SIMPLES</v>
      </c>
      <c r="DM15" s="862"/>
      <c r="DN15" s="862"/>
      <c r="DO15" s="862" t="s">
        <v>706</v>
      </c>
      <c r="DP15" s="862" t="str">
        <f>DL15</f>
        <v>SIMPLES</v>
      </c>
      <c r="DQ15" s="862"/>
      <c r="DR15" s="862"/>
      <c r="DS15" s="862" t="s">
        <v>706</v>
      </c>
      <c r="DT15" s="623" t="str">
        <f>DL15</f>
        <v>SIMPLES</v>
      </c>
      <c r="DU15" s="623"/>
      <c r="DV15" s="623"/>
      <c r="DW15" s="623" t="s">
        <v>706</v>
      </c>
    </row>
    <row r="16" spans="2:127" ht="12.75" customHeight="1">
      <c r="B16" s="1043">
        <v>1</v>
      </c>
      <c r="C16" s="2781" t="str">
        <f>[5]QCI!C16</f>
        <v>Projetos</v>
      </c>
      <c r="D16" s="2781"/>
      <c r="E16" s="2781"/>
      <c r="F16" s="567" t="e">
        <f>#REF!</f>
        <v>#REF!</v>
      </c>
      <c r="G16" s="864" t="e">
        <f>IF($F$75=0,0,F16/$F$75)</f>
        <v>#REF!</v>
      </c>
      <c r="H16" s="865">
        <v>100</v>
      </c>
      <c r="I16" s="865"/>
      <c r="J16" s="865"/>
      <c r="K16" s="866">
        <f>H16</f>
        <v>100</v>
      </c>
      <c r="L16" s="865"/>
      <c r="M16" s="865"/>
      <c r="N16" s="865"/>
      <c r="O16" s="866" t="e">
        <f>#REF!</f>
        <v>#REF!</v>
      </c>
      <c r="P16" s="865">
        <v>4.1666666666600003</v>
      </c>
      <c r="Q16" s="865"/>
      <c r="R16" s="865"/>
      <c r="S16" s="866" t="e">
        <f>O16+P16</f>
        <v>#REF!</v>
      </c>
      <c r="T16" s="865">
        <v>4.1666666666600003</v>
      </c>
      <c r="U16" s="865"/>
      <c r="V16" s="865"/>
      <c r="W16" s="866" t="e">
        <f>S16+T16</f>
        <v>#REF!</v>
      </c>
      <c r="X16" s="865">
        <v>4.1666666666600003</v>
      </c>
      <c r="Y16" s="865"/>
      <c r="Z16" s="865"/>
      <c r="AA16" s="866" t="e">
        <f>W16+X16</f>
        <v>#REF!</v>
      </c>
      <c r="AB16" s="865">
        <v>4.1666666666600003</v>
      </c>
      <c r="AC16" s="867"/>
      <c r="AD16" s="867"/>
      <c r="AE16" s="866" t="e">
        <f>AA16+AB16</f>
        <v>#REF!</v>
      </c>
      <c r="AF16" s="865">
        <v>4.1666666666600003</v>
      </c>
      <c r="AG16" s="865"/>
      <c r="AH16" s="865"/>
      <c r="AI16" s="866" t="e">
        <f>AE16+AF16</f>
        <v>#REF!</v>
      </c>
      <c r="AJ16" s="865">
        <v>4.1666666666600003</v>
      </c>
      <c r="AK16" s="867"/>
      <c r="AL16" s="867"/>
      <c r="AM16" s="866" t="e">
        <f>AI16+AJ16</f>
        <v>#REF!</v>
      </c>
      <c r="AN16" s="865">
        <v>4.1666666666600003</v>
      </c>
      <c r="AO16" s="867"/>
      <c r="AP16" s="867"/>
      <c r="AQ16" s="866" t="e">
        <f>AM16+AN16</f>
        <v>#REF!</v>
      </c>
      <c r="AR16" s="865">
        <v>4.1666666666600003</v>
      </c>
      <c r="AS16" s="867"/>
      <c r="AT16" s="867"/>
      <c r="AU16" s="866" t="e">
        <f>AQ16+AR16</f>
        <v>#REF!</v>
      </c>
      <c r="AV16" s="865">
        <v>4.1666666666600003</v>
      </c>
      <c r="AW16" s="867"/>
      <c r="AX16" s="867"/>
      <c r="AY16" s="866" t="e">
        <f>AU16+AV16</f>
        <v>#REF!</v>
      </c>
      <c r="AZ16" s="865">
        <v>4.1666666666600003</v>
      </c>
      <c r="BA16" s="867"/>
      <c r="BB16" s="867"/>
      <c r="BC16" s="866" t="e">
        <f>AY16+AZ16</f>
        <v>#REF!</v>
      </c>
      <c r="BD16" s="865">
        <v>4.1666666666600003</v>
      </c>
      <c r="BE16" s="867"/>
      <c r="BF16" s="867"/>
      <c r="BG16" s="866" t="e">
        <f>BC16+BD16</f>
        <v>#REF!</v>
      </c>
      <c r="BH16" s="865">
        <v>4.1666666666600003</v>
      </c>
      <c r="BI16" s="867"/>
      <c r="BJ16" s="867"/>
      <c r="BK16" s="866" t="e">
        <f>BG16+BH16</f>
        <v>#REF!</v>
      </c>
      <c r="BL16" s="865">
        <v>4.1666666666600003</v>
      </c>
      <c r="BM16" s="867"/>
      <c r="BN16" s="867"/>
      <c r="BO16" s="866" t="e">
        <f>BK16+BL16</f>
        <v>#REF!</v>
      </c>
      <c r="BP16" s="865">
        <v>4.1666666666600003</v>
      </c>
      <c r="BQ16" s="867"/>
      <c r="BR16" s="867"/>
      <c r="BS16" s="866" t="e">
        <f>BO16+BP16</f>
        <v>#REF!</v>
      </c>
      <c r="BT16" s="865">
        <v>4.1666666666600003</v>
      </c>
      <c r="BU16" s="867"/>
      <c r="BV16" s="867"/>
      <c r="BW16" s="866" t="e">
        <f>BS16+BT16</f>
        <v>#REF!</v>
      </c>
      <c r="BX16" s="865">
        <v>4.1666666666600003</v>
      </c>
      <c r="BY16" s="867"/>
      <c r="BZ16" s="867"/>
      <c r="CA16" s="866" t="e">
        <f>BW16+BX16</f>
        <v>#REF!</v>
      </c>
      <c r="CB16" s="865">
        <v>4.1666666666600003</v>
      </c>
      <c r="CC16" s="867"/>
      <c r="CD16" s="867"/>
      <c r="CE16" s="866" t="e">
        <f>CA16+CB16</f>
        <v>#REF!</v>
      </c>
      <c r="CF16" s="865">
        <v>4.1666666666600003</v>
      </c>
      <c r="CG16" s="867"/>
      <c r="CH16" s="867"/>
      <c r="CI16" s="866" t="e">
        <f>CE16+CF16</f>
        <v>#REF!</v>
      </c>
      <c r="CJ16" s="865">
        <v>4.1666666666600003</v>
      </c>
      <c r="CK16" s="865"/>
      <c r="CL16" s="865"/>
      <c r="CM16" s="866" t="e">
        <f>CI16+CJ16</f>
        <v>#REF!</v>
      </c>
      <c r="CN16" s="865">
        <v>4.1666666666600003</v>
      </c>
      <c r="CO16" s="867"/>
      <c r="CP16" s="867"/>
      <c r="CQ16" s="866" t="e">
        <f>CM16+CN16</f>
        <v>#REF!</v>
      </c>
      <c r="CR16" s="865">
        <v>4.1666666666600003</v>
      </c>
      <c r="CS16" s="867"/>
      <c r="CT16" s="867"/>
      <c r="CU16" s="866" t="e">
        <f>CQ16+CR16</f>
        <v>#REF!</v>
      </c>
      <c r="CV16" s="865">
        <v>4.1666666666600003</v>
      </c>
      <c r="CW16" s="867"/>
      <c r="CX16" s="867"/>
      <c r="CY16" s="866" t="e">
        <f>CU16+CV16</f>
        <v>#REF!</v>
      </c>
      <c r="CZ16" s="865"/>
      <c r="DA16" s="865"/>
      <c r="DB16" s="865"/>
      <c r="DC16" s="866" t="e">
        <f>CY16+CZ16</f>
        <v>#REF!</v>
      </c>
      <c r="DD16" s="865"/>
      <c r="DE16" s="867"/>
      <c r="DF16" s="867"/>
      <c r="DG16" s="866" t="e">
        <f>DC16+DD16</f>
        <v>#REF!</v>
      </c>
      <c r="DH16" s="865"/>
      <c r="DI16" s="867"/>
      <c r="DJ16" s="867"/>
      <c r="DK16" s="866" t="e">
        <f>DG16+DH16</f>
        <v>#REF!</v>
      </c>
      <c r="DL16" s="865"/>
      <c r="DM16" s="867"/>
      <c r="DN16" s="867"/>
      <c r="DO16" s="866" t="e">
        <f>DK16+DL16</f>
        <v>#REF!</v>
      </c>
      <c r="DP16" s="865"/>
      <c r="DQ16" s="865"/>
      <c r="DR16" s="865"/>
      <c r="DS16" s="866" t="e">
        <f>DO16+DP16</f>
        <v>#REF!</v>
      </c>
      <c r="DT16" s="865"/>
      <c r="DU16" s="867"/>
      <c r="DV16" s="867"/>
      <c r="DW16" s="866" t="e">
        <f>DS16+DT16</f>
        <v>#REF!</v>
      </c>
    </row>
    <row r="17" spans="2:127" ht="12.75" customHeight="1">
      <c r="B17" s="863"/>
      <c r="C17" s="905"/>
      <c r="D17" s="906"/>
      <c r="E17" s="907"/>
      <c r="F17" s="567" t="e">
        <f>#REF!</f>
        <v>#REF!</v>
      </c>
      <c r="G17" s="864"/>
      <c r="H17" s="865"/>
      <c r="I17" s="865"/>
      <c r="J17" s="865"/>
      <c r="K17" s="866"/>
      <c r="L17" s="865"/>
      <c r="M17" s="865"/>
      <c r="N17" s="865"/>
      <c r="O17" s="866"/>
      <c r="P17" s="865"/>
      <c r="Q17" s="865"/>
      <c r="R17" s="865"/>
      <c r="S17" s="866"/>
      <c r="T17" s="865"/>
      <c r="U17" s="865"/>
      <c r="V17" s="865"/>
      <c r="W17" s="866"/>
      <c r="X17" s="865"/>
      <c r="Y17" s="865"/>
      <c r="Z17" s="865"/>
      <c r="AA17" s="866"/>
      <c r="AB17" s="865"/>
      <c r="AC17" s="867"/>
      <c r="AD17" s="867"/>
      <c r="AE17" s="866"/>
      <c r="AF17" s="865"/>
      <c r="AG17" s="865"/>
      <c r="AH17" s="865"/>
      <c r="AI17" s="866"/>
      <c r="AJ17" s="865"/>
      <c r="AK17" s="867"/>
      <c r="AL17" s="867"/>
      <c r="AM17" s="866"/>
      <c r="AN17" s="865"/>
      <c r="AO17" s="867"/>
      <c r="AP17" s="867"/>
      <c r="AQ17" s="866"/>
      <c r="AR17" s="865"/>
      <c r="AS17" s="867"/>
      <c r="AT17" s="867"/>
      <c r="AU17" s="866"/>
      <c r="AV17" s="865"/>
      <c r="AW17" s="867"/>
      <c r="AX17" s="867"/>
      <c r="AY17" s="866"/>
      <c r="AZ17" s="865"/>
      <c r="BA17" s="867"/>
      <c r="BB17" s="867"/>
      <c r="BC17" s="866"/>
      <c r="BD17" s="865"/>
      <c r="BE17" s="867"/>
      <c r="BF17" s="867"/>
      <c r="BG17" s="866"/>
      <c r="BH17" s="865"/>
      <c r="BI17" s="867"/>
      <c r="BJ17" s="867"/>
      <c r="BK17" s="866"/>
      <c r="BL17" s="865"/>
      <c r="BM17" s="867"/>
      <c r="BN17" s="867"/>
      <c r="BO17" s="866"/>
      <c r="BP17" s="865"/>
      <c r="BQ17" s="867"/>
      <c r="BR17" s="867"/>
      <c r="BS17" s="866"/>
      <c r="BT17" s="865"/>
      <c r="BU17" s="867"/>
      <c r="BV17" s="867"/>
      <c r="BW17" s="866"/>
      <c r="BX17" s="865"/>
      <c r="BY17" s="867"/>
      <c r="BZ17" s="867"/>
      <c r="CA17" s="866"/>
      <c r="CB17" s="865"/>
      <c r="CC17" s="867"/>
      <c r="CD17" s="867"/>
      <c r="CE17" s="866"/>
      <c r="CF17" s="865"/>
      <c r="CG17" s="867"/>
      <c r="CH17" s="867"/>
      <c r="CI17" s="866"/>
      <c r="CJ17" s="865"/>
      <c r="CK17" s="865"/>
      <c r="CL17" s="865"/>
      <c r="CM17" s="866"/>
      <c r="CN17" s="865"/>
      <c r="CO17" s="867"/>
      <c r="CP17" s="867"/>
      <c r="CQ17" s="866"/>
      <c r="CR17" s="865"/>
      <c r="CS17" s="867"/>
      <c r="CT17" s="867"/>
      <c r="CU17" s="866"/>
      <c r="CV17" s="865"/>
      <c r="CW17" s="867"/>
      <c r="CX17" s="867"/>
      <c r="CY17" s="866"/>
      <c r="CZ17" s="865"/>
      <c r="DA17" s="865"/>
      <c r="DB17" s="865"/>
      <c r="DC17" s="866"/>
      <c r="DD17" s="865"/>
      <c r="DE17" s="867"/>
      <c r="DF17" s="867"/>
      <c r="DG17" s="866"/>
      <c r="DH17" s="865"/>
      <c r="DI17" s="867"/>
      <c r="DJ17" s="867"/>
      <c r="DK17" s="866"/>
      <c r="DL17" s="865"/>
      <c r="DM17" s="867"/>
      <c r="DN17" s="867"/>
      <c r="DO17" s="866"/>
      <c r="DP17" s="865"/>
      <c r="DQ17" s="865"/>
      <c r="DR17" s="865"/>
      <c r="DS17" s="866"/>
      <c r="DT17" s="865"/>
      <c r="DU17" s="867"/>
      <c r="DV17" s="867"/>
      <c r="DW17" s="866"/>
    </row>
    <row r="18" spans="2:127" ht="12.75" customHeight="1">
      <c r="B18" s="1043">
        <v>2</v>
      </c>
      <c r="C18" s="2781" t="str">
        <f>[5]QCI!C21</f>
        <v>Serviços Preliminares</v>
      </c>
      <c r="D18" s="2781"/>
      <c r="E18" s="2781"/>
      <c r="F18" s="567" t="e">
        <f>#REF!</f>
        <v>#REF!</v>
      </c>
      <c r="G18" s="864" t="e">
        <f>IF($F$75=0,0,F18/$F$75)</f>
        <v>#REF!</v>
      </c>
      <c r="H18" s="865"/>
      <c r="I18" s="865"/>
      <c r="J18" s="865"/>
      <c r="K18" s="866">
        <f>H18</f>
        <v>0</v>
      </c>
      <c r="L18" s="865"/>
      <c r="M18" s="865"/>
      <c r="N18" s="865"/>
      <c r="O18" s="866">
        <f>K18+L18</f>
        <v>0</v>
      </c>
      <c r="P18" s="865">
        <v>4.1666666666600003</v>
      </c>
      <c r="Q18" s="865"/>
      <c r="R18" s="865"/>
      <c r="S18" s="866">
        <f>O18+P18</f>
        <v>4.1666666666600003</v>
      </c>
      <c r="T18" s="865">
        <v>4.1666666666600003</v>
      </c>
      <c r="U18" s="865"/>
      <c r="V18" s="865"/>
      <c r="W18" s="866">
        <f>S18+T18</f>
        <v>8.3333333333200006</v>
      </c>
      <c r="X18" s="865">
        <v>4.1666666666600003</v>
      </c>
      <c r="Y18" s="865"/>
      <c r="Z18" s="865"/>
      <c r="AA18" s="866">
        <f>W18+X18</f>
        <v>12.499999999980002</v>
      </c>
      <c r="AB18" s="865">
        <v>4.1666666666600003</v>
      </c>
      <c r="AC18" s="867"/>
      <c r="AD18" s="867"/>
      <c r="AE18" s="866">
        <f>AA18+AB18</f>
        <v>16.666666666640001</v>
      </c>
      <c r="AF18" s="865">
        <v>4.1666666666600003</v>
      </c>
      <c r="AG18" s="865"/>
      <c r="AH18" s="865"/>
      <c r="AI18" s="866">
        <f>AE18+AF18</f>
        <v>20.833333333300001</v>
      </c>
      <c r="AJ18" s="865">
        <v>4.1666666666600003</v>
      </c>
      <c r="AK18" s="867"/>
      <c r="AL18" s="867"/>
      <c r="AM18" s="866">
        <f>AI18+AJ18</f>
        <v>24.99999999996</v>
      </c>
      <c r="AN18" s="865">
        <v>4.1666666666600003</v>
      </c>
      <c r="AO18" s="867"/>
      <c r="AP18" s="867"/>
      <c r="AQ18" s="866">
        <f>AM18+AN18</f>
        <v>29.166666666619999</v>
      </c>
      <c r="AR18" s="865">
        <v>4.1666666666600003</v>
      </c>
      <c r="AS18" s="867"/>
      <c r="AT18" s="867"/>
      <c r="AU18" s="866">
        <f>AQ18+AR18</f>
        <v>33.333333333280002</v>
      </c>
      <c r="AV18" s="865">
        <v>4.1666666666600003</v>
      </c>
      <c r="AW18" s="867"/>
      <c r="AX18" s="867"/>
      <c r="AY18" s="866">
        <f>AU18+AV18</f>
        <v>37.499999999940002</v>
      </c>
      <c r="AZ18" s="865">
        <v>4.1666666666600003</v>
      </c>
      <c r="BA18" s="867"/>
      <c r="BB18" s="867"/>
      <c r="BC18" s="866">
        <f>AY18+AZ18</f>
        <v>41.666666666600001</v>
      </c>
      <c r="BD18" s="865">
        <v>4.1666666666600003</v>
      </c>
      <c r="BE18" s="867"/>
      <c r="BF18" s="867"/>
      <c r="BG18" s="866">
        <f>BC18+BD18</f>
        <v>45.833333333260001</v>
      </c>
      <c r="BH18" s="865">
        <v>4.1666666666600003</v>
      </c>
      <c r="BI18" s="867"/>
      <c r="BJ18" s="867"/>
      <c r="BK18" s="866">
        <f>BG18+BH18</f>
        <v>49.99999999992</v>
      </c>
      <c r="BL18" s="865">
        <v>4.1666666666600003</v>
      </c>
      <c r="BM18" s="867"/>
      <c r="BN18" s="867"/>
      <c r="BO18" s="866">
        <f>BK18+BL18</f>
        <v>54.166666666579999</v>
      </c>
      <c r="BP18" s="865">
        <v>4.1666666666600003</v>
      </c>
      <c r="BQ18" s="867"/>
      <c r="BR18" s="867"/>
      <c r="BS18" s="866">
        <f>BO18+BP18</f>
        <v>58.333333333239999</v>
      </c>
      <c r="BT18" s="865">
        <v>4.1666666666600003</v>
      </c>
      <c r="BU18" s="867"/>
      <c r="BV18" s="867"/>
      <c r="BW18" s="866">
        <f>BS18+BT18</f>
        <v>62.499999999899998</v>
      </c>
      <c r="BX18" s="865">
        <v>4.1666666666600003</v>
      </c>
      <c r="BY18" s="867"/>
      <c r="BZ18" s="867"/>
      <c r="CA18" s="866">
        <f>BW18+BX18</f>
        <v>66.666666666560005</v>
      </c>
      <c r="CB18" s="865">
        <v>4.1666666666600003</v>
      </c>
      <c r="CC18" s="867"/>
      <c r="CD18" s="867"/>
      <c r="CE18" s="866">
        <f>CA18+CB18</f>
        <v>70.833333333220011</v>
      </c>
      <c r="CF18" s="865">
        <v>4.1666666666600003</v>
      </c>
      <c r="CG18" s="867"/>
      <c r="CH18" s="867"/>
      <c r="CI18" s="866">
        <f>CE18+CF18</f>
        <v>74.999999999880018</v>
      </c>
      <c r="CJ18" s="865">
        <v>4.1666666666600003</v>
      </c>
      <c r="CK18" s="865"/>
      <c r="CL18" s="865"/>
      <c r="CM18" s="866">
        <f>CI18+CJ18</f>
        <v>79.166666666540024</v>
      </c>
      <c r="CN18" s="865">
        <v>4.1666666666600003</v>
      </c>
      <c r="CO18" s="867"/>
      <c r="CP18" s="867"/>
      <c r="CQ18" s="866">
        <f>CM18+CN18</f>
        <v>83.333333333200031</v>
      </c>
      <c r="CR18" s="865">
        <v>4.1666666666600003</v>
      </c>
      <c r="CS18" s="867"/>
      <c r="CT18" s="867"/>
      <c r="CU18" s="866">
        <f>CQ18+CR18</f>
        <v>87.499999999860037</v>
      </c>
      <c r="CV18" s="865">
        <v>4.1666666666600003</v>
      </c>
      <c r="CW18" s="867"/>
      <c r="CX18" s="867"/>
      <c r="CY18" s="866">
        <f>CU18+CV18</f>
        <v>91.666666666520044</v>
      </c>
      <c r="CZ18" s="865"/>
      <c r="DA18" s="865"/>
      <c r="DB18" s="865"/>
      <c r="DC18" s="866">
        <f>CY18+CZ18</f>
        <v>91.666666666520044</v>
      </c>
      <c r="DD18" s="865"/>
      <c r="DE18" s="867"/>
      <c r="DF18" s="867"/>
      <c r="DG18" s="866">
        <f>DC18+DD18</f>
        <v>91.666666666520044</v>
      </c>
      <c r="DH18" s="865"/>
      <c r="DI18" s="867"/>
      <c r="DJ18" s="867"/>
      <c r="DK18" s="866">
        <f>DG18+DH18</f>
        <v>91.666666666520044</v>
      </c>
      <c r="DL18" s="865"/>
      <c r="DM18" s="867"/>
      <c r="DN18" s="867"/>
      <c r="DO18" s="866">
        <f>DK18+DL18</f>
        <v>91.666666666520044</v>
      </c>
      <c r="DP18" s="865"/>
      <c r="DQ18" s="865"/>
      <c r="DR18" s="865"/>
      <c r="DS18" s="866">
        <f>DO18+DP18</f>
        <v>91.666666666520044</v>
      </c>
      <c r="DT18" s="865"/>
      <c r="DU18" s="867"/>
      <c r="DV18" s="867"/>
      <c r="DW18" s="866">
        <f>DS18+DT18</f>
        <v>91.666666666520044</v>
      </c>
    </row>
    <row r="19" spans="2:127" ht="12.75" customHeight="1">
      <c r="B19" s="863"/>
      <c r="C19" s="905" t="e">
        <f>#REF!</f>
        <v>#REF!</v>
      </c>
      <c r="D19" s="906"/>
      <c r="E19" s="907"/>
      <c r="F19" s="567" t="e">
        <f>#REF!</f>
        <v>#REF!</v>
      </c>
      <c r="G19" s="864"/>
      <c r="H19" s="865"/>
      <c r="I19" s="865"/>
      <c r="J19" s="865"/>
      <c r="K19" s="866"/>
      <c r="L19" s="865"/>
      <c r="M19" s="865"/>
      <c r="N19" s="865"/>
      <c r="O19" s="866"/>
      <c r="P19" s="865"/>
      <c r="Q19" s="865"/>
      <c r="R19" s="865"/>
      <c r="S19" s="866"/>
      <c r="T19" s="865"/>
      <c r="U19" s="865"/>
      <c r="V19" s="865"/>
      <c r="W19" s="866"/>
      <c r="X19" s="865"/>
      <c r="Y19" s="865"/>
      <c r="Z19" s="865"/>
      <c r="AA19" s="866"/>
      <c r="AB19" s="865"/>
      <c r="AC19" s="867"/>
      <c r="AD19" s="867"/>
      <c r="AE19" s="866"/>
      <c r="AF19" s="865"/>
      <c r="AG19" s="865"/>
      <c r="AH19" s="865"/>
      <c r="AI19" s="866"/>
      <c r="AJ19" s="865"/>
      <c r="AK19" s="867"/>
      <c r="AL19" s="867"/>
      <c r="AM19" s="866"/>
      <c r="AN19" s="865"/>
      <c r="AO19" s="867"/>
      <c r="AP19" s="867"/>
      <c r="AQ19" s="866"/>
      <c r="AR19" s="865"/>
      <c r="AS19" s="867"/>
      <c r="AT19" s="867"/>
      <c r="AU19" s="866"/>
      <c r="AV19" s="865"/>
      <c r="AW19" s="867"/>
      <c r="AX19" s="867"/>
      <c r="AY19" s="866"/>
      <c r="AZ19" s="865"/>
      <c r="BA19" s="867"/>
      <c r="BB19" s="867"/>
      <c r="BC19" s="866"/>
      <c r="BD19" s="865"/>
      <c r="BE19" s="867"/>
      <c r="BF19" s="867"/>
      <c r="BG19" s="866"/>
      <c r="BH19" s="865"/>
      <c r="BI19" s="867"/>
      <c r="BJ19" s="867"/>
      <c r="BK19" s="866"/>
      <c r="BL19" s="865"/>
      <c r="BM19" s="867"/>
      <c r="BN19" s="867"/>
      <c r="BO19" s="866"/>
      <c r="BP19" s="865"/>
      <c r="BQ19" s="867"/>
      <c r="BR19" s="867"/>
      <c r="BS19" s="866"/>
      <c r="BT19" s="865"/>
      <c r="BU19" s="867"/>
      <c r="BV19" s="867"/>
      <c r="BW19" s="866"/>
      <c r="BX19" s="865"/>
      <c r="BY19" s="867"/>
      <c r="BZ19" s="867"/>
      <c r="CA19" s="866"/>
      <c r="CB19" s="865"/>
      <c r="CC19" s="867"/>
      <c r="CD19" s="867"/>
      <c r="CE19" s="866"/>
      <c r="CF19" s="865"/>
      <c r="CG19" s="867"/>
      <c r="CH19" s="867"/>
      <c r="CI19" s="866"/>
      <c r="CJ19" s="865"/>
      <c r="CK19" s="865"/>
      <c r="CL19" s="865"/>
      <c r="CM19" s="866"/>
      <c r="CN19" s="865"/>
      <c r="CO19" s="867"/>
      <c r="CP19" s="867"/>
      <c r="CQ19" s="866"/>
      <c r="CR19" s="865"/>
      <c r="CS19" s="867"/>
      <c r="CT19" s="867"/>
      <c r="CU19" s="866"/>
      <c r="CV19" s="865"/>
      <c r="CW19" s="867"/>
      <c r="CX19" s="867"/>
      <c r="CY19" s="866"/>
      <c r="CZ19" s="865"/>
      <c r="DA19" s="865"/>
      <c r="DB19" s="865"/>
      <c r="DC19" s="866"/>
      <c r="DD19" s="865"/>
      <c r="DE19" s="867"/>
      <c r="DF19" s="867"/>
      <c r="DG19" s="866"/>
      <c r="DH19" s="865"/>
      <c r="DI19" s="867"/>
      <c r="DJ19" s="867"/>
      <c r="DK19" s="866"/>
      <c r="DL19" s="865"/>
      <c r="DM19" s="867"/>
      <c r="DN19" s="867"/>
      <c r="DO19" s="866"/>
      <c r="DP19" s="865"/>
      <c r="DQ19" s="865"/>
      <c r="DR19" s="865"/>
      <c r="DS19" s="866"/>
      <c r="DT19" s="865"/>
      <c r="DU19" s="867"/>
      <c r="DV19" s="867"/>
      <c r="DW19" s="866"/>
    </row>
    <row r="20" spans="2:127" ht="12.75" customHeight="1">
      <c r="B20" s="863"/>
      <c r="C20" s="905" t="e">
        <f>#REF!</f>
        <v>#REF!</v>
      </c>
      <c r="D20" s="906"/>
      <c r="E20" s="907"/>
      <c r="F20" s="567" t="e">
        <f>#REF!</f>
        <v>#REF!</v>
      </c>
      <c r="G20" s="864"/>
      <c r="H20" s="865"/>
      <c r="I20" s="865"/>
      <c r="J20" s="865"/>
      <c r="K20" s="866"/>
      <c r="L20" s="865"/>
      <c r="M20" s="865"/>
      <c r="N20" s="865"/>
      <c r="O20" s="866"/>
      <c r="P20" s="865"/>
      <c r="Q20" s="865"/>
      <c r="R20" s="865"/>
      <c r="S20" s="866"/>
      <c r="T20" s="865"/>
      <c r="U20" s="865"/>
      <c r="V20" s="865"/>
      <c r="W20" s="866"/>
      <c r="X20" s="865"/>
      <c r="Y20" s="865"/>
      <c r="Z20" s="865"/>
      <c r="AA20" s="866"/>
      <c r="AB20" s="865"/>
      <c r="AC20" s="867"/>
      <c r="AD20" s="867"/>
      <c r="AE20" s="866"/>
      <c r="AF20" s="865"/>
      <c r="AG20" s="865"/>
      <c r="AH20" s="865"/>
      <c r="AI20" s="866"/>
      <c r="AJ20" s="865"/>
      <c r="AK20" s="867"/>
      <c r="AL20" s="867"/>
      <c r="AM20" s="866"/>
      <c r="AN20" s="865"/>
      <c r="AO20" s="867"/>
      <c r="AP20" s="867"/>
      <c r="AQ20" s="866"/>
      <c r="AR20" s="865"/>
      <c r="AS20" s="867"/>
      <c r="AT20" s="867"/>
      <c r="AU20" s="866"/>
      <c r="AV20" s="865"/>
      <c r="AW20" s="867"/>
      <c r="AX20" s="867"/>
      <c r="AY20" s="866"/>
      <c r="AZ20" s="865"/>
      <c r="BA20" s="867"/>
      <c r="BB20" s="867"/>
      <c r="BC20" s="866"/>
      <c r="BD20" s="865"/>
      <c r="BE20" s="867"/>
      <c r="BF20" s="867"/>
      <c r="BG20" s="866"/>
      <c r="BH20" s="865"/>
      <c r="BI20" s="867"/>
      <c r="BJ20" s="867"/>
      <c r="BK20" s="866"/>
      <c r="BL20" s="865"/>
      <c r="BM20" s="867"/>
      <c r="BN20" s="867"/>
      <c r="BO20" s="866"/>
      <c r="BP20" s="865"/>
      <c r="BQ20" s="867"/>
      <c r="BR20" s="867"/>
      <c r="BS20" s="866"/>
      <c r="BT20" s="865"/>
      <c r="BU20" s="867"/>
      <c r="BV20" s="867"/>
      <c r="BW20" s="866"/>
      <c r="BX20" s="865"/>
      <c r="BY20" s="867"/>
      <c r="BZ20" s="867"/>
      <c r="CA20" s="866"/>
      <c r="CB20" s="865"/>
      <c r="CC20" s="867"/>
      <c r="CD20" s="867"/>
      <c r="CE20" s="866"/>
      <c r="CF20" s="865"/>
      <c r="CG20" s="867"/>
      <c r="CH20" s="867"/>
      <c r="CI20" s="866"/>
      <c r="CJ20" s="865"/>
      <c r="CK20" s="865"/>
      <c r="CL20" s="865"/>
      <c r="CM20" s="866"/>
      <c r="CN20" s="865"/>
      <c r="CO20" s="867"/>
      <c r="CP20" s="867"/>
      <c r="CQ20" s="866"/>
      <c r="CR20" s="865"/>
      <c r="CS20" s="867"/>
      <c r="CT20" s="867"/>
      <c r="CU20" s="866"/>
      <c r="CV20" s="865"/>
      <c r="CW20" s="867"/>
      <c r="CX20" s="867"/>
      <c r="CY20" s="866"/>
      <c r="CZ20" s="865"/>
      <c r="DA20" s="865"/>
      <c r="DB20" s="865"/>
      <c r="DC20" s="866"/>
      <c r="DD20" s="865"/>
      <c r="DE20" s="867"/>
      <c r="DF20" s="867"/>
      <c r="DG20" s="866"/>
      <c r="DH20" s="865"/>
      <c r="DI20" s="867"/>
      <c r="DJ20" s="867"/>
      <c r="DK20" s="866"/>
      <c r="DL20" s="865"/>
      <c r="DM20" s="867"/>
      <c r="DN20" s="867"/>
      <c r="DO20" s="866"/>
      <c r="DP20" s="865"/>
      <c r="DQ20" s="865"/>
      <c r="DR20" s="865"/>
      <c r="DS20" s="866"/>
      <c r="DT20" s="865"/>
      <c r="DU20" s="867"/>
      <c r="DV20" s="867"/>
      <c r="DW20" s="866"/>
    </row>
    <row r="21" spans="2:127" ht="12.75" customHeight="1">
      <c r="B21" s="863"/>
      <c r="C21" s="905"/>
      <c r="D21" s="906"/>
      <c r="E21" s="907"/>
      <c r="F21" s="567" t="e">
        <f>#REF!</f>
        <v>#REF!</v>
      </c>
      <c r="G21" s="864"/>
      <c r="H21" s="865"/>
      <c r="I21" s="865"/>
      <c r="J21" s="865"/>
      <c r="K21" s="866"/>
      <c r="L21" s="865"/>
      <c r="M21" s="865"/>
      <c r="N21" s="865"/>
      <c r="O21" s="866"/>
      <c r="P21" s="865"/>
      <c r="Q21" s="865"/>
      <c r="R21" s="865"/>
      <c r="S21" s="866"/>
      <c r="T21" s="865"/>
      <c r="U21" s="865"/>
      <c r="V21" s="865"/>
      <c r="W21" s="866"/>
      <c r="X21" s="865"/>
      <c r="Y21" s="865"/>
      <c r="Z21" s="865"/>
      <c r="AA21" s="866"/>
      <c r="AB21" s="865"/>
      <c r="AC21" s="867"/>
      <c r="AD21" s="867"/>
      <c r="AE21" s="866"/>
      <c r="AF21" s="865"/>
      <c r="AG21" s="865"/>
      <c r="AH21" s="865"/>
      <c r="AI21" s="866"/>
      <c r="AJ21" s="865"/>
      <c r="AK21" s="867"/>
      <c r="AL21" s="867"/>
      <c r="AM21" s="866"/>
      <c r="AN21" s="865"/>
      <c r="AO21" s="867"/>
      <c r="AP21" s="867"/>
      <c r="AQ21" s="866"/>
      <c r="AR21" s="865"/>
      <c r="AS21" s="867"/>
      <c r="AT21" s="867"/>
      <c r="AU21" s="866"/>
      <c r="AV21" s="865"/>
      <c r="AW21" s="867"/>
      <c r="AX21" s="867"/>
      <c r="AY21" s="866"/>
      <c r="AZ21" s="865"/>
      <c r="BA21" s="867"/>
      <c r="BB21" s="867"/>
      <c r="BC21" s="866"/>
      <c r="BD21" s="865"/>
      <c r="BE21" s="867"/>
      <c r="BF21" s="867"/>
      <c r="BG21" s="866"/>
      <c r="BH21" s="865"/>
      <c r="BI21" s="867"/>
      <c r="BJ21" s="867"/>
      <c r="BK21" s="866"/>
      <c r="BL21" s="865"/>
      <c r="BM21" s="867"/>
      <c r="BN21" s="867"/>
      <c r="BO21" s="866"/>
      <c r="BP21" s="865"/>
      <c r="BQ21" s="867"/>
      <c r="BR21" s="867"/>
      <c r="BS21" s="866"/>
      <c r="BT21" s="865"/>
      <c r="BU21" s="867"/>
      <c r="BV21" s="867"/>
      <c r="BW21" s="866"/>
      <c r="BX21" s="865"/>
      <c r="BY21" s="867"/>
      <c r="BZ21" s="867"/>
      <c r="CA21" s="866"/>
      <c r="CB21" s="865"/>
      <c r="CC21" s="867"/>
      <c r="CD21" s="867"/>
      <c r="CE21" s="866"/>
      <c r="CF21" s="865"/>
      <c r="CG21" s="867"/>
      <c r="CH21" s="867"/>
      <c r="CI21" s="866"/>
      <c r="CJ21" s="865"/>
      <c r="CK21" s="865"/>
      <c r="CL21" s="865"/>
      <c r="CM21" s="866"/>
      <c r="CN21" s="865"/>
      <c r="CO21" s="867"/>
      <c r="CP21" s="867"/>
      <c r="CQ21" s="866"/>
      <c r="CR21" s="865"/>
      <c r="CS21" s="867"/>
      <c r="CT21" s="867"/>
      <c r="CU21" s="866"/>
      <c r="CV21" s="865"/>
      <c r="CW21" s="867"/>
      <c r="CX21" s="867"/>
      <c r="CY21" s="866"/>
      <c r="CZ21" s="865"/>
      <c r="DA21" s="865"/>
      <c r="DB21" s="865"/>
      <c r="DC21" s="866"/>
      <c r="DD21" s="865"/>
      <c r="DE21" s="867"/>
      <c r="DF21" s="867"/>
      <c r="DG21" s="866"/>
      <c r="DH21" s="865"/>
      <c r="DI21" s="867"/>
      <c r="DJ21" s="867"/>
      <c r="DK21" s="866"/>
      <c r="DL21" s="865"/>
      <c r="DM21" s="867"/>
      <c r="DN21" s="867"/>
      <c r="DO21" s="866"/>
      <c r="DP21" s="865"/>
      <c r="DQ21" s="865"/>
      <c r="DR21" s="865"/>
      <c r="DS21" s="866"/>
      <c r="DT21" s="865"/>
      <c r="DU21" s="867"/>
      <c r="DV21" s="867"/>
      <c r="DW21" s="866"/>
    </row>
    <row r="22" spans="2:127" ht="12.75" customHeight="1">
      <c r="B22" s="1043">
        <v>3</v>
      </c>
      <c r="C22" s="2781" t="str">
        <f>[5]QCI!C26</f>
        <v>Terraplenagem</v>
      </c>
      <c r="D22" s="2781"/>
      <c r="E22" s="2781"/>
      <c r="F22" s="567" t="e">
        <f>#REF!</f>
        <v>#REF!</v>
      </c>
      <c r="G22" s="864" t="e">
        <f>IF($F$75=0,0,F22/$F$75)</f>
        <v>#REF!</v>
      </c>
      <c r="H22" s="865"/>
      <c r="I22" s="865"/>
      <c r="J22" s="865"/>
      <c r="K22" s="866">
        <f>H22</f>
        <v>0</v>
      </c>
      <c r="L22" s="865"/>
      <c r="M22" s="865"/>
      <c r="N22" s="865"/>
      <c r="O22" s="866">
        <f>K22+L22</f>
        <v>0</v>
      </c>
      <c r="P22" s="865">
        <v>4.1666666666600003</v>
      </c>
      <c r="Q22" s="865"/>
      <c r="R22" s="865"/>
      <c r="S22" s="866">
        <f>O22+P22</f>
        <v>4.1666666666600003</v>
      </c>
      <c r="T22" s="865">
        <v>4.1666666666600003</v>
      </c>
      <c r="U22" s="865"/>
      <c r="V22" s="865"/>
      <c r="W22" s="866">
        <f>S22+T22</f>
        <v>8.3333333333200006</v>
      </c>
      <c r="X22" s="865">
        <v>4.1666666666600003</v>
      </c>
      <c r="Y22" s="865"/>
      <c r="Z22" s="865"/>
      <c r="AA22" s="866">
        <f>W22+X22</f>
        <v>12.499999999980002</v>
      </c>
      <c r="AB22" s="865">
        <v>4.1666666666600003</v>
      </c>
      <c r="AC22" s="867"/>
      <c r="AD22" s="867"/>
      <c r="AE22" s="866">
        <f>AA22+AB22</f>
        <v>16.666666666640001</v>
      </c>
      <c r="AF22" s="865">
        <v>4.1666666666600003</v>
      </c>
      <c r="AG22" s="865"/>
      <c r="AH22" s="865"/>
      <c r="AI22" s="866">
        <f>AE22+AF22</f>
        <v>20.833333333300001</v>
      </c>
      <c r="AJ22" s="865">
        <v>4.1666666666600003</v>
      </c>
      <c r="AK22" s="867"/>
      <c r="AL22" s="867"/>
      <c r="AM22" s="866">
        <f>AI22+AJ22</f>
        <v>24.99999999996</v>
      </c>
      <c r="AN22" s="865">
        <v>4.1666666666600003</v>
      </c>
      <c r="AO22" s="867"/>
      <c r="AP22" s="867"/>
      <c r="AQ22" s="866">
        <f>AM22+AN22</f>
        <v>29.166666666619999</v>
      </c>
      <c r="AR22" s="865">
        <v>4.1666666666600003</v>
      </c>
      <c r="AS22" s="867"/>
      <c r="AT22" s="867"/>
      <c r="AU22" s="866">
        <f>AQ22+AR22</f>
        <v>33.333333333280002</v>
      </c>
      <c r="AV22" s="865">
        <v>4.1666666666600003</v>
      </c>
      <c r="AW22" s="867"/>
      <c r="AX22" s="867"/>
      <c r="AY22" s="866">
        <f>AU22+AV22</f>
        <v>37.499999999940002</v>
      </c>
      <c r="AZ22" s="865">
        <v>4.1666666666600003</v>
      </c>
      <c r="BA22" s="867"/>
      <c r="BB22" s="867"/>
      <c r="BC22" s="866">
        <f>AY22+AZ22</f>
        <v>41.666666666600001</v>
      </c>
      <c r="BD22" s="865">
        <v>4.1666666666600003</v>
      </c>
      <c r="BE22" s="867"/>
      <c r="BF22" s="867"/>
      <c r="BG22" s="866">
        <f>BC22+BD22</f>
        <v>45.833333333260001</v>
      </c>
      <c r="BH22" s="865">
        <v>4.1666666666600003</v>
      </c>
      <c r="BI22" s="867"/>
      <c r="BJ22" s="867"/>
      <c r="BK22" s="866">
        <f>BG22+BH22</f>
        <v>49.99999999992</v>
      </c>
      <c r="BL22" s="865">
        <v>4.1666666666600003</v>
      </c>
      <c r="BM22" s="867"/>
      <c r="BN22" s="867"/>
      <c r="BO22" s="866">
        <f>BK22+BL22</f>
        <v>54.166666666579999</v>
      </c>
      <c r="BP22" s="865">
        <v>4.1666666666600003</v>
      </c>
      <c r="BQ22" s="867"/>
      <c r="BR22" s="867"/>
      <c r="BS22" s="866">
        <f>BO22+BP22</f>
        <v>58.333333333239999</v>
      </c>
      <c r="BT22" s="865">
        <v>4.1666666666600003</v>
      </c>
      <c r="BU22" s="867"/>
      <c r="BV22" s="867"/>
      <c r="BW22" s="866">
        <f>BS22+BT22</f>
        <v>62.499999999899998</v>
      </c>
      <c r="BX22" s="865">
        <v>4.1666666666600003</v>
      </c>
      <c r="BY22" s="867"/>
      <c r="BZ22" s="867"/>
      <c r="CA22" s="866">
        <f>BW22+BX22</f>
        <v>66.666666666560005</v>
      </c>
      <c r="CB22" s="865">
        <v>4.1666666666600003</v>
      </c>
      <c r="CC22" s="867"/>
      <c r="CD22" s="867"/>
      <c r="CE22" s="866">
        <f>CA22+CB22</f>
        <v>70.833333333220011</v>
      </c>
      <c r="CF22" s="865">
        <v>4.1666666666600003</v>
      </c>
      <c r="CG22" s="867"/>
      <c r="CH22" s="867"/>
      <c r="CI22" s="866">
        <f>CE22+CF22</f>
        <v>74.999999999880018</v>
      </c>
      <c r="CJ22" s="865">
        <v>4.1666666666600003</v>
      </c>
      <c r="CK22" s="865"/>
      <c r="CL22" s="865"/>
      <c r="CM22" s="866">
        <f>CI22+CJ22</f>
        <v>79.166666666540024</v>
      </c>
      <c r="CN22" s="865">
        <v>4.1666666666600003</v>
      </c>
      <c r="CO22" s="867"/>
      <c r="CP22" s="867"/>
      <c r="CQ22" s="866">
        <f>CM22+CN22</f>
        <v>83.333333333200031</v>
      </c>
      <c r="CR22" s="865">
        <v>4.1666666666600003</v>
      </c>
      <c r="CS22" s="867"/>
      <c r="CT22" s="867"/>
      <c r="CU22" s="866">
        <f>CQ22+CR22</f>
        <v>87.499999999860037</v>
      </c>
      <c r="CV22" s="865">
        <v>4.1666666666600003</v>
      </c>
      <c r="CW22" s="867"/>
      <c r="CX22" s="867"/>
      <c r="CY22" s="866">
        <f>CU22+CV22</f>
        <v>91.666666666520044</v>
      </c>
      <c r="CZ22" s="865"/>
      <c r="DA22" s="865"/>
      <c r="DB22" s="865"/>
      <c r="DC22" s="866">
        <f>CY22+CZ22</f>
        <v>91.666666666520044</v>
      </c>
      <c r="DD22" s="865"/>
      <c r="DE22" s="867"/>
      <c r="DF22" s="867"/>
      <c r="DG22" s="866">
        <f>DC22+DD22</f>
        <v>91.666666666520044</v>
      </c>
      <c r="DH22" s="865"/>
      <c r="DI22" s="867"/>
      <c r="DJ22" s="867"/>
      <c r="DK22" s="866">
        <f>DG22+DH22</f>
        <v>91.666666666520044</v>
      </c>
      <c r="DL22" s="865"/>
      <c r="DM22" s="867"/>
      <c r="DN22" s="867"/>
      <c r="DO22" s="866">
        <f>DK22+DL22</f>
        <v>91.666666666520044</v>
      </c>
      <c r="DP22" s="865"/>
      <c r="DQ22" s="865"/>
      <c r="DR22" s="865"/>
      <c r="DS22" s="866">
        <f>DO22+DP22</f>
        <v>91.666666666520044</v>
      </c>
      <c r="DT22" s="865"/>
      <c r="DU22" s="867"/>
      <c r="DV22" s="867"/>
      <c r="DW22" s="866">
        <f>DS22+DT22</f>
        <v>91.666666666520044</v>
      </c>
    </row>
    <row r="23" spans="2:127" ht="12.75" customHeight="1">
      <c r="B23" s="863"/>
      <c r="C23" s="905" t="e">
        <f>#REF!</f>
        <v>#REF!</v>
      </c>
      <c r="D23" s="906"/>
      <c r="E23" s="907"/>
      <c r="F23" s="567" t="e">
        <f>#REF!</f>
        <v>#REF!</v>
      </c>
      <c r="G23" s="864"/>
      <c r="H23" s="865"/>
      <c r="I23" s="865"/>
      <c r="J23" s="865"/>
      <c r="K23" s="866"/>
      <c r="L23" s="865"/>
      <c r="M23" s="865"/>
      <c r="N23" s="865"/>
      <c r="O23" s="866"/>
      <c r="P23" s="865"/>
      <c r="Q23" s="865"/>
      <c r="R23" s="865"/>
      <c r="S23" s="866"/>
      <c r="T23" s="865"/>
      <c r="U23" s="865"/>
      <c r="V23" s="865"/>
      <c r="W23" s="866"/>
      <c r="X23" s="865"/>
      <c r="Y23" s="865"/>
      <c r="Z23" s="865"/>
      <c r="AA23" s="866"/>
      <c r="AB23" s="865"/>
      <c r="AC23" s="867"/>
      <c r="AD23" s="867"/>
      <c r="AE23" s="866"/>
      <c r="AF23" s="865"/>
      <c r="AG23" s="865"/>
      <c r="AH23" s="865"/>
      <c r="AI23" s="866"/>
      <c r="AJ23" s="865"/>
      <c r="AK23" s="867"/>
      <c r="AL23" s="867"/>
      <c r="AM23" s="866"/>
      <c r="AN23" s="865"/>
      <c r="AO23" s="867"/>
      <c r="AP23" s="867"/>
      <c r="AQ23" s="866"/>
      <c r="AR23" s="865"/>
      <c r="AS23" s="867"/>
      <c r="AT23" s="867"/>
      <c r="AU23" s="866"/>
      <c r="AV23" s="865"/>
      <c r="AW23" s="867"/>
      <c r="AX23" s="867"/>
      <c r="AY23" s="866"/>
      <c r="AZ23" s="865"/>
      <c r="BA23" s="867"/>
      <c r="BB23" s="867"/>
      <c r="BC23" s="866"/>
      <c r="BD23" s="865"/>
      <c r="BE23" s="867"/>
      <c r="BF23" s="867"/>
      <c r="BG23" s="866"/>
      <c r="BH23" s="865"/>
      <c r="BI23" s="867"/>
      <c r="BJ23" s="867"/>
      <c r="BK23" s="866"/>
      <c r="BL23" s="865"/>
      <c r="BM23" s="867"/>
      <c r="BN23" s="867"/>
      <c r="BO23" s="866"/>
      <c r="BP23" s="865"/>
      <c r="BQ23" s="867"/>
      <c r="BR23" s="867"/>
      <c r="BS23" s="866"/>
      <c r="BT23" s="865"/>
      <c r="BU23" s="867"/>
      <c r="BV23" s="867"/>
      <c r="BW23" s="866"/>
      <c r="BX23" s="865"/>
      <c r="BY23" s="867"/>
      <c r="BZ23" s="867"/>
      <c r="CA23" s="866"/>
      <c r="CB23" s="865"/>
      <c r="CC23" s="867"/>
      <c r="CD23" s="867"/>
      <c r="CE23" s="866"/>
      <c r="CF23" s="865"/>
      <c r="CG23" s="867"/>
      <c r="CH23" s="867"/>
      <c r="CI23" s="866"/>
      <c r="CJ23" s="865"/>
      <c r="CK23" s="865"/>
      <c r="CL23" s="865"/>
      <c r="CM23" s="866"/>
      <c r="CN23" s="865"/>
      <c r="CO23" s="867"/>
      <c r="CP23" s="867"/>
      <c r="CQ23" s="866"/>
      <c r="CR23" s="865"/>
      <c r="CS23" s="867"/>
      <c r="CT23" s="867"/>
      <c r="CU23" s="866"/>
      <c r="CV23" s="865"/>
      <c r="CW23" s="867"/>
      <c r="CX23" s="867"/>
      <c r="CY23" s="866"/>
      <c r="CZ23" s="865"/>
      <c r="DA23" s="865"/>
      <c r="DB23" s="865"/>
      <c r="DC23" s="866"/>
      <c r="DD23" s="865"/>
      <c r="DE23" s="867"/>
      <c r="DF23" s="867"/>
      <c r="DG23" s="866"/>
      <c r="DH23" s="865"/>
      <c r="DI23" s="867"/>
      <c r="DJ23" s="867"/>
      <c r="DK23" s="866"/>
      <c r="DL23" s="865"/>
      <c r="DM23" s="867"/>
      <c r="DN23" s="867"/>
      <c r="DO23" s="866"/>
      <c r="DP23" s="865"/>
      <c r="DQ23" s="865"/>
      <c r="DR23" s="865"/>
      <c r="DS23" s="866"/>
      <c r="DT23" s="865"/>
      <c r="DU23" s="867"/>
      <c r="DV23" s="867"/>
      <c r="DW23" s="866"/>
    </row>
    <row r="24" spans="2:127" ht="12.75" customHeight="1">
      <c r="B24" s="863"/>
      <c r="C24" s="905" t="e">
        <f>#REF!</f>
        <v>#REF!</v>
      </c>
      <c r="D24" s="906"/>
      <c r="E24" s="907"/>
      <c r="F24" s="567" t="e">
        <f>#REF!</f>
        <v>#REF!</v>
      </c>
      <c r="G24" s="864"/>
      <c r="H24" s="865"/>
      <c r="I24" s="865"/>
      <c r="J24" s="865"/>
      <c r="K24" s="866"/>
      <c r="L24" s="865"/>
      <c r="M24" s="865"/>
      <c r="N24" s="865"/>
      <c r="O24" s="866"/>
      <c r="P24" s="865"/>
      <c r="Q24" s="865"/>
      <c r="R24" s="865"/>
      <c r="S24" s="866"/>
      <c r="T24" s="865"/>
      <c r="U24" s="865"/>
      <c r="V24" s="865"/>
      <c r="W24" s="866"/>
      <c r="X24" s="865"/>
      <c r="Y24" s="865"/>
      <c r="Z24" s="865"/>
      <c r="AA24" s="866"/>
      <c r="AB24" s="865"/>
      <c r="AC24" s="867"/>
      <c r="AD24" s="867"/>
      <c r="AE24" s="866"/>
      <c r="AF24" s="865"/>
      <c r="AG24" s="865"/>
      <c r="AH24" s="865"/>
      <c r="AI24" s="866"/>
      <c r="AJ24" s="865"/>
      <c r="AK24" s="867"/>
      <c r="AL24" s="867"/>
      <c r="AM24" s="866"/>
      <c r="AN24" s="865"/>
      <c r="AO24" s="867"/>
      <c r="AP24" s="867"/>
      <c r="AQ24" s="866"/>
      <c r="AR24" s="865"/>
      <c r="AS24" s="867"/>
      <c r="AT24" s="867"/>
      <c r="AU24" s="866"/>
      <c r="AV24" s="865"/>
      <c r="AW24" s="867"/>
      <c r="AX24" s="867"/>
      <c r="AY24" s="866"/>
      <c r="AZ24" s="865"/>
      <c r="BA24" s="867"/>
      <c r="BB24" s="867"/>
      <c r="BC24" s="866"/>
      <c r="BD24" s="865"/>
      <c r="BE24" s="867"/>
      <c r="BF24" s="867"/>
      <c r="BG24" s="866"/>
      <c r="BH24" s="865"/>
      <c r="BI24" s="867"/>
      <c r="BJ24" s="867"/>
      <c r="BK24" s="866"/>
      <c r="BL24" s="865"/>
      <c r="BM24" s="867"/>
      <c r="BN24" s="867"/>
      <c r="BO24" s="866"/>
      <c r="BP24" s="865"/>
      <c r="BQ24" s="867"/>
      <c r="BR24" s="867"/>
      <c r="BS24" s="866"/>
      <c r="BT24" s="865"/>
      <c r="BU24" s="867"/>
      <c r="BV24" s="867"/>
      <c r="BW24" s="866"/>
      <c r="BX24" s="865"/>
      <c r="BY24" s="867"/>
      <c r="BZ24" s="867"/>
      <c r="CA24" s="866"/>
      <c r="CB24" s="865"/>
      <c r="CC24" s="867"/>
      <c r="CD24" s="867"/>
      <c r="CE24" s="866"/>
      <c r="CF24" s="865"/>
      <c r="CG24" s="867"/>
      <c r="CH24" s="867"/>
      <c r="CI24" s="866"/>
      <c r="CJ24" s="865"/>
      <c r="CK24" s="865"/>
      <c r="CL24" s="865"/>
      <c r="CM24" s="866"/>
      <c r="CN24" s="865"/>
      <c r="CO24" s="867"/>
      <c r="CP24" s="867"/>
      <c r="CQ24" s="866"/>
      <c r="CR24" s="865"/>
      <c r="CS24" s="867"/>
      <c r="CT24" s="867"/>
      <c r="CU24" s="866"/>
      <c r="CV24" s="865"/>
      <c r="CW24" s="867"/>
      <c r="CX24" s="867"/>
      <c r="CY24" s="866"/>
      <c r="CZ24" s="865"/>
      <c r="DA24" s="865"/>
      <c r="DB24" s="865"/>
      <c r="DC24" s="866"/>
      <c r="DD24" s="865"/>
      <c r="DE24" s="867"/>
      <c r="DF24" s="867"/>
      <c r="DG24" s="866"/>
      <c r="DH24" s="865"/>
      <c r="DI24" s="867"/>
      <c r="DJ24" s="867"/>
      <c r="DK24" s="866"/>
      <c r="DL24" s="865"/>
      <c r="DM24" s="867"/>
      <c r="DN24" s="867"/>
      <c r="DO24" s="866"/>
      <c r="DP24" s="865"/>
      <c r="DQ24" s="865"/>
      <c r="DR24" s="865"/>
      <c r="DS24" s="866"/>
      <c r="DT24" s="865"/>
      <c r="DU24" s="867"/>
      <c r="DV24" s="867"/>
      <c r="DW24" s="866"/>
    </row>
    <row r="25" spans="2:127" ht="12.75" customHeight="1">
      <c r="B25" s="863"/>
      <c r="C25" s="905" t="e">
        <f>#REF!</f>
        <v>#REF!</v>
      </c>
      <c r="D25" s="906"/>
      <c r="E25" s="907"/>
      <c r="F25" s="567" t="e">
        <f>#REF!</f>
        <v>#REF!</v>
      </c>
      <c r="G25" s="864"/>
      <c r="H25" s="865"/>
      <c r="I25" s="865"/>
      <c r="J25" s="865"/>
      <c r="K25" s="866"/>
      <c r="L25" s="865"/>
      <c r="M25" s="865"/>
      <c r="N25" s="865"/>
      <c r="O25" s="866"/>
      <c r="P25" s="865"/>
      <c r="Q25" s="865"/>
      <c r="R25" s="865"/>
      <c r="S25" s="866"/>
      <c r="T25" s="865"/>
      <c r="U25" s="865"/>
      <c r="V25" s="865"/>
      <c r="W25" s="866"/>
      <c r="X25" s="865"/>
      <c r="Y25" s="865"/>
      <c r="Z25" s="865"/>
      <c r="AA25" s="866"/>
      <c r="AB25" s="865"/>
      <c r="AC25" s="867"/>
      <c r="AD25" s="867"/>
      <c r="AE25" s="866"/>
      <c r="AF25" s="865"/>
      <c r="AG25" s="865"/>
      <c r="AH25" s="865"/>
      <c r="AI25" s="866"/>
      <c r="AJ25" s="865"/>
      <c r="AK25" s="867"/>
      <c r="AL25" s="867"/>
      <c r="AM25" s="866"/>
      <c r="AN25" s="865"/>
      <c r="AO25" s="867"/>
      <c r="AP25" s="867"/>
      <c r="AQ25" s="866"/>
      <c r="AR25" s="865"/>
      <c r="AS25" s="867"/>
      <c r="AT25" s="867"/>
      <c r="AU25" s="866"/>
      <c r="AV25" s="865"/>
      <c r="AW25" s="867"/>
      <c r="AX25" s="867"/>
      <c r="AY25" s="866"/>
      <c r="AZ25" s="865"/>
      <c r="BA25" s="867"/>
      <c r="BB25" s="867"/>
      <c r="BC25" s="866"/>
      <c r="BD25" s="865"/>
      <c r="BE25" s="867"/>
      <c r="BF25" s="867"/>
      <c r="BG25" s="866"/>
      <c r="BH25" s="865"/>
      <c r="BI25" s="867"/>
      <c r="BJ25" s="867"/>
      <c r="BK25" s="866"/>
      <c r="BL25" s="865"/>
      <c r="BM25" s="867"/>
      <c r="BN25" s="867"/>
      <c r="BO25" s="866"/>
      <c r="BP25" s="865"/>
      <c r="BQ25" s="867"/>
      <c r="BR25" s="867"/>
      <c r="BS25" s="866"/>
      <c r="BT25" s="865"/>
      <c r="BU25" s="867"/>
      <c r="BV25" s="867"/>
      <c r="BW25" s="866"/>
      <c r="BX25" s="865"/>
      <c r="BY25" s="867"/>
      <c r="BZ25" s="867"/>
      <c r="CA25" s="866"/>
      <c r="CB25" s="865"/>
      <c r="CC25" s="867"/>
      <c r="CD25" s="867"/>
      <c r="CE25" s="866"/>
      <c r="CF25" s="865"/>
      <c r="CG25" s="867"/>
      <c r="CH25" s="867"/>
      <c r="CI25" s="866"/>
      <c r="CJ25" s="865"/>
      <c r="CK25" s="865"/>
      <c r="CL25" s="865"/>
      <c r="CM25" s="866"/>
      <c r="CN25" s="865"/>
      <c r="CO25" s="867"/>
      <c r="CP25" s="867"/>
      <c r="CQ25" s="866"/>
      <c r="CR25" s="865"/>
      <c r="CS25" s="867"/>
      <c r="CT25" s="867"/>
      <c r="CU25" s="866"/>
      <c r="CV25" s="865"/>
      <c r="CW25" s="867"/>
      <c r="CX25" s="867"/>
      <c r="CY25" s="866"/>
      <c r="CZ25" s="865"/>
      <c r="DA25" s="865"/>
      <c r="DB25" s="865"/>
      <c r="DC25" s="866"/>
      <c r="DD25" s="865"/>
      <c r="DE25" s="867"/>
      <c r="DF25" s="867"/>
      <c r="DG25" s="866"/>
      <c r="DH25" s="865"/>
      <c r="DI25" s="867"/>
      <c r="DJ25" s="867"/>
      <c r="DK25" s="866"/>
      <c r="DL25" s="865"/>
      <c r="DM25" s="867"/>
      <c r="DN25" s="867"/>
      <c r="DO25" s="866"/>
      <c r="DP25" s="865"/>
      <c r="DQ25" s="865"/>
      <c r="DR25" s="865"/>
      <c r="DS25" s="866"/>
      <c r="DT25" s="865"/>
      <c r="DU25" s="867"/>
      <c r="DV25" s="867"/>
      <c r="DW25" s="866"/>
    </row>
    <row r="26" spans="2:127" ht="12.75" customHeight="1">
      <c r="B26" s="863"/>
      <c r="C26" s="905"/>
      <c r="D26" s="906"/>
      <c r="E26" s="907"/>
      <c r="F26" s="567" t="e">
        <f>#REF!</f>
        <v>#REF!</v>
      </c>
      <c r="G26" s="864"/>
      <c r="H26" s="865"/>
      <c r="I26" s="865"/>
      <c r="J26" s="865"/>
      <c r="K26" s="866"/>
      <c r="L26" s="865"/>
      <c r="M26" s="865"/>
      <c r="N26" s="865"/>
      <c r="O26" s="866"/>
      <c r="P26" s="865"/>
      <c r="Q26" s="865"/>
      <c r="R26" s="865"/>
      <c r="S26" s="866"/>
      <c r="T26" s="865"/>
      <c r="U26" s="865"/>
      <c r="V26" s="865"/>
      <c r="W26" s="866"/>
      <c r="X26" s="865"/>
      <c r="Y26" s="865"/>
      <c r="Z26" s="865"/>
      <c r="AA26" s="866"/>
      <c r="AB26" s="865"/>
      <c r="AC26" s="867"/>
      <c r="AD26" s="867"/>
      <c r="AE26" s="866"/>
      <c r="AF26" s="865"/>
      <c r="AG26" s="865"/>
      <c r="AH26" s="865"/>
      <c r="AI26" s="866"/>
      <c r="AJ26" s="865"/>
      <c r="AK26" s="867"/>
      <c r="AL26" s="867"/>
      <c r="AM26" s="866"/>
      <c r="AN26" s="865"/>
      <c r="AO26" s="867"/>
      <c r="AP26" s="867"/>
      <c r="AQ26" s="866"/>
      <c r="AR26" s="865"/>
      <c r="AS26" s="867"/>
      <c r="AT26" s="867"/>
      <c r="AU26" s="866"/>
      <c r="AV26" s="865"/>
      <c r="AW26" s="867"/>
      <c r="AX26" s="867"/>
      <c r="AY26" s="866"/>
      <c r="AZ26" s="865"/>
      <c r="BA26" s="867"/>
      <c r="BB26" s="867"/>
      <c r="BC26" s="866"/>
      <c r="BD26" s="865"/>
      <c r="BE26" s="867"/>
      <c r="BF26" s="867"/>
      <c r="BG26" s="866"/>
      <c r="BH26" s="865"/>
      <c r="BI26" s="867"/>
      <c r="BJ26" s="867"/>
      <c r="BK26" s="866"/>
      <c r="BL26" s="865"/>
      <c r="BM26" s="867"/>
      <c r="BN26" s="867"/>
      <c r="BO26" s="866"/>
      <c r="BP26" s="865"/>
      <c r="BQ26" s="867"/>
      <c r="BR26" s="867"/>
      <c r="BS26" s="866"/>
      <c r="BT26" s="865"/>
      <c r="BU26" s="867"/>
      <c r="BV26" s="867"/>
      <c r="BW26" s="866"/>
      <c r="BX26" s="865"/>
      <c r="BY26" s="867"/>
      <c r="BZ26" s="867"/>
      <c r="CA26" s="866"/>
      <c r="CB26" s="865"/>
      <c r="CC26" s="867"/>
      <c r="CD26" s="867"/>
      <c r="CE26" s="866"/>
      <c r="CF26" s="865"/>
      <c r="CG26" s="867"/>
      <c r="CH26" s="867"/>
      <c r="CI26" s="866"/>
      <c r="CJ26" s="865"/>
      <c r="CK26" s="865"/>
      <c r="CL26" s="865"/>
      <c r="CM26" s="866"/>
      <c r="CN26" s="865"/>
      <c r="CO26" s="867"/>
      <c r="CP26" s="867"/>
      <c r="CQ26" s="866"/>
      <c r="CR26" s="865"/>
      <c r="CS26" s="867"/>
      <c r="CT26" s="867"/>
      <c r="CU26" s="866"/>
      <c r="CV26" s="865"/>
      <c r="CW26" s="867"/>
      <c r="CX26" s="867"/>
      <c r="CY26" s="866"/>
      <c r="CZ26" s="865"/>
      <c r="DA26" s="865"/>
      <c r="DB26" s="865"/>
      <c r="DC26" s="866"/>
      <c r="DD26" s="865"/>
      <c r="DE26" s="867"/>
      <c r="DF26" s="867"/>
      <c r="DG26" s="866"/>
      <c r="DH26" s="865"/>
      <c r="DI26" s="867"/>
      <c r="DJ26" s="867"/>
      <c r="DK26" s="866"/>
      <c r="DL26" s="865"/>
      <c r="DM26" s="867"/>
      <c r="DN26" s="867"/>
      <c r="DO26" s="866"/>
      <c r="DP26" s="865"/>
      <c r="DQ26" s="865"/>
      <c r="DR26" s="865"/>
      <c r="DS26" s="866"/>
      <c r="DT26" s="865"/>
      <c r="DU26" s="867"/>
      <c r="DV26" s="867"/>
      <c r="DW26" s="866"/>
    </row>
    <row r="27" spans="2:127" ht="12.75" customHeight="1">
      <c r="B27" s="1043">
        <v>4</v>
      </c>
      <c r="C27" s="2781" t="str">
        <f>[5]QCI!C31</f>
        <v>Regularização Fundiária</v>
      </c>
      <c r="D27" s="2781"/>
      <c r="E27" s="2781"/>
      <c r="F27" s="567" t="e">
        <f>#REF!</f>
        <v>#REF!</v>
      </c>
      <c r="G27" s="864" t="e">
        <f>IF($F$75=0,0,F27/$F$75)</f>
        <v>#REF!</v>
      </c>
      <c r="H27" s="865">
        <f>100/31</f>
        <v>3.225806451612903</v>
      </c>
      <c r="I27" s="865"/>
      <c r="J27" s="865"/>
      <c r="K27" s="866">
        <f>H27</f>
        <v>3.225806451612903</v>
      </c>
      <c r="L27" s="865">
        <f>'[6]2_LICIT'!$D$50</f>
        <v>3.4903815535682967</v>
      </c>
      <c r="M27" s="865"/>
      <c r="N27" s="865"/>
      <c r="O27" s="866">
        <f>K27+L27</f>
        <v>6.7161880051812002</v>
      </c>
      <c r="P27" s="865">
        <f>'[6]2_LICIT'!$E$50</f>
        <v>3.7244425740838145</v>
      </c>
      <c r="Q27" s="865"/>
      <c r="R27" s="865"/>
      <c r="S27" s="866">
        <f>O27+P27</f>
        <v>10.440630579265015</v>
      </c>
      <c r="T27" s="865">
        <f>'[6]2_LICIT'!$F$50</f>
        <v>3.107819743994388</v>
      </c>
      <c r="U27" s="865"/>
      <c r="V27" s="865"/>
      <c r="W27" s="866">
        <f>S27+T27</f>
        <v>13.548450323259402</v>
      </c>
      <c r="X27" s="865">
        <f>'[6]2_LICIT'!$G$50</f>
        <v>9.0607666140627749</v>
      </c>
      <c r="Y27" s="865"/>
      <c r="Z27" s="865"/>
      <c r="AA27" s="866">
        <f>W27+X27</f>
        <v>22.609216937322177</v>
      </c>
      <c r="AB27" s="865">
        <f>'[6]2_LICIT'!$H$50</f>
        <v>3.0969580922321587</v>
      </c>
      <c r="AC27" s="867"/>
      <c r="AD27" s="867"/>
      <c r="AE27" s="866">
        <f>AA27+AB27</f>
        <v>25.706175029554338</v>
      </c>
      <c r="AF27" s="865">
        <f>'[6]2_LICIT'!$I$50</f>
        <v>3.2927497808171142</v>
      </c>
      <c r="AG27" s="865"/>
      <c r="AH27" s="865"/>
      <c r="AI27" s="866">
        <f>AE27+AF27</f>
        <v>28.998924810371452</v>
      </c>
      <c r="AJ27" s="865">
        <f>'[6]2_LICIT'!$J$50</f>
        <v>3.0969580922321587</v>
      </c>
      <c r="AK27" s="867"/>
      <c r="AL27" s="867"/>
      <c r="AM27" s="866">
        <f>AI27+AJ27</f>
        <v>32.095882902603613</v>
      </c>
      <c r="AN27" s="865">
        <f>'[6]2_LICIT'!$K$50</f>
        <v>3.2927497808171142</v>
      </c>
      <c r="AO27" s="867"/>
      <c r="AP27" s="867"/>
      <c r="AQ27" s="866">
        <f>AM27+AN27</f>
        <v>35.388632683420724</v>
      </c>
      <c r="AR27" s="865">
        <f>'[6]2_LICIT'!$L$50</f>
        <v>5.4970117482026986</v>
      </c>
      <c r="AS27" s="867"/>
      <c r="AT27" s="867"/>
      <c r="AU27" s="866">
        <f>AQ27+AR27</f>
        <v>40.885644431623419</v>
      </c>
      <c r="AV27" s="865">
        <f>'[6]2_LICIT'!$M$50</f>
        <v>5.6928034367876537</v>
      </c>
      <c r="AW27" s="867"/>
      <c r="AX27" s="867"/>
      <c r="AY27" s="866">
        <f>AU27+AV27</f>
        <v>46.578447868411075</v>
      </c>
      <c r="AZ27" s="865">
        <f>'[6]2_LICIT'!$N$50</f>
        <v>3.1771800806593005</v>
      </c>
      <c r="BA27" s="867"/>
      <c r="BB27" s="867"/>
      <c r="BC27" s="866">
        <f>AY27+AZ27</f>
        <v>49.755627949070373</v>
      </c>
      <c r="BD27" s="865">
        <f>'[6]2_LICIT'!$O$50</f>
        <v>4.0133382430299838</v>
      </c>
      <c r="BE27" s="867"/>
      <c r="BF27" s="867"/>
      <c r="BG27" s="866">
        <f>BC27+BD27</f>
        <v>53.768966192100358</v>
      </c>
      <c r="BH27" s="865">
        <f>'[6]2_LICIT'!$P$50</f>
        <v>3.8175465544450291</v>
      </c>
      <c r="BI27" s="867"/>
      <c r="BJ27" s="867"/>
      <c r="BK27" s="866">
        <f>BG27+BH27</f>
        <v>57.586512746545388</v>
      </c>
      <c r="BL27" s="865">
        <f>'[6]2_LICIT'!$Q$50</f>
        <v>3.4872993161493948</v>
      </c>
      <c r="BM27" s="867"/>
      <c r="BN27" s="867"/>
      <c r="BO27" s="866">
        <f>BK27+BL27</f>
        <v>61.073812062694785</v>
      </c>
      <c r="BP27" s="865">
        <f>'[6]2_LICIT'!$R$50</f>
        <v>0.5035013150973171</v>
      </c>
      <c r="BQ27" s="867"/>
      <c r="BR27" s="867"/>
      <c r="BS27" s="866">
        <f>BO27+BP27</f>
        <v>61.577313377792102</v>
      </c>
      <c r="BT27" s="865">
        <f>'[6]2_LICIT'!$S$50</f>
        <v>4.0133382430299838</v>
      </c>
      <c r="BU27" s="867"/>
      <c r="BV27" s="867"/>
      <c r="BW27" s="866">
        <f>BS27+BT27</f>
        <v>65.590651620822086</v>
      </c>
      <c r="BX27" s="865">
        <f>'[6]2_LICIT'!$T$50</f>
        <v>5.1110973172014722</v>
      </c>
      <c r="BY27" s="867"/>
      <c r="BZ27" s="867"/>
      <c r="CA27" s="866">
        <f>BW27+BX27</f>
        <v>70.701748938023556</v>
      </c>
      <c r="CB27" s="865">
        <f>'[6]2_LICIT'!$U$50</f>
        <v>3.8760631246712252</v>
      </c>
      <c r="CC27" s="867"/>
      <c r="CD27" s="867"/>
      <c r="CE27" s="866">
        <f>CA27+CB27</f>
        <v>74.577812062694775</v>
      </c>
      <c r="CF27" s="865">
        <f>'[6]2_LICIT'!$V$50</f>
        <v>0.71249763282482836</v>
      </c>
      <c r="CG27" s="867"/>
      <c r="CH27" s="867"/>
      <c r="CI27" s="866">
        <f>CE27+CF27</f>
        <v>75.290309695519611</v>
      </c>
      <c r="CJ27" s="865">
        <f>'[6]2_LICIT'!$W$50</f>
        <v>3.8760631246712252</v>
      </c>
      <c r="CK27" s="865"/>
      <c r="CL27" s="865"/>
      <c r="CM27" s="866">
        <f>CI27+CJ27</f>
        <v>79.16637282019083</v>
      </c>
      <c r="CN27" s="865">
        <f>'[6]2_LICIT'!$X$50</f>
        <v>3.6802714360862701</v>
      </c>
      <c r="CO27" s="867"/>
      <c r="CP27" s="867"/>
      <c r="CQ27" s="866">
        <f>CM27+CN27</f>
        <v>82.846644256277102</v>
      </c>
      <c r="CR27" s="865">
        <f>'[6]2_LICIT'!$Y$50</f>
        <v>3.8760631246712252</v>
      </c>
      <c r="CS27" s="867"/>
      <c r="CT27" s="867"/>
      <c r="CU27" s="866">
        <f>CQ27+CR27</f>
        <v>86.722707380948322</v>
      </c>
      <c r="CV27" s="865">
        <f>'[6]2_LICIT'!$Z$50</f>
        <v>2.1442377695949495</v>
      </c>
      <c r="CW27" s="867"/>
      <c r="CX27" s="867"/>
      <c r="CY27" s="866">
        <f>CU27+CV27</f>
        <v>88.866945150543273</v>
      </c>
      <c r="CZ27" s="865">
        <f>'[6]2_LICIT'!$AA$50</f>
        <v>0.49889321409784282</v>
      </c>
      <c r="DA27" s="865"/>
      <c r="DB27" s="865"/>
      <c r="DC27" s="866">
        <f>CY27+CZ27</f>
        <v>89.365838364641121</v>
      </c>
      <c r="DD27" s="865">
        <f>'[6]2_LICIT'!$AB$50</f>
        <v>2.1442377695949495</v>
      </c>
      <c r="DE27" s="867"/>
      <c r="DF27" s="867"/>
      <c r="DG27" s="866">
        <f>DC27+DD27</f>
        <v>91.510076134236073</v>
      </c>
      <c r="DH27" s="865">
        <f>'[6]2_LICIT'!$AC$50</f>
        <v>2.340029458179905</v>
      </c>
      <c r="DI27" s="867"/>
      <c r="DJ27" s="867"/>
      <c r="DK27" s="866">
        <f>DG27+DH27</f>
        <v>93.850105592415972</v>
      </c>
      <c r="DL27" s="865">
        <f>'[6]2_LICIT'!$AD$50</f>
        <v>2.1442377695949495</v>
      </c>
      <c r="DM27" s="867"/>
      <c r="DN27" s="867"/>
      <c r="DO27" s="866">
        <f>DK27+DL27</f>
        <v>95.994343362010923</v>
      </c>
      <c r="DP27" s="865">
        <f>'[6]2_LICIT'!$AE$50</f>
        <v>2.340029458179905</v>
      </c>
      <c r="DQ27" s="865"/>
      <c r="DR27" s="865"/>
      <c r="DS27" s="866">
        <f>DO27+DP27</f>
        <v>98.334372820190822</v>
      </c>
      <c r="DT27" s="865">
        <f>'[6]2_LICIT'!$AF50</f>
        <v>2.1442398737506574</v>
      </c>
      <c r="DU27" s="867"/>
      <c r="DV27" s="867"/>
      <c r="DW27" s="866">
        <f>DS27+DT27</f>
        <v>100.47861269394149</v>
      </c>
    </row>
    <row r="28" spans="2:127" ht="12.75" customHeight="1">
      <c r="B28" s="863"/>
      <c r="C28" s="905"/>
      <c r="D28" s="906"/>
      <c r="E28" s="907"/>
      <c r="F28" s="567" t="e">
        <f>#REF!</f>
        <v>#REF!</v>
      </c>
      <c r="G28" s="864"/>
      <c r="H28" s="865"/>
      <c r="I28" s="865"/>
      <c r="J28" s="865"/>
      <c r="K28" s="866"/>
      <c r="L28" s="865"/>
      <c r="M28" s="865"/>
      <c r="N28" s="865"/>
      <c r="O28" s="866"/>
      <c r="P28" s="865"/>
      <c r="Q28" s="865"/>
      <c r="R28" s="865"/>
      <c r="S28" s="866"/>
      <c r="T28" s="865"/>
      <c r="U28" s="865"/>
      <c r="V28" s="865"/>
      <c r="W28" s="866"/>
      <c r="X28" s="865"/>
      <c r="Y28" s="865"/>
      <c r="Z28" s="865"/>
      <c r="AA28" s="866"/>
      <c r="AB28" s="865"/>
      <c r="AC28" s="867"/>
      <c r="AD28" s="867"/>
      <c r="AE28" s="866"/>
      <c r="AF28" s="865"/>
      <c r="AG28" s="865"/>
      <c r="AH28" s="865"/>
      <c r="AI28" s="866"/>
      <c r="AJ28" s="865"/>
      <c r="AK28" s="867"/>
      <c r="AL28" s="867"/>
      <c r="AM28" s="866"/>
      <c r="AN28" s="865"/>
      <c r="AO28" s="867"/>
      <c r="AP28" s="867"/>
      <c r="AQ28" s="866"/>
      <c r="AR28" s="865"/>
      <c r="AS28" s="867"/>
      <c r="AT28" s="867"/>
      <c r="AU28" s="866"/>
      <c r="AV28" s="865"/>
      <c r="AW28" s="867"/>
      <c r="AX28" s="867"/>
      <c r="AY28" s="866"/>
      <c r="AZ28" s="865"/>
      <c r="BA28" s="867"/>
      <c r="BB28" s="867"/>
      <c r="BC28" s="866"/>
      <c r="BD28" s="865"/>
      <c r="BE28" s="867"/>
      <c r="BF28" s="867"/>
      <c r="BG28" s="866"/>
      <c r="BH28" s="865"/>
      <c r="BI28" s="867"/>
      <c r="BJ28" s="867"/>
      <c r="BK28" s="866"/>
      <c r="BL28" s="865"/>
      <c r="BM28" s="867"/>
      <c r="BN28" s="867"/>
      <c r="BO28" s="866"/>
      <c r="BP28" s="865"/>
      <c r="BQ28" s="867"/>
      <c r="BR28" s="867"/>
      <c r="BS28" s="866"/>
      <c r="BT28" s="865"/>
      <c r="BU28" s="867"/>
      <c r="BV28" s="867"/>
      <c r="BW28" s="866"/>
      <c r="BX28" s="865"/>
      <c r="BY28" s="867"/>
      <c r="BZ28" s="867"/>
      <c r="CA28" s="866"/>
      <c r="CB28" s="865"/>
      <c r="CC28" s="867"/>
      <c r="CD28" s="867"/>
      <c r="CE28" s="866"/>
      <c r="CF28" s="865"/>
      <c r="CG28" s="867"/>
      <c r="CH28" s="867"/>
      <c r="CI28" s="866"/>
      <c r="CJ28" s="865"/>
      <c r="CK28" s="865"/>
      <c r="CL28" s="865"/>
      <c r="CM28" s="866"/>
      <c r="CN28" s="865"/>
      <c r="CO28" s="867"/>
      <c r="CP28" s="867"/>
      <c r="CQ28" s="866"/>
      <c r="CR28" s="865"/>
      <c r="CS28" s="867"/>
      <c r="CT28" s="867"/>
      <c r="CU28" s="866"/>
      <c r="CV28" s="865"/>
      <c r="CW28" s="867"/>
      <c r="CX28" s="867"/>
      <c r="CY28" s="866"/>
      <c r="CZ28" s="865"/>
      <c r="DA28" s="865"/>
      <c r="DB28" s="865"/>
      <c r="DC28" s="866"/>
      <c r="DD28" s="865"/>
      <c r="DE28" s="867"/>
      <c r="DF28" s="867"/>
      <c r="DG28" s="866"/>
      <c r="DH28" s="865"/>
      <c r="DI28" s="867"/>
      <c r="DJ28" s="867"/>
      <c r="DK28" s="866"/>
      <c r="DL28" s="865"/>
      <c r="DM28" s="867"/>
      <c r="DN28" s="867"/>
      <c r="DO28" s="866"/>
      <c r="DP28" s="865"/>
      <c r="DQ28" s="865"/>
      <c r="DR28" s="865"/>
      <c r="DS28" s="866"/>
      <c r="DT28" s="865"/>
      <c r="DU28" s="867"/>
      <c r="DV28" s="867"/>
      <c r="DW28" s="866"/>
    </row>
    <row r="29" spans="2:127" ht="12.75" customHeight="1">
      <c r="B29" s="1043">
        <v>5</v>
      </c>
      <c r="C29" s="2781" t="str">
        <f>[5]QCI!C36</f>
        <v>Edificação de Unidade Habitacional</v>
      </c>
      <c r="D29" s="2781"/>
      <c r="E29" s="2781"/>
      <c r="F29" s="567" t="e">
        <f>#REF!</f>
        <v>#REF!</v>
      </c>
      <c r="G29" s="864" t="e">
        <f>IF($F$75=0,0,F29/$F$75)</f>
        <v>#REF!</v>
      </c>
      <c r="H29" s="865"/>
      <c r="I29" s="865"/>
      <c r="J29" s="865"/>
      <c r="K29" s="866">
        <f>H29</f>
        <v>0</v>
      </c>
      <c r="L29" s="865"/>
      <c r="M29" s="865"/>
      <c r="N29" s="865"/>
      <c r="O29" s="866">
        <f>K29+L29</f>
        <v>0</v>
      </c>
      <c r="P29" s="865">
        <v>4.1666666666600003</v>
      </c>
      <c r="Q29" s="865"/>
      <c r="R29" s="865"/>
      <c r="S29" s="866">
        <f>O29+P29</f>
        <v>4.1666666666600003</v>
      </c>
      <c r="T29" s="865">
        <v>4.1666666666600003</v>
      </c>
      <c r="U29" s="865"/>
      <c r="V29" s="865"/>
      <c r="W29" s="866">
        <f>S29+T29</f>
        <v>8.3333333333200006</v>
      </c>
      <c r="X29" s="865">
        <v>4.1666666666600003</v>
      </c>
      <c r="Y29" s="865"/>
      <c r="Z29" s="865"/>
      <c r="AA29" s="866">
        <f>W29+X29</f>
        <v>12.499999999980002</v>
      </c>
      <c r="AB29" s="865">
        <v>4.1666666666600003</v>
      </c>
      <c r="AC29" s="867"/>
      <c r="AD29" s="867"/>
      <c r="AE29" s="866">
        <f>AA29+AB29</f>
        <v>16.666666666640001</v>
      </c>
      <c r="AF29" s="865">
        <v>4.1666666666600003</v>
      </c>
      <c r="AG29" s="865"/>
      <c r="AH29" s="865"/>
      <c r="AI29" s="866">
        <f>AE29+AF29</f>
        <v>20.833333333300001</v>
      </c>
      <c r="AJ29" s="865">
        <v>4.1666666666600003</v>
      </c>
      <c r="AK29" s="867"/>
      <c r="AL29" s="867"/>
      <c r="AM29" s="866">
        <f>AI29+AJ29</f>
        <v>24.99999999996</v>
      </c>
      <c r="AN29" s="865">
        <v>4.1666666666600003</v>
      </c>
      <c r="AO29" s="867"/>
      <c r="AP29" s="867"/>
      <c r="AQ29" s="866">
        <f>AM29+AN29</f>
        <v>29.166666666619999</v>
      </c>
      <c r="AR29" s="865">
        <v>4.1666666666600003</v>
      </c>
      <c r="AS29" s="867"/>
      <c r="AT29" s="867"/>
      <c r="AU29" s="866">
        <f>AQ29+AR29</f>
        <v>33.333333333280002</v>
      </c>
      <c r="AV29" s="865">
        <v>4.1666666666600003</v>
      </c>
      <c r="AW29" s="867"/>
      <c r="AX29" s="867"/>
      <c r="AY29" s="866">
        <f>AU29+AV29</f>
        <v>37.499999999940002</v>
      </c>
      <c r="AZ29" s="865">
        <v>4.1666666666600003</v>
      </c>
      <c r="BA29" s="867"/>
      <c r="BB29" s="867"/>
      <c r="BC29" s="866">
        <f>AY29+AZ29</f>
        <v>41.666666666600001</v>
      </c>
      <c r="BD29" s="865">
        <v>4.1666666666600003</v>
      </c>
      <c r="BE29" s="867"/>
      <c r="BF29" s="867"/>
      <c r="BG29" s="866">
        <f>BC29+BD29</f>
        <v>45.833333333260001</v>
      </c>
      <c r="BH29" s="865">
        <v>4.1666666666600003</v>
      </c>
      <c r="BI29" s="867"/>
      <c r="BJ29" s="867"/>
      <c r="BK29" s="866">
        <f>BG29+BH29</f>
        <v>49.99999999992</v>
      </c>
      <c r="BL29" s="865">
        <v>4.1666666666600003</v>
      </c>
      <c r="BM29" s="867"/>
      <c r="BN29" s="867"/>
      <c r="BO29" s="866">
        <f>BK29+BL29</f>
        <v>54.166666666579999</v>
      </c>
      <c r="BP29" s="865">
        <v>4.1666666666600003</v>
      </c>
      <c r="BQ29" s="867"/>
      <c r="BR29" s="867"/>
      <c r="BS29" s="866">
        <f>BO29+BP29</f>
        <v>58.333333333239999</v>
      </c>
      <c r="BT29" s="865">
        <v>4.1666666666600003</v>
      </c>
      <c r="BU29" s="867"/>
      <c r="BV29" s="867"/>
      <c r="BW29" s="866">
        <f>BS29+BT29</f>
        <v>62.499999999899998</v>
      </c>
      <c r="BX29" s="865">
        <v>4.1666666666600003</v>
      </c>
      <c r="BY29" s="867"/>
      <c r="BZ29" s="867"/>
      <c r="CA29" s="866">
        <f>BW29+BX29</f>
        <v>66.666666666560005</v>
      </c>
      <c r="CB29" s="865">
        <v>4.1666666666600003</v>
      </c>
      <c r="CC29" s="867"/>
      <c r="CD29" s="867"/>
      <c r="CE29" s="866">
        <f>CA29+CB29</f>
        <v>70.833333333220011</v>
      </c>
      <c r="CF29" s="865">
        <v>4.1666666666600003</v>
      </c>
      <c r="CG29" s="867"/>
      <c r="CH29" s="867"/>
      <c r="CI29" s="866">
        <f>CE29+CF29</f>
        <v>74.999999999880018</v>
      </c>
      <c r="CJ29" s="865">
        <v>4.1666666666600003</v>
      </c>
      <c r="CK29" s="865"/>
      <c r="CL29" s="865"/>
      <c r="CM29" s="866">
        <f>CI29+CJ29</f>
        <v>79.166666666540024</v>
      </c>
      <c r="CN29" s="865">
        <v>4.1666666666600003</v>
      </c>
      <c r="CO29" s="867"/>
      <c r="CP29" s="867"/>
      <c r="CQ29" s="866">
        <f>CM29+CN29</f>
        <v>83.333333333200031</v>
      </c>
      <c r="CR29" s="865">
        <v>4.1666666666600003</v>
      </c>
      <c r="CS29" s="867"/>
      <c r="CT29" s="867"/>
      <c r="CU29" s="866">
        <f>CQ29+CR29</f>
        <v>87.499999999860037</v>
      </c>
      <c r="CV29" s="865">
        <v>4.1666666666600003</v>
      </c>
      <c r="CW29" s="867"/>
      <c r="CX29" s="867"/>
      <c r="CY29" s="866">
        <f>CU29+CV29</f>
        <v>91.666666666520044</v>
      </c>
      <c r="CZ29" s="865"/>
      <c r="DA29" s="865"/>
      <c r="DB29" s="865"/>
      <c r="DC29" s="866">
        <f>CY29+CZ29</f>
        <v>91.666666666520044</v>
      </c>
      <c r="DD29" s="865"/>
      <c r="DE29" s="867"/>
      <c r="DF29" s="867"/>
      <c r="DG29" s="866">
        <f>DC29+DD29</f>
        <v>91.666666666520044</v>
      </c>
      <c r="DH29" s="865"/>
      <c r="DI29" s="867"/>
      <c r="DJ29" s="867"/>
      <c r="DK29" s="866">
        <f>DG29+DH29</f>
        <v>91.666666666520044</v>
      </c>
      <c r="DL29" s="865"/>
      <c r="DM29" s="867"/>
      <c r="DN29" s="867"/>
      <c r="DO29" s="866">
        <f>DK29+DL29</f>
        <v>91.666666666520044</v>
      </c>
      <c r="DP29" s="865"/>
      <c r="DQ29" s="865"/>
      <c r="DR29" s="865"/>
      <c r="DS29" s="866">
        <f>DO29+DP29</f>
        <v>91.666666666520044</v>
      </c>
      <c r="DT29" s="865"/>
      <c r="DU29" s="867"/>
      <c r="DV29" s="867"/>
      <c r="DW29" s="866">
        <f>DS29+DT29</f>
        <v>91.666666666520044</v>
      </c>
    </row>
    <row r="30" spans="2:127" ht="12.75" customHeight="1">
      <c r="B30" s="863"/>
      <c r="C30" s="905" t="e">
        <f>#REF!</f>
        <v>#REF!</v>
      </c>
      <c r="D30" s="906"/>
      <c r="E30" s="907"/>
      <c r="F30" s="567" t="e">
        <f>#REF!</f>
        <v>#REF!</v>
      </c>
      <c r="G30" s="864"/>
      <c r="H30" s="865"/>
      <c r="I30" s="865"/>
      <c r="J30" s="865"/>
      <c r="K30" s="866"/>
      <c r="L30" s="865"/>
      <c r="M30" s="865"/>
      <c r="N30" s="865"/>
      <c r="O30" s="866"/>
      <c r="P30" s="865"/>
      <c r="Q30" s="865"/>
      <c r="R30" s="865"/>
      <c r="S30" s="866"/>
      <c r="T30" s="865"/>
      <c r="U30" s="865"/>
      <c r="V30" s="865"/>
      <c r="W30" s="866"/>
      <c r="X30" s="865"/>
      <c r="Y30" s="865"/>
      <c r="Z30" s="865"/>
      <c r="AA30" s="866"/>
      <c r="AB30" s="865"/>
      <c r="AC30" s="867"/>
      <c r="AD30" s="867"/>
      <c r="AE30" s="866"/>
      <c r="AF30" s="865"/>
      <c r="AG30" s="865"/>
      <c r="AH30" s="865"/>
      <c r="AI30" s="866"/>
      <c r="AJ30" s="865"/>
      <c r="AK30" s="867"/>
      <c r="AL30" s="867"/>
      <c r="AM30" s="866"/>
      <c r="AN30" s="865"/>
      <c r="AO30" s="867"/>
      <c r="AP30" s="867"/>
      <c r="AQ30" s="866"/>
      <c r="AR30" s="865"/>
      <c r="AS30" s="867"/>
      <c r="AT30" s="867"/>
      <c r="AU30" s="866"/>
      <c r="AV30" s="865"/>
      <c r="AW30" s="867"/>
      <c r="AX30" s="867"/>
      <c r="AY30" s="866"/>
      <c r="AZ30" s="865"/>
      <c r="BA30" s="867"/>
      <c r="BB30" s="867"/>
      <c r="BC30" s="866"/>
      <c r="BD30" s="865"/>
      <c r="BE30" s="867"/>
      <c r="BF30" s="867"/>
      <c r="BG30" s="866"/>
      <c r="BH30" s="865"/>
      <c r="BI30" s="867"/>
      <c r="BJ30" s="867"/>
      <c r="BK30" s="866"/>
      <c r="BL30" s="865"/>
      <c r="BM30" s="867"/>
      <c r="BN30" s="867"/>
      <c r="BO30" s="866"/>
      <c r="BP30" s="865"/>
      <c r="BQ30" s="867"/>
      <c r="BR30" s="867"/>
      <c r="BS30" s="866"/>
      <c r="BT30" s="865"/>
      <c r="BU30" s="867"/>
      <c r="BV30" s="867"/>
      <c r="BW30" s="866"/>
      <c r="BX30" s="865"/>
      <c r="BY30" s="867"/>
      <c r="BZ30" s="867"/>
      <c r="CA30" s="866"/>
      <c r="CB30" s="865"/>
      <c r="CC30" s="867"/>
      <c r="CD30" s="867"/>
      <c r="CE30" s="866"/>
      <c r="CF30" s="865"/>
      <c r="CG30" s="867"/>
      <c r="CH30" s="867"/>
      <c r="CI30" s="866"/>
      <c r="CJ30" s="865"/>
      <c r="CK30" s="865"/>
      <c r="CL30" s="865"/>
      <c r="CM30" s="866"/>
      <c r="CN30" s="865"/>
      <c r="CO30" s="867"/>
      <c r="CP30" s="867"/>
      <c r="CQ30" s="866"/>
      <c r="CR30" s="865"/>
      <c r="CS30" s="867"/>
      <c r="CT30" s="867"/>
      <c r="CU30" s="866"/>
      <c r="CV30" s="865"/>
      <c r="CW30" s="867"/>
      <c r="CX30" s="867"/>
      <c r="CY30" s="866"/>
      <c r="CZ30" s="865"/>
      <c r="DA30" s="865"/>
      <c r="DB30" s="865"/>
      <c r="DC30" s="866"/>
      <c r="DD30" s="865"/>
      <c r="DE30" s="867"/>
      <c r="DF30" s="867"/>
      <c r="DG30" s="866"/>
      <c r="DH30" s="865"/>
      <c r="DI30" s="867"/>
      <c r="DJ30" s="867"/>
      <c r="DK30" s="866"/>
      <c r="DL30" s="865"/>
      <c r="DM30" s="867"/>
      <c r="DN30" s="867"/>
      <c r="DO30" s="866"/>
      <c r="DP30" s="865"/>
      <c r="DQ30" s="865"/>
      <c r="DR30" s="865"/>
      <c r="DS30" s="866"/>
      <c r="DT30" s="865"/>
      <c r="DU30" s="867"/>
      <c r="DV30" s="867"/>
      <c r="DW30" s="866"/>
    </row>
    <row r="31" spans="2:127" ht="12.75" customHeight="1">
      <c r="B31" s="863"/>
      <c r="C31" s="905" t="e">
        <f>#REF!</f>
        <v>#REF!</v>
      </c>
      <c r="D31" s="906"/>
      <c r="E31" s="907"/>
      <c r="F31" s="567" t="e">
        <f>#REF!</f>
        <v>#REF!</v>
      </c>
      <c r="G31" s="864"/>
      <c r="H31" s="865"/>
      <c r="I31" s="865"/>
      <c r="J31" s="865"/>
      <c r="K31" s="866"/>
      <c r="L31" s="865"/>
      <c r="M31" s="865"/>
      <c r="N31" s="865"/>
      <c r="O31" s="866"/>
      <c r="P31" s="865"/>
      <c r="Q31" s="865"/>
      <c r="R31" s="865"/>
      <c r="S31" s="866"/>
      <c r="T31" s="865"/>
      <c r="U31" s="865"/>
      <c r="V31" s="865"/>
      <c r="W31" s="866"/>
      <c r="X31" s="865"/>
      <c r="Y31" s="865"/>
      <c r="Z31" s="865"/>
      <c r="AA31" s="866"/>
      <c r="AB31" s="865"/>
      <c r="AC31" s="867"/>
      <c r="AD31" s="867"/>
      <c r="AE31" s="866"/>
      <c r="AF31" s="865"/>
      <c r="AG31" s="865"/>
      <c r="AH31" s="865"/>
      <c r="AI31" s="866"/>
      <c r="AJ31" s="865"/>
      <c r="AK31" s="867"/>
      <c r="AL31" s="867"/>
      <c r="AM31" s="866"/>
      <c r="AN31" s="865"/>
      <c r="AO31" s="867"/>
      <c r="AP31" s="867"/>
      <c r="AQ31" s="866"/>
      <c r="AR31" s="865"/>
      <c r="AS31" s="867"/>
      <c r="AT31" s="867"/>
      <c r="AU31" s="866"/>
      <c r="AV31" s="865"/>
      <c r="AW31" s="867"/>
      <c r="AX31" s="867"/>
      <c r="AY31" s="866"/>
      <c r="AZ31" s="865"/>
      <c r="BA31" s="867"/>
      <c r="BB31" s="867"/>
      <c r="BC31" s="866"/>
      <c r="BD31" s="865"/>
      <c r="BE31" s="867"/>
      <c r="BF31" s="867"/>
      <c r="BG31" s="866"/>
      <c r="BH31" s="865"/>
      <c r="BI31" s="867"/>
      <c r="BJ31" s="867"/>
      <c r="BK31" s="866"/>
      <c r="BL31" s="865"/>
      <c r="BM31" s="867"/>
      <c r="BN31" s="867"/>
      <c r="BO31" s="866"/>
      <c r="BP31" s="865"/>
      <c r="BQ31" s="867"/>
      <c r="BR31" s="867"/>
      <c r="BS31" s="866"/>
      <c r="BT31" s="865"/>
      <c r="BU31" s="867"/>
      <c r="BV31" s="867"/>
      <c r="BW31" s="866"/>
      <c r="BX31" s="865"/>
      <c r="BY31" s="867"/>
      <c r="BZ31" s="867"/>
      <c r="CA31" s="866"/>
      <c r="CB31" s="865"/>
      <c r="CC31" s="867"/>
      <c r="CD31" s="867"/>
      <c r="CE31" s="866"/>
      <c r="CF31" s="865"/>
      <c r="CG31" s="867"/>
      <c r="CH31" s="867"/>
      <c r="CI31" s="866"/>
      <c r="CJ31" s="865"/>
      <c r="CK31" s="865"/>
      <c r="CL31" s="865"/>
      <c r="CM31" s="866"/>
      <c r="CN31" s="865"/>
      <c r="CO31" s="867"/>
      <c r="CP31" s="867"/>
      <c r="CQ31" s="866"/>
      <c r="CR31" s="865"/>
      <c r="CS31" s="867"/>
      <c r="CT31" s="867"/>
      <c r="CU31" s="866"/>
      <c r="CV31" s="865"/>
      <c r="CW31" s="867"/>
      <c r="CX31" s="867"/>
      <c r="CY31" s="866"/>
      <c r="CZ31" s="865"/>
      <c r="DA31" s="865"/>
      <c r="DB31" s="865"/>
      <c r="DC31" s="866"/>
      <c r="DD31" s="865"/>
      <c r="DE31" s="867"/>
      <c r="DF31" s="867"/>
      <c r="DG31" s="866"/>
      <c r="DH31" s="865"/>
      <c r="DI31" s="867"/>
      <c r="DJ31" s="867"/>
      <c r="DK31" s="866"/>
      <c r="DL31" s="865"/>
      <c r="DM31" s="867"/>
      <c r="DN31" s="867"/>
      <c r="DO31" s="866"/>
      <c r="DP31" s="865"/>
      <c r="DQ31" s="865"/>
      <c r="DR31" s="865"/>
      <c r="DS31" s="866"/>
      <c r="DT31" s="865"/>
      <c r="DU31" s="867"/>
      <c r="DV31" s="867"/>
      <c r="DW31" s="866"/>
    </row>
    <row r="32" spans="2:127" ht="12.75" customHeight="1">
      <c r="B32" s="863"/>
      <c r="C32" s="905" t="e">
        <f>#REF!</f>
        <v>#REF!</v>
      </c>
      <c r="D32" s="906"/>
      <c r="E32" s="907"/>
      <c r="F32" s="567" t="e">
        <f>#REF!</f>
        <v>#REF!</v>
      </c>
      <c r="G32" s="864"/>
      <c r="H32" s="865"/>
      <c r="I32" s="865"/>
      <c r="J32" s="865"/>
      <c r="K32" s="866"/>
      <c r="L32" s="865"/>
      <c r="M32" s="865"/>
      <c r="N32" s="865"/>
      <c r="O32" s="866"/>
      <c r="P32" s="865"/>
      <c r="Q32" s="865"/>
      <c r="R32" s="865"/>
      <c r="S32" s="866"/>
      <c r="T32" s="865"/>
      <c r="U32" s="865"/>
      <c r="V32" s="865"/>
      <c r="W32" s="866"/>
      <c r="X32" s="865"/>
      <c r="Y32" s="865"/>
      <c r="Z32" s="865"/>
      <c r="AA32" s="866"/>
      <c r="AB32" s="865"/>
      <c r="AC32" s="867"/>
      <c r="AD32" s="867"/>
      <c r="AE32" s="866"/>
      <c r="AF32" s="865"/>
      <c r="AG32" s="865"/>
      <c r="AH32" s="865"/>
      <c r="AI32" s="866"/>
      <c r="AJ32" s="865"/>
      <c r="AK32" s="867"/>
      <c r="AL32" s="867"/>
      <c r="AM32" s="866"/>
      <c r="AN32" s="865"/>
      <c r="AO32" s="867"/>
      <c r="AP32" s="867"/>
      <c r="AQ32" s="866"/>
      <c r="AR32" s="865"/>
      <c r="AS32" s="867"/>
      <c r="AT32" s="867"/>
      <c r="AU32" s="866"/>
      <c r="AV32" s="865"/>
      <c r="AW32" s="867"/>
      <c r="AX32" s="867"/>
      <c r="AY32" s="866"/>
      <c r="AZ32" s="865"/>
      <c r="BA32" s="867"/>
      <c r="BB32" s="867"/>
      <c r="BC32" s="866"/>
      <c r="BD32" s="865"/>
      <c r="BE32" s="867"/>
      <c r="BF32" s="867"/>
      <c r="BG32" s="866"/>
      <c r="BH32" s="865"/>
      <c r="BI32" s="867"/>
      <c r="BJ32" s="867"/>
      <c r="BK32" s="866"/>
      <c r="BL32" s="865"/>
      <c r="BM32" s="867"/>
      <c r="BN32" s="867"/>
      <c r="BO32" s="866"/>
      <c r="BP32" s="865"/>
      <c r="BQ32" s="867"/>
      <c r="BR32" s="867"/>
      <c r="BS32" s="866"/>
      <c r="BT32" s="865"/>
      <c r="BU32" s="867"/>
      <c r="BV32" s="867"/>
      <c r="BW32" s="866"/>
      <c r="BX32" s="865"/>
      <c r="BY32" s="867"/>
      <c r="BZ32" s="867"/>
      <c r="CA32" s="866"/>
      <c r="CB32" s="865"/>
      <c r="CC32" s="867"/>
      <c r="CD32" s="867"/>
      <c r="CE32" s="866"/>
      <c r="CF32" s="865"/>
      <c r="CG32" s="867"/>
      <c r="CH32" s="867"/>
      <c r="CI32" s="866"/>
      <c r="CJ32" s="865"/>
      <c r="CK32" s="865"/>
      <c r="CL32" s="865"/>
      <c r="CM32" s="866"/>
      <c r="CN32" s="865"/>
      <c r="CO32" s="867"/>
      <c r="CP32" s="867"/>
      <c r="CQ32" s="866"/>
      <c r="CR32" s="865"/>
      <c r="CS32" s="867"/>
      <c r="CT32" s="867"/>
      <c r="CU32" s="866"/>
      <c r="CV32" s="865"/>
      <c r="CW32" s="867"/>
      <c r="CX32" s="867"/>
      <c r="CY32" s="866"/>
      <c r="CZ32" s="865"/>
      <c r="DA32" s="865"/>
      <c r="DB32" s="865"/>
      <c r="DC32" s="866"/>
      <c r="DD32" s="865"/>
      <c r="DE32" s="867"/>
      <c r="DF32" s="867"/>
      <c r="DG32" s="866"/>
      <c r="DH32" s="865"/>
      <c r="DI32" s="867"/>
      <c r="DJ32" s="867"/>
      <c r="DK32" s="866"/>
      <c r="DL32" s="865"/>
      <c r="DM32" s="867"/>
      <c r="DN32" s="867"/>
      <c r="DO32" s="866"/>
      <c r="DP32" s="865"/>
      <c r="DQ32" s="865"/>
      <c r="DR32" s="865"/>
      <c r="DS32" s="866"/>
      <c r="DT32" s="865"/>
      <c r="DU32" s="867"/>
      <c r="DV32" s="867"/>
      <c r="DW32" s="866"/>
    </row>
    <row r="33" spans="2:127" ht="12.75" customHeight="1">
      <c r="B33" s="863"/>
      <c r="C33" s="905" t="e">
        <f>#REF!</f>
        <v>#REF!</v>
      </c>
      <c r="D33" s="906"/>
      <c r="E33" s="907"/>
      <c r="F33" s="567" t="e">
        <f>#REF!</f>
        <v>#REF!</v>
      </c>
      <c r="G33" s="864"/>
      <c r="H33" s="865"/>
      <c r="I33" s="865"/>
      <c r="J33" s="865"/>
      <c r="K33" s="866"/>
      <c r="L33" s="865"/>
      <c r="M33" s="865"/>
      <c r="N33" s="865"/>
      <c r="O33" s="866"/>
      <c r="P33" s="865"/>
      <c r="Q33" s="865"/>
      <c r="R33" s="865"/>
      <c r="S33" s="866"/>
      <c r="T33" s="865"/>
      <c r="U33" s="865"/>
      <c r="V33" s="865"/>
      <c r="W33" s="866"/>
      <c r="X33" s="865"/>
      <c r="Y33" s="865"/>
      <c r="Z33" s="865"/>
      <c r="AA33" s="866"/>
      <c r="AB33" s="865"/>
      <c r="AC33" s="867"/>
      <c r="AD33" s="867"/>
      <c r="AE33" s="866"/>
      <c r="AF33" s="865"/>
      <c r="AG33" s="865"/>
      <c r="AH33" s="865"/>
      <c r="AI33" s="866"/>
      <c r="AJ33" s="865"/>
      <c r="AK33" s="867"/>
      <c r="AL33" s="867"/>
      <c r="AM33" s="866"/>
      <c r="AN33" s="865"/>
      <c r="AO33" s="867"/>
      <c r="AP33" s="867"/>
      <c r="AQ33" s="866"/>
      <c r="AR33" s="865"/>
      <c r="AS33" s="867"/>
      <c r="AT33" s="867"/>
      <c r="AU33" s="866"/>
      <c r="AV33" s="865"/>
      <c r="AW33" s="867"/>
      <c r="AX33" s="867"/>
      <c r="AY33" s="866"/>
      <c r="AZ33" s="865"/>
      <c r="BA33" s="867"/>
      <c r="BB33" s="867"/>
      <c r="BC33" s="866"/>
      <c r="BD33" s="865"/>
      <c r="BE33" s="867"/>
      <c r="BF33" s="867"/>
      <c r="BG33" s="866"/>
      <c r="BH33" s="865"/>
      <c r="BI33" s="867"/>
      <c r="BJ33" s="867"/>
      <c r="BK33" s="866"/>
      <c r="BL33" s="865"/>
      <c r="BM33" s="867"/>
      <c r="BN33" s="867"/>
      <c r="BO33" s="866"/>
      <c r="BP33" s="865"/>
      <c r="BQ33" s="867"/>
      <c r="BR33" s="867"/>
      <c r="BS33" s="866"/>
      <c r="BT33" s="865"/>
      <c r="BU33" s="867"/>
      <c r="BV33" s="867"/>
      <c r="BW33" s="866"/>
      <c r="BX33" s="865"/>
      <c r="BY33" s="867"/>
      <c r="BZ33" s="867"/>
      <c r="CA33" s="866"/>
      <c r="CB33" s="865"/>
      <c r="CC33" s="867"/>
      <c r="CD33" s="867"/>
      <c r="CE33" s="866"/>
      <c r="CF33" s="865"/>
      <c r="CG33" s="867"/>
      <c r="CH33" s="867"/>
      <c r="CI33" s="866"/>
      <c r="CJ33" s="865"/>
      <c r="CK33" s="865"/>
      <c r="CL33" s="865"/>
      <c r="CM33" s="866"/>
      <c r="CN33" s="865"/>
      <c r="CO33" s="867"/>
      <c r="CP33" s="867"/>
      <c r="CQ33" s="866"/>
      <c r="CR33" s="865"/>
      <c r="CS33" s="867"/>
      <c r="CT33" s="867"/>
      <c r="CU33" s="866"/>
      <c r="CV33" s="865"/>
      <c r="CW33" s="867"/>
      <c r="CX33" s="867"/>
      <c r="CY33" s="866"/>
      <c r="CZ33" s="865"/>
      <c r="DA33" s="865"/>
      <c r="DB33" s="865"/>
      <c r="DC33" s="866"/>
      <c r="DD33" s="865"/>
      <c r="DE33" s="867"/>
      <c r="DF33" s="867"/>
      <c r="DG33" s="866"/>
      <c r="DH33" s="865"/>
      <c r="DI33" s="867"/>
      <c r="DJ33" s="867"/>
      <c r="DK33" s="866"/>
      <c r="DL33" s="865"/>
      <c r="DM33" s="867"/>
      <c r="DN33" s="867"/>
      <c r="DO33" s="866"/>
      <c r="DP33" s="865"/>
      <c r="DQ33" s="865"/>
      <c r="DR33" s="865"/>
      <c r="DS33" s="866"/>
      <c r="DT33" s="865"/>
      <c r="DU33" s="867"/>
      <c r="DV33" s="867"/>
      <c r="DW33" s="866"/>
    </row>
    <row r="34" spans="2:127" ht="12.75" customHeight="1">
      <c r="B34" s="863"/>
      <c r="C34" s="905" t="e">
        <f>#REF!</f>
        <v>#REF!</v>
      </c>
      <c r="D34" s="906"/>
      <c r="E34" s="907"/>
      <c r="F34" s="567" t="e">
        <f>#REF!</f>
        <v>#REF!</v>
      </c>
      <c r="G34" s="864"/>
      <c r="H34" s="865"/>
      <c r="I34" s="865"/>
      <c r="J34" s="865"/>
      <c r="K34" s="866"/>
      <c r="L34" s="865"/>
      <c r="M34" s="865"/>
      <c r="N34" s="865"/>
      <c r="O34" s="866"/>
      <c r="P34" s="865"/>
      <c r="Q34" s="865"/>
      <c r="R34" s="865"/>
      <c r="S34" s="866"/>
      <c r="T34" s="865"/>
      <c r="U34" s="865"/>
      <c r="V34" s="865"/>
      <c r="W34" s="866"/>
      <c r="X34" s="865"/>
      <c r="Y34" s="865"/>
      <c r="Z34" s="865"/>
      <c r="AA34" s="866"/>
      <c r="AB34" s="865"/>
      <c r="AC34" s="867"/>
      <c r="AD34" s="867"/>
      <c r="AE34" s="866"/>
      <c r="AF34" s="865"/>
      <c r="AG34" s="865"/>
      <c r="AH34" s="865"/>
      <c r="AI34" s="866"/>
      <c r="AJ34" s="865"/>
      <c r="AK34" s="867"/>
      <c r="AL34" s="867"/>
      <c r="AM34" s="866"/>
      <c r="AN34" s="865"/>
      <c r="AO34" s="867"/>
      <c r="AP34" s="867"/>
      <c r="AQ34" s="866"/>
      <c r="AR34" s="865"/>
      <c r="AS34" s="867"/>
      <c r="AT34" s="867"/>
      <c r="AU34" s="866"/>
      <c r="AV34" s="865"/>
      <c r="AW34" s="867"/>
      <c r="AX34" s="867"/>
      <c r="AY34" s="866"/>
      <c r="AZ34" s="865"/>
      <c r="BA34" s="867"/>
      <c r="BB34" s="867"/>
      <c r="BC34" s="866"/>
      <c r="BD34" s="865"/>
      <c r="BE34" s="867"/>
      <c r="BF34" s="867"/>
      <c r="BG34" s="866"/>
      <c r="BH34" s="865"/>
      <c r="BI34" s="867"/>
      <c r="BJ34" s="867"/>
      <c r="BK34" s="866"/>
      <c r="BL34" s="865"/>
      <c r="BM34" s="867"/>
      <c r="BN34" s="867"/>
      <c r="BO34" s="866"/>
      <c r="BP34" s="865"/>
      <c r="BQ34" s="867"/>
      <c r="BR34" s="867"/>
      <c r="BS34" s="866"/>
      <c r="BT34" s="865"/>
      <c r="BU34" s="867"/>
      <c r="BV34" s="867"/>
      <c r="BW34" s="866"/>
      <c r="BX34" s="865"/>
      <c r="BY34" s="867"/>
      <c r="BZ34" s="867"/>
      <c r="CA34" s="866"/>
      <c r="CB34" s="865"/>
      <c r="CC34" s="867"/>
      <c r="CD34" s="867"/>
      <c r="CE34" s="866"/>
      <c r="CF34" s="865"/>
      <c r="CG34" s="867"/>
      <c r="CH34" s="867"/>
      <c r="CI34" s="866"/>
      <c r="CJ34" s="865"/>
      <c r="CK34" s="865"/>
      <c r="CL34" s="865"/>
      <c r="CM34" s="866"/>
      <c r="CN34" s="865"/>
      <c r="CO34" s="867"/>
      <c r="CP34" s="867"/>
      <c r="CQ34" s="866"/>
      <c r="CR34" s="865"/>
      <c r="CS34" s="867"/>
      <c r="CT34" s="867"/>
      <c r="CU34" s="866"/>
      <c r="CV34" s="865"/>
      <c r="CW34" s="867"/>
      <c r="CX34" s="867"/>
      <c r="CY34" s="866"/>
      <c r="CZ34" s="865"/>
      <c r="DA34" s="865"/>
      <c r="DB34" s="865"/>
      <c r="DC34" s="866"/>
      <c r="DD34" s="865"/>
      <c r="DE34" s="867"/>
      <c r="DF34" s="867"/>
      <c r="DG34" s="866"/>
      <c r="DH34" s="865"/>
      <c r="DI34" s="867"/>
      <c r="DJ34" s="867"/>
      <c r="DK34" s="866"/>
      <c r="DL34" s="865"/>
      <c r="DM34" s="867"/>
      <c r="DN34" s="867"/>
      <c r="DO34" s="866"/>
      <c r="DP34" s="865"/>
      <c r="DQ34" s="865"/>
      <c r="DR34" s="865"/>
      <c r="DS34" s="866"/>
      <c r="DT34" s="865"/>
      <c r="DU34" s="867"/>
      <c r="DV34" s="867"/>
      <c r="DW34" s="866"/>
    </row>
    <row r="35" spans="2:127" ht="12.75" customHeight="1">
      <c r="B35" s="863"/>
      <c r="C35" s="905" t="e">
        <f>#REF!</f>
        <v>#REF!</v>
      </c>
      <c r="D35" s="906"/>
      <c r="E35" s="907"/>
      <c r="F35" s="567" t="e">
        <f>#REF!</f>
        <v>#REF!</v>
      </c>
      <c r="G35" s="864"/>
      <c r="H35" s="865"/>
      <c r="I35" s="865"/>
      <c r="J35" s="865"/>
      <c r="K35" s="866"/>
      <c r="L35" s="865"/>
      <c r="M35" s="865"/>
      <c r="N35" s="865"/>
      <c r="O35" s="866"/>
      <c r="P35" s="865"/>
      <c r="Q35" s="865"/>
      <c r="R35" s="865"/>
      <c r="S35" s="866"/>
      <c r="T35" s="865"/>
      <c r="U35" s="865"/>
      <c r="V35" s="865"/>
      <c r="W35" s="866"/>
      <c r="X35" s="865"/>
      <c r="Y35" s="865"/>
      <c r="Z35" s="865"/>
      <c r="AA35" s="866"/>
      <c r="AB35" s="865"/>
      <c r="AC35" s="867"/>
      <c r="AD35" s="867"/>
      <c r="AE35" s="866"/>
      <c r="AF35" s="865"/>
      <c r="AG35" s="865"/>
      <c r="AH35" s="865"/>
      <c r="AI35" s="866"/>
      <c r="AJ35" s="865"/>
      <c r="AK35" s="867"/>
      <c r="AL35" s="867"/>
      <c r="AM35" s="866"/>
      <c r="AN35" s="865"/>
      <c r="AO35" s="867"/>
      <c r="AP35" s="867"/>
      <c r="AQ35" s="866"/>
      <c r="AR35" s="865"/>
      <c r="AS35" s="867"/>
      <c r="AT35" s="867"/>
      <c r="AU35" s="866"/>
      <c r="AV35" s="865"/>
      <c r="AW35" s="867"/>
      <c r="AX35" s="867"/>
      <c r="AY35" s="866"/>
      <c r="AZ35" s="865"/>
      <c r="BA35" s="867"/>
      <c r="BB35" s="867"/>
      <c r="BC35" s="866"/>
      <c r="BD35" s="865"/>
      <c r="BE35" s="867"/>
      <c r="BF35" s="867"/>
      <c r="BG35" s="866"/>
      <c r="BH35" s="865"/>
      <c r="BI35" s="867"/>
      <c r="BJ35" s="867"/>
      <c r="BK35" s="866"/>
      <c r="BL35" s="865"/>
      <c r="BM35" s="867"/>
      <c r="BN35" s="867"/>
      <c r="BO35" s="866"/>
      <c r="BP35" s="865"/>
      <c r="BQ35" s="867"/>
      <c r="BR35" s="867"/>
      <c r="BS35" s="866"/>
      <c r="BT35" s="865"/>
      <c r="BU35" s="867"/>
      <c r="BV35" s="867"/>
      <c r="BW35" s="866"/>
      <c r="BX35" s="865"/>
      <c r="BY35" s="867"/>
      <c r="BZ35" s="867"/>
      <c r="CA35" s="866"/>
      <c r="CB35" s="865"/>
      <c r="CC35" s="867"/>
      <c r="CD35" s="867"/>
      <c r="CE35" s="866"/>
      <c r="CF35" s="865"/>
      <c r="CG35" s="867"/>
      <c r="CH35" s="867"/>
      <c r="CI35" s="866"/>
      <c r="CJ35" s="865"/>
      <c r="CK35" s="865"/>
      <c r="CL35" s="865"/>
      <c r="CM35" s="866"/>
      <c r="CN35" s="865"/>
      <c r="CO35" s="867"/>
      <c r="CP35" s="867"/>
      <c r="CQ35" s="866"/>
      <c r="CR35" s="865"/>
      <c r="CS35" s="867"/>
      <c r="CT35" s="867"/>
      <c r="CU35" s="866"/>
      <c r="CV35" s="865"/>
      <c r="CW35" s="867"/>
      <c r="CX35" s="867"/>
      <c r="CY35" s="866"/>
      <c r="CZ35" s="865"/>
      <c r="DA35" s="865"/>
      <c r="DB35" s="865"/>
      <c r="DC35" s="866"/>
      <c r="DD35" s="865"/>
      <c r="DE35" s="867"/>
      <c r="DF35" s="867"/>
      <c r="DG35" s="866"/>
      <c r="DH35" s="865"/>
      <c r="DI35" s="867"/>
      <c r="DJ35" s="867"/>
      <c r="DK35" s="866"/>
      <c r="DL35" s="865"/>
      <c r="DM35" s="867"/>
      <c r="DN35" s="867"/>
      <c r="DO35" s="866"/>
      <c r="DP35" s="865"/>
      <c r="DQ35" s="865"/>
      <c r="DR35" s="865"/>
      <c r="DS35" s="866"/>
      <c r="DT35" s="865"/>
      <c r="DU35" s="867"/>
      <c r="DV35" s="867"/>
      <c r="DW35" s="866"/>
    </row>
    <row r="36" spans="2:127" ht="12.75" customHeight="1">
      <c r="B36" s="863"/>
      <c r="C36" s="905"/>
      <c r="D36" s="906"/>
      <c r="E36" s="907"/>
      <c r="F36" s="567" t="e">
        <f>#REF!</f>
        <v>#REF!</v>
      </c>
      <c r="G36" s="864"/>
      <c r="H36" s="865"/>
      <c r="I36" s="865"/>
      <c r="J36" s="865"/>
      <c r="K36" s="866"/>
      <c r="L36" s="865"/>
      <c r="M36" s="865"/>
      <c r="N36" s="865"/>
      <c r="O36" s="866"/>
      <c r="P36" s="865"/>
      <c r="Q36" s="865"/>
      <c r="R36" s="865"/>
      <c r="S36" s="866"/>
      <c r="T36" s="865"/>
      <c r="U36" s="865"/>
      <c r="V36" s="865"/>
      <c r="W36" s="866"/>
      <c r="X36" s="865"/>
      <c r="Y36" s="865"/>
      <c r="Z36" s="865"/>
      <c r="AA36" s="866"/>
      <c r="AB36" s="865"/>
      <c r="AC36" s="867"/>
      <c r="AD36" s="867"/>
      <c r="AE36" s="866"/>
      <c r="AF36" s="865"/>
      <c r="AG36" s="865"/>
      <c r="AH36" s="865"/>
      <c r="AI36" s="866"/>
      <c r="AJ36" s="865"/>
      <c r="AK36" s="867"/>
      <c r="AL36" s="867"/>
      <c r="AM36" s="866"/>
      <c r="AN36" s="865"/>
      <c r="AO36" s="867"/>
      <c r="AP36" s="867"/>
      <c r="AQ36" s="866"/>
      <c r="AR36" s="865"/>
      <c r="AS36" s="867"/>
      <c r="AT36" s="867"/>
      <c r="AU36" s="866"/>
      <c r="AV36" s="865"/>
      <c r="AW36" s="867"/>
      <c r="AX36" s="867"/>
      <c r="AY36" s="866"/>
      <c r="AZ36" s="865"/>
      <c r="BA36" s="867"/>
      <c r="BB36" s="867"/>
      <c r="BC36" s="866"/>
      <c r="BD36" s="865"/>
      <c r="BE36" s="867"/>
      <c r="BF36" s="867"/>
      <c r="BG36" s="866"/>
      <c r="BH36" s="865"/>
      <c r="BI36" s="867"/>
      <c r="BJ36" s="867"/>
      <c r="BK36" s="866"/>
      <c r="BL36" s="865"/>
      <c r="BM36" s="867"/>
      <c r="BN36" s="867"/>
      <c r="BO36" s="866"/>
      <c r="BP36" s="865"/>
      <c r="BQ36" s="867"/>
      <c r="BR36" s="867"/>
      <c r="BS36" s="866"/>
      <c r="BT36" s="865"/>
      <c r="BU36" s="867"/>
      <c r="BV36" s="867"/>
      <c r="BW36" s="866"/>
      <c r="BX36" s="865"/>
      <c r="BY36" s="867"/>
      <c r="BZ36" s="867"/>
      <c r="CA36" s="866"/>
      <c r="CB36" s="865"/>
      <c r="CC36" s="867"/>
      <c r="CD36" s="867"/>
      <c r="CE36" s="866"/>
      <c r="CF36" s="865"/>
      <c r="CG36" s="867"/>
      <c r="CH36" s="867"/>
      <c r="CI36" s="866"/>
      <c r="CJ36" s="865"/>
      <c r="CK36" s="865"/>
      <c r="CL36" s="865"/>
      <c r="CM36" s="866"/>
      <c r="CN36" s="865"/>
      <c r="CO36" s="867"/>
      <c r="CP36" s="867"/>
      <c r="CQ36" s="866"/>
      <c r="CR36" s="865"/>
      <c r="CS36" s="867"/>
      <c r="CT36" s="867"/>
      <c r="CU36" s="866"/>
      <c r="CV36" s="865"/>
      <c r="CW36" s="867"/>
      <c r="CX36" s="867"/>
      <c r="CY36" s="866"/>
      <c r="CZ36" s="865"/>
      <c r="DA36" s="865"/>
      <c r="DB36" s="865"/>
      <c r="DC36" s="866"/>
      <c r="DD36" s="865"/>
      <c r="DE36" s="867"/>
      <c r="DF36" s="867"/>
      <c r="DG36" s="866"/>
      <c r="DH36" s="865"/>
      <c r="DI36" s="867"/>
      <c r="DJ36" s="867"/>
      <c r="DK36" s="866"/>
      <c r="DL36" s="865"/>
      <c r="DM36" s="867"/>
      <c r="DN36" s="867"/>
      <c r="DO36" s="866"/>
      <c r="DP36" s="865"/>
      <c r="DQ36" s="865"/>
      <c r="DR36" s="865"/>
      <c r="DS36" s="866"/>
      <c r="DT36" s="865"/>
      <c r="DU36" s="867"/>
      <c r="DV36" s="867"/>
      <c r="DW36" s="866"/>
    </row>
    <row r="37" spans="2:127" ht="12.75" customHeight="1">
      <c r="B37" s="1043">
        <v>6</v>
      </c>
      <c r="C37" s="2781" t="e">
        <f>#REF!</f>
        <v>#REF!</v>
      </c>
      <c r="D37" s="2781"/>
      <c r="E37" s="2781"/>
      <c r="F37" s="567" t="e">
        <f>#REF!</f>
        <v>#REF!</v>
      </c>
      <c r="G37" s="864" t="e">
        <f>IF($F$75=0,0,F37/$F$75)</f>
        <v>#REF!</v>
      </c>
      <c r="H37" s="865"/>
      <c r="I37" s="865"/>
      <c r="J37" s="865"/>
      <c r="K37" s="866">
        <f>H37</f>
        <v>0</v>
      </c>
      <c r="L37" s="865"/>
      <c r="M37" s="865"/>
      <c r="N37" s="865"/>
      <c r="O37" s="866" t="e">
        <f>#REF!</f>
        <v>#REF!</v>
      </c>
      <c r="P37" s="865">
        <v>4.1666666666600003</v>
      </c>
      <c r="Q37" s="865"/>
      <c r="R37" s="865"/>
      <c r="S37" s="866" t="e">
        <f>O37+P37</f>
        <v>#REF!</v>
      </c>
      <c r="T37" s="865">
        <v>4.1666666666600003</v>
      </c>
      <c r="U37" s="865"/>
      <c r="V37" s="865"/>
      <c r="W37" s="866" t="e">
        <f>S37+T37</f>
        <v>#REF!</v>
      </c>
      <c r="X37" s="865">
        <v>4.1666666666600003</v>
      </c>
      <c r="Y37" s="865"/>
      <c r="Z37" s="865"/>
      <c r="AA37" s="866" t="e">
        <f>W37+X37</f>
        <v>#REF!</v>
      </c>
      <c r="AB37" s="865">
        <v>4.1666666666600003</v>
      </c>
      <c r="AC37" s="867"/>
      <c r="AD37" s="867"/>
      <c r="AE37" s="866" t="e">
        <f>AA37+AB37</f>
        <v>#REF!</v>
      </c>
      <c r="AF37" s="865">
        <v>4.1666666666600003</v>
      </c>
      <c r="AG37" s="865"/>
      <c r="AH37" s="865"/>
      <c r="AI37" s="866" t="e">
        <f>AE37+AF37</f>
        <v>#REF!</v>
      </c>
      <c r="AJ37" s="865">
        <v>4.1666666666600003</v>
      </c>
      <c r="AK37" s="867"/>
      <c r="AL37" s="867"/>
      <c r="AM37" s="866" t="e">
        <f>AI37+AJ37</f>
        <v>#REF!</v>
      </c>
      <c r="AN37" s="865">
        <v>4.1666666666600003</v>
      </c>
      <c r="AO37" s="867"/>
      <c r="AP37" s="867"/>
      <c r="AQ37" s="866" t="e">
        <f>AM37+AN37</f>
        <v>#REF!</v>
      </c>
      <c r="AR37" s="865">
        <v>4.1666666666600003</v>
      </c>
      <c r="AS37" s="867"/>
      <c r="AT37" s="867"/>
      <c r="AU37" s="866" t="e">
        <f>AQ37+AR37</f>
        <v>#REF!</v>
      </c>
      <c r="AV37" s="865">
        <v>4.1666666666600003</v>
      </c>
      <c r="AW37" s="867"/>
      <c r="AX37" s="867"/>
      <c r="AY37" s="866" t="e">
        <f>AU37+AV37</f>
        <v>#REF!</v>
      </c>
      <c r="AZ37" s="865">
        <v>4.1666666666600003</v>
      </c>
      <c r="BA37" s="867"/>
      <c r="BB37" s="867"/>
      <c r="BC37" s="866" t="e">
        <f>AY37+AZ37</f>
        <v>#REF!</v>
      </c>
      <c r="BD37" s="865">
        <v>4.1666666666600003</v>
      </c>
      <c r="BE37" s="867"/>
      <c r="BF37" s="867"/>
      <c r="BG37" s="866" t="e">
        <f>BC37+BD37</f>
        <v>#REF!</v>
      </c>
      <c r="BH37" s="865">
        <v>4.1666666666600003</v>
      </c>
      <c r="BI37" s="867"/>
      <c r="BJ37" s="867"/>
      <c r="BK37" s="866" t="e">
        <f>BG37+BH37</f>
        <v>#REF!</v>
      </c>
      <c r="BL37" s="865">
        <v>4.1666666666600003</v>
      </c>
      <c r="BM37" s="867"/>
      <c r="BN37" s="867"/>
      <c r="BO37" s="866" t="e">
        <f>BK37+BL37</f>
        <v>#REF!</v>
      </c>
      <c r="BP37" s="865">
        <v>4.1666666666600003</v>
      </c>
      <c r="BQ37" s="867"/>
      <c r="BR37" s="867"/>
      <c r="BS37" s="866" t="e">
        <f>BO37+BP37</f>
        <v>#REF!</v>
      </c>
      <c r="BT37" s="865">
        <v>4.1666666666600003</v>
      </c>
      <c r="BU37" s="867"/>
      <c r="BV37" s="867"/>
      <c r="BW37" s="866" t="e">
        <f>BS37+BT37</f>
        <v>#REF!</v>
      </c>
      <c r="BX37" s="865">
        <v>4.1666666666600003</v>
      </c>
      <c r="BY37" s="867"/>
      <c r="BZ37" s="867"/>
      <c r="CA37" s="866" t="e">
        <f>BW37+BX37</f>
        <v>#REF!</v>
      </c>
      <c r="CB37" s="865">
        <v>4.1666666666600003</v>
      </c>
      <c r="CC37" s="867"/>
      <c r="CD37" s="867"/>
      <c r="CE37" s="866" t="e">
        <f>CA37+CB37</f>
        <v>#REF!</v>
      </c>
      <c r="CF37" s="865">
        <v>4.1666666666600003</v>
      </c>
      <c r="CG37" s="867"/>
      <c r="CH37" s="867"/>
      <c r="CI37" s="866" t="e">
        <f>CE37+CF37</f>
        <v>#REF!</v>
      </c>
      <c r="CJ37" s="865">
        <v>4.1666666666600003</v>
      </c>
      <c r="CK37" s="865"/>
      <c r="CL37" s="865"/>
      <c r="CM37" s="866" t="e">
        <f>CI37+CJ37</f>
        <v>#REF!</v>
      </c>
      <c r="CN37" s="865">
        <v>4.1666666666600003</v>
      </c>
      <c r="CO37" s="867"/>
      <c r="CP37" s="867"/>
      <c r="CQ37" s="866" t="e">
        <f>CM37+CN37</f>
        <v>#REF!</v>
      </c>
      <c r="CR37" s="865">
        <v>4.1666666666600003</v>
      </c>
      <c r="CS37" s="867"/>
      <c r="CT37" s="867"/>
      <c r="CU37" s="866" t="e">
        <f>CQ37+CR37</f>
        <v>#REF!</v>
      </c>
      <c r="CV37" s="865">
        <v>4.1666666666600003</v>
      </c>
      <c r="CW37" s="867"/>
      <c r="CX37" s="867"/>
      <c r="CY37" s="866" t="e">
        <f>CU37+CV37</f>
        <v>#REF!</v>
      </c>
      <c r="CZ37" s="865"/>
      <c r="DA37" s="865"/>
      <c r="DB37" s="865"/>
      <c r="DC37" s="866" t="e">
        <f>CY37+CZ37</f>
        <v>#REF!</v>
      </c>
      <c r="DD37" s="865"/>
      <c r="DE37" s="867"/>
      <c r="DF37" s="867"/>
      <c r="DG37" s="866" t="e">
        <f>DC37+DD37</f>
        <v>#REF!</v>
      </c>
      <c r="DH37" s="865"/>
      <c r="DI37" s="867"/>
      <c r="DJ37" s="867"/>
      <c r="DK37" s="866" t="e">
        <f>DG37+DH37</f>
        <v>#REF!</v>
      </c>
      <c r="DL37" s="865"/>
      <c r="DM37" s="867"/>
      <c r="DN37" s="867"/>
      <c r="DO37" s="866" t="e">
        <f>DK37+DL37</f>
        <v>#REF!</v>
      </c>
      <c r="DP37" s="865"/>
      <c r="DQ37" s="865"/>
      <c r="DR37" s="865"/>
      <c r="DS37" s="866" t="e">
        <f>DO37+DP37</f>
        <v>#REF!</v>
      </c>
      <c r="DT37" s="865"/>
      <c r="DU37" s="867"/>
      <c r="DV37" s="867"/>
      <c r="DW37" s="866" t="e">
        <f>DS37+DT37</f>
        <v>#REF!</v>
      </c>
    </row>
    <row r="38" spans="2:127" ht="12.75" customHeight="1">
      <c r="B38" s="863"/>
      <c r="C38" s="2781" t="e">
        <f>#REF!</f>
        <v>#REF!</v>
      </c>
      <c r="D38" s="2781"/>
      <c r="E38" s="2781"/>
      <c r="F38" s="567" t="e">
        <f>#REF!</f>
        <v>#REF!</v>
      </c>
      <c r="G38" s="864"/>
      <c r="H38" s="865"/>
      <c r="I38" s="865"/>
      <c r="J38" s="865"/>
      <c r="K38" s="866"/>
      <c r="L38" s="865"/>
      <c r="M38" s="865"/>
      <c r="N38" s="865"/>
      <c r="O38" s="866"/>
      <c r="P38" s="865"/>
      <c r="Q38" s="865"/>
      <c r="R38" s="865"/>
      <c r="S38" s="866"/>
      <c r="T38" s="865"/>
      <c r="U38" s="865"/>
      <c r="V38" s="865"/>
      <c r="W38" s="866"/>
      <c r="X38" s="865"/>
      <c r="Y38" s="865"/>
      <c r="Z38" s="865"/>
      <c r="AA38" s="866"/>
      <c r="AB38" s="865"/>
      <c r="AC38" s="867"/>
      <c r="AD38" s="867"/>
      <c r="AE38" s="866"/>
      <c r="AF38" s="865"/>
      <c r="AG38" s="865"/>
      <c r="AH38" s="865"/>
      <c r="AI38" s="866"/>
      <c r="AJ38" s="865"/>
      <c r="AK38" s="867"/>
      <c r="AL38" s="867"/>
      <c r="AM38" s="866"/>
      <c r="AN38" s="865"/>
      <c r="AO38" s="867"/>
      <c r="AP38" s="867"/>
      <c r="AQ38" s="866"/>
      <c r="AR38" s="865"/>
      <c r="AS38" s="867"/>
      <c r="AT38" s="867"/>
      <c r="AU38" s="866"/>
      <c r="AV38" s="865"/>
      <c r="AW38" s="867"/>
      <c r="AX38" s="867"/>
      <c r="AY38" s="866"/>
      <c r="AZ38" s="865"/>
      <c r="BA38" s="867"/>
      <c r="BB38" s="867"/>
      <c r="BC38" s="866"/>
      <c r="BD38" s="865"/>
      <c r="BE38" s="867"/>
      <c r="BF38" s="867"/>
      <c r="BG38" s="866"/>
      <c r="BH38" s="865"/>
      <c r="BI38" s="867"/>
      <c r="BJ38" s="867"/>
      <c r="BK38" s="866"/>
      <c r="BL38" s="865"/>
      <c r="BM38" s="867"/>
      <c r="BN38" s="867"/>
      <c r="BO38" s="866"/>
      <c r="BP38" s="865"/>
      <c r="BQ38" s="867"/>
      <c r="BR38" s="867"/>
      <c r="BS38" s="866"/>
      <c r="BT38" s="865"/>
      <c r="BU38" s="867"/>
      <c r="BV38" s="867"/>
      <c r="BW38" s="866"/>
      <c r="BX38" s="865"/>
      <c r="BY38" s="867"/>
      <c r="BZ38" s="867"/>
      <c r="CA38" s="866"/>
      <c r="CB38" s="865"/>
      <c r="CC38" s="867"/>
      <c r="CD38" s="867"/>
      <c r="CE38" s="866"/>
      <c r="CF38" s="865"/>
      <c r="CG38" s="867"/>
      <c r="CH38" s="867"/>
      <c r="CI38" s="866"/>
      <c r="CJ38" s="865"/>
      <c r="CK38" s="865"/>
      <c r="CL38" s="865"/>
      <c r="CM38" s="866"/>
      <c r="CN38" s="865"/>
      <c r="CO38" s="867"/>
      <c r="CP38" s="867"/>
      <c r="CQ38" s="866"/>
      <c r="CR38" s="865"/>
      <c r="CS38" s="867"/>
      <c r="CT38" s="867"/>
      <c r="CU38" s="866"/>
      <c r="CV38" s="865"/>
      <c r="CW38" s="867"/>
      <c r="CX38" s="867"/>
      <c r="CY38" s="866"/>
      <c r="CZ38" s="865"/>
      <c r="DA38" s="865"/>
      <c r="DB38" s="865"/>
      <c r="DC38" s="866"/>
      <c r="DD38" s="865"/>
      <c r="DE38" s="867"/>
      <c r="DF38" s="867"/>
      <c r="DG38" s="866"/>
      <c r="DH38" s="865"/>
      <c r="DI38" s="867"/>
      <c r="DJ38" s="867"/>
      <c r="DK38" s="866"/>
      <c r="DL38" s="865"/>
      <c r="DM38" s="867"/>
      <c r="DN38" s="867"/>
      <c r="DO38" s="866"/>
      <c r="DP38" s="865"/>
      <c r="DQ38" s="865"/>
      <c r="DR38" s="865"/>
      <c r="DS38" s="866"/>
      <c r="DT38" s="865"/>
      <c r="DU38" s="867"/>
      <c r="DV38" s="867"/>
      <c r="DW38" s="866"/>
    </row>
    <row r="39" spans="2:127" ht="12.75" customHeight="1">
      <c r="B39" s="863"/>
      <c r="C39" s="2781" t="e">
        <f>#REF!</f>
        <v>#REF!</v>
      </c>
      <c r="D39" s="2781"/>
      <c r="E39" s="2781"/>
      <c r="F39" s="567" t="e">
        <f>#REF!</f>
        <v>#REF!</v>
      </c>
      <c r="G39" s="864"/>
      <c r="H39" s="865"/>
      <c r="I39" s="865"/>
      <c r="J39" s="865"/>
      <c r="K39" s="866"/>
      <c r="L39" s="865"/>
      <c r="M39" s="865"/>
      <c r="N39" s="865"/>
      <c r="O39" s="866"/>
      <c r="P39" s="865"/>
      <c r="Q39" s="865"/>
      <c r="R39" s="865"/>
      <c r="S39" s="866"/>
      <c r="T39" s="865"/>
      <c r="U39" s="865"/>
      <c r="V39" s="865"/>
      <c r="W39" s="866"/>
      <c r="X39" s="865"/>
      <c r="Y39" s="865"/>
      <c r="Z39" s="865"/>
      <c r="AA39" s="866"/>
      <c r="AB39" s="865"/>
      <c r="AC39" s="867"/>
      <c r="AD39" s="867"/>
      <c r="AE39" s="866"/>
      <c r="AF39" s="865"/>
      <c r="AG39" s="865"/>
      <c r="AH39" s="865"/>
      <c r="AI39" s="866"/>
      <c r="AJ39" s="865"/>
      <c r="AK39" s="867"/>
      <c r="AL39" s="867"/>
      <c r="AM39" s="866"/>
      <c r="AN39" s="865"/>
      <c r="AO39" s="867"/>
      <c r="AP39" s="867"/>
      <c r="AQ39" s="866"/>
      <c r="AR39" s="865"/>
      <c r="AS39" s="867"/>
      <c r="AT39" s="867"/>
      <c r="AU39" s="866"/>
      <c r="AV39" s="865"/>
      <c r="AW39" s="867"/>
      <c r="AX39" s="867"/>
      <c r="AY39" s="866"/>
      <c r="AZ39" s="865"/>
      <c r="BA39" s="867"/>
      <c r="BB39" s="867"/>
      <c r="BC39" s="866"/>
      <c r="BD39" s="865"/>
      <c r="BE39" s="867"/>
      <c r="BF39" s="867"/>
      <c r="BG39" s="866"/>
      <c r="BH39" s="865"/>
      <c r="BI39" s="867"/>
      <c r="BJ39" s="867"/>
      <c r="BK39" s="866"/>
      <c r="BL39" s="865"/>
      <c r="BM39" s="867"/>
      <c r="BN39" s="867"/>
      <c r="BO39" s="866"/>
      <c r="BP39" s="865"/>
      <c r="BQ39" s="867"/>
      <c r="BR39" s="867"/>
      <c r="BS39" s="866"/>
      <c r="BT39" s="865"/>
      <c r="BU39" s="867"/>
      <c r="BV39" s="867"/>
      <c r="BW39" s="866"/>
      <c r="BX39" s="865"/>
      <c r="BY39" s="867"/>
      <c r="BZ39" s="867"/>
      <c r="CA39" s="866"/>
      <c r="CB39" s="865"/>
      <c r="CC39" s="867"/>
      <c r="CD39" s="867"/>
      <c r="CE39" s="866"/>
      <c r="CF39" s="865"/>
      <c r="CG39" s="867"/>
      <c r="CH39" s="867"/>
      <c r="CI39" s="866"/>
      <c r="CJ39" s="865"/>
      <c r="CK39" s="865"/>
      <c r="CL39" s="865"/>
      <c r="CM39" s="866"/>
      <c r="CN39" s="865"/>
      <c r="CO39" s="867"/>
      <c r="CP39" s="867"/>
      <c r="CQ39" s="866"/>
      <c r="CR39" s="865"/>
      <c r="CS39" s="867"/>
      <c r="CT39" s="867"/>
      <c r="CU39" s="866"/>
      <c r="CV39" s="865"/>
      <c r="CW39" s="867"/>
      <c r="CX39" s="867"/>
      <c r="CY39" s="866"/>
      <c r="CZ39" s="865"/>
      <c r="DA39" s="865"/>
      <c r="DB39" s="865"/>
      <c r="DC39" s="866"/>
      <c r="DD39" s="865"/>
      <c r="DE39" s="867"/>
      <c r="DF39" s="867"/>
      <c r="DG39" s="866"/>
      <c r="DH39" s="865"/>
      <c r="DI39" s="867"/>
      <c r="DJ39" s="867"/>
      <c r="DK39" s="866"/>
      <c r="DL39" s="865"/>
      <c r="DM39" s="867"/>
      <c r="DN39" s="867"/>
      <c r="DO39" s="866"/>
      <c r="DP39" s="865"/>
      <c r="DQ39" s="865"/>
      <c r="DR39" s="865"/>
      <c r="DS39" s="866"/>
      <c r="DT39" s="865"/>
      <c r="DU39" s="867"/>
      <c r="DV39" s="867"/>
      <c r="DW39" s="866"/>
    </row>
    <row r="40" spans="2:127" ht="12.75" customHeight="1">
      <c r="B40" s="863"/>
      <c r="C40" s="905"/>
      <c r="D40" s="906"/>
      <c r="E40" s="907"/>
      <c r="F40" s="567" t="e">
        <f>#REF!</f>
        <v>#REF!</v>
      </c>
      <c r="G40" s="864"/>
      <c r="H40" s="865"/>
      <c r="I40" s="865"/>
      <c r="J40" s="865"/>
      <c r="K40" s="866"/>
      <c r="L40" s="865"/>
      <c r="M40" s="865"/>
      <c r="N40" s="865"/>
      <c r="O40" s="866"/>
      <c r="P40" s="865"/>
      <c r="Q40" s="865"/>
      <c r="R40" s="865"/>
      <c r="S40" s="866"/>
      <c r="T40" s="865"/>
      <c r="U40" s="865"/>
      <c r="V40" s="865"/>
      <c r="W40" s="866"/>
      <c r="X40" s="865"/>
      <c r="Y40" s="865"/>
      <c r="Z40" s="865"/>
      <c r="AA40" s="866"/>
      <c r="AB40" s="865"/>
      <c r="AC40" s="867"/>
      <c r="AD40" s="867"/>
      <c r="AE40" s="866"/>
      <c r="AF40" s="865"/>
      <c r="AG40" s="865"/>
      <c r="AH40" s="865"/>
      <c r="AI40" s="866"/>
      <c r="AJ40" s="865"/>
      <c r="AK40" s="867"/>
      <c r="AL40" s="867"/>
      <c r="AM40" s="866"/>
      <c r="AN40" s="865"/>
      <c r="AO40" s="867"/>
      <c r="AP40" s="867"/>
      <c r="AQ40" s="866"/>
      <c r="AR40" s="865"/>
      <c r="AS40" s="867"/>
      <c r="AT40" s="867"/>
      <c r="AU40" s="866"/>
      <c r="AV40" s="865"/>
      <c r="AW40" s="867"/>
      <c r="AX40" s="867"/>
      <c r="AY40" s="866"/>
      <c r="AZ40" s="865"/>
      <c r="BA40" s="867"/>
      <c r="BB40" s="867"/>
      <c r="BC40" s="866"/>
      <c r="BD40" s="865"/>
      <c r="BE40" s="867"/>
      <c r="BF40" s="867"/>
      <c r="BG40" s="866"/>
      <c r="BH40" s="865"/>
      <c r="BI40" s="867"/>
      <c r="BJ40" s="867"/>
      <c r="BK40" s="866"/>
      <c r="BL40" s="865"/>
      <c r="BM40" s="867"/>
      <c r="BN40" s="867"/>
      <c r="BO40" s="866"/>
      <c r="BP40" s="865"/>
      <c r="BQ40" s="867"/>
      <c r="BR40" s="867"/>
      <c r="BS40" s="866"/>
      <c r="BT40" s="865"/>
      <c r="BU40" s="867"/>
      <c r="BV40" s="867"/>
      <c r="BW40" s="866"/>
      <c r="BX40" s="865"/>
      <c r="BY40" s="867"/>
      <c r="BZ40" s="867"/>
      <c r="CA40" s="866"/>
      <c r="CB40" s="865"/>
      <c r="CC40" s="867"/>
      <c r="CD40" s="867"/>
      <c r="CE40" s="866"/>
      <c r="CF40" s="865"/>
      <c r="CG40" s="867"/>
      <c r="CH40" s="867"/>
      <c r="CI40" s="866"/>
      <c r="CJ40" s="865"/>
      <c r="CK40" s="865"/>
      <c r="CL40" s="865"/>
      <c r="CM40" s="866"/>
      <c r="CN40" s="865"/>
      <c r="CO40" s="867"/>
      <c r="CP40" s="867"/>
      <c r="CQ40" s="866"/>
      <c r="CR40" s="865"/>
      <c r="CS40" s="867"/>
      <c r="CT40" s="867"/>
      <c r="CU40" s="866"/>
      <c r="CV40" s="865"/>
      <c r="CW40" s="867"/>
      <c r="CX40" s="867"/>
      <c r="CY40" s="866"/>
      <c r="CZ40" s="865"/>
      <c r="DA40" s="865"/>
      <c r="DB40" s="865"/>
      <c r="DC40" s="866"/>
      <c r="DD40" s="865"/>
      <c r="DE40" s="867"/>
      <c r="DF40" s="867"/>
      <c r="DG40" s="866"/>
      <c r="DH40" s="865"/>
      <c r="DI40" s="867"/>
      <c r="DJ40" s="867"/>
      <c r="DK40" s="866"/>
      <c r="DL40" s="865"/>
      <c r="DM40" s="867"/>
      <c r="DN40" s="867"/>
      <c r="DO40" s="866"/>
      <c r="DP40" s="865"/>
      <c r="DQ40" s="865"/>
      <c r="DR40" s="865"/>
      <c r="DS40" s="866"/>
      <c r="DT40" s="865"/>
      <c r="DU40" s="867"/>
      <c r="DV40" s="867"/>
      <c r="DW40" s="866"/>
    </row>
    <row r="41" spans="2:127" ht="12.75" customHeight="1">
      <c r="B41" s="1043">
        <v>7</v>
      </c>
      <c r="C41" s="2781" t="e">
        <f>#REF!</f>
        <v>#REF!</v>
      </c>
      <c r="D41" s="2781"/>
      <c r="E41" s="2781"/>
      <c r="F41" s="567" t="e">
        <f>#REF!</f>
        <v>#REF!</v>
      </c>
      <c r="G41" s="864" t="e">
        <f>IF($F$75=0,0,F41/$F$75)</f>
        <v>#REF!</v>
      </c>
      <c r="H41" s="865"/>
      <c r="I41" s="865"/>
      <c r="J41" s="865"/>
      <c r="K41" s="866">
        <f>H41</f>
        <v>0</v>
      </c>
      <c r="L41" s="865"/>
      <c r="M41" s="865"/>
      <c r="N41" s="865"/>
      <c r="O41" s="866">
        <f>'SERVIÇOS PRELIMINARES'!D17</f>
        <v>0</v>
      </c>
      <c r="P41" s="865">
        <v>4.1666666666600003</v>
      </c>
      <c r="Q41" s="865"/>
      <c r="R41" s="865"/>
      <c r="S41" s="866">
        <f>O41+P41</f>
        <v>4.1666666666600003</v>
      </c>
      <c r="T41" s="865">
        <v>4.1666666666600003</v>
      </c>
      <c r="U41" s="865"/>
      <c r="V41" s="865"/>
      <c r="W41" s="866">
        <f>S41+T41</f>
        <v>8.3333333333200006</v>
      </c>
      <c r="X41" s="865">
        <v>4.1666666666600003</v>
      </c>
      <c r="Y41" s="865"/>
      <c r="Z41" s="865"/>
      <c r="AA41" s="866">
        <f>W41+X41</f>
        <v>12.499999999980002</v>
      </c>
      <c r="AB41" s="865">
        <v>4.1666666666600003</v>
      </c>
      <c r="AC41" s="867"/>
      <c r="AD41" s="867"/>
      <c r="AE41" s="866">
        <f>AA41+AB41</f>
        <v>16.666666666640001</v>
      </c>
      <c r="AF41" s="865">
        <v>4.1666666666600003</v>
      </c>
      <c r="AG41" s="865"/>
      <c r="AH41" s="865"/>
      <c r="AI41" s="866">
        <f>AE41+AF41</f>
        <v>20.833333333300001</v>
      </c>
      <c r="AJ41" s="865">
        <v>4.1666666666600003</v>
      </c>
      <c r="AK41" s="867"/>
      <c r="AL41" s="867"/>
      <c r="AM41" s="866">
        <f>AI41+AJ41</f>
        <v>24.99999999996</v>
      </c>
      <c r="AN41" s="865">
        <v>4.1666666666600003</v>
      </c>
      <c r="AO41" s="867"/>
      <c r="AP41" s="867"/>
      <c r="AQ41" s="866">
        <f>AM41+AN41</f>
        <v>29.166666666619999</v>
      </c>
      <c r="AR41" s="865">
        <v>4.1666666666600003</v>
      </c>
      <c r="AS41" s="867"/>
      <c r="AT41" s="867"/>
      <c r="AU41" s="866">
        <f>AQ41+AR41</f>
        <v>33.333333333280002</v>
      </c>
      <c r="AV41" s="865">
        <v>4.1666666666600003</v>
      </c>
      <c r="AW41" s="867"/>
      <c r="AX41" s="867"/>
      <c r="AY41" s="866">
        <f>AU41+AV41</f>
        <v>37.499999999940002</v>
      </c>
      <c r="AZ41" s="865">
        <v>4.1666666666600003</v>
      </c>
      <c r="BA41" s="867"/>
      <c r="BB41" s="867"/>
      <c r="BC41" s="866">
        <f>AY41+AZ41</f>
        <v>41.666666666600001</v>
      </c>
      <c r="BD41" s="865">
        <v>4.1666666666600003</v>
      </c>
      <c r="BE41" s="867"/>
      <c r="BF41" s="867"/>
      <c r="BG41" s="866">
        <f>BC41+BD41</f>
        <v>45.833333333260001</v>
      </c>
      <c r="BH41" s="865">
        <v>4.1666666666600003</v>
      </c>
      <c r="BI41" s="867"/>
      <c r="BJ41" s="867"/>
      <c r="BK41" s="866">
        <f>BG41+BH41</f>
        <v>49.99999999992</v>
      </c>
      <c r="BL41" s="865">
        <v>4.1666666666600003</v>
      </c>
      <c r="BM41" s="867"/>
      <c r="BN41" s="867"/>
      <c r="BO41" s="866">
        <f>BK41+BL41</f>
        <v>54.166666666579999</v>
      </c>
      <c r="BP41" s="865">
        <v>4.1666666666600003</v>
      </c>
      <c r="BQ41" s="867"/>
      <c r="BR41" s="867"/>
      <c r="BS41" s="866">
        <f>BO41+BP41</f>
        <v>58.333333333239999</v>
      </c>
      <c r="BT41" s="865">
        <v>4.1666666666600003</v>
      </c>
      <c r="BU41" s="867"/>
      <c r="BV41" s="867"/>
      <c r="BW41" s="866">
        <f>BS41+BT41</f>
        <v>62.499999999899998</v>
      </c>
      <c r="BX41" s="865">
        <v>4.1666666666600003</v>
      </c>
      <c r="BY41" s="867"/>
      <c r="BZ41" s="867"/>
      <c r="CA41" s="866">
        <f>BW41+BX41</f>
        <v>66.666666666560005</v>
      </c>
      <c r="CB41" s="865">
        <v>4.1666666666600003</v>
      </c>
      <c r="CC41" s="867"/>
      <c r="CD41" s="867"/>
      <c r="CE41" s="866">
        <f>CA41+CB41</f>
        <v>70.833333333220011</v>
      </c>
      <c r="CF41" s="865">
        <v>4.1666666666600003</v>
      </c>
      <c r="CG41" s="867"/>
      <c r="CH41" s="867"/>
      <c r="CI41" s="866">
        <f>CE41+CF41</f>
        <v>74.999999999880018</v>
      </c>
      <c r="CJ41" s="865">
        <v>4.1666666666600003</v>
      </c>
      <c r="CK41" s="865"/>
      <c r="CL41" s="865"/>
      <c r="CM41" s="866">
        <f>CI41+CJ41</f>
        <v>79.166666666540024</v>
      </c>
      <c r="CN41" s="865">
        <v>4.1666666666600003</v>
      </c>
      <c r="CO41" s="867"/>
      <c r="CP41" s="867"/>
      <c r="CQ41" s="866">
        <f>CM41+CN41</f>
        <v>83.333333333200031</v>
      </c>
      <c r="CR41" s="865">
        <v>4.1666666666600003</v>
      </c>
      <c r="CS41" s="867"/>
      <c r="CT41" s="867"/>
      <c r="CU41" s="866">
        <f>CQ41+CR41</f>
        <v>87.499999999860037</v>
      </c>
      <c r="CV41" s="865">
        <v>4.1666666666600003</v>
      </c>
      <c r="CW41" s="867"/>
      <c r="CX41" s="867"/>
      <c r="CY41" s="866">
        <f>CU41+CV41</f>
        <v>91.666666666520044</v>
      </c>
      <c r="CZ41" s="865"/>
      <c r="DA41" s="865"/>
      <c r="DB41" s="865"/>
      <c r="DC41" s="866">
        <f>CY41+CZ41</f>
        <v>91.666666666520044</v>
      </c>
      <c r="DD41" s="865"/>
      <c r="DE41" s="867"/>
      <c r="DF41" s="867"/>
      <c r="DG41" s="866">
        <f>DC41+DD41</f>
        <v>91.666666666520044</v>
      </c>
      <c r="DH41" s="865"/>
      <c r="DI41" s="867"/>
      <c r="DJ41" s="867"/>
      <c r="DK41" s="866">
        <f>DG41+DH41</f>
        <v>91.666666666520044</v>
      </c>
      <c r="DL41" s="865"/>
      <c r="DM41" s="867"/>
      <c r="DN41" s="867"/>
      <c r="DO41" s="866">
        <f>DK41+DL41</f>
        <v>91.666666666520044</v>
      </c>
      <c r="DP41" s="865"/>
      <c r="DQ41" s="865"/>
      <c r="DR41" s="865"/>
      <c r="DS41" s="866">
        <f>DO41+DP41</f>
        <v>91.666666666520044</v>
      </c>
      <c r="DT41" s="865"/>
      <c r="DU41" s="867"/>
      <c r="DV41" s="867"/>
      <c r="DW41" s="866">
        <f>DS41+DT41</f>
        <v>91.666666666520044</v>
      </c>
    </row>
    <row r="42" spans="2:127" ht="12.75" customHeight="1">
      <c r="B42" s="863"/>
      <c r="C42" s="905"/>
      <c r="D42" s="906"/>
      <c r="E42" s="907"/>
      <c r="F42" s="567" t="e">
        <f>#REF!</f>
        <v>#REF!</v>
      </c>
      <c r="G42" s="864"/>
      <c r="H42" s="865"/>
      <c r="I42" s="865"/>
      <c r="J42" s="865"/>
      <c r="K42" s="866"/>
      <c r="L42" s="865"/>
      <c r="M42" s="865"/>
      <c r="N42" s="865"/>
      <c r="O42" s="866"/>
      <c r="P42" s="865"/>
      <c r="Q42" s="865"/>
      <c r="R42" s="865"/>
      <c r="S42" s="866"/>
      <c r="T42" s="865"/>
      <c r="U42" s="865"/>
      <c r="V42" s="865"/>
      <c r="W42" s="866"/>
      <c r="X42" s="865"/>
      <c r="Y42" s="865"/>
      <c r="Z42" s="865"/>
      <c r="AA42" s="866"/>
      <c r="AB42" s="865"/>
      <c r="AC42" s="867"/>
      <c r="AD42" s="867"/>
      <c r="AE42" s="866"/>
      <c r="AF42" s="865"/>
      <c r="AG42" s="865"/>
      <c r="AH42" s="865"/>
      <c r="AI42" s="866"/>
      <c r="AJ42" s="865"/>
      <c r="AK42" s="867"/>
      <c r="AL42" s="867"/>
      <c r="AM42" s="866"/>
      <c r="AN42" s="865"/>
      <c r="AO42" s="867"/>
      <c r="AP42" s="867"/>
      <c r="AQ42" s="866"/>
      <c r="AR42" s="865"/>
      <c r="AS42" s="867"/>
      <c r="AT42" s="867"/>
      <c r="AU42" s="866"/>
      <c r="AV42" s="865"/>
      <c r="AW42" s="867"/>
      <c r="AX42" s="867"/>
      <c r="AY42" s="866"/>
      <c r="AZ42" s="865"/>
      <c r="BA42" s="867"/>
      <c r="BB42" s="867"/>
      <c r="BC42" s="866"/>
      <c r="BD42" s="865"/>
      <c r="BE42" s="867"/>
      <c r="BF42" s="867"/>
      <c r="BG42" s="866"/>
      <c r="BH42" s="865"/>
      <c r="BI42" s="867"/>
      <c r="BJ42" s="867"/>
      <c r="BK42" s="866"/>
      <c r="BL42" s="865"/>
      <c r="BM42" s="867"/>
      <c r="BN42" s="867"/>
      <c r="BO42" s="866"/>
      <c r="BP42" s="865"/>
      <c r="BQ42" s="867"/>
      <c r="BR42" s="867"/>
      <c r="BS42" s="866"/>
      <c r="BT42" s="865"/>
      <c r="BU42" s="867"/>
      <c r="BV42" s="867"/>
      <c r="BW42" s="866"/>
      <c r="BX42" s="865"/>
      <c r="BY42" s="867"/>
      <c r="BZ42" s="867"/>
      <c r="CA42" s="866"/>
      <c r="CB42" s="865"/>
      <c r="CC42" s="867"/>
      <c r="CD42" s="867"/>
      <c r="CE42" s="866"/>
      <c r="CF42" s="865"/>
      <c r="CG42" s="867"/>
      <c r="CH42" s="867"/>
      <c r="CI42" s="866"/>
      <c r="CJ42" s="865"/>
      <c r="CK42" s="865"/>
      <c r="CL42" s="865"/>
      <c r="CM42" s="866"/>
      <c r="CN42" s="865"/>
      <c r="CO42" s="867"/>
      <c r="CP42" s="867"/>
      <c r="CQ42" s="866"/>
      <c r="CR42" s="865"/>
      <c r="CS42" s="867"/>
      <c r="CT42" s="867"/>
      <c r="CU42" s="866"/>
      <c r="CV42" s="865"/>
      <c r="CW42" s="867"/>
      <c r="CX42" s="867"/>
      <c r="CY42" s="866"/>
      <c r="CZ42" s="865"/>
      <c r="DA42" s="865"/>
      <c r="DB42" s="865"/>
      <c r="DC42" s="866"/>
      <c r="DD42" s="865"/>
      <c r="DE42" s="867"/>
      <c r="DF42" s="867"/>
      <c r="DG42" s="866"/>
      <c r="DH42" s="865"/>
      <c r="DI42" s="867"/>
      <c r="DJ42" s="867"/>
      <c r="DK42" s="866"/>
      <c r="DL42" s="865"/>
      <c r="DM42" s="867"/>
      <c r="DN42" s="867"/>
      <c r="DO42" s="866"/>
      <c r="DP42" s="865"/>
      <c r="DQ42" s="865"/>
      <c r="DR42" s="865"/>
      <c r="DS42" s="866"/>
      <c r="DT42" s="865"/>
      <c r="DU42" s="867"/>
      <c r="DV42" s="867"/>
      <c r="DW42" s="866"/>
    </row>
    <row r="43" spans="2:127" ht="12.75" customHeight="1">
      <c r="B43" s="1043">
        <v>8</v>
      </c>
      <c r="C43" s="2781" t="e">
        <f>#REF!</f>
        <v>#REF!</v>
      </c>
      <c r="D43" s="2781"/>
      <c r="E43" s="2781"/>
      <c r="F43" s="567" t="e">
        <f>#REF!</f>
        <v>#REF!</v>
      </c>
      <c r="G43" s="864" t="e">
        <f>IF($F$75=0,0,F43/$F$75)</f>
        <v>#REF!</v>
      </c>
      <c r="H43" s="865"/>
      <c r="I43" s="865"/>
      <c r="J43" s="865"/>
      <c r="K43" s="866">
        <f>H43</f>
        <v>0</v>
      </c>
      <c r="L43" s="865"/>
      <c r="M43" s="865"/>
      <c r="N43" s="865"/>
      <c r="O43" s="1044">
        <f>K43+L43</f>
        <v>0</v>
      </c>
      <c r="P43" s="865">
        <v>4.1666666666600003</v>
      </c>
      <c r="Q43" s="865"/>
      <c r="R43" s="865"/>
      <c r="S43" s="866">
        <f>O43+P43</f>
        <v>4.1666666666600003</v>
      </c>
      <c r="T43" s="865">
        <v>4.1666666666600003</v>
      </c>
      <c r="U43" s="865"/>
      <c r="V43" s="865"/>
      <c r="W43" s="866">
        <f>S43+T43</f>
        <v>8.3333333333200006</v>
      </c>
      <c r="X43" s="865">
        <v>4.1666666666600003</v>
      </c>
      <c r="Y43" s="865"/>
      <c r="Z43" s="865"/>
      <c r="AA43" s="866">
        <f>W43+X43</f>
        <v>12.499999999980002</v>
      </c>
      <c r="AB43" s="865">
        <v>4.1666666666600003</v>
      </c>
      <c r="AC43" s="867"/>
      <c r="AD43" s="867"/>
      <c r="AE43" s="866">
        <f>AA43+AB43</f>
        <v>16.666666666640001</v>
      </c>
      <c r="AF43" s="865">
        <v>4.1666666666600003</v>
      </c>
      <c r="AG43" s="865"/>
      <c r="AH43" s="865"/>
      <c r="AI43" s="866">
        <f>AE43+AF43</f>
        <v>20.833333333300001</v>
      </c>
      <c r="AJ43" s="865">
        <v>4.1666666666600003</v>
      </c>
      <c r="AK43" s="867"/>
      <c r="AL43" s="867"/>
      <c r="AM43" s="866">
        <f>AI43+AJ43</f>
        <v>24.99999999996</v>
      </c>
      <c r="AN43" s="865">
        <v>4.1666666666600003</v>
      </c>
      <c r="AO43" s="867"/>
      <c r="AP43" s="867"/>
      <c r="AQ43" s="866">
        <f>AM43+AN43</f>
        <v>29.166666666619999</v>
      </c>
      <c r="AR43" s="865">
        <v>4.1666666666600003</v>
      </c>
      <c r="AS43" s="867"/>
      <c r="AT43" s="867"/>
      <c r="AU43" s="866">
        <f>AQ43+AR43</f>
        <v>33.333333333280002</v>
      </c>
      <c r="AV43" s="865">
        <v>4.1666666666600003</v>
      </c>
      <c r="AW43" s="867"/>
      <c r="AX43" s="867"/>
      <c r="AY43" s="866">
        <f>AU43+AV43</f>
        <v>37.499999999940002</v>
      </c>
      <c r="AZ43" s="865">
        <v>4.1666666666600003</v>
      </c>
      <c r="BA43" s="867"/>
      <c r="BB43" s="867"/>
      <c r="BC43" s="866">
        <f>AY43+AZ43</f>
        <v>41.666666666600001</v>
      </c>
      <c r="BD43" s="865">
        <v>4.1666666666600003</v>
      </c>
      <c r="BE43" s="867"/>
      <c r="BF43" s="867"/>
      <c r="BG43" s="866">
        <f>BC43+BD43</f>
        <v>45.833333333260001</v>
      </c>
      <c r="BH43" s="865">
        <v>4.1666666666600003</v>
      </c>
      <c r="BI43" s="867"/>
      <c r="BJ43" s="867"/>
      <c r="BK43" s="866">
        <f>BG43+BH43</f>
        <v>49.99999999992</v>
      </c>
      <c r="BL43" s="865">
        <v>4.1666666666600003</v>
      </c>
      <c r="BM43" s="867"/>
      <c r="BN43" s="867"/>
      <c r="BO43" s="866">
        <f>BK43+BL43</f>
        <v>54.166666666579999</v>
      </c>
      <c r="BP43" s="865">
        <v>4.1666666666600003</v>
      </c>
      <c r="BQ43" s="867"/>
      <c r="BR43" s="867"/>
      <c r="BS43" s="866">
        <f>BO43+BP43</f>
        <v>58.333333333239999</v>
      </c>
      <c r="BT43" s="865">
        <v>4.1666666666600003</v>
      </c>
      <c r="BU43" s="867"/>
      <c r="BV43" s="867"/>
      <c r="BW43" s="866">
        <f>BS43+BT43</f>
        <v>62.499999999899998</v>
      </c>
      <c r="BX43" s="865">
        <v>4.1666666666600003</v>
      </c>
      <c r="BY43" s="867"/>
      <c r="BZ43" s="867"/>
      <c r="CA43" s="866">
        <f>BW43+BX43</f>
        <v>66.666666666560005</v>
      </c>
      <c r="CB43" s="865">
        <v>4.1666666666600003</v>
      </c>
      <c r="CC43" s="867"/>
      <c r="CD43" s="867"/>
      <c r="CE43" s="866">
        <f>CA43+CB43</f>
        <v>70.833333333220011</v>
      </c>
      <c r="CF43" s="865">
        <v>4.1666666666600003</v>
      </c>
      <c r="CG43" s="867"/>
      <c r="CH43" s="867"/>
      <c r="CI43" s="866">
        <f>CE43+CF43</f>
        <v>74.999999999880018</v>
      </c>
      <c r="CJ43" s="865">
        <v>4.1666666666600003</v>
      </c>
      <c r="CK43" s="865"/>
      <c r="CL43" s="865"/>
      <c r="CM43" s="866">
        <f>CI43+CJ43</f>
        <v>79.166666666540024</v>
      </c>
      <c r="CN43" s="865">
        <v>4.1666666666600003</v>
      </c>
      <c r="CO43" s="867"/>
      <c r="CP43" s="867"/>
      <c r="CQ43" s="866">
        <f>CM43+CN43</f>
        <v>83.333333333200031</v>
      </c>
      <c r="CR43" s="865">
        <v>4.1666666666600003</v>
      </c>
      <c r="CS43" s="867"/>
      <c r="CT43" s="867"/>
      <c r="CU43" s="866">
        <f>CQ43+CR43</f>
        <v>87.499999999860037</v>
      </c>
      <c r="CV43" s="865">
        <v>4.1666666666600003</v>
      </c>
      <c r="CW43" s="867"/>
      <c r="CX43" s="867"/>
      <c r="CY43" s="866">
        <f>CU43+CV43</f>
        <v>91.666666666520044</v>
      </c>
      <c r="CZ43" s="865"/>
      <c r="DA43" s="865"/>
      <c r="DB43" s="865"/>
      <c r="DC43" s="866">
        <f>CY43+CZ43</f>
        <v>91.666666666520044</v>
      </c>
      <c r="DD43" s="865"/>
      <c r="DE43" s="867"/>
      <c r="DF43" s="867"/>
      <c r="DG43" s="866">
        <f>DC43+DD43</f>
        <v>91.666666666520044</v>
      </c>
      <c r="DH43" s="865"/>
      <c r="DI43" s="867"/>
      <c r="DJ43" s="867"/>
      <c r="DK43" s="866">
        <f>DG43+DH43</f>
        <v>91.666666666520044</v>
      </c>
      <c r="DL43" s="865"/>
      <c r="DM43" s="867"/>
      <c r="DN43" s="867"/>
      <c r="DO43" s="866">
        <f>DK43+DL43</f>
        <v>91.666666666520044</v>
      </c>
      <c r="DP43" s="865"/>
      <c r="DQ43" s="865"/>
      <c r="DR43" s="865"/>
      <c r="DS43" s="866">
        <f>DO43+DP43</f>
        <v>91.666666666520044</v>
      </c>
      <c r="DT43" s="865"/>
      <c r="DU43" s="867"/>
      <c r="DV43" s="867"/>
      <c r="DW43" s="866">
        <f>DS43+DT43</f>
        <v>91.666666666520044</v>
      </c>
    </row>
    <row r="44" spans="2:127" ht="12.75" customHeight="1">
      <c r="B44" s="863"/>
      <c r="C44" s="2781" t="e">
        <f>#REF!</f>
        <v>#REF!</v>
      </c>
      <c r="D44" s="2781"/>
      <c r="E44" s="2781"/>
      <c r="F44" s="567" t="e">
        <f>#REF!</f>
        <v>#REF!</v>
      </c>
      <c r="G44" s="864"/>
      <c r="H44" s="865"/>
      <c r="I44" s="865"/>
      <c r="J44" s="865"/>
      <c r="K44" s="866"/>
      <c r="L44" s="865"/>
      <c r="M44" s="865"/>
      <c r="N44" s="865"/>
      <c r="O44" s="895"/>
      <c r="P44" s="865"/>
      <c r="Q44" s="865"/>
      <c r="R44" s="865"/>
      <c r="S44" s="866"/>
      <c r="T44" s="865"/>
      <c r="U44" s="865"/>
      <c r="V44" s="865"/>
      <c r="W44" s="866"/>
      <c r="X44" s="865"/>
      <c r="Y44" s="865"/>
      <c r="Z44" s="865"/>
      <c r="AA44" s="866"/>
      <c r="AB44" s="865"/>
      <c r="AC44" s="867"/>
      <c r="AD44" s="867"/>
      <c r="AE44" s="866"/>
      <c r="AF44" s="865"/>
      <c r="AG44" s="865"/>
      <c r="AH44" s="865"/>
      <c r="AI44" s="866"/>
      <c r="AJ44" s="865"/>
      <c r="AK44" s="867"/>
      <c r="AL44" s="867"/>
      <c r="AM44" s="866"/>
      <c r="AN44" s="865"/>
      <c r="AO44" s="867"/>
      <c r="AP44" s="867"/>
      <c r="AQ44" s="866"/>
      <c r="AR44" s="865"/>
      <c r="AS44" s="867"/>
      <c r="AT44" s="867"/>
      <c r="AU44" s="866"/>
      <c r="AV44" s="865"/>
      <c r="AW44" s="867"/>
      <c r="AX44" s="867"/>
      <c r="AY44" s="866"/>
      <c r="AZ44" s="865"/>
      <c r="BA44" s="867"/>
      <c r="BB44" s="867"/>
      <c r="BC44" s="866"/>
      <c r="BD44" s="865"/>
      <c r="BE44" s="867"/>
      <c r="BF44" s="867"/>
      <c r="BG44" s="866"/>
      <c r="BH44" s="865"/>
      <c r="BI44" s="867"/>
      <c r="BJ44" s="867"/>
      <c r="BK44" s="866"/>
      <c r="BL44" s="865"/>
      <c r="BM44" s="867"/>
      <c r="BN44" s="867"/>
      <c r="BO44" s="866"/>
      <c r="BP44" s="865"/>
      <c r="BQ44" s="867"/>
      <c r="BR44" s="867"/>
      <c r="BS44" s="866"/>
      <c r="BT44" s="865"/>
      <c r="BU44" s="867"/>
      <c r="BV44" s="867"/>
      <c r="BW44" s="866"/>
      <c r="BX44" s="865"/>
      <c r="BY44" s="867"/>
      <c r="BZ44" s="867"/>
      <c r="CA44" s="866"/>
      <c r="CB44" s="865"/>
      <c r="CC44" s="867"/>
      <c r="CD44" s="867"/>
      <c r="CE44" s="866"/>
      <c r="CF44" s="865"/>
      <c r="CG44" s="867"/>
      <c r="CH44" s="867"/>
      <c r="CI44" s="866"/>
      <c r="CJ44" s="865"/>
      <c r="CK44" s="865"/>
      <c r="CL44" s="865"/>
      <c r="CM44" s="866"/>
      <c r="CN44" s="865"/>
      <c r="CO44" s="867"/>
      <c r="CP44" s="867"/>
      <c r="CQ44" s="866"/>
      <c r="CR44" s="865"/>
      <c r="CS44" s="867"/>
      <c r="CT44" s="867"/>
      <c r="CU44" s="866"/>
      <c r="CV44" s="865"/>
      <c r="CW44" s="867"/>
      <c r="CX44" s="867"/>
      <c r="CY44" s="866"/>
      <c r="CZ44" s="865"/>
      <c r="DA44" s="865"/>
      <c r="DB44" s="865"/>
      <c r="DC44" s="866"/>
      <c r="DD44" s="865"/>
      <c r="DE44" s="867"/>
      <c r="DF44" s="867"/>
      <c r="DG44" s="866"/>
      <c r="DH44" s="865"/>
      <c r="DI44" s="867"/>
      <c r="DJ44" s="867"/>
      <c r="DK44" s="866"/>
      <c r="DL44" s="865"/>
      <c r="DM44" s="867"/>
      <c r="DN44" s="867"/>
      <c r="DO44" s="866"/>
      <c r="DP44" s="865"/>
      <c r="DQ44" s="865"/>
      <c r="DR44" s="865"/>
      <c r="DS44" s="866"/>
      <c r="DT44" s="865"/>
      <c r="DU44" s="867"/>
      <c r="DV44" s="867"/>
      <c r="DW44" s="866"/>
    </row>
    <row r="45" spans="2:127" ht="12.75" customHeight="1">
      <c r="B45" s="863"/>
      <c r="C45" s="2781" t="e">
        <f>#REF!</f>
        <v>#REF!</v>
      </c>
      <c r="D45" s="2781"/>
      <c r="E45" s="2781"/>
      <c r="F45" s="567" t="e">
        <f>#REF!</f>
        <v>#REF!</v>
      </c>
      <c r="G45" s="864"/>
      <c r="H45" s="865"/>
      <c r="I45" s="865"/>
      <c r="J45" s="865"/>
      <c r="K45" s="866"/>
      <c r="L45" s="865"/>
      <c r="M45" s="865"/>
      <c r="N45" s="865"/>
      <c r="O45" s="895"/>
      <c r="P45" s="865"/>
      <c r="Q45" s="865"/>
      <c r="R45" s="865"/>
      <c r="S45" s="866"/>
      <c r="T45" s="865"/>
      <c r="U45" s="865"/>
      <c r="V45" s="865"/>
      <c r="W45" s="866"/>
      <c r="X45" s="865"/>
      <c r="Y45" s="865"/>
      <c r="Z45" s="865"/>
      <c r="AA45" s="866"/>
      <c r="AB45" s="865"/>
      <c r="AC45" s="867"/>
      <c r="AD45" s="867"/>
      <c r="AE45" s="866"/>
      <c r="AF45" s="865"/>
      <c r="AG45" s="865"/>
      <c r="AH45" s="865"/>
      <c r="AI45" s="866"/>
      <c r="AJ45" s="865"/>
      <c r="AK45" s="867"/>
      <c r="AL45" s="867"/>
      <c r="AM45" s="866"/>
      <c r="AN45" s="865"/>
      <c r="AO45" s="867"/>
      <c r="AP45" s="867"/>
      <c r="AQ45" s="866"/>
      <c r="AR45" s="865"/>
      <c r="AS45" s="867"/>
      <c r="AT45" s="867"/>
      <c r="AU45" s="866"/>
      <c r="AV45" s="865"/>
      <c r="AW45" s="867"/>
      <c r="AX45" s="867"/>
      <c r="AY45" s="866"/>
      <c r="AZ45" s="865"/>
      <c r="BA45" s="867"/>
      <c r="BB45" s="867"/>
      <c r="BC45" s="866"/>
      <c r="BD45" s="865"/>
      <c r="BE45" s="867"/>
      <c r="BF45" s="867"/>
      <c r="BG45" s="866"/>
      <c r="BH45" s="865"/>
      <c r="BI45" s="867"/>
      <c r="BJ45" s="867"/>
      <c r="BK45" s="866"/>
      <c r="BL45" s="865"/>
      <c r="BM45" s="867"/>
      <c r="BN45" s="867"/>
      <c r="BO45" s="866"/>
      <c r="BP45" s="865"/>
      <c r="BQ45" s="867"/>
      <c r="BR45" s="867"/>
      <c r="BS45" s="866"/>
      <c r="BT45" s="865"/>
      <c r="BU45" s="867"/>
      <c r="BV45" s="867"/>
      <c r="BW45" s="866"/>
      <c r="BX45" s="865"/>
      <c r="BY45" s="867"/>
      <c r="BZ45" s="867"/>
      <c r="CA45" s="866"/>
      <c r="CB45" s="865"/>
      <c r="CC45" s="867"/>
      <c r="CD45" s="867"/>
      <c r="CE45" s="866"/>
      <c r="CF45" s="865"/>
      <c r="CG45" s="867"/>
      <c r="CH45" s="867"/>
      <c r="CI45" s="866"/>
      <c r="CJ45" s="865"/>
      <c r="CK45" s="865"/>
      <c r="CL45" s="865"/>
      <c r="CM45" s="866"/>
      <c r="CN45" s="865"/>
      <c r="CO45" s="867"/>
      <c r="CP45" s="867"/>
      <c r="CQ45" s="866"/>
      <c r="CR45" s="865"/>
      <c r="CS45" s="867"/>
      <c r="CT45" s="867"/>
      <c r="CU45" s="866"/>
      <c r="CV45" s="865"/>
      <c r="CW45" s="867"/>
      <c r="CX45" s="867"/>
      <c r="CY45" s="866"/>
      <c r="CZ45" s="865"/>
      <c r="DA45" s="865"/>
      <c r="DB45" s="865"/>
      <c r="DC45" s="866"/>
      <c r="DD45" s="865"/>
      <c r="DE45" s="867"/>
      <c r="DF45" s="867"/>
      <c r="DG45" s="866"/>
      <c r="DH45" s="865"/>
      <c r="DI45" s="867"/>
      <c r="DJ45" s="867"/>
      <c r="DK45" s="866"/>
      <c r="DL45" s="865"/>
      <c r="DM45" s="867"/>
      <c r="DN45" s="867"/>
      <c r="DO45" s="866"/>
      <c r="DP45" s="865"/>
      <c r="DQ45" s="865"/>
      <c r="DR45" s="865"/>
      <c r="DS45" s="866"/>
      <c r="DT45" s="865"/>
      <c r="DU45" s="867"/>
      <c r="DV45" s="867"/>
      <c r="DW45" s="866"/>
    </row>
    <row r="46" spans="2:127" ht="12.75" customHeight="1">
      <c r="B46" s="863"/>
      <c r="C46" s="905"/>
      <c r="D46" s="906"/>
      <c r="E46" s="907"/>
      <c r="F46" s="567" t="e">
        <f>#REF!</f>
        <v>#REF!</v>
      </c>
      <c r="G46" s="864"/>
      <c r="H46" s="865"/>
      <c r="I46" s="865"/>
      <c r="J46" s="865"/>
      <c r="K46" s="866"/>
      <c r="L46" s="865"/>
      <c r="M46" s="865"/>
      <c r="N46" s="865"/>
      <c r="O46" s="895"/>
      <c r="P46" s="865"/>
      <c r="Q46" s="865"/>
      <c r="R46" s="865"/>
      <c r="S46" s="866"/>
      <c r="T46" s="865"/>
      <c r="U46" s="865"/>
      <c r="V46" s="865"/>
      <c r="W46" s="866"/>
      <c r="X46" s="865"/>
      <c r="Y46" s="865"/>
      <c r="Z46" s="865"/>
      <c r="AA46" s="866"/>
      <c r="AB46" s="865"/>
      <c r="AC46" s="867"/>
      <c r="AD46" s="867"/>
      <c r="AE46" s="866"/>
      <c r="AF46" s="865"/>
      <c r="AG46" s="865"/>
      <c r="AH46" s="865"/>
      <c r="AI46" s="866"/>
      <c r="AJ46" s="865"/>
      <c r="AK46" s="867"/>
      <c r="AL46" s="867"/>
      <c r="AM46" s="866"/>
      <c r="AN46" s="865"/>
      <c r="AO46" s="867"/>
      <c r="AP46" s="867"/>
      <c r="AQ46" s="866"/>
      <c r="AR46" s="865"/>
      <c r="AS46" s="867"/>
      <c r="AT46" s="867"/>
      <c r="AU46" s="866"/>
      <c r="AV46" s="865"/>
      <c r="AW46" s="867"/>
      <c r="AX46" s="867"/>
      <c r="AY46" s="866"/>
      <c r="AZ46" s="865"/>
      <c r="BA46" s="867"/>
      <c r="BB46" s="867"/>
      <c r="BC46" s="866"/>
      <c r="BD46" s="865"/>
      <c r="BE46" s="867"/>
      <c r="BF46" s="867"/>
      <c r="BG46" s="866"/>
      <c r="BH46" s="865"/>
      <c r="BI46" s="867"/>
      <c r="BJ46" s="867"/>
      <c r="BK46" s="866"/>
      <c r="BL46" s="865"/>
      <c r="BM46" s="867"/>
      <c r="BN46" s="867"/>
      <c r="BO46" s="866"/>
      <c r="BP46" s="865"/>
      <c r="BQ46" s="867"/>
      <c r="BR46" s="867"/>
      <c r="BS46" s="866"/>
      <c r="BT46" s="865"/>
      <c r="BU46" s="867"/>
      <c r="BV46" s="867"/>
      <c r="BW46" s="866"/>
      <c r="BX46" s="865"/>
      <c r="BY46" s="867"/>
      <c r="BZ46" s="867"/>
      <c r="CA46" s="866"/>
      <c r="CB46" s="865"/>
      <c r="CC46" s="867"/>
      <c r="CD46" s="867"/>
      <c r="CE46" s="866"/>
      <c r="CF46" s="865"/>
      <c r="CG46" s="867"/>
      <c r="CH46" s="867"/>
      <c r="CI46" s="866"/>
      <c r="CJ46" s="865"/>
      <c r="CK46" s="865"/>
      <c r="CL46" s="865"/>
      <c r="CM46" s="866"/>
      <c r="CN46" s="865"/>
      <c r="CO46" s="867"/>
      <c r="CP46" s="867"/>
      <c r="CQ46" s="866"/>
      <c r="CR46" s="865"/>
      <c r="CS46" s="867"/>
      <c r="CT46" s="867"/>
      <c r="CU46" s="866"/>
      <c r="CV46" s="865"/>
      <c r="CW46" s="867"/>
      <c r="CX46" s="867"/>
      <c r="CY46" s="866"/>
      <c r="CZ46" s="865"/>
      <c r="DA46" s="865"/>
      <c r="DB46" s="865"/>
      <c r="DC46" s="866"/>
      <c r="DD46" s="865"/>
      <c r="DE46" s="867"/>
      <c r="DF46" s="867"/>
      <c r="DG46" s="866"/>
      <c r="DH46" s="865"/>
      <c r="DI46" s="867"/>
      <c r="DJ46" s="867"/>
      <c r="DK46" s="866"/>
      <c r="DL46" s="865"/>
      <c r="DM46" s="867"/>
      <c r="DN46" s="867"/>
      <c r="DO46" s="866"/>
      <c r="DP46" s="865"/>
      <c r="DQ46" s="865"/>
      <c r="DR46" s="865"/>
      <c r="DS46" s="866"/>
      <c r="DT46" s="865"/>
      <c r="DU46" s="867"/>
      <c r="DV46" s="867"/>
      <c r="DW46" s="866"/>
    </row>
    <row r="47" spans="2:127" ht="12.75" customHeight="1">
      <c r="B47" s="1043">
        <v>9</v>
      </c>
      <c r="C47" s="2781" t="e">
        <f>#REF!</f>
        <v>#REF!</v>
      </c>
      <c r="D47" s="2781"/>
      <c r="E47" s="2781"/>
      <c r="F47" s="567" t="e">
        <f>#REF!</f>
        <v>#REF!</v>
      </c>
      <c r="G47" s="864" t="e">
        <f>IF($F$75=0,0,F47/$F$75)</f>
        <v>#REF!</v>
      </c>
      <c r="H47" s="865"/>
      <c r="I47" s="865"/>
      <c r="J47" s="865"/>
      <c r="K47" s="866">
        <f>H47</f>
        <v>0</v>
      </c>
      <c r="L47" s="865"/>
      <c r="M47" s="865"/>
      <c r="N47" s="865"/>
      <c r="O47" s="866">
        <f>K47+L47</f>
        <v>0</v>
      </c>
      <c r="P47" s="865">
        <v>4.1666666666600003</v>
      </c>
      <c r="Q47" s="865"/>
      <c r="R47" s="865"/>
      <c r="S47" s="866">
        <f>O47+P47</f>
        <v>4.1666666666600003</v>
      </c>
      <c r="T47" s="865">
        <v>4.1666666666600003</v>
      </c>
      <c r="U47" s="865"/>
      <c r="V47" s="865"/>
      <c r="W47" s="866">
        <f>S47+T47</f>
        <v>8.3333333333200006</v>
      </c>
      <c r="X47" s="865">
        <v>4.1666666666600003</v>
      </c>
      <c r="Y47" s="865"/>
      <c r="Z47" s="865"/>
      <c r="AA47" s="866">
        <f>W47+X47</f>
        <v>12.499999999980002</v>
      </c>
      <c r="AB47" s="865">
        <v>4.1666666666600003</v>
      </c>
      <c r="AC47" s="867"/>
      <c r="AD47" s="867"/>
      <c r="AE47" s="866">
        <f>AA47+AB47</f>
        <v>16.666666666640001</v>
      </c>
      <c r="AF47" s="865">
        <v>4.1666666666600003</v>
      </c>
      <c r="AG47" s="865"/>
      <c r="AH47" s="865"/>
      <c r="AI47" s="866">
        <f>AE47+AF47</f>
        <v>20.833333333300001</v>
      </c>
      <c r="AJ47" s="865">
        <v>4.1666666666600003</v>
      </c>
      <c r="AK47" s="867"/>
      <c r="AL47" s="867"/>
      <c r="AM47" s="866">
        <f>AI47+AJ47</f>
        <v>24.99999999996</v>
      </c>
      <c r="AN47" s="865">
        <v>4.1666666666600003</v>
      </c>
      <c r="AO47" s="867"/>
      <c r="AP47" s="867"/>
      <c r="AQ47" s="866">
        <f>AM47+AN47</f>
        <v>29.166666666619999</v>
      </c>
      <c r="AR47" s="865">
        <v>4.1666666666600003</v>
      </c>
      <c r="AS47" s="867"/>
      <c r="AT47" s="867"/>
      <c r="AU47" s="866">
        <f>AQ47+AR47</f>
        <v>33.333333333280002</v>
      </c>
      <c r="AV47" s="865">
        <v>4.1666666666600003</v>
      </c>
      <c r="AW47" s="867"/>
      <c r="AX47" s="867"/>
      <c r="AY47" s="866">
        <f>AU47+AV47</f>
        <v>37.499999999940002</v>
      </c>
      <c r="AZ47" s="865">
        <v>4.1666666666600003</v>
      </c>
      <c r="BA47" s="867"/>
      <c r="BB47" s="867"/>
      <c r="BC47" s="866">
        <f>AY47+AZ47</f>
        <v>41.666666666600001</v>
      </c>
      <c r="BD47" s="865">
        <v>4.1666666666600003</v>
      </c>
      <c r="BE47" s="867"/>
      <c r="BF47" s="867"/>
      <c r="BG47" s="866">
        <f>BC47+BD47</f>
        <v>45.833333333260001</v>
      </c>
      <c r="BH47" s="865">
        <v>4.1666666666600003</v>
      </c>
      <c r="BI47" s="867"/>
      <c r="BJ47" s="867"/>
      <c r="BK47" s="866">
        <f>BG47+BH47</f>
        <v>49.99999999992</v>
      </c>
      <c r="BL47" s="865">
        <v>4.1666666666600003</v>
      </c>
      <c r="BM47" s="867"/>
      <c r="BN47" s="867"/>
      <c r="BO47" s="866">
        <f>BK47+BL47</f>
        <v>54.166666666579999</v>
      </c>
      <c r="BP47" s="865">
        <v>4.1666666666600003</v>
      </c>
      <c r="BQ47" s="867"/>
      <c r="BR47" s="867"/>
      <c r="BS47" s="866">
        <f>BO47+BP47</f>
        <v>58.333333333239999</v>
      </c>
      <c r="BT47" s="865">
        <v>4.1666666666600003</v>
      </c>
      <c r="BU47" s="867"/>
      <c r="BV47" s="867"/>
      <c r="BW47" s="866">
        <f>BS47+BT47</f>
        <v>62.499999999899998</v>
      </c>
      <c r="BX47" s="865">
        <v>4.1666666666600003</v>
      </c>
      <c r="BY47" s="867"/>
      <c r="BZ47" s="867"/>
      <c r="CA47" s="866">
        <f>BW47+BX47</f>
        <v>66.666666666560005</v>
      </c>
      <c r="CB47" s="865">
        <v>4.1666666666600003</v>
      </c>
      <c r="CC47" s="867"/>
      <c r="CD47" s="867"/>
      <c r="CE47" s="866">
        <f>CA47+CB47</f>
        <v>70.833333333220011</v>
      </c>
      <c r="CF47" s="865">
        <v>4.1666666666600003</v>
      </c>
      <c r="CG47" s="867"/>
      <c r="CH47" s="867"/>
      <c r="CI47" s="866">
        <f>CE47+CF47</f>
        <v>74.999999999880018</v>
      </c>
      <c r="CJ47" s="865">
        <v>4.1666666666600003</v>
      </c>
      <c r="CK47" s="865"/>
      <c r="CL47" s="865"/>
      <c r="CM47" s="866">
        <f>CI47+CJ47</f>
        <v>79.166666666540024</v>
      </c>
      <c r="CN47" s="865">
        <v>4.1666666666600003</v>
      </c>
      <c r="CO47" s="867"/>
      <c r="CP47" s="867"/>
      <c r="CQ47" s="866">
        <f>CM47+CN47</f>
        <v>83.333333333200031</v>
      </c>
      <c r="CR47" s="865">
        <v>4.1666666666600003</v>
      </c>
      <c r="CS47" s="867"/>
      <c r="CT47" s="867"/>
      <c r="CU47" s="866">
        <f>CQ47+CR47</f>
        <v>87.499999999860037</v>
      </c>
      <c r="CV47" s="865">
        <v>4.1666666666600003</v>
      </c>
      <c r="CW47" s="867"/>
      <c r="CX47" s="867"/>
      <c r="CY47" s="866">
        <f>CU47+CV47</f>
        <v>91.666666666520044</v>
      </c>
      <c r="CZ47" s="865"/>
      <c r="DA47" s="865"/>
      <c r="DB47" s="865"/>
      <c r="DC47" s="866">
        <f>CY47+CZ47</f>
        <v>91.666666666520044</v>
      </c>
      <c r="DD47" s="865"/>
      <c r="DE47" s="867"/>
      <c r="DF47" s="867"/>
      <c r="DG47" s="866">
        <f>DC47+DD47</f>
        <v>91.666666666520044</v>
      </c>
      <c r="DH47" s="865"/>
      <c r="DI47" s="867"/>
      <c r="DJ47" s="867"/>
      <c r="DK47" s="866">
        <f>DG47+DH47</f>
        <v>91.666666666520044</v>
      </c>
      <c r="DL47" s="865"/>
      <c r="DM47" s="867"/>
      <c r="DN47" s="867"/>
      <c r="DO47" s="866">
        <f>DK47+DL47</f>
        <v>91.666666666520044</v>
      </c>
      <c r="DP47" s="865"/>
      <c r="DQ47" s="865"/>
      <c r="DR47" s="865"/>
      <c r="DS47" s="866">
        <f>DO47+DP47</f>
        <v>91.666666666520044</v>
      </c>
      <c r="DT47" s="865"/>
      <c r="DU47" s="867"/>
      <c r="DV47" s="867"/>
      <c r="DW47" s="866">
        <f>DS47+DT47</f>
        <v>91.666666666520044</v>
      </c>
    </row>
    <row r="48" spans="2:127" ht="12.75" customHeight="1">
      <c r="B48" s="863"/>
      <c r="C48" s="2781" t="e">
        <f>#REF!</f>
        <v>#REF!</v>
      </c>
      <c r="D48" s="2781"/>
      <c r="E48" s="2781"/>
      <c r="F48" s="567" t="e">
        <f>#REF!</f>
        <v>#REF!</v>
      </c>
      <c r="G48" s="864"/>
      <c r="H48" s="865"/>
      <c r="I48" s="865"/>
      <c r="J48" s="865"/>
      <c r="K48" s="866"/>
      <c r="L48" s="865"/>
      <c r="M48" s="865"/>
      <c r="N48" s="865"/>
      <c r="O48" s="866"/>
      <c r="P48" s="865"/>
      <c r="Q48" s="865"/>
      <c r="R48" s="865"/>
      <c r="S48" s="866"/>
      <c r="T48" s="865"/>
      <c r="U48" s="865"/>
      <c r="V48" s="865"/>
      <c r="W48" s="866"/>
      <c r="X48" s="865"/>
      <c r="Y48" s="865"/>
      <c r="Z48" s="865"/>
      <c r="AA48" s="866"/>
      <c r="AB48" s="865"/>
      <c r="AC48" s="867"/>
      <c r="AD48" s="867"/>
      <c r="AE48" s="866"/>
      <c r="AF48" s="865"/>
      <c r="AG48" s="865"/>
      <c r="AH48" s="865"/>
      <c r="AI48" s="866"/>
      <c r="AJ48" s="865"/>
      <c r="AK48" s="867"/>
      <c r="AL48" s="867"/>
      <c r="AM48" s="866"/>
      <c r="AN48" s="865"/>
      <c r="AO48" s="867"/>
      <c r="AP48" s="867"/>
      <c r="AQ48" s="866"/>
      <c r="AR48" s="865"/>
      <c r="AS48" s="867"/>
      <c r="AT48" s="867"/>
      <c r="AU48" s="866"/>
      <c r="AV48" s="865"/>
      <c r="AW48" s="867"/>
      <c r="AX48" s="867"/>
      <c r="AY48" s="866"/>
      <c r="AZ48" s="865"/>
      <c r="BA48" s="867"/>
      <c r="BB48" s="867"/>
      <c r="BC48" s="866"/>
      <c r="BD48" s="865"/>
      <c r="BE48" s="867"/>
      <c r="BF48" s="867"/>
      <c r="BG48" s="866"/>
      <c r="BH48" s="865"/>
      <c r="BI48" s="867"/>
      <c r="BJ48" s="867"/>
      <c r="BK48" s="866"/>
      <c r="BL48" s="865"/>
      <c r="BM48" s="867"/>
      <c r="BN48" s="867"/>
      <c r="BO48" s="866"/>
      <c r="BP48" s="865"/>
      <c r="BQ48" s="867"/>
      <c r="BR48" s="867"/>
      <c r="BS48" s="866"/>
      <c r="BT48" s="865"/>
      <c r="BU48" s="867"/>
      <c r="BV48" s="867"/>
      <c r="BW48" s="866"/>
      <c r="BX48" s="865"/>
      <c r="BY48" s="867"/>
      <c r="BZ48" s="867"/>
      <c r="CA48" s="866"/>
      <c r="CB48" s="865"/>
      <c r="CC48" s="867"/>
      <c r="CD48" s="867"/>
      <c r="CE48" s="866"/>
      <c r="CF48" s="865"/>
      <c r="CG48" s="867"/>
      <c r="CH48" s="867"/>
      <c r="CI48" s="866"/>
      <c r="CJ48" s="865"/>
      <c r="CK48" s="865"/>
      <c r="CL48" s="865"/>
      <c r="CM48" s="866"/>
      <c r="CN48" s="865"/>
      <c r="CO48" s="867"/>
      <c r="CP48" s="867"/>
      <c r="CQ48" s="866"/>
      <c r="CR48" s="865"/>
      <c r="CS48" s="867"/>
      <c r="CT48" s="867"/>
      <c r="CU48" s="866"/>
      <c r="CV48" s="865"/>
      <c r="CW48" s="867"/>
      <c r="CX48" s="867"/>
      <c r="CY48" s="866"/>
      <c r="CZ48" s="865"/>
      <c r="DA48" s="865"/>
      <c r="DB48" s="865"/>
      <c r="DC48" s="866"/>
      <c r="DD48" s="865"/>
      <c r="DE48" s="867"/>
      <c r="DF48" s="867"/>
      <c r="DG48" s="866"/>
      <c r="DH48" s="865"/>
      <c r="DI48" s="867"/>
      <c r="DJ48" s="867"/>
      <c r="DK48" s="866"/>
      <c r="DL48" s="865"/>
      <c r="DM48" s="867"/>
      <c r="DN48" s="867"/>
      <c r="DO48" s="866"/>
      <c r="DP48" s="865"/>
      <c r="DQ48" s="865"/>
      <c r="DR48" s="865"/>
      <c r="DS48" s="866"/>
      <c r="DT48" s="865"/>
      <c r="DU48" s="867"/>
      <c r="DV48" s="867"/>
      <c r="DW48" s="866"/>
    </row>
    <row r="49" spans="2:127" ht="12.75" customHeight="1">
      <c r="B49" s="863"/>
      <c r="C49" s="2781" t="e">
        <f>#REF!</f>
        <v>#REF!</v>
      </c>
      <c r="D49" s="2781"/>
      <c r="E49" s="2781"/>
      <c r="F49" s="567" t="e">
        <f>#REF!</f>
        <v>#REF!</v>
      </c>
      <c r="G49" s="864"/>
      <c r="H49" s="865"/>
      <c r="I49" s="865"/>
      <c r="J49" s="865"/>
      <c r="K49" s="866"/>
      <c r="L49" s="865"/>
      <c r="M49" s="865"/>
      <c r="N49" s="865"/>
      <c r="O49" s="866"/>
      <c r="P49" s="865"/>
      <c r="Q49" s="865"/>
      <c r="R49" s="865"/>
      <c r="S49" s="866"/>
      <c r="T49" s="865"/>
      <c r="U49" s="865"/>
      <c r="V49" s="865"/>
      <c r="W49" s="866"/>
      <c r="X49" s="865"/>
      <c r="Y49" s="865"/>
      <c r="Z49" s="865"/>
      <c r="AA49" s="866"/>
      <c r="AB49" s="865"/>
      <c r="AC49" s="867"/>
      <c r="AD49" s="867"/>
      <c r="AE49" s="866"/>
      <c r="AF49" s="865"/>
      <c r="AG49" s="865"/>
      <c r="AH49" s="865"/>
      <c r="AI49" s="866"/>
      <c r="AJ49" s="865"/>
      <c r="AK49" s="867"/>
      <c r="AL49" s="867"/>
      <c r="AM49" s="866"/>
      <c r="AN49" s="865"/>
      <c r="AO49" s="867"/>
      <c r="AP49" s="867"/>
      <c r="AQ49" s="866"/>
      <c r="AR49" s="865"/>
      <c r="AS49" s="867"/>
      <c r="AT49" s="867"/>
      <c r="AU49" s="866"/>
      <c r="AV49" s="865"/>
      <c r="AW49" s="867"/>
      <c r="AX49" s="867"/>
      <c r="AY49" s="866"/>
      <c r="AZ49" s="865"/>
      <c r="BA49" s="867"/>
      <c r="BB49" s="867"/>
      <c r="BC49" s="866"/>
      <c r="BD49" s="865"/>
      <c r="BE49" s="867"/>
      <c r="BF49" s="867"/>
      <c r="BG49" s="866"/>
      <c r="BH49" s="865"/>
      <c r="BI49" s="867"/>
      <c r="BJ49" s="867"/>
      <c r="BK49" s="866"/>
      <c r="BL49" s="865"/>
      <c r="BM49" s="867"/>
      <c r="BN49" s="867"/>
      <c r="BO49" s="866"/>
      <c r="BP49" s="865"/>
      <c r="BQ49" s="867"/>
      <c r="BR49" s="867"/>
      <c r="BS49" s="866"/>
      <c r="BT49" s="865"/>
      <c r="BU49" s="867"/>
      <c r="BV49" s="867"/>
      <c r="BW49" s="866"/>
      <c r="BX49" s="865"/>
      <c r="BY49" s="867"/>
      <c r="BZ49" s="867"/>
      <c r="CA49" s="866"/>
      <c r="CB49" s="865"/>
      <c r="CC49" s="867"/>
      <c r="CD49" s="867"/>
      <c r="CE49" s="866"/>
      <c r="CF49" s="865"/>
      <c r="CG49" s="867"/>
      <c r="CH49" s="867"/>
      <c r="CI49" s="866"/>
      <c r="CJ49" s="865"/>
      <c r="CK49" s="865"/>
      <c r="CL49" s="865"/>
      <c r="CM49" s="866"/>
      <c r="CN49" s="865"/>
      <c r="CO49" s="867"/>
      <c r="CP49" s="867"/>
      <c r="CQ49" s="866"/>
      <c r="CR49" s="865"/>
      <c r="CS49" s="867"/>
      <c r="CT49" s="867"/>
      <c r="CU49" s="866"/>
      <c r="CV49" s="865"/>
      <c r="CW49" s="867"/>
      <c r="CX49" s="867"/>
      <c r="CY49" s="866"/>
      <c r="CZ49" s="865"/>
      <c r="DA49" s="865"/>
      <c r="DB49" s="865"/>
      <c r="DC49" s="866"/>
      <c r="DD49" s="865"/>
      <c r="DE49" s="867"/>
      <c r="DF49" s="867"/>
      <c r="DG49" s="866"/>
      <c r="DH49" s="865"/>
      <c r="DI49" s="867"/>
      <c r="DJ49" s="867"/>
      <c r="DK49" s="866"/>
      <c r="DL49" s="865"/>
      <c r="DM49" s="867"/>
      <c r="DN49" s="867"/>
      <c r="DO49" s="866"/>
      <c r="DP49" s="865"/>
      <c r="DQ49" s="865"/>
      <c r="DR49" s="865"/>
      <c r="DS49" s="866"/>
      <c r="DT49" s="865"/>
      <c r="DU49" s="867"/>
      <c r="DV49" s="867"/>
      <c r="DW49" s="866"/>
    </row>
    <row r="50" spans="2:127" ht="12.75" customHeight="1">
      <c r="B50" s="863"/>
      <c r="C50" s="905"/>
      <c r="D50" s="906"/>
      <c r="E50" s="907"/>
      <c r="F50" s="567" t="e">
        <f>#REF!</f>
        <v>#REF!</v>
      </c>
      <c r="G50" s="864"/>
      <c r="H50" s="865"/>
      <c r="I50" s="865"/>
      <c r="J50" s="865"/>
      <c r="K50" s="866"/>
      <c r="L50" s="865"/>
      <c r="M50" s="865"/>
      <c r="N50" s="865"/>
      <c r="O50" s="866"/>
      <c r="P50" s="865"/>
      <c r="Q50" s="865"/>
      <c r="R50" s="865"/>
      <c r="S50" s="866"/>
      <c r="T50" s="865"/>
      <c r="U50" s="865"/>
      <c r="V50" s="865"/>
      <c r="W50" s="866"/>
      <c r="X50" s="865"/>
      <c r="Y50" s="865"/>
      <c r="Z50" s="865"/>
      <c r="AA50" s="866"/>
      <c r="AB50" s="865"/>
      <c r="AC50" s="867"/>
      <c r="AD50" s="867"/>
      <c r="AE50" s="866"/>
      <c r="AF50" s="865"/>
      <c r="AG50" s="865"/>
      <c r="AH50" s="865"/>
      <c r="AI50" s="866"/>
      <c r="AJ50" s="865"/>
      <c r="AK50" s="867"/>
      <c r="AL50" s="867"/>
      <c r="AM50" s="866"/>
      <c r="AN50" s="865"/>
      <c r="AO50" s="867"/>
      <c r="AP50" s="867"/>
      <c r="AQ50" s="866"/>
      <c r="AR50" s="865"/>
      <c r="AS50" s="867"/>
      <c r="AT50" s="867"/>
      <c r="AU50" s="866"/>
      <c r="AV50" s="865"/>
      <c r="AW50" s="867"/>
      <c r="AX50" s="867"/>
      <c r="AY50" s="866"/>
      <c r="AZ50" s="865"/>
      <c r="BA50" s="867"/>
      <c r="BB50" s="867"/>
      <c r="BC50" s="866"/>
      <c r="BD50" s="865"/>
      <c r="BE50" s="867"/>
      <c r="BF50" s="867"/>
      <c r="BG50" s="866"/>
      <c r="BH50" s="865"/>
      <c r="BI50" s="867"/>
      <c r="BJ50" s="867"/>
      <c r="BK50" s="866"/>
      <c r="BL50" s="865"/>
      <c r="BM50" s="867"/>
      <c r="BN50" s="867"/>
      <c r="BO50" s="866"/>
      <c r="BP50" s="865"/>
      <c r="BQ50" s="867"/>
      <c r="BR50" s="867"/>
      <c r="BS50" s="866"/>
      <c r="BT50" s="865"/>
      <c r="BU50" s="867"/>
      <c r="BV50" s="867"/>
      <c r="BW50" s="866"/>
      <c r="BX50" s="865"/>
      <c r="BY50" s="867"/>
      <c r="BZ50" s="867"/>
      <c r="CA50" s="866"/>
      <c r="CB50" s="865"/>
      <c r="CC50" s="867"/>
      <c r="CD50" s="867"/>
      <c r="CE50" s="866"/>
      <c r="CF50" s="865"/>
      <c r="CG50" s="867"/>
      <c r="CH50" s="867"/>
      <c r="CI50" s="866"/>
      <c r="CJ50" s="865"/>
      <c r="CK50" s="865"/>
      <c r="CL50" s="865"/>
      <c r="CM50" s="866"/>
      <c r="CN50" s="865"/>
      <c r="CO50" s="867"/>
      <c r="CP50" s="867"/>
      <c r="CQ50" s="866"/>
      <c r="CR50" s="865"/>
      <c r="CS50" s="867"/>
      <c r="CT50" s="867"/>
      <c r="CU50" s="866"/>
      <c r="CV50" s="865"/>
      <c r="CW50" s="867"/>
      <c r="CX50" s="867"/>
      <c r="CY50" s="866"/>
      <c r="CZ50" s="865"/>
      <c r="DA50" s="865"/>
      <c r="DB50" s="865"/>
      <c r="DC50" s="866"/>
      <c r="DD50" s="865"/>
      <c r="DE50" s="867"/>
      <c r="DF50" s="867"/>
      <c r="DG50" s="866"/>
      <c r="DH50" s="865"/>
      <c r="DI50" s="867"/>
      <c r="DJ50" s="867"/>
      <c r="DK50" s="866"/>
      <c r="DL50" s="865"/>
      <c r="DM50" s="867"/>
      <c r="DN50" s="867"/>
      <c r="DO50" s="866"/>
      <c r="DP50" s="865"/>
      <c r="DQ50" s="865"/>
      <c r="DR50" s="865"/>
      <c r="DS50" s="866"/>
      <c r="DT50" s="865"/>
      <c r="DU50" s="867"/>
      <c r="DV50" s="867"/>
      <c r="DW50" s="866"/>
    </row>
    <row r="51" spans="2:127" ht="12.75" customHeight="1">
      <c r="B51" s="1043">
        <v>10</v>
      </c>
      <c r="C51" s="2781" t="e">
        <f>#REF!</f>
        <v>#REF!</v>
      </c>
      <c r="D51" s="2781"/>
      <c r="E51" s="2781"/>
      <c r="F51" s="567" t="e">
        <f>#REF!</f>
        <v>#REF!</v>
      </c>
      <c r="G51" s="864" t="e">
        <f>IF($F$75=0,0,F51/$F$75)</f>
        <v>#REF!</v>
      </c>
      <c r="H51" s="865"/>
      <c r="I51" s="865"/>
      <c r="J51" s="865"/>
      <c r="K51" s="866">
        <f>H51</f>
        <v>0</v>
      </c>
      <c r="L51" s="865"/>
      <c r="M51" s="865"/>
      <c r="N51" s="865"/>
      <c r="O51" s="866">
        <f>K51+L51</f>
        <v>0</v>
      </c>
      <c r="P51" s="865">
        <v>4.1666666666600003</v>
      </c>
      <c r="Q51" s="865"/>
      <c r="R51" s="865"/>
      <c r="S51" s="866">
        <f>O51+P51</f>
        <v>4.1666666666600003</v>
      </c>
      <c r="T51" s="865">
        <v>4.1666666666600003</v>
      </c>
      <c r="U51" s="865"/>
      <c r="V51" s="865"/>
      <c r="W51" s="866">
        <f>S51+T51</f>
        <v>8.3333333333200006</v>
      </c>
      <c r="X51" s="865">
        <v>4.1666666666600003</v>
      </c>
      <c r="Y51" s="865"/>
      <c r="Z51" s="865"/>
      <c r="AA51" s="866">
        <f>W51+X51</f>
        <v>12.499999999980002</v>
      </c>
      <c r="AB51" s="865">
        <v>4.1666666666600003</v>
      </c>
      <c r="AC51" s="867"/>
      <c r="AD51" s="867"/>
      <c r="AE51" s="866">
        <f>AA51+AB51</f>
        <v>16.666666666640001</v>
      </c>
      <c r="AF51" s="865">
        <v>4.1666666666600003</v>
      </c>
      <c r="AG51" s="865"/>
      <c r="AH51" s="865"/>
      <c r="AI51" s="866">
        <f>AE51+AF51</f>
        <v>20.833333333300001</v>
      </c>
      <c r="AJ51" s="865">
        <v>4.1666666666600003</v>
      </c>
      <c r="AK51" s="867"/>
      <c r="AL51" s="867"/>
      <c r="AM51" s="866">
        <f>AI51+AJ51</f>
        <v>24.99999999996</v>
      </c>
      <c r="AN51" s="865">
        <v>4.1666666666600003</v>
      </c>
      <c r="AO51" s="867"/>
      <c r="AP51" s="867"/>
      <c r="AQ51" s="866">
        <f>AM51+AN51</f>
        <v>29.166666666619999</v>
      </c>
      <c r="AR51" s="865">
        <v>4.1666666666600003</v>
      </c>
      <c r="AS51" s="867"/>
      <c r="AT51" s="867"/>
      <c r="AU51" s="866">
        <f>AQ51+AR51</f>
        <v>33.333333333280002</v>
      </c>
      <c r="AV51" s="865">
        <v>4.1666666666600003</v>
      </c>
      <c r="AW51" s="867"/>
      <c r="AX51" s="867"/>
      <c r="AY51" s="866">
        <f>AU51+AV51</f>
        <v>37.499999999940002</v>
      </c>
      <c r="AZ51" s="865">
        <v>4.1666666666600003</v>
      </c>
      <c r="BA51" s="867"/>
      <c r="BB51" s="867"/>
      <c r="BC51" s="866">
        <f>AY51+AZ51</f>
        <v>41.666666666600001</v>
      </c>
      <c r="BD51" s="865">
        <v>4.1666666666600003</v>
      </c>
      <c r="BE51" s="867"/>
      <c r="BF51" s="867"/>
      <c r="BG51" s="866">
        <f>BC51+BD51</f>
        <v>45.833333333260001</v>
      </c>
      <c r="BH51" s="865">
        <v>4.1666666666600003</v>
      </c>
      <c r="BI51" s="867"/>
      <c r="BJ51" s="867"/>
      <c r="BK51" s="866">
        <f>BG51+BH51</f>
        <v>49.99999999992</v>
      </c>
      <c r="BL51" s="865">
        <v>4.1666666666600003</v>
      </c>
      <c r="BM51" s="867"/>
      <c r="BN51" s="867"/>
      <c r="BO51" s="866">
        <f>BK51+BL51</f>
        <v>54.166666666579999</v>
      </c>
      <c r="BP51" s="865">
        <v>4.1666666666600003</v>
      </c>
      <c r="BQ51" s="867"/>
      <c r="BR51" s="867"/>
      <c r="BS51" s="866">
        <f>BO51+BP51</f>
        <v>58.333333333239999</v>
      </c>
      <c r="BT51" s="865">
        <v>4.1666666666600003</v>
      </c>
      <c r="BU51" s="867"/>
      <c r="BV51" s="867"/>
      <c r="BW51" s="866">
        <f>BS51+BT51</f>
        <v>62.499999999899998</v>
      </c>
      <c r="BX51" s="865">
        <v>4.1666666666600003</v>
      </c>
      <c r="BY51" s="867"/>
      <c r="BZ51" s="867"/>
      <c r="CA51" s="866">
        <f>BW51+BX51</f>
        <v>66.666666666560005</v>
      </c>
      <c r="CB51" s="865">
        <v>4.1666666666600003</v>
      </c>
      <c r="CC51" s="867"/>
      <c r="CD51" s="867"/>
      <c r="CE51" s="866">
        <f>CA51+CB51</f>
        <v>70.833333333220011</v>
      </c>
      <c r="CF51" s="865">
        <v>4.1666666666600003</v>
      </c>
      <c r="CG51" s="867"/>
      <c r="CH51" s="867"/>
      <c r="CI51" s="866">
        <f>CE51+CF51</f>
        <v>74.999999999880018</v>
      </c>
      <c r="CJ51" s="865">
        <v>4.1666666666600003</v>
      </c>
      <c r="CK51" s="865"/>
      <c r="CL51" s="865"/>
      <c r="CM51" s="866">
        <f>CI51+CJ51</f>
        <v>79.166666666540024</v>
      </c>
      <c r="CN51" s="865">
        <v>4.1666666666600003</v>
      </c>
      <c r="CO51" s="867"/>
      <c r="CP51" s="867"/>
      <c r="CQ51" s="866">
        <f>CM51+CN51</f>
        <v>83.333333333200031</v>
      </c>
      <c r="CR51" s="865">
        <v>4.1666666666600003</v>
      </c>
      <c r="CS51" s="867"/>
      <c r="CT51" s="867"/>
      <c r="CU51" s="866">
        <f>CQ51+CR51</f>
        <v>87.499999999860037</v>
      </c>
      <c r="CV51" s="865">
        <v>4.1666666666600003</v>
      </c>
      <c r="CW51" s="867"/>
      <c r="CX51" s="867"/>
      <c r="CY51" s="866">
        <f>CU51+CV51</f>
        <v>91.666666666520044</v>
      </c>
      <c r="CZ51" s="865"/>
      <c r="DA51" s="865"/>
      <c r="DB51" s="865"/>
      <c r="DC51" s="866">
        <f>CY51+CZ51</f>
        <v>91.666666666520044</v>
      </c>
      <c r="DD51" s="865"/>
      <c r="DE51" s="867"/>
      <c r="DF51" s="867"/>
      <c r="DG51" s="866">
        <f>DC51+DD51</f>
        <v>91.666666666520044</v>
      </c>
      <c r="DH51" s="865"/>
      <c r="DI51" s="867"/>
      <c r="DJ51" s="867"/>
      <c r="DK51" s="866">
        <f>DG51+DH51</f>
        <v>91.666666666520044</v>
      </c>
      <c r="DL51" s="865"/>
      <c r="DM51" s="867"/>
      <c r="DN51" s="867"/>
      <c r="DO51" s="866">
        <f>DK51+DL51</f>
        <v>91.666666666520044</v>
      </c>
      <c r="DP51" s="865"/>
      <c r="DQ51" s="865"/>
      <c r="DR51" s="865"/>
      <c r="DS51" s="866">
        <f>DO51+DP51</f>
        <v>91.666666666520044</v>
      </c>
      <c r="DT51" s="865"/>
      <c r="DU51" s="867"/>
      <c r="DV51" s="867"/>
      <c r="DW51" s="866">
        <f>DS51+DT51</f>
        <v>91.666666666520044</v>
      </c>
    </row>
    <row r="52" spans="2:127" ht="12.75" customHeight="1">
      <c r="B52" s="863"/>
      <c r="C52" s="2781" t="e">
        <f>#REF!</f>
        <v>#REF!</v>
      </c>
      <c r="D52" s="2781"/>
      <c r="E52" s="2781"/>
      <c r="F52" s="567" t="e">
        <f>#REF!</f>
        <v>#REF!</v>
      </c>
      <c r="G52" s="864"/>
      <c r="H52" s="865"/>
      <c r="I52" s="865"/>
      <c r="J52" s="865"/>
      <c r="K52" s="866"/>
      <c r="L52" s="865"/>
      <c r="M52" s="865"/>
      <c r="N52" s="865"/>
      <c r="O52" s="866"/>
      <c r="P52" s="865"/>
      <c r="Q52" s="865"/>
      <c r="R52" s="865"/>
      <c r="S52" s="866"/>
      <c r="T52" s="865"/>
      <c r="U52" s="865"/>
      <c r="V52" s="865"/>
      <c r="W52" s="866"/>
      <c r="X52" s="865"/>
      <c r="Y52" s="865"/>
      <c r="Z52" s="865"/>
      <c r="AA52" s="866"/>
      <c r="AB52" s="865"/>
      <c r="AC52" s="867"/>
      <c r="AD52" s="867"/>
      <c r="AE52" s="866"/>
      <c r="AF52" s="865"/>
      <c r="AG52" s="865"/>
      <c r="AH52" s="865"/>
      <c r="AI52" s="866"/>
      <c r="AJ52" s="865"/>
      <c r="AK52" s="867"/>
      <c r="AL52" s="867"/>
      <c r="AM52" s="866"/>
      <c r="AN52" s="865"/>
      <c r="AO52" s="867"/>
      <c r="AP52" s="867"/>
      <c r="AQ52" s="866"/>
      <c r="AR52" s="865"/>
      <c r="AS52" s="867"/>
      <c r="AT52" s="867"/>
      <c r="AU52" s="866"/>
      <c r="AV52" s="865"/>
      <c r="AW52" s="867"/>
      <c r="AX52" s="867"/>
      <c r="AY52" s="866"/>
      <c r="AZ52" s="865"/>
      <c r="BA52" s="867"/>
      <c r="BB52" s="867"/>
      <c r="BC52" s="866"/>
      <c r="BD52" s="865"/>
      <c r="BE52" s="867"/>
      <c r="BF52" s="867"/>
      <c r="BG52" s="866"/>
      <c r="BH52" s="865"/>
      <c r="BI52" s="867"/>
      <c r="BJ52" s="867"/>
      <c r="BK52" s="866"/>
      <c r="BL52" s="865"/>
      <c r="BM52" s="867"/>
      <c r="BN52" s="867"/>
      <c r="BO52" s="866"/>
      <c r="BP52" s="865"/>
      <c r="BQ52" s="867"/>
      <c r="BR52" s="867"/>
      <c r="BS52" s="866"/>
      <c r="BT52" s="865"/>
      <c r="BU52" s="867"/>
      <c r="BV52" s="867"/>
      <c r="BW52" s="866"/>
      <c r="BX52" s="865"/>
      <c r="BY52" s="867"/>
      <c r="BZ52" s="867"/>
      <c r="CA52" s="866"/>
      <c r="CB52" s="865"/>
      <c r="CC52" s="867"/>
      <c r="CD52" s="867"/>
      <c r="CE52" s="866"/>
      <c r="CF52" s="865"/>
      <c r="CG52" s="867"/>
      <c r="CH52" s="867"/>
      <c r="CI52" s="866"/>
      <c r="CJ52" s="865"/>
      <c r="CK52" s="865"/>
      <c r="CL52" s="865"/>
      <c r="CM52" s="866"/>
      <c r="CN52" s="865"/>
      <c r="CO52" s="867"/>
      <c r="CP52" s="867"/>
      <c r="CQ52" s="866"/>
      <c r="CR52" s="865"/>
      <c r="CS52" s="867"/>
      <c r="CT52" s="867"/>
      <c r="CU52" s="866"/>
      <c r="CV52" s="865"/>
      <c r="CW52" s="867"/>
      <c r="CX52" s="867"/>
      <c r="CY52" s="866"/>
      <c r="CZ52" s="865"/>
      <c r="DA52" s="865"/>
      <c r="DB52" s="865"/>
      <c r="DC52" s="866"/>
      <c r="DD52" s="865"/>
      <c r="DE52" s="867"/>
      <c r="DF52" s="867"/>
      <c r="DG52" s="866"/>
      <c r="DH52" s="865"/>
      <c r="DI52" s="867"/>
      <c r="DJ52" s="867"/>
      <c r="DK52" s="866"/>
      <c r="DL52" s="865"/>
      <c r="DM52" s="867"/>
      <c r="DN52" s="867"/>
      <c r="DO52" s="866"/>
      <c r="DP52" s="865"/>
      <c r="DQ52" s="865"/>
      <c r="DR52" s="865"/>
      <c r="DS52" s="866"/>
      <c r="DT52" s="865"/>
      <c r="DU52" s="867"/>
      <c r="DV52" s="867"/>
      <c r="DW52" s="866"/>
    </row>
    <row r="53" spans="2:127" ht="12.75" customHeight="1">
      <c r="B53" s="863"/>
      <c r="C53" s="2781" t="e">
        <f>#REF!</f>
        <v>#REF!</v>
      </c>
      <c r="D53" s="2781"/>
      <c r="E53" s="2781"/>
      <c r="F53" s="567" t="e">
        <f>#REF!</f>
        <v>#REF!</v>
      </c>
      <c r="G53" s="864"/>
      <c r="H53" s="865"/>
      <c r="I53" s="865"/>
      <c r="J53" s="865"/>
      <c r="K53" s="866"/>
      <c r="L53" s="865"/>
      <c r="M53" s="865"/>
      <c r="N53" s="865"/>
      <c r="O53" s="866"/>
      <c r="P53" s="865"/>
      <c r="Q53" s="865"/>
      <c r="R53" s="865"/>
      <c r="S53" s="866"/>
      <c r="T53" s="865"/>
      <c r="U53" s="865"/>
      <c r="V53" s="865"/>
      <c r="W53" s="866"/>
      <c r="X53" s="865"/>
      <c r="Y53" s="865"/>
      <c r="Z53" s="865"/>
      <c r="AA53" s="866"/>
      <c r="AB53" s="865"/>
      <c r="AC53" s="867"/>
      <c r="AD53" s="867"/>
      <c r="AE53" s="866"/>
      <c r="AF53" s="865"/>
      <c r="AG53" s="865"/>
      <c r="AH53" s="865"/>
      <c r="AI53" s="866"/>
      <c r="AJ53" s="865"/>
      <c r="AK53" s="867"/>
      <c r="AL53" s="867"/>
      <c r="AM53" s="866"/>
      <c r="AN53" s="865"/>
      <c r="AO53" s="867"/>
      <c r="AP53" s="867"/>
      <c r="AQ53" s="866"/>
      <c r="AR53" s="865"/>
      <c r="AS53" s="867"/>
      <c r="AT53" s="867"/>
      <c r="AU53" s="866"/>
      <c r="AV53" s="865"/>
      <c r="AW53" s="867"/>
      <c r="AX53" s="867"/>
      <c r="AY53" s="866"/>
      <c r="AZ53" s="865"/>
      <c r="BA53" s="867"/>
      <c r="BB53" s="867"/>
      <c r="BC53" s="866"/>
      <c r="BD53" s="865"/>
      <c r="BE53" s="867"/>
      <c r="BF53" s="867"/>
      <c r="BG53" s="866"/>
      <c r="BH53" s="865"/>
      <c r="BI53" s="867"/>
      <c r="BJ53" s="867"/>
      <c r="BK53" s="866"/>
      <c r="BL53" s="865"/>
      <c r="BM53" s="867"/>
      <c r="BN53" s="867"/>
      <c r="BO53" s="866"/>
      <c r="BP53" s="865"/>
      <c r="BQ53" s="867"/>
      <c r="BR53" s="867"/>
      <c r="BS53" s="866"/>
      <c r="BT53" s="865"/>
      <c r="BU53" s="867"/>
      <c r="BV53" s="867"/>
      <c r="BW53" s="866"/>
      <c r="BX53" s="865"/>
      <c r="BY53" s="867"/>
      <c r="BZ53" s="867"/>
      <c r="CA53" s="866"/>
      <c r="CB53" s="865"/>
      <c r="CC53" s="867"/>
      <c r="CD53" s="867"/>
      <c r="CE53" s="866"/>
      <c r="CF53" s="865"/>
      <c r="CG53" s="867"/>
      <c r="CH53" s="867"/>
      <c r="CI53" s="866"/>
      <c r="CJ53" s="865"/>
      <c r="CK53" s="865"/>
      <c r="CL53" s="865"/>
      <c r="CM53" s="866"/>
      <c r="CN53" s="865"/>
      <c r="CO53" s="867"/>
      <c r="CP53" s="867"/>
      <c r="CQ53" s="866"/>
      <c r="CR53" s="865"/>
      <c r="CS53" s="867"/>
      <c r="CT53" s="867"/>
      <c r="CU53" s="866"/>
      <c r="CV53" s="865"/>
      <c r="CW53" s="867"/>
      <c r="CX53" s="867"/>
      <c r="CY53" s="866"/>
      <c r="CZ53" s="865"/>
      <c r="DA53" s="865"/>
      <c r="DB53" s="865"/>
      <c r="DC53" s="866"/>
      <c r="DD53" s="865"/>
      <c r="DE53" s="867"/>
      <c r="DF53" s="867"/>
      <c r="DG53" s="866"/>
      <c r="DH53" s="865"/>
      <c r="DI53" s="867"/>
      <c r="DJ53" s="867"/>
      <c r="DK53" s="866"/>
      <c r="DL53" s="865"/>
      <c r="DM53" s="867"/>
      <c r="DN53" s="867"/>
      <c r="DO53" s="866"/>
      <c r="DP53" s="865"/>
      <c r="DQ53" s="865"/>
      <c r="DR53" s="865"/>
      <c r="DS53" s="866"/>
      <c r="DT53" s="865"/>
      <c r="DU53" s="867"/>
      <c r="DV53" s="867"/>
      <c r="DW53" s="866"/>
    </row>
    <row r="54" spans="2:127" ht="12.75" customHeight="1">
      <c r="B54" s="863"/>
      <c r="C54" s="905"/>
      <c r="D54" s="906"/>
      <c r="E54" s="907"/>
      <c r="F54" s="567" t="e">
        <f>#REF!</f>
        <v>#REF!</v>
      </c>
      <c r="G54" s="864"/>
      <c r="H54" s="865"/>
      <c r="I54" s="865"/>
      <c r="J54" s="865"/>
      <c r="K54" s="866"/>
      <c r="L54" s="865"/>
      <c r="M54" s="865"/>
      <c r="N54" s="865"/>
      <c r="O54" s="866"/>
      <c r="P54" s="865"/>
      <c r="Q54" s="865"/>
      <c r="R54" s="865"/>
      <c r="S54" s="866"/>
      <c r="T54" s="865"/>
      <c r="U54" s="865"/>
      <c r="V54" s="865"/>
      <c r="W54" s="866"/>
      <c r="X54" s="865"/>
      <c r="Y54" s="865"/>
      <c r="Z54" s="865"/>
      <c r="AA54" s="866"/>
      <c r="AB54" s="865"/>
      <c r="AC54" s="867"/>
      <c r="AD54" s="867"/>
      <c r="AE54" s="866"/>
      <c r="AF54" s="865"/>
      <c r="AG54" s="865"/>
      <c r="AH54" s="865"/>
      <c r="AI54" s="866"/>
      <c r="AJ54" s="865"/>
      <c r="AK54" s="867"/>
      <c r="AL54" s="867"/>
      <c r="AM54" s="866"/>
      <c r="AN54" s="865"/>
      <c r="AO54" s="867"/>
      <c r="AP54" s="867"/>
      <c r="AQ54" s="866"/>
      <c r="AR54" s="865"/>
      <c r="AS54" s="867"/>
      <c r="AT54" s="867"/>
      <c r="AU54" s="866"/>
      <c r="AV54" s="865"/>
      <c r="AW54" s="867"/>
      <c r="AX54" s="867"/>
      <c r="AY54" s="866"/>
      <c r="AZ54" s="865"/>
      <c r="BA54" s="867"/>
      <c r="BB54" s="867"/>
      <c r="BC54" s="866"/>
      <c r="BD54" s="865"/>
      <c r="BE54" s="867"/>
      <c r="BF54" s="867"/>
      <c r="BG54" s="866"/>
      <c r="BH54" s="865"/>
      <c r="BI54" s="867"/>
      <c r="BJ54" s="867"/>
      <c r="BK54" s="866"/>
      <c r="BL54" s="865"/>
      <c r="BM54" s="867"/>
      <c r="BN54" s="867"/>
      <c r="BO54" s="866"/>
      <c r="BP54" s="865"/>
      <c r="BQ54" s="867"/>
      <c r="BR54" s="867"/>
      <c r="BS54" s="866"/>
      <c r="BT54" s="865"/>
      <c r="BU54" s="867"/>
      <c r="BV54" s="867"/>
      <c r="BW54" s="866"/>
      <c r="BX54" s="865"/>
      <c r="BY54" s="867"/>
      <c r="BZ54" s="867"/>
      <c r="CA54" s="866"/>
      <c r="CB54" s="865"/>
      <c r="CC54" s="867"/>
      <c r="CD54" s="867"/>
      <c r="CE54" s="866"/>
      <c r="CF54" s="865"/>
      <c r="CG54" s="867"/>
      <c r="CH54" s="867"/>
      <c r="CI54" s="866"/>
      <c r="CJ54" s="865"/>
      <c r="CK54" s="865"/>
      <c r="CL54" s="865"/>
      <c r="CM54" s="866"/>
      <c r="CN54" s="865"/>
      <c r="CO54" s="867"/>
      <c r="CP54" s="867"/>
      <c r="CQ54" s="866"/>
      <c r="CR54" s="865"/>
      <c r="CS54" s="867"/>
      <c r="CT54" s="867"/>
      <c r="CU54" s="866"/>
      <c r="CV54" s="865"/>
      <c r="CW54" s="867"/>
      <c r="CX54" s="867"/>
      <c r="CY54" s="866"/>
      <c r="CZ54" s="865"/>
      <c r="DA54" s="865"/>
      <c r="DB54" s="865"/>
      <c r="DC54" s="866"/>
      <c r="DD54" s="865"/>
      <c r="DE54" s="867"/>
      <c r="DF54" s="867"/>
      <c r="DG54" s="866"/>
      <c r="DH54" s="865"/>
      <c r="DI54" s="867"/>
      <c r="DJ54" s="867"/>
      <c r="DK54" s="866"/>
      <c r="DL54" s="865"/>
      <c r="DM54" s="867"/>
      <c r="DN54" s="867"/>
      <c r="DO54" s="866"/>
      <c r="DP54" s="865"/>
      <c r="DQ54" s="865"/>
      <c r="DR54" s="865"/>
      <c r="DS54" s="866"/>
      <c r="DT54" s="865"/>
      <c r="DU54" s="867"/>
      <c r="DV54" s="867"/>
      <c r="DW54" s="866"/>
    </row>
    <row r="55" spans="2:127" ht="12.75" customHeight="1">
      <c r="B55" s="1043">
        <v>11</v>
      </c>
      <c r="C55" s="2781" t="e">
        <f>#REF!</f>
        <v>#REF!</v>
      </c>
      <c r="D55" s="2781"/>
      <c r="E55" s="2781"/>
      <c r="F55" s="567" t="e">
        <f>#REF!</f>
        <v>#REF!</v>
      </c>
      <c r="G55" s="864" t="e">
        <f>IF($F$75=0,0,F55/$F$75)</f>
        <v>#REF!</v>
      </c>
      <c r="H55" s="865"/>
      <c r="I55" s="865"/>
      <c r="J55" s="865"/>
      <c r="K55" s="866">
        <f>H55</f>
        <v>0</v>
      </c>
      <c r="L55" s="865"/>
      <c r="M55" s="865"/>
      <c r="N55" s="865"/>
      <c r="O55" s="866" t="e">
        <f>#REF!</f>
        <v>#REF!</v>
      </c>
      <c r="P55" s="865">
        <v>4.1666666666600003</v>
      </c>
      <c r="Q55" s="865"/>
      <c r="R55" s="865"/>
      <c r="S55" s="866" t="e">
        <f>O55+P55</f>
        <v>#REF!</v>
      </c>
      <c r="T55" s="865">
        <v>4.1666666666600003</v>
      </c>
      <c r="U55" s="865"/>
      <c r="V55" s="865"/>
      <c r="W55" s="866" t="e">
        <f>S55+T55</f>
        <v>#REF!</v>
      </c>
      <c r="X55" s="865">
        <v>4.1666666666600003</v>
      </c>
      <c r="Y55" s="865"/>
      <c r="Z55" s="865"/>
      <c r="AA55" s="866" t="e">
        <f>W55+X55</f>
        <v>#REF!</v>
      </c>
      <c r="AB55" s="865">
        <v>4.1666666666600003</v>
      </c>
      <c r="AC55" s="867"/>
      <c r="AD55" s="867"/>
      <c r="AE55" s="866" t="e">
        <f>AA55+AB55</f>
        <v>#REF!</v>
      </c>
      <c r="AF55" s="865">
        <v>4.1666666666600003</v>
      </c>
      <c r="AG55" s="865"/>
      <c r="AH55" s="865"/>
      <c r="AI55" s="866" t="e">
        <f>AE55+AF55</f>
        <v>#REF!</v>
      </c>
      <c r="AJ55" s="865">
        <v>4.1666666666600003</v>
      </c>
      <c r="AK55" s="867"/>
      <c r="AL55" s="867"/>
      <c r="AM55" s="866" t="e">
        <f>AI55+AJ55</f>
        <v>#REF!</v>
      </c>
      <c r="AN55" s="865">
        <v>4.1666666666600003</v>
      </c>
      <c r="AO55" s="867"/>
      <c r="AP55" s="867"/>
      <c r="AQ55" s="866" t="e">
        <f>AM55+AN55</f>
        <v>#REF!</v>
      </c>
      <c r="AR55" s="865">
        <v>4.1666666666600003</v>
      </c>
      <c r="AS55" s="867"/>
      <c r="AT55" s="867"/>
      <c r="AU55" s="866" t="e">
        <f>AQ55+AR55</f>
        <v>#REF!</v>
      </c>
      <c r="AV55" s="865">
        <v>4.1666666666600003</v>
      </c>
      <c r="AW55" s="867"/>
      <c r="AX55" s="867"/>
      <c r="AY55" s="866" t="e">
        <f>AU55+AV55</f>
        <v>#REF!</v>
      </c>
      <c r="AZ55" s="865">
        <v>4.1666666666600003</v>
      </c>
      <c r="BA55" s="867"/>
      <c r="BB55" s="867"/>
      <c r="BC55" s="866" t="e">
        <f>AY55+AZ55</f>
        <v>#REF!</v>
      </c>
      <c r="BD55" s="865">
        <v>4.1666666666600003</v>
      </c>
      <c r="BE55" s="867"/>
      <c r="BF55" s="867"/>
      <c r="BG55" s="866" t="e">
        <f>BC55+BD55</f>
        <v>#REF!</v>
      </c>
      <c r="BH55" s="865">
        <v>4.1666666666600003</v>
      </c>
      <c r="BI55" s="867"/>
      <c r="BJ55" s="867"/>
      <c r="BK55" s="866" t="e">
        <f>BG55+BH55</f>
        <v>#REF!</v>
      </c>
      <c r="BL55" s="865">
        <v>4.1666666666600003</v>
      </c>
      <c r="BM55" s="867"/>
      <c r="BN55" s="867"/>
      <c r="BO55" s="866" t="e">
        <f>BK55+BL55</f>
        <v>#REF!</v>
      </c>
      <c r="BP55" s="865">
        <v>4.1666666666600003</v>
      </c>
      <c r="BQ55" s="867"/>
      <c r="BR55" s="867"/>
      <c r="BS55" s="866" t="e">
        <f>BO55+BP55</f>
        <v>#REF!</v>
      </c>
      <c r="BT55" s="865">
        <v>4.1666666666600003</v>
      </c>
      <c r="BU55" s="867"/>
      <c r="BV55" s="867"/>
      <c r="BW55" s="866" t="e">
        <f>BS55+BT55</f>
        <v>#REF!</v>
      </c>
      <c r="BX55" s="865">
        <v>4.1666666666600003</v>
      </c>
      <c r="BY55" s="867"/>
      <c r="BZ55" s="867"/>
      <c r="CA55" s="866" t="e">
        <f>BW55+BX55</f>
        <v>#REF!</v>
      </c>
      <c r="CB55" s="865">
        <v>4.1666666666600003</v>
      </c>
      <c r="CC55" s="867"/>
      <c r="CD55" s="867"/>
      <c r="CE55" s="866" t="e">
        <f>CA55+CB55</f>
        <v>#REF!</v>
      </c>
      <c r="CF55" s="865">
        <v>4.1666666666600003</v>
      </c>
      <c r="CG55" s="867"/>
      <c r="CH55" s="867"/>
      <c r="CI55" s="866" t="e">
        <f>CE55+CF55</f>
        <v>#REF!</v>
      </c>
      <c r="CJ55" s="865">
        <v>4.1666666666600003</v>
      </c>
      <c r="CK55" s="865"/>
      <c r="CL55" s="865"/>
      <c r="CM55" s="866" t="e">
        <f>CI55+CJ55</f>
        <v>#REF!</v>
      </c>
      <c r="CN55" s="865">
        <v>4.1666666666600003</v>
      </c>
      <c r="CO55" s="867"/>
      <c r="CP55" s="867"/>
      <c r="CQ55" s="866" t="e">
        <f>CM55+CN55</f>
        <v>#REF!</v>
      </c>
      <c r="CR55" s="865">
        <v>4.1666666666600003</v>
      </c>
      <c r="CS55" s="867"/>
      <c r="CT55" s="867"/>
      <c r="CU55" s="866" t="e">
        <f>CQ55+CR55</f>
        <v>#REF!</v>
      </c>
      <c r="CV55" s="865">
        <v>4.1666666666600003</v>
      </c>
      <c r="CW55" s="867"/>
      <c r="CX55" s="867"/>
      <c r="CY55" s="866" t="e">
        <f>CU55+CV55</f>
        <v>#REF!</v>
      </c>
      <c r="CZ55" s="865"/>
      <c r="DA55" s="865"/>
      <c r="DB55" s="865"/>
      <c r="DC55" s="866" t="e">
        <f>CY55+CZ55</f>
        <v>#REF!</v>
      </c>
      <c r="DD55" s="865"/>
      <c r="DE55" s="867"/>
      <c r="DF55" s="867"/>
      <c r="DG55" s="866" t="e">
        <f>DC55+DD55</f>
        <v>#REF!</v>
      </c>
      <c r="DH55" s="865"/>
      <c r="DI55" s="867"/>
      <c r="DJ55" s="867"/>
      <c r="DK55" s="866" t="e">
        <f>DG55+DH55</f>
        <v>#REF!</v>
      </c>
      <c r="DL55" s="865"/>
      <c r="DM55" s="867"/>
      <c r="DN55" s="867"/>
      <c r="DO55" s="866" t="e">
        <f>DK55+DL55</f>
        <v>#REF!</v>
      </c>
      <c r="DP55" s="865"/>
      <c r="DQ55" s="865"/>
      <c r="DR55" s="865"/>
      <c r="DS55" s="866" t="e">
        <f>DO55+DP55</f>
        <v>#REF!</v>
      </c>
      <c r="DT55" s="865"/>
      <c r="DU55" s="867"/>
      <c r="DV55" s="867"/>
      <c r="DW55" s="866" t="e">
        <f>DS55+DT55</f>
        <v>#REF!</v>
      </c>
    </row>
    <row r="56" spans="2:127" ht="12.75" customHeight="1">
      <c r="B56" s="863"/>
      <c r="C56" s="2781" t="e">
        <f>#REF!</f>
        <v>#REF!</v>
      </c>
      <c r="D56" s="2781"/>
      <c r="E56" s="2781"/>
      <c r="F56" s="567" t="e">
        <f>#REF!</f>
        <v>#REF!</v>
      </c>
      <c r="G56" s="864"/>
      <c r="H56" s="865"/>
      <c r="I56" s="865"/>
      <c r="J56" s="865"/>
      <c r="K56" s="866"/>
      <c r="L56" s="865"/>
      <c r="M56" s="865"/>
      <c r="N56" s="865"/>
      <c r="O56" s="866"/>
      <c r="P56" s="865"/>
      <c r="Q56" s="865"/>
      <c r="R56" s="865"/>
      <c r="S56" s="866"/>
      <c r="T56" s="865"/>
      <c r="U56" s="865"/>
      <c r="V56" s="865"/>
      <c r="W56" s="866"/>
      <c r="X56" s="865"/>
      <c r="Y56" s="865"/>
      <c r="Z56" s="865"/>
      <c r="AA56" s="866"/>
      <c r="AB56" s="865"/>
      <c r="AC56" s="867"/>
      <c r="AD56" s="867"/>
      <c r="AE56" s="866"/>
      <c r="AF56" s="865"/>
      <c r="AG56" s="865"/>
      <c r="AH56" s="865"/>
      <c r="AI56" s="866"/>
      <c r="AJ56" s="865"/>
      <c r="AK56" s="867"/>
      <c r="AL56" s="867"/>
      <c r="AM56" s="866"/>
      <c r="AN56" s="865"/>
      <c r="AO56" s="867"/>
      <c r="AP56" s="867"/>
      <c r="AQ56" s="866"/>
      <c r="AR56" s="865"/>
      <c r="AS56" s="867"/>
      <c r="AT56" s="867"/>
      <c r="AU56" s="866"/>
      <c r="AV56" s="865"/>
      <c r="AW56" s="867"/>
      <c r="AX56" s="867"/>
      <c r="AY56" s="866"/>
      <c r="AZ56" s="865"/>
      <c r="BA56" s="867"/>
      <c r="BB56" s="867"/>
      <c r="BC56" s="866"/>
      <c r="BD56" s="865"/>
      <c r="BE56" s="867"/>
      <c r="BF56" s="867"/>
      <c r="BG56" s="866"/>
      <c r="BH56" s="865"/>
      <c r="BI56" s="867"/>
      <c r="BJ56" s="867"/>
      <c r="BK56" s="866"/>
      <c r="BL56" s="865"/>
      <c r="BM56" s="867"/>
      <c r="BN56" s="867"/>
      <c r="BO56" s="866"/>
      <c r="BP56" s="865"/>
      <c r="BQ56" s="867"/>
      <c r="BR56" s="867"/>
      <c r="BS56" s="866"/>
      <c r="BT56" s="865"/>
      <c r="BU56" s="867"/>
      <c r="BV56" s="867"/>
      <c r="BW56" s="866"/>
      <c r="BX56" s="865"/>
      <c r="BY56" s="867"/>
      <c r="BZ56" s="867"/>
      <c r="CA56" s="866"/>
      <c r="CB56" s="865"/>
      <c r="CC56" s="867"/>
      <c r="CD56" s="867"/>
      <c r="CE56" s="866"/>
      <c r="CF56" s="865"/>
      <c r="CG56" s="867"/>
      <c r="CH56" s="867"/>
      <c r="CI56" s="866"/>
      <c r="CJ56" s="865"/>
      <c r="CK56" s="865"/>
      <c r="CL56" s="865"/>
      <c r="CM56" s="866"/>
      <c r="CN56" s="865"/>
      <c r="CO56" s="867"/>
      <c r="CP56" s="867"/>
      <c r="CQ56" s="866"/>
      <c r="CR56" s="865"/>
      <c r="CS56" s="867"/>
      <c r="CT56" s="867"/>
      <c r="CU56" s="866"/>
      <c r="CV56" s="865"/>
      <c r="CW56" s="867"/>
      <c r="CX56" s="867"/>
      <c r="CY56" s="866"/>
      <c r="CZ56" s="865"/>
      <c r="DA56" s="865"/>
      <c r="DB56" s="865"/>
      <c r="DC56" s="866"/>
      <c r="DD56" s="865"/>
      <c r="DE56" s="867"/>
      <c r="DF56" s="867"/>
      <c r="DG56" s="866"/>
      <c r="DH56" s="865"/>
      <c r="DI56" s="867"/>
      <c r="DJ56" s="867"/>
      <c r="DK56" s="866"/>
      <c r="DL56" s="865"/>
      <c r="DM56" s="867"/>
      <c r="DN56" s="867"/>
      <c r="DO56" s="866"/>
      <c r="DP56" s="865"/>
      <c r="DQ56" s="865"/>
      <c r="DR56" s="865"/>
      <c r="DS56" s="866"/>
      <c r="DT56" s="865"/>
      <c r="DU56" s="867"/>
      <c r="DV56" s="867"/>
      <c r="DW56" s="866"/>
    </row>
    <row r="57" spans="2:127" ht="12.75" customHeight="1">
      <c r="B57" s="863"/>
      <c r="C57" s="2781" t="e">
        <f>#REF!</f>
        <v>#REF!</v>
      </c>
      <c r="D57" s="2781"/>
      <c r="E57" s="2781"/>
      <c r="F57" s="567" t="e">
        <f>#REF!</f>
        <v>#REF!</v>
      </c>
      <c r="G57" s="864"/>
      <c r="H57" s="865"/>
      <c r="I57" s="865"/>
      <c r="J57" s="865"/>
      <c r="K57" s="866"/>
      <c r="L57" s="865"/>
      <c r="M57" s="865"/>
      <c r="N57" s="865"/>
      <c r="O57" s="866"/>
      <c r="P57" s="865"/>
      <c r="Q57" s="865"/>
      <c r="R57" s="865"/>
      <c r="S57" s="866"/>
      <c r="T57" s="865"/>
      <c r="U57" s="865"/>
      <c r="V57" s="865"/>
      <c r="W57" s="866"/>
      <c r="X57" s="865"/>
      <c r="Y57" s="865"/>
      <c r="Z57" s="865"/>
      <c r="AA57" s="866"/>
      <c r="AB57" s="865"/>
      <c r="AC57" s="867"/>
      <c r="AD57" s="867"/>
      <c r="AE57" s="866"/>
      <c r="AF57" s="865"/>
      <c r="AG57" s="865"/>
      <c r="AH57" s="865"/>
      <c r="AI57" s="866"/>
      <c r="AJ57" s="865"/>
      <c r="AK57" s="867"/>
      <c r="AL57" s="867"/>
      <c r="AM57" s="866"/>
      <c r="AN57" s="865"/>
      <c r="AO57" s="867"/>
      <c r="AP57" s="867"/>
      <c r="AQ57" s="866"/>
      <c r="AR57" s="865"/>
      <c r="AS57" s="867"/>
      <c r="AT57" s="867"/>
      <c r="AU57" s="866"/>
      <c r="AV57" s="865"/>
      <c r="AW57" s="867"/>
      <c r="AX57" s="867"/>
      <c r="AY57" s="866"/>
      <c r="AZ57" s="865"/>
      <c r="BA57" s="867"/>
      <c r="BB57" s="867"/>
      <c r="BC57" s="866"/>
      <c r="BD57" s="865"/>
      <c r="BE57" s="867"/>
      <c r="BF57" s="867"/>
      <c r="BG57" s="866"/>
      <c r="BH57" s="865"/>
      <c r="BI57" s="867"/>
      <c r="BJ57" s="867"/>
      <c r="BK57" s="866"/>
      <c r="BL57" s="865"/>
      <c r="BM57" s="867"/>
      <c r="BN57" s="867"/>
      <c r="BO57" s="866"/>
      <c r="BP57" s="865"/>
      <c r="BQ57" s="867"/>
      <c r="BR57" s="867"/>
      <c r="BS57" s="866"/>
      <c r="BT57" s="865"/>
      <c r="BU57" s="867"/>
      <c r="BV57" s="867"/>
      <c r="BW57" s="866"/>
      <c r="BX57" s="865"/>
      <c r="BY57" s="867"/>
      <c r="BZ57" s="867"/>
      <c r="CA57" s="866"/>
      <c r="CB57" s="865"/>
      <c r="CC57" s="867"/>
      <c r="CD57" s="867"/>
      <c r="CE57" s="866"/>
      <c r="CF57" s="865"/>
      <c r="CG57" s="867"/>
      <c r="CH57" s="867"/>
      <c r="CI57" s="866"/>
      <c r="CJ57" s="865"/>
      <c r="CK57" s="865"/>
      <c r="CL57" s="865"/>
      <c r="CM57" s="866"/>
      <c r="CN57" s="865"/>
      <c r="CO57" s="867"/>
      <c r="CP57" s="867"/>
      <c r="CQ57" s="866"/>
      <c r="CR57" s="865"/>
      <c r="CS57" s="867"/>
      <c r="CT57" s="867"/>
      <c r="CU57" s="866"/>
      <c r="CV57" s="865"/>
      <c r="CW57" s="867"/>
      <c r="CX57" s="867"/>
      <c r="CY57" s="866"/>
      <c r="CZ57" s="865"/>
      <c r="DA57" s="865"/>
      <c r="DB57" s="865"/>
      <c r="DC57" s="866"/>
      <c r="DD57" s="865"/>
      <c r="DE57" s="867"/>
      <c r="DF57" s="867"/>
      <c r="DG57" s="866"/>
      <c r="DH57" s="865"/>
      <c r="DI57" s="867"/>
      <c r="DJ57" s="867"/>
      <c r="DK57" s="866"/>
      <c r="DL57" s="865"/>
      <c r="DM57" s="867"/>
      <c r="DN57" s="867"/>
      <c r="DO57" s="866"/>
      <c r="DP57" s="865"/>
      <c r="DQ57" s="865"/>
      <c r="DR57" s="865"/>
      <c r="DS57" s="866"/>
      <c r="DT57" s="865"/>
      <c r="DU57" s="867"/>
      <c r="DV57" s="867"/>
      <c r="DW57" s="866"/>
    </row>
    <row r="58" spans="2:127" ht="12.75" customHeight="1">
      <c r="B58" s="863"/>
      <c r="C58" s="2781" t="e">
        <f>#REF!</f>
        <v>#REF!</v>
      </c>
      <c r="D58" s="2781"/>
      <c r="E58" s="2781"/>
      <c r="F58" s="567" t="e">
        <f>#REF!</f>
        <v>#REF!</v>
      </c>
      <c r="G58" s="864"/>
      <c r="H58" s="865"/>
      <c r="I58" s="865"/>
      <c r="J58" s="865"/>
      <c r="K58" s="866"/>
      <c r="L58" s="865"/>
      <c r="M58" s="865"/>
      <c r="N58" s="865"/>
      <c r="O58" s="866"/>
      <c r="P58" s="865"/>
      <c r="Q58" s="865"/>
      <c r="R58" s="865"/>
      <c r="S58" s="866"/>
      <c r="T58" s="865"/>
      <c r="U58" s="865"/>
      <c r="V58" s="865"/>
      <c r="W58" s="866"/>
      <c r="X58" s="865"/>
      <c r="Y58" s="865"/>
      <c r="Z58" s="865"/>
      <c r="AA58" s="866"/>
      <c r="AB58" s="865"/>
      <c r="AC58" s="867"/>
      <c r="AD58" s="867"/>
      <c r="AE58" s="866"/>
      <c r="AF58" s="865"/>
      <c r="AG58" s="865"/>
      <c r="AH58" s="865"/>
      <c r="AI58" s="866"/>
      <c r="AJ58" s="865"/>
      <c r="AK58" s="867"/>
      <c r="AL58" s="867"/>
      <c r="AM58" s="866"/>
      <c r="AN58" s="865"/>
      <c r="AO58" s="867"/>
      <c r="AP58" s="867"/>
      <c r="AQ58" s="866"/>
      <c r="AR58" s="865"/>
      <c r="AS58" s="867"/>
      <c r="AT58" s="867"/>
      <c r="AU58" s="866"/>
      <c r="AV58" s="865"/>
      <c r="AW58" s="867"/>
      <c r="AX58" s="867"/>
      <c r="AY58" s="866"/>
      <c r="AZ58" s="865"/>
      <c r="BA58" s="867"/>
      <c r="BB58" s="867"/>
      <c r="BC58" s="866"/>
      <c r="BD58" s="865"/>
      <c r="BE58" s="867"/>
      <c r="BF58" s="867"/>
      <c r="BG58" s="866"/>
      <c r="BH58" s="865"/>
      <c r="BI58" s="867"/>
      <c r="BJ58" s="867"/>
      <c r="BK58" s="866"/>
      <c r="BL58" s="865"/>
      <c r="BM58" s="867"/>
      <c r="BN58" s="867"/>
      <c r="BO58" s="866"/>
      <c r="BP58" s="865"/>
      <c r="BQ58" s="867"/>
      <c r="BR58" s="867"/>
      <c r="BS58" s="866"/>
      <c r="BT58" s="865"/>
      <c r="BU58" s="867"/>
      <c r="BV58" s="867"/>
      <c r="BW58" s="866"/>
      <c r="BX58" s="865"/>
      <c r="BY58" s="867"/>
      <c r="BZ58" s="867"/>
      <c r="CA58" s="866"/>
      <c r="CB58" s="865"/>
      <c r="CC58" s="867"/>
      <c r="CD58" s="867"/>
      <c r="CE58" s="866"/>
      <c r="CF58" s="865"/>
      <c r="CG58" s="867"/>
      <c r="CH58" s="867"/>
      <c r="CI58" s="866"/>
      <c r="CJ58" s="865"/>
      <c r="CK58" s="865"/>
      <c r="CL58" s="865"/>
      <c r="CM58" s="866"/>
      <c r="CN58" s="865"/>
      <c r="CO58" s="867"/>
      <c r="CP58" s="867"/>
      <c r="CQ58" s="866"/>
      <c r="CR58" s="865"/>
      <c r="CS58" s="867"/>
      <c r="CT58" s="867"/>
      <c r="CU58" s="866"/>
      <c r="CV58" s="865"/>
      <c r="CW58" s="867"/>
      <c r="CX58" s="867"/>
      <c r="CY58" s="866"/>
      <c r="CZ58" s="865"/>
      <c r="DA58" s="865"/>
      <c r="DB58" s="865"/>
      <c r="DC58" s="866"/>
      <c r="DD58" s="865"/>
      <c r="DE58" s="867"/>
      <c r="DF58" s="867"/>
      <c r="DG58" s="866"/>
      <c r="DH58" s="865"/>
      <c r="DI58" s="867"/>
      <c r="DJ58" s="867"/>
      <c r="DK58" s="866"/>
      <c r="DL58" s="865"/>
      <c r="DM58" s="867"/>
      <c r="DN58" s="867"/>
      <c r="DO58" s="866"/>
      <c r="DP58" s="865"/>
      <c r="DQ58" s="865"/>
      <c r="DR58" s="865"/>
      <c r="DS58" s="866"/>
      <c r="DT58" s="865"/>
      <c r="DU58" s="867"/>
      <c r="DV58" s="867"/>
      <c r="DW58" s="866"/>
    </row>
    <row r="59" spans="2:127" ht="12.75" customHeight="1">
      <c r="B59" s="863"/>
      <c r="C59" s="905"/>
      <c r="D59" s="906"/>
      <c r="E59" s="907"/>
      <c r="F59" s="567" t="e">
        <f>#REF!</f>
        <v>#REF!</v>
      </c>
      <c r="G59" s="864"/>
      <c r="H59" s="865"/>
      <c r="I59" s="865"/>
      <c r="J59" s="865"/>
      <c r="K59" s="866"/>
      <c r="L59" s="865"/>
      <c r="M59" s="865"/>
      <c r="N59" s="865"/>
      <c r="O59" s="866"/>
      <c r="P59" s="865"/>
      <c r="Q59" s="865"/>
      <c r="R59" s="865"/>
      <c r="S59" s="866"/>
      <c r="T59" s="865"/>
      <c r="U59" s="865"/>
      <c r="V59" s="865"/>
      <c r="W59" s="866"/>
      <c r="X59" s="865"/>
      <c r="Y59" s="865"/>
      <c r="Z59" s="865"/>
      <c r="AA59" s="866"/>
      <c r="AB59" s="865"/>
      <c r="AC59" s="867"/>
      <c r="AD59" s="867"/>
      <c r="AE59" s="866"/>
      <c r="AF59" s="865"/>
      <c r="AG59" s="865"/>
      <c r="AH59" s="865"/>
      <c r="AI59" s="866"/>
      <c r="AJ59" s="865"/>
      <c r="AK59" s="867"/>
      <c r="AL59" s="867"/>
      <c r="AM59" s="866"/>
      <c r="AN59" s="865"/>
      <c r="AO59" s="867"/>
      <c r="AP59" s="867"/>
      <c r="AQ59" s="866"/>
      <c r="AR59" s="865"/>
      <c r="AS59" s="867"/>
      <c r="AT59" s="867"/>
      <c r="AU59" s="866"/>
      <c r="AV59" s="865"/>
      <c r="AW59" s="867"/>
      <c r="AX59" s="867"/>
      <c r="AY59" s="866"/>
      <c r="AZ59" s="865"/>
      <c r="BA59" s="867"/>
      <c r="BB59" s="867"/>
      <c r="BC59" s="866"/>
      <c r="BD59" s="865"/>
      <c r="BE59" s="867"/>
      <c r="BF59" s="867"/>
      <c r="BG59" s="866"/>
      <c r="BH59" s="865"/>
      <c r="BI59" s="867"/>
      <c r="BJ59" s="867"/>
      <c r="BK59" s="866"/>
      <c r="BL59" s="865"/>
      <c r="BM59" s="867"/>
      <c r="BN59" s="867"/>
      <c r="BO59" s="866"/>
      <c r="BP59" s="865"/>
      <c r="BQ59" s="867"/>
      <c r="BR59" s="867"/>
      <c r="BS59" s="866"/>
      <c r="BT59" s="865"/>
      <c r="BU59" s="867"/>
      <c r="BV59" s="867"/>
      <c r="BW59" s="866"/>
      <c r="BX59" s="865"/>
      <c r="BY59" s="867"/>
      <c r="BZ59" s="867"/>
      <c r="CA59" s="866"/>
      <c r="CB59" s="865"/>
      <c r="CC59" s="867"/>
      <c r="CD59" s="867"/>
      <c r="CE59" s="866"/>
      <c r="CF59" s="865"/>
      <c r="CG59" s="867"/>
      <c r="CH59" s="867"/>
      <c r="CI59" s="866"/>
      <c r="CJ59" s="865"/>
      <c r="CK59" s="865"/>
      <c r="CL59" s="865"/>
      <c r="CM59" s="866"/>
      <c r="CN59" s="865"/>
      <c r="CO59" s="867"/>
      <c r="CP59" s="867"/>
      <c r="CQ59" s="866"/>
      <c r="CR59" s="865"/>
      <c r="CS59" s="867"/>
      <c r="CT59" s="867"/>
      <c r="CU59" s="866"/>
      <c r="CV59" s="865"/>
      <c r="CW59" s="867"/>
      <c r="CX59" s="867"/>
      <c r="CY59" s="866"/>
      <c r="CZ59" s="865"/>
      <c r="DA59" s="865"/>
      <c r="DB59" s="865"/>
      <c r="DC59" s="866"/>
      <c r="DD59" s="865"/>
      <c r="DE59" s="867"/>
      <c r="DF59" s="867"/>
      <c r="DG59" s="866"/>
      <c r="DH59" s="865"/>
      <c r="DI59" s="867"/>
      <c r="DJ59" s="867"/>
      <c r="DK59" s="866"/>
      <c r="DL59" s="865"/>
      <c r="DM59" s="867"/>
      <c r="DN59" s="867"/>
      <c r="DO59" s="866"/>
      <c r="DP59" s="865"/>
      <c r="DQ59" s="865"/>
      <c r="DR59" s="865"/>
      <c r="DS59" s="866"/>
      <c r="DT59" s="865"/>
      <c r="DU59" s="867"/>
      <c r="DV59" s="867"/>
      <c r="DW59" s="866"/>
    </row>
    <row r="60" spans="2:127" ht="12.75" customHeight="1">
      <c r="B60" s="1043">
        <v>12</v>
      </c>
      <c r="C60" s="2781" t="e">
        <f>#REF!</f>
        <v>#REF!</v>
      </c>
      <c r="D60" s="2781"/>
      <c r="E60" s="2781"/>
      <c r="F60" s="567" t="e">
        <f>#REF!</f>
        <v>#REF!</v>
      </c>
      <c r="G60" s="864" t="e">
        <f>IF($F$75=0,0,F60/$F$75)</f>
        <v>#REF!</v>
      </c>
      <c r="H60" s="865"/>
      <c r="I60" s="865"/>
      <c r="J60" s="865"/>
      <c r="K60" s="866">
        <f>H60</f>
        <v>0</v>
      </c>
      <c r="L60" s="865"/>
      <c r="M60" s="865"/>
      <c r="N60" s="865"/>
      <c r="O60" s="866">
        <f>TERRAPLENAGEM!F30</f>
        <v>0</v>
      </c>
      <c r="P60" s="865">
        <v>16.6666666666666</v>
      </c>
      <c r="Q60" s="865"/>
      <c r="R60" s="865"/>
      <c r="S60" s="866">
        <f>O60+P60</f>
        <v>16.6666666666666</v>
      </c>
      <c r="T60" s="865">
        <v>16.6666666666666</v>
      </c>
      <c r="U60" s="865"/>
      <c r="V60" s="865"/>
      <c r="W60" s="866">
        <f>S60+T60</f>
        <v>33.333333333333201</v>
      </c>
      <c r="X60" s="865">
        <v>16.6666666666666</v>
      </c>
      <c r="Y60" s="865"/>
      <c r="Z60" s="865"/>
      <c r="AA60" s="866">
        <f>W60+X60</f>
        <v>49.999999999999801</v>
      </c>
      <c r="AB60" s="865">
        <v>16.6666666666666</v>
      </c>
      <c r="AC60" s="867"/>
      <c r="AD60" s="867"/>
      <c r="AE60" s="866">
        <f>AA60+AB60</f>
        <v>66.666666666666401</v>
      </c>
      <c r="AF60" s="865"/>
      <c r="AG60" s="865"/>
      <c r="AH60" s="865"/>
      <c r="AI60" s="866">
        <f>AE60+AF60</f>
        <v>66.666666666666401</v>
      </c>
      <c r="AJ60" s="865"/>
      <c r="AK60" s="867"/>
      <c r="AL60" s="867"/>
      <c r="AM60" s="866">
        <f>AI60+AJ60</f>
        <v>66.666666666666401</v>
      </c>
      <c r="AN60" s="865"/>
      <c r="AO60" s="867"/>
      <c r="AP60" s="867"/>
      <c r="AQ60" s="866">
        <f>AM60+AN60</f>
        <v>66.666666666666401</v>
      </c>
      <c r="AR60" s="865"/>
      <c r="AS60" s="867"/>
      <c r="AT60" s="867"/>
      <c r="AU60" s="866">
        <f>AQ60+AR60</f>
        <v>66.666666666666401</v>
      </c>
      <c r="AV60" s="865"/>
      <c r="AW60" s="867"/>
      <c r="AX60" s="867"/>
      <c r="AY60" s="866">
        <f>AU60+AV60</f>
        <v>66.666666666666401</v>
      </c>
      <c r="AZ60" s="865"/>
      <c r="BA60" s="867"/>
      <c r="BB60" s="867"/>
      <c r="BC60" s="866">
        <f>AY60+AZ60</f>
        <v>66.666666666666401</v>
      </c>
      <c r="BD60" s="865"/>
      <c r="BE60" s="867"/>
      <c r="BF60" s="867"/>
      <c r="BG60" s="866">
        <f>BC60+BD60</f>
        <v>66.666666666666401</v>
      </c>
      <c r="BH60" s="865"/>
      <c r="BI60" s="867"/>
      <c r="BJ60" s="867"/>
      <c r="BK60" s="866">
        <f>BG60+BH60</f>
        <v>66.666666666666401</v>
      </c>
      <c r="BL60" s="865"/>
      <c r="BM60" s="867"/>
      <c r="BN60" s="867"/>
      <c r="BO60" s="866">
        <f>BK60+BL60</f>
        <v>66.666666666666401</v>
      </c>
      <c r="BP60" s="865"/>
      <c r="BQ60" s="867"/>
      <c r="BR60" s="867"/>
      <c r="BS60" s="866">
        <f>BO60+BP60</f>
        <v>66.666666666666401</v>
      </c>
      <c r="BT60" s="865"/>
      <c r="BU60" s="867"/>
      <c r="BV60" s="867"/>
      <c r="BW60" s="866">
        <f>BS60+BT60</f>
        <v>66.666666666666401</v>
      </c>
      <c r="BX60" s="865"/>
      <c r="BY60" s="867"/>
      <c r="BZ60" s="867"/>
      <c r="CA60" s="866">
        <f>BW60+BX60</f>
        <v>66.666666666666401</v>
      </c>
      <c r="CB60" s="865"/>
      <c r="CC60" s="867"/>
      <c r="CD60" s="867"/>
      <c r="CE60" s="866">
        <f>CA60+CB60</f>
        <v>66.666666666666401</v>
      </c>
      <c r="CF60" s="865"/>
      <c r="CG60" s="867"/>
      <c r="CH60" s="867"/>
      <c r="CI60" s="866">
        <f>CE60+CF60</f>
        <v>66.666666666666401</v>
      </c>
      <c r="CJ60" s="865"/>
      <c r="CK60" s="865"/>
      <c r="CL60" s="865"/>
      <c r="CM60" s="866">
        <f>CI60+CJ60</f>
        <v>66.666666666666401</v>
      </c>
      <c r="CN60" s="865"/>
      <c r="CO60" s="867"/>
      <c r="CP60" s="867"/>
      <c r="CQ60" s="866">
        <f>CM60+CN60</f>
        <v>66.666666666666401</v>
      </c>
      <c r="CR60" s="865"/>
      <c r="CS60" s="867"/>
      <c r="CT60" s="867"/>
      <c r="CU60" s="866">
        <f>CQ60+CR60</f>
        <v>66.666666666666401</v>
      </c>
      <c r="CV60" s="865"/>
      <c r="CW60" s="867"/>
      <c r="CX60" s="867"/>
      <c r="CY60" s="866">
        <f>CU60+CV60</f>
        <v>66.666666666666401</v>
      </c>
      <c r="CZ60" s="865"/>
      <c r="DA60" s="865"/>
      <c r="DB60" s="865"/>
      <c r="DC60" s="866">
        <f>CY60+CZ60</f>
        <v>66.666666666666401</v>
      </c>
      <c r="DD60" s="865"/>
      <c r="DE60" s="867"/>
      <c r="DF60" s="867"/>
      <c r="DG60" s="866">
        <f>DC60+DD60</f>
        <v>66.666666666666401</v>
      </c>
      <c r="DH60" s="865"/>
      <c r="DI60" s="867"/>
      <c r="DJ60" s="867"/>
      <c r="DK60" s="866">
        <f>DG60+DH60</f>
        <v>66.666666666666401</v>
      </c>
      <c r="DL60" s="865"/>
      <c r="DM60" s="867"/>
      <c r="DN60" s="867"/>
      <c r="DO60" s="866">
        <f>DK60+DL60</f>
        <v>66.666666666666401</v>
      </c>
      <c r="DP60" s="865"/>
      <c r="DQ60" s="865"/>
      <c r="DR60" s="865"/>
      <c r="DS60" s="866">
        <f>DO60+DP60</f>
        <v>66.666666666666401</v>
      </c>
      <c r="DT60" s="865"/>
      <c r="DU60" s="867"/>
      <c r="DV60" s="867"/>
      <c r="DW60" s="866">
        <f>DS60+DT60</f>
        <v>66.666666666666401</v>
      </c>
    </row>
    <row r="61" spans="2:127" ht="12.75" customHeight="1">
      <c r="B61" s="863"/>
      <c r="C61" s="905"/>
      <c r="D61" s="906"/>
      <c r="E61" s="907"/>
      <c r="F61" s="567" t="e">
        <f>#REF!</f>
        <v>#REF!</v>
      </c>
      <c r="G61" s="864"/>
      <c r="H61" s="865"/>
      <c r="I61" s="865"/>
      <c r="J61" s="865"/>
      <c r="K61" s="866"/>
      <c r="L61" s="865"/>
      <c r="M61" s="865"/>
      <c r="N61" s="865"/>
      <c r="O61" s="866"/>
      <c r="P61" s="865"/>
      <c r="Q61" s="865"/>
      <c r="R61" s="865"/>
      <c r="S61" s="866"/>
      <c r="T61" s="865"/>
      <c r="U61" s="865"/>
      <c r="V61" s="865"/>
      <c r="W61" s="866"/>
      <c r="X61" s="865"/>
      <c r="Y61" s="865"/>
      <c r="Z61" s="865"/>
      <c r="AA61" s="866"/>
      <c r="AB61" s="865"/>
      <c r="AC61" s="867"/>
      <c r="AD61" s="867"/>
      <c r="AE61" s="866"/>
      <c r="AF61" s="865"/>
      <c r="AG61" s="865"/>
      <c r="AH61" s="865"/>
      <c r="AI61" s="866"/>
      <c r="AJ61" s="865"/>
      <c r="AK61" s="867"/>
      <c r="AL61" s="867"/>
      <c r="AM61" s="866"/>
      <c r="AN61" s="865"/>
      <c r="AO61" s="867"/>
      <c r="AP61" s="867"/>
      <c r="AQ61" s="866"/>
      <c r="AR61" s="865"/>
      <c r="AS61" s="867"/>
      <c r="AT61" s="867"/>
      <c r="AU61" s="866"/>
      <c r="AV61" s="865"/>
      <c r="AW61" s="867"/>
      <c r="AX61" s="867"/>
      <c r="AY61" s="866"/>
      <c r="AZ61" s="865"/>
      <c r="BA61" s="867"/>
      <c r="BB61" s="867"/>
      <c r="BC61" s="866"/>
      <c r="BD61" s="865"/>
      <c r="BE61" s="867"/>
      <c r="BF61" s="867"/>
      <c r="BG61" s="866"/>
      <c r="BH61" s="865"/>
      <c r="BI61" s="867"/>
      <c r="BJ61" s="867"/>
      <c r="BK61" s="866"/>
      <c r="BL61" s="865"/>
      <c r="BM61" s="867"/>
      <c r="BN61" s="867"/>
      <c r="BO61" s="866"/>
      <c r="BP61" s="865"/>
      <c r="BQ61" s="867"/>
      <c r="BR61" s="867"/>
      <c r="BS61" s="866"/>
      <c r="BT61" s="865"/>
      <c r="BU61" s="867"/>
      <c r="BV61" s="867"/>
      <c r="BW61" s="866"/>
      <c r="BX61" s="865"/>
      <c r="BY61" s="867"/>
      <c r="BZ61" s="867"/>
      <c r="CA61" s="866"/>
      <c r="CB61" s="865"/>
      <c r="CC61" s="867"/>
      <c r="CD61" s="867"/>
      <c r="CE61" s="866"/>
      <c r="CF61" s="865"/>
      <c r="CG61" s="867"/>
      <c r="CH61" s="867"/>
      <c r="CI61" s="866"/>
      <c r="CJ61" s="865"/>
      <c r="CK61" s="865"/>
      <c r="CL61" s="865"/>
      <c r="CM61" s="866"/>
      <c r="CN61" s="865"/>
      <c r="CO61" s="867"/>
      <c r="CP61" s="867"/>
      <c r="CQ61" s="866"/>
      <c r="CR61" s="865"/>
      <c r="CS61" s="867"/>
      <c r="CT61" s="867"/>
      <c r="CU61" s="866"/>
      <c r="CV61" s="865"/>
      <c r="CW61" s="867"/>
      <c r="CX61" s="867"/>
      <c r="CY61" s="866"/>
      <c r="CZ61" s="865"/>
      <c r="DA61" s="865"/>
      <c r="DB61" s="865"/>
      <c r="DC61" s="866"/>
      <c r="DD61" s="865"/>
      <c r="DE61" s="867"/>
      <c r="DF61" s="867"/>
      <c r="DG61" s="866"/>
      <c r="DH61" s="865"/>
      <c r="DI61" s="867"/>
      <c r="DJ61" s="867"/>
      <c r="DK61" s="866"/>
      <c r="DL61" s="865"/>
      <c r="DM61" s="867"/>
      <c r="DN61" s="867"/>
      <c r="DO61" s="866"/>
      <c r="DP61" s="865"/>
      <c r="DQ61" s="865"/>
      <c r="DR61" s="865"/>
      <c r="DS61" s="866"/>
      <c r="DT61" s="865"/>
      <c r="DU61" s="867"/>
      <c r="DV61" s="867"/>
      <c r="DW61" s="866"/>
    </row>
    <row r="62" spans="2:127" ht="12.75" customHeight="1">
      <c r="B62" s="1043">
        <v>13</v>
      </c>
      <c r="C62" s="2781" t="e">
        <f>#REF!</f>
        <v>#REF!</v>
      </c>
      <c r="D62" s="2781"/>
      <c r="E62" s="2781"/>
      <c r="F62" s="567" t="e">
        <f>#REF!</f>
        <v>#REF!</v>
      </c>
      <c r="G62" s="864" t="e">
        <f>IF($F$75=0,0,F62/$F$75)</f>
        <v>#REF!</v>
      </c>
      <c r="H62" s="865">
        <f>100/36</f>
        <v>2.7777777777777777</v>
      </c>
      <c r="I62" s="865"/>
      <c r="J62" s="865"/>
      <c r="K62" s="866">
        <f>H62</f>
        <v>2.7777777777777777</v>
      </c>
      <c r="L62" s="865">
        <f>'[6]2_LICIT'!$D$47</f>
        <v>4.1873129146060402</v>
      </c>
      <c r="M62" s="865"/>
      <c r="N62" s="865"/>
      <c r="O62" s="866" t="e">
        <f>#REF!</f>
        <v>#REF!</v>
      </c>
      <c r="P62" s="865">
        <f>'[6]2_LICIT'!$E$47</f>
        <v>2.5492386844138561</v>
      </c>
      <c r="Q62" s="865"/>
      <c r="R62" s="865"/>
      <c r="S62" s="866" t="e">
        <f>O62+P62</f>
        <v>#REF!</v>
      </c>
      <c r="T62" s="865">
        <f>'[6]2_LICIT'!$F$47</f>
        <v>3.0896074539120817</v>
      </c>
      <c r="U62" s="865"/>
      <c r="V62" s="865"/>
      <c r="W62" s="866" t="e">
        <f>S62+T62</f>
        <v>#REF!</v>
      </c>
      <c r="X62" s="865">
        <f>'[6]2_LICIT'!$G$47</f>
        <v>2.2143454930156992</v>
      </c>
      <c r="Y62" s="865"/>
      <c r="Z62" s="865"/>
      <c r="AA62" s="866" t="e">
        <f>W62+X62</f>
        <v>#REF!</v>
      </c>
      <c r="AB62" s="865">
        <f>'[6]2_LICIT'!$H$47</f>
        <v>2.4570314257155634</v>
      </c>
      <c r="AC62" s="867"/>
      <c r="AD62" s="867"/>
      <c r="AE62" s="866" t="e">
        <f>AA62+AB62</f>
        <v>#REF!</v>
      </c>
      <c r="AF62" s="865">
        <f>'[6]2_LICIT'!$I$47</f>
        <v>2.2143454930156992</v>
      </c>
      <c r="AG62" s="865"/>
      <c r="AH62" s="865"/>
      <c r="AI62" s="866" t="e">
        <f>AE62+AF62</f>
        <v>#REF!</v>
      </c>
      <c r="AJ62" s="865">
        <f>'[6]2_LICIT'!$J$47</f>
        <v>2.4570314257155634</v>
      </c>
      <c r="AK62" s="867"/>
      <c r="AL62" s="867"/>
      <c r="AM62" s="866" t="e">
        <f>AI62+AJ62</f>
        <v>#REF!</v>
      </c>
      <c r="AN62" s="865">
        <f>'[6]2_LICIT'!$K$47</f>
        <v>2.2143454930156992</v>
      </c>
      <c r="AO62" s="867"/>
      <c r="AP62" s="867"/>
      <c r="AQ62" s="866" t="e">
        <f>AM62+AN62</f>
        <v>#REF!</v>
      </c>
      <c r="AR62" s="865">
        <f>'[6]2_LICIT'!$L$47</f>
        <v>2.4570314257155634</v>
      </c>
      <c r="AS62" s="867"/>
      <c r="AT62" s="867"/>
      <c r="AU62" s="866" t="e">
        <f>AQ62+AR62</f>
        <v>#REF!</v>
      </c>
      <c r="AV62" s="865">
        <f>'[6]2_LICIT'!$M$47</f>
        <v>2.2143454930156992</v>
      </c>
      <c r="AW62" s="867"/>
      <c r="AX62" s="867"/>
      <c r="AY62" s="866" t="e">
        <f>AU62+AV62</f>
        <v>#REF!</v>
      </c>
      <c r="AZ62" s="865">
        <f>'[6]2_LICIT'!$N$47</f>
        <v>4.0980080635665317</v>
      </c>
      <c r="BA62" s="867"/>
      <c r="BB62" s="867"/>
      <c r="BC62" s="866" t="e">
        <f>AY62+AZ62</f>
        <v>#REF!</v>
      </c>
      <c r="BD62" s="865">
        <f>'[6]2_LICIT'!$O$47</f>
        <v>2.2180665284756786</v>
      </c>
      <c r="BE62" s="867"/>
      <c r="BF62" s="867"/>
      <c r="BG62" s="866" t="e">
        <f>BC62+BD62</f>
        <v>#REF!</v>
      </c>
      <c r="BH62" s="865">
        <f>'[6]2_LICIT'!$P$47</f>
        <v>2.4607524611755429</v>
      </c>
      <c r="BI62" s="867"/>
      <c r="BJ62" s="867"/>
      <c r="BK62" s="866" t="e">
        <f>BG62+BH62</f>
        <v>#REF!</v>
      </c>
      <c r="BL62" s="865">
        <f>'[6]2_LICIT'!$Q$47</f>
        <v>2.5901700744736309</v>
      </c>
      <c r="BM62" s="867"/>
      <c r="BN62" s="867"/>
      <c r="BO62" s="866" t="e">
        <f>BK62+BL62</f>
        <v>#REF!</v>
      </c>
      <c r="BP62" s="865">
        <f>'[6]2_LICIT'!$R$47</f>
        <v>4.8050048009626405</v>
      </c>
      <c r="BQ62" s="867"/>
      <c r="BR62" s="867"/>
      <c r="BS62" s="866" t="e">
        <f>BO62+BP62</f>
        <v>#REF!</v>
      </c>
      <c r="BT62" s="865">
        <f>'[6]2_LICIT'!$S$47</f>
        <v>2.3576053582249106</v>
      </c>
      <c r="BU62" s="867"/>
      <c r="BV62" s="867"/>
      <c r="BW62" s="866" t="e">
        <f>BS62+BT62</f>
        <v>#REF!</v>
      </c>
      <c r="BX62" s="865">
        <f>'[6]2_LICIT'!$T$47</f>
        <v>2.6002912909247748</v>
      </c>
      <c r="BY62" s="867"/>
      <c r="BZ62" s="867"/>
      <c r="CA62" s="866" t="e">
        <f>BW62+BX62</f>
        <v>#REF!</v>
      </c>
      <c r="CB62" s="865">
        <f>'[6]2_LICIT'!$U$47</f>
        <v>3.7229495606201328</v>
      </c>
      <c r="CC62" s="867"/>
      <c r="CD62" s="867"/>
      <c r="CE62" s="866" t="e">
        <f>CA62+CB62</f>
        <v>#REF!</v>
      </c>
      <c r="CF62" s="865">
        <f>'[6]2_LICIT'!$V$47</f>
        <v>6.0649462087113903</v>
      </c>
      <c r="CG62" s="867"/>
      <c r="CH62" s="867"/>
      <c r="CI62" s="866" t="e">
        <f>CE62+CF62</f>
        <v>#REF!</v>
      </c>
      <c r="CJ62" s="865">
        <f>'[6]2_LICIT'!$W$47</f>
        <v>3.7229495606201328</v>
      </c>
      <c r="CK62" s="865"/>
      <c r="CL62" s="865"/>
      <c r="CM62" s="866" t="e">
        <f>CI62+CJ62</f>
        <v>#REF!</v>
      </c>
      <c r="CN62" s="865">
        <f>'[6]2_LICIT'!$X$47</f>
        <v>3.9656354933199975</v>
      </c>
      <c r="CO62" s="867"/>
      <c r="CP62" s="867"/>
      <c r="CQ62" s="866" t="e">
        <f>CM62+CN62</f>
        <v>#REF!</v>
      </c>
      <c r="CR62" s="865">
        <f>'[6]2_LICIT'!$Y$47</f>
        <v>3.7229495606201328</v>
      </c>
      <c r="CS62" s="867"/>
      <c r="CT62" s="867"/>
      <c r="CU62" s="866" t="e">
        <f>CQ62+CR62</f>
        <v>#REF!</v>
      </c>
      <c r="CV62" s="865">
        <f>'[6]2_LICIT'!$Z$47</f>
        <v>3.9656354933199975</v>
      </c>
      <c r="CW62" s="867"/>
      <c r="CX62" s="867"/>
      <c r="CY62" s="866" t="e">
        <f>CU62+CV62</f>
        <v>#REF!</v>
      </c>
      <c r="CZ62" s="865">
        <f>'[6]2_LICIT'!$AA$47</f>
        <v>5.0253119716129646</v>
      </c>
      <c r="DA62" s="865"/>
      <c r="DB62" s="865"/>
      <c r="DC62" s="866" t="e">
        <f>CY62+CZ62</f>
        <v>#REF!</v>
      </c>
      <c r="DD62" s="865">
        <f>'[6]2_LICIT'!$AB$47</f>
        <v>3.9656354933199975</v>
      </c>
      <c r="DE62" s="867"/>
      <c r="DF62" s="867"/>
      <c r="DG62" s="866" t="e">
        <f>DC62+DD62</f>
        <v>#REF!</v>
      </c>
      <c r="DH62" s="865">
        <f>'[6]2_LICIT'!$AC$47</f>
        <v>3.7229495606201328</v>
      </c>
      <c r="DI62" s="867"/>
      <c r="DJ62" s="867"/>
      <c r="DK62" s="866" t="e">
        <f>DG62+DH62</f>
        <v>#REF!</v>
      </c>
      <c r="DL62" s="865">
        <f>'[6]2_LICIT'!$AD$47</f>
        <v>3.9656354933199975</v>
      </c>
      <c r="DM62" s="867"/>
      <c r="DN62" s="867"/>
      <c r="DO62" s="866" t="e">
        <f>DK62+DL62</f>
        <v>#REF!</v>
      </c>
      <c r="DP62" s="865">
        <f>'[6]2_LICIT'!$AE$47</f>
        <v>3.7229495606201328</v>
      </c>
      <c r="DQ62" s="865"/>
      <c r="DR62" s="865"/>
      <c r="DS62" s="866" t="e">
        <f>DO62+DP62</f>
        <v>#REF!</v>
      </c>
      <c r="DT62" s="865">
        <f>'[6]2_LICIT'!$AF$47</f>
        <v>3.9656354933199975</v>
      </c>
      <c r="DU62" s="867"/>
      <c r="DV62" s="867"/>
      <c r="DW62" s="866" t="e">
        <f>DS62+DT62</f>
        <v>#REF!</v>
      </c>
    </row>
    <row r="63" spans="2:127" ht="12.75" customHeight="1">
      <c r="B63" s="863"/>
      <c r="C63" s="905"/>
      <c r="D63" s="906"/>
      <c r="E63" s="907"/>
      <c r="F63" s="567" t="e">
        <f>#REF!</f>
        <v>#REF!</v>
      </c>
      <c r="G63" s="864"/>
      <c r="H63" s="865"/>
      <c r="I63" s="865"/>
      <c r="J63" s="865"/>
      <c r="K63" s="866"/>
      <c r="L63" s="865"/>
      <c r="M63" s="865"/>
      <c r="N63" s="865"/>
      <c r="O63" s="866"/>
      <c r="P63" s="865"/>
      <c r="Q63" s="865"/>
      <c r="R63" s="865"/>
      <c r="S63" s="866"/>
      <c r="T63" s="865"/>
      <c r="U63" s="865"/>
      <c r="V63" s="865"/>
      <c r="W63" s="866"/>
      <c r="X63" s="865"/>
      <c r="Y63" s="865"/>
      <c r="Z63" s="865"/>
      <c r="AA63" s="866"/>
      <c r="AB63" s="865"/>
      <c r="AC63" s="867"/>
      <c r="AD63" s="867"/>
      <c r="AE63" s="866"/>
      <c r="AF63" s="865"/>
      <c r="AG63" s="865"/>
      <c r="AH63" s="865"/>
      <c r="AI63" s="866"/>
      <c r="AJ63" s="865"/>
      <c r="AK63" s="867"/>
      <c r="AL63" s="867"/>
      <c r="AM63" s="866"/>
      <c r="AN63" s="865"/>
      <c r="AO63" s="867"/>
      <c r="AP63" s="867"/>
      <c r="AQ63" s="866"/>
      <c r="AR63" s="865"/>
      <c r="AS63" s="867"/>
      <c r="AT63" s="867"/>
      <c r="AU63" s="866"/>
      <c r="AV63" s="865"/>
      <c r="AW63" s="867"/>
      <c r="AX63" s="867"/>
      <c r="AY63" s="866"/>
      <c r="AZ63" s="865"/>
      <c r="BA63" s="867"/>
      <c r="BB63" s="867"/>
      <c r="BC63" s="866"/>
      <c r="BD63" s="865"/>
      <c r="BE63" s="867"/>
      <c r="BF63" s="867"/>
      <c r="BG63" s="866"/>
      <c r="BH63" s="865"/>
      <c r="BI63" s="867"/>
      <c r="BJ63" s="867"/>
      <c r="BK63" s="866"/>
      <c r="BL63" s="865"/>
      <c r="BM63" s="867"/>
      <c r="BN63" s="867"/>
      <c r="BO63" s="866"/>
      <c r="BP63" s="865"/>
      <c r="BQ63" s="867"/>
      <c r="BR63" s="867"/>
      <c r="BS63" s="866"/>
      <c r="BT63" s="865"/>
      <c r="BU63" s="867"/>
      <c r="BV63" s="867"/>
      <c r="BW63" s="866"/>
      <c r="BX63" s="865"/>
      <c r="BY63" s="867"/>
      <c r="BZ63" s="867"/>
      <c r="CA63" s="866"/>
      <c r="CB63" s="865"/>
      <c r="CC63" s="867"/>
      <c r="CD63" s="867"/>
      <c r="CE63" s="866"/>
      <c r="CF63" s="865"/>
      <c r="CG63" s="867"/>
      <c r="CH63" s="867"/>
      <c r="CI63" s="866"/>
      <c r="CJ63" s="865"/>
      <c r="CK63" s="865"/>
      <c r="CL63" s="865"/>
      <c r="CM63" s="866"/>
      <c r="CN63" s="865"/>
      <c r="CO63" s="867"/>
      <c r="CP63" s="867"/>
      <c r="CQ63" s="866"/>
      <c r="CR63" s="865"/>
      <c r="CS63" s="867"/>
      <c r="CT63" s="867"/>
      <c r="CU63" s="866"/>
      <c r="CV63" s="865"/>
      <c r="CW63" s="867"/>
      <c r="CX63" s="867"/>
      <c r="CY63" s="866"/>
      <c r="CZ63" s="865"/>
      <c r="DA63" s="865"/>
      <c r="DB63" s="865"/>
      <c r="DC63" s="866"/>
      <c r="DD63" s="865"/>
      <c r="DE63" s="867"/>
      <c r="DF63" s="867"/>
      <c r="DG63" s="866"/>
      <c r="DH63" s="865"/>
      <c r="DI63" s="867"/>
      <c r="DJ63" s="867"/>
      <c r="DK63" s="866"/>
      <c r="DL63" s="865"/>
      <c r="DM63" s="867"/>
      <c r="DN63" s="867"/>
      <c r="DO63" s="866"/>
      <c r="DP63" s="865"/>
      <c r="DQ63" s="865"/>
      <c r="DR63" s="865"/>
      <c r="DS63" s="866"/>
      <c r="DT63" s="865"/>
      <c r="DU63" s="867"/>
      <c r="DV63" s="867"/>
      <c r="DW63" s="866"/>
    </row>
    <row r="64" spans="2:127" ht="12.75" customHeight="1">
      <c r="B64" s="1043">
        <v>14</v>
      </c>
      <c r="C64" s="2781" t="e">
        <f>#REF!</f>
        <v>#REF!</v>
      </c>
      <c r="D64" s="2781"/>
      <c r="E64" s="2781"/>
      <c r="F64" s="567" t="e">
        <f>#REF!</f>
        <v>#REF!</v>
      </c>
      <c r="G64" s="864" t="e">
        <f>IF($F$75=0,0,F64/$F$75)</f>
        <v>#REF!</v>
      </c>
      <c r="H64" s="865"/>
      <c r="I64" s="865"/>
      <c r="J64" s="865"/>
      <c r="K64" s="866">
        <f>H64</f>
        <v>0</v>
      </c>
      <c r="L64" s="865"/>
      <c r="M64" s="865"/>
      <c r="N64" s="865"/>
      <c r="O64" s="866" t="e">
        <f>'SERVIÇOS PRELIMINARES'!#REF!</f>
        <v>#REF!</v>
      </c>
      <c r="P64" s="865">
        <v>4.1666666666600003</v>
      </c>
      <c r="Q64" s="865"/>
      <c r="R64" s="865"/>
      <c r="S64" s="866" t="e">
        <f>O64+P64</f>
        <v>#REF!</v>
      </c>
      <c r="T64" s="865">
        <v>4.1666666666600003</v>
      </c>
      <c r="U64" s="865"/>
      <c r="V64" s="865"/>
      <c r="W64" s="866" t="e">
        <f>S64+T64</f>
        <v>#REF!</v>
      </c>
      <c r="X64" s="865">
        <v>4.1666666666600003</v>
      </c>
      <c r="Y64" s="865"/>
      <c r="Z64" s="865"/>
      <c r="AA64" s="866" t="e">
        <f>W64+X64</f>
        <v>#REF!</v>
      </c>
      <c r="AB64" s="865">
        <v>4.1666666666600003</v>
      </c>
      <c r="AC64" s="867"/>
      <c r="AD64" s="867"/>
      <c r="AE64" s="866" t="e">
        <f>AA64+AB64</f>
        <v>#REF!</v>
      </c>
      <c r="AF64" s="865">
        <v>4.1666666666600003</v>
      </c>
      <c r="AG64" s="865"/>
      <c r="AH64" s="865"/>
      <c r="AI64" s="866" t="e">
        <f>AE64+AF64</f>
        <v>#REF!</v>
      </c>
      <c r="AJ64" s="865">
        <v>4.1666666666600003</v>
      </c>
      <c r="AK64" s="867"/>
      <c r="AL64" s="867"/>
      <c r="AM64" s="866" t="e">
        <f>AI64+AJ64</f>
        <v>#REF!</v>
      </c>
      <c r="AN64" s="865">
        <v>4.1666666666600003</v>
      </c>
      <c r="AO64" s="867"/>
      <c r="AP64" s="867"/>
      <c r="AQ64" s="866" t="e">
        <f>AM64+AN64</f>
        <v>#REF!</v>
      </c>
      <c r="AR64" s="865">
        <v>4.1666666666600003</v>
      </c>
      <c r="AS64" s="867"/>
      <c r="AT64" s="867"/>
      <c r="AU64" s="866" t="e">
        <f>AQ64+AR64</f>
        <v>#REF!</v>
      </c>
      <c r="AV64" s="865">
        <v>4.1666666666600003</v>
      </c>
      <c r="AW64" s="867"/>
      <c r="AX64" s="867"/>
      <c r="AY64" s="866" t="e">
        <f>AU64+AV64</f>
        <v>#REF!</v>
      </c>
      <c r="AZ64" s="865">
        <v>4.1666666666600003</v>
      </c>
      <c r="BA64" s="867"/>
      <c r="BB64" s="867"/>
      <c r="BC64" s="866" t="e">
        <f>AY64+AZ64</f>
        <v>#REF!</v>
      </c>
      <c r="BD64" s="865">
        <v>4.1666666666600003</v>
      </c>
      <c r="BE64" s="867"/>
      <c r="BF64" s="867"/>
      <c r="BG64" s="866" t="e">
        <f>BC64+BD64</f>
        <v>#REF!</v>
      </c>
      <c r="BH64" s="865">
        <v>4.1666666666600003</v>
      </c>
      <c r="BI64" s="867"/>
      <c r="BJ64" s="867"/>
      <c r="BK64" s="866" t="e">
        <f>BG64+BH64</f>
        <v>#REF!</v>
      </c>
      <c r="BL64" s="865">
        <v>4.1666666666600003</v>
      </c>
      <c r="BM64" s="867"/>
      <c r="BN64" s="867"/>
      <c r="BO64" s="866" t="e">
        <f>BK64+BL64</f>
        <v>#REF!</v>
      </c>
      <c r="BP64" s="865">
        <v>4.1666666666600003</v>
      </c>
      <c r="BQ64" s="867"/>
      <c r="BR64" s="867"/>
      <c r="BS64" s="866" t="e">
        <f>BO64+BP64</f>
        <v>#REF!</v>
      </c>
      <c r="BT64" s="865">
        <v>4.1666666666600003</v>
      </c>
      <c r="BU64" s="867"/>
      <c r="BV64" s="867"/>
      <c r="BW64" s="866" t="e">
        <f>BS64+BT64</f>
        <v>#REF!</v>
      </c>
      <c r="BX64" s="865">
        <v>4.1666666666600003</v>
      </c>
      <c r="BY64" s="867"/>
      <c r="BZ64" s="867"/>
      <c r="CA64" s="866" t="e">
        <f>BW64+BX64</f>
        <v>#REF!</v>
      </c>
      <c r="CB64" s="865">
        <v>4.1666666666600003</v>
      </c>
      <c r="CC64" s="867"/>
      <c r="CD64" s="867"/>
      <c r="CE64" s="866" t="e">
        <f>CA64+CB64</f>
        <v>#REF!</v>
      </c>
      <c r="CF64" s="865">
        <v>4.1666666666600003</v>
      </c>
      <c r="CG64" s="867"/>
      <c r="CH64" s="867"/>
      <c r="CI64" s="866" t="e">
        <f>CE64+CF64</f>
        <v>#REF!</v>
      </c>
      <c r="CJ64" s="865">
        <v>4.1666666666600003</v>
      </c>
      <c r="CK64" s="865"/>
      <c r="CL64" s="865"/>
      <c r="CM64" s="866" t="e">
        <f>CI64+CJ64</f>
        <v>#REF!</v>
      </c>
      <c r="CN64" s="865">
        <v>4.1666666666600003</v>
      </c>
      <c r="CO64" s="867"/>
      <c r="CP64" s="867"/>
      <c r="CQ64" s="866" t="e">
        <f>CM64+CN64</f>
        <v>#REF!</v>
      </c>
      <c r="CR64" s="865">
        <v>4.1666666666600003</v>
      </c>
      <c r="CS64" s="867"/>
      <c r="CT64" s="867"/>
      <c r="CU64" s="866" t="e">
        <f>CQ64+CR64</f>
        <v>#REF!</v>
      </c>
      <c r="CV64" s="865">
        <v>4.1666666666600003</v>
      </c>
      <c r="CW64" s="867"/>
      <c r="CX64" s="867"/>
      <c r="CY64" s="866" t="e">
        <f>CU64+CV64</f>
        <v>#REF!</v>
      </c>
      <c r="CZ64" s="865"/>
      <c r="DA64" s="865"/>
      <c r="DB64" s="865"/>
      <c r="DC64" s="866" t="e">
        <f>CY64+CZ64</f>
        <v>#REF!</v>
      </c>
      <c r="DD64" s="865"/>
      <c r="DE64" s="867"/>
      <c r="DF64" s="867"/>
      <c r="DG64" s="866" t="e">
        <f>DC64+DD64</f>
        <v>#REF!</v>
      </c>
      <c r="DH64" s="865"/>
      <c r="DI64" s="867"/>
      <c r="DJ64" s="867"/>
      <c r="DK64" s="866" t="e">
        <f>DG64+DH64</f>
        <v>#REF!</v>
      </c>
      <c r="DL64" s="865"/>
      <c r="DM64" s="867"/>
      <c r="DN64" s="867"/>
      <c r="DO64" s="866" t="e">
        <f>DK64+DL64</f>
        <v>#REF!</v>
      </c>
      <c r="DP64" s="865"/>
      <c r="DQ64" s="865"/>
      <c r="DR64" s="865"/>
      <c r="DS64" s="866" t="e">
        <f>DO64+DP64</f>
        <v>#REF!</v>
      </c>
      <c r="DT64" s="865"/>
      <c r="DU64" s="867"/>
      <c r="DV64" s="867"/>
      <c r="DW64" s="866" t="e">
        <f>DS64+DT64</f>
        <v>#REF!</v>
      </c>
    </row>
    <row r="65" spans="2:127" ht="12.75" customHeight="1">
      <c r="B65" s="868"/>
      <c r="C65" s="2781"/>
      <c r="D65" s="2781"/>
      <c r="E65" s="2781"/>
      <c r="F65" s="567" t="e">
        <f>#REF!</f>
        <v>#REF!</v>
      </c>
      <c r="G65" s="869"/>
      <c r="H65" s="865"/>
      <c r="I65" s="865"/>
      <c r="J65" s="865"/>
      <c r="K65" s="866"/>
      <c r="L65" s="865"/>
      <c r="M65" s="865"/>
      <c r="N65" s="865"/>
      <c r="O65" s="866"/>
      <c r="P65" s="865"/>
      <c r="Q65" s="865"/>
      <c r="R65" s="865"/>
      <c r="S65" s="866"/>
      <c r="T65" s="865"/>
      <c r="U65" s="865"/>
      <c r="V65" s="865"/>
      <c r="W65" s="866"/>
      <c r="X65" s="865"/>
      <c r="Y65" s="865"/>
      <c r="Z65" s="865"/>
      <c r="AA65" s="866"/>
      <c r="AB65" s="865"/>
      <c r="AC65" s="867"/>
      <c r="AD65" s="867"/>
      <c r="AE65" s="866"/>
      <c r="AF65" s="865"/>
      <c r="AG65" s="865"/>
      <c r="AH65" s="865"/>
      <c r="AI65" s="866"/>
      <c r="AJ65" s="865"/>
      <c r="AK65" s="867"/>
      <c r="AL65" s="867"/>
      <c r="AM65" s="866"/>
      <c r="AN65" s="865"/>
      <c r="AO65" s="867"/>
      <c r="AP65" s="867"/>
      <c r="AQ65" s="866"/>
      <c r="AR65" s="865"/>
      <c r="AS65" s="867"/>
      <c r="AT65" s="867"/>
      <c r="AU65" s="866"/>
      <c r="AV65" s="865"/>
      <c r="AW65" s="867"/>
      <c r="AX65" s="867"/>
      <c r="AY65" s="866"/>
      <c r="AZ65" s="865"/>
      <c r="BA65" s="867"/>
      <c r="BB65" s="867"/>
      <c r="BC65" s="866"/>
      <c r="BD65" s="865"/>
      <c r="BE65" s="867"/>
      <c r="BF65" s="867"/>
      <c r="BG65" s="866"/>
      <c r="BH65" s="865"/>
      <c r="BI65" s="867"/>
      <c r="BJ65" s="867"/>
      <c r="BK65" s="866"/>
      <c r="BL65" s="865"/>
      <c r="BM65" s="867"/>
      <c r="BN65" s="867"/>
      <c r="BO65" s="866"/>
      <c r="BP65" s="865"/>
      <c r="BQ65" s="867"/>
      <c r="BR65" s="867"/>
      <c r="BS65" s="866"/>
      <c r="BT65" s="865"/>
      <c r="BU65" s="867"/>
      <c r="BV65" s="867"/>
      <c r="BW65" s="866"/>
      <c r="BX65" s="865"/>
      <c r="BY65" s="867"/>
      <c r="BZ65" s="867"/>
      <c r="CA65" s="866"/>
      <c r="CB65" s="865"/>
      <c r="CC65" s="867"/>
      <c r="CD65" s="867"/>
      <c r="CE65" s="866"/>
      <c r="CF65" s="865"/>
      <c r="CG65" s="867"/>
      <c r="CH65" s="867"/>
      <c r="CI65" s="866"/>
      <c r="CJ65" s="865"/>
      <c r="CK65" s="865"/>
      <c r="CL65" s="865"/>
      <c r="CM65" s="866"/>
      <c r="CN65" s="865"/>
      <c r="CO65" s="867"/>
      <c r="CP65" s="867"/>
      <c r="CQ65" s="866"/>
      <c r="CR65" s="865"/>
      <c r="CS65" s="867"/>
      <c r="CT65" s="867"/>
      <c r="CU65" s="866"/>
      <c r="CV65" s="865"/>
      <c r="CW65" s="867"/>
      <c r="CX65" s="867"/>
      <c r="CY65" s="866"/>
      <c r="CZ65" s="865"/>
      <c r="DA65" s="865"/>
      <c r="DB65" s="865"/>
      <c r="DC65" s="866"/>
      <c r="DD65" s="865"/>
      <c r="DE65" s="867"/>
      <c r="DF65" s="867"/>
      <c r="DG65" s="866"/>
      <c r="DH65" s="865"/>
      <c r="DI65" s="867"/>
      <c r="DJ65" s="867"/>
      <c r="DK65" s="866"/>
      <c r="DL65" s="865"/>
      <c r="DM65" s="867"/>
      <c r="DN65" s="867"/>
      <c r="DO65" s="866"/>
      <c r="DP65" s="865"/>
      <c r="DQ65" s="865"/>
      <c r="DR65" s="865"/>
      <c r="DS65" s="866"/>
      <c r="DT65" s="865"/>
      <c r="DU65" s="867"/>
      <c r="DV65" s="867"/>
      <c r="DW65" s="866"/>
    </row>
    <row r="66" spans="2:127" ht="12.75" customHeight="1">
      <c r="B66" s="868"/>
      <c r="C66" s="2781"/>
      <c r="D66" s="2781"/>
      <c r="E66" s="2781"/>
      <c r="F66" s="567" t="e">
        <f>#REF!</f>
        <v>#REF!</v>
      </c>
      <c r="G66" s="869"/>
      <c r="H66" s="865"/>
      <c r="I66" s="865"/>
      <c r="J66" s="865"/>
      <c r="K66" s="866"/>
      <c r="L66" s="865"/>
      <c r="M66" s="865"/>
      <c r="N66" s="865"/>
      <c r="O66" s="866" t="e">
        <f>#REF!</f>
        <v>#REF!</v>
      </c>
      <c r="P66" s="865"/>
      <c r="Q66" s="865"/>
      <c r="R66" s="865"/>
      <c r="S66" s="866"/>
      <c r="T66" s="865"/>
      <c r="U66" s="865"/>
      <c r="V66" s="865"/>
      <c r="W66" s="866"/>
      <c r="X66" s="865"/>
      <c r="Y66" s="865"/>
      <c r="Z66" s="865"/>
      <c r="AA66" s="866"/>
      <c r="AB66" s="865"/>
      <c r="AC66" s="867"/>
      <c r="AD66" s="867"/>
      <c r="AE66" s="866"/>
      <c r="AF66" s="865"/>
      <c r="AG66" s="865"/>
      <c r="AH66" s="865"/>
      <c r="AI66" s="866"/>
      <c r="AJ66" s="865"/>
      <c r="AK66" s="867"/>
      <c r="AL66" s="867"/>
      <c r="AM66" s="866"/>
      <c r="AN66" s="865"/>
      <c r="AO66" s="867"/>
      <c r="AP66" s="867"/>
      <c r="AQ66" s="866"/>
      <c r="AR66" s="865"/>
      <c r="AS66" s="867"/>
      <c r="AT66" s="867"/>
      <c r="AU66" s="866"/>
      <c r="AV66" s="865"/>
      <c r="AW66" s="867"/>
      <c r="AX66" s="867"/>
      <c r="AY66" s="866"/>
      <c r="AZ66" s="865"/>
      <c r="BA66" s="867"/>
      <c r="BB66" s="867"/>
      <c r="BC66" s="866"/>
      <c r="BD66" s="865"/>
      <c r="BE66" s="867"/>
      <c r="BF66" s="867"/>
      <c r="BG66" s="866"/>
      <c r="BH66" s="865"/>
      <c r="BI66" s="867"/>
      <c r="BJ66" s="867"/>
      <c r="BK66" s="866"/>
      <c r="BL66" s="865"/>
      <c r="BM66" s="867"/>
      <c r="BN66" s="867"/>
      <c r="BO66" s="866"/>
      <c r="BP66" s="865"/>
      <c r="BQ66" s="867"/>
      <c r="BR66" s="867"/>
      <c r="BS66" s="866"/>
      <c r="BT66" s="865"/>
      <c r="BU66" s="867"/>
      <c r="BV66" s="867"/>
      <c r="BW66" s="866"/>
      <c r="BX66" s="865"/>
      <c r="BY66" s="867"/>
      <c r="BZ66" s="867"/>
      <c r="CA66" s="866"/>
      <c r="CB66" s="865"/>
      <c r="CC66" s="867"/>
      <c r="CD66" s="867"/>
      <c r="CE66" s="866"/>
      <c r="CF66" s="865"/>
      <c r="CG66" s="867"/>
      <c r="CH66" s="867"/>
      <c r="CI66" s="866"/>
      <c r="CJ66" s="865"/>
      <c r="CK66" s="865"/>
      <c r="CL66" s="865"/>
      <c r="CM66" s="866"/>
      <c r="CN66" s="865"/>
      <c r="CO66" s="867"/>
      <c r="CP66" s="867"/>
      <c r="CQ66" s="866"/>
      <c r="CR66" s="865"/>
      <c r="CS66" s="867"/>
      <c r="CT66" s="867"/>
      <c r="CU66" s="866"/>
      <c r="CV66" s="865"/>
      <c r="CW66" s="867"/>
      <c r="CX66" s="867"/>
      <c r="CY66" s="866"/>
      <c r="CZ66" s="865"/>
      <c r="DA66" s="865"/>
      <c r="DB66" s="865"/>
      <c r="DC66" s="866"/>
      <c r="DD66" s="865"/>
      <c r="DE66" s="867"/>
      <c r="DF66" s="867"/>
      <c r="DG66" s="866"/>
      <c r="DH66" s="865"/>
      <c r="DI66" s="867"/>
      <c r="DJ66" s="867"/>
      <c r="DK66" s="866"/>
      <c r="DL66" s="865"/>
      <c r="DM66" s="867"/>
      <c r="DN66" s="867"/>
      <c r="DO66" s="866"/>
      <c r="DP66" s="865"/>
      <c r="DQ66" s="865"/>
      <c r="DR66" s="865"/>
      <c r="DS66" s="866"/>
      <c r="DT66" s="865"/>
      <c r="DU66" s="867"/>
      <c r="DV66" s="867"/>
      <c r="DW66" s="866"/>
    </row>
    <row r="67" spans="2:127" ht="12.75" customHeight="1">
      <c r="B67" s="868"/>
      <c r="C67" s="2781"/>
      <c r="D67" s="2781"/>
      <c r="E67" s="2781"/>
      <c r="F67" s="567"/>
      <c r="G67" s="869"/>
      <c r="H67" s="865"/>
      <c r="I67" s="865"/>
      <c r="J67" s="865"/>
      <c r="K67" s="866"/>
      <c r="L67" s="865"/>
      <c r="M67" s="865"/>
      <c r="N67" s="865"/>
      <c r="O67" s="866"/>
      <c r="P67" s="865"/>
      <c r="Q67" s="865"/>
      <c r="R67" s="865"/>
      <c r="S67" s="866"/>
      <c r="T67" s="865"/>
      <c r="U67" s="865"/>
      <c r="V67" s="865"/>
      <c r="W67" s="866"/>
      <c r="X67" s="865"/>
      <c r="Y67" s="865"/>
      <c r="Z67" s="865"/>
      <c r="AA67" s="866"/>
      <c r="AB67" s="865"/>
      <c r="AC67" s="867"/>
      <c r="AD67" s="867"/>
      <c r="AE67" s="866"/>
      <c r="AF67" s="865"/>
      <c r="AG67" s="865"/>
      <c r="AH67" s="865"/>
      <c r="AI67" s="866"/>
      <c r="AJ67" s="865"/>
      <c r="AK67" s="867"/>
      <c r="AL67" s="867"/>
      <c r="AM67" s="866"/>
      <c r="AN67" s="865"/>
      <c r="AO67" s="867"/>
      <c r="AP67" s="867"/>
      <c r="AQ67" s="866"/>
      <c r="AR67" s="865"/>
      <c r="AS67" s="867"/>
      <c r="AT67" s="867"/>
      <c r="AU67" s="866"/>
      <c r="AV67" s="865"/>
      <c r="AW67" s="867"/>
      <c r="AX67" s="867"/>
      <c r="AY67" s="866"/>
      <c r="AZ67" s="865"/>
      <c r="BA67" s="867"/>
      <c r="BB67" s="867"/>
      <c r="BC67" s="866"/>
      <c r="BD67" s="865"/>
      <c r="BE67" s="867"/>
      <c r="BF67" s="867"/>
      <c r="BG67" s="866"/>
      <c r="BH67" s="865"/>
      <c r="BI67" s="867"/>
      <c r="BJ67" s="867"/>
      <c r="BK67" s="866"/>
      <c r="BL67" s="865"/>
      <c r="BM67" s="867"/>
      <c r="BN67" s="867"/>
      <c r="BO67" s="866"/>
      <c r="BP67" s="865"/>
      <c r="BQ67" s="867"/>
      <c r="BR67" s="867"/>
      <c r="BS67" s="866"/>
      <c r="BT67" s="865"/>
      <c r="BU67" s="867"/>
      <c r="BV67" s="867"/>
      <c r="BW67" s="866"/>
      <c r="BX67" s="865"/>
      <c r="BY67" s="867"/>
      <c r="BZ67" s="867"/>
      <c r="CA67" s="866"/>
      <c r="CB67" s="865"/>
      <c r="CC67" s="867"/>
      <c r="CD67" s="867"/>
      <c r="CE67" s="866"/>
      <c r="CF67" s="865"/>
      <c r="CG67" s="867"/>
      <c r="CH67" s="867"/>
      <c r="CI67" s="866"/>
      <c r="CJ67" s="865"/>
      <c r="CK67" s="865"/>
      <c r="CL67" s="865"/>
      <c r="CM67" s="866"/>
      <c r="CN67" s="865"/>
      <c r="CO67" s="867"/>
      <c r="CP67" s="867"/>
      <c r="CQ67" s="866"/>
      <c r="CR67" s="865"/>
      <c r="CS67" s="867"/>
      <c r="CT67" s="867"/>
      <c r="CU67" s="866"/>
      <c r="CV67" s="865"/>
      <c r="CW67" s="867"/>
      <c r="CX67" s="867"/>
      <c r="CY67" s="866"/>
      <c r="CZ67" s="865"/>
      <c r="DA67" s="865"/>
      <c r="DB67" s="865"/>
      <c r="DC67" s="866"/>
      <c r="DD67" s="865"/>
      <c r="DE67" s="867"/>
      <c r="DF67" s="867"/>
      <c r="DG67" s="866"/>
      <c r="DH67" s="865"/>
      <c r="DI67" s="867"/>
      <c r="DJ67" s="867"/>
      <c r="DK67" s="866"/>
      <c r="DL67" s="865"/>
      <c r="DM67" s="867"/>
      <c r="DN67" s="867"/>
      <c r="DO67" s="866"/>
      <c r="DP67" s="865"/>
      <c r="DQ67" s="865"/>
      <c r="DR67" s="865"/>
      <c r="DS67" s="866"/>
      <c r="DT67" s="865"/>
      <c r="DU67" s="867"/>
      <c r="DV67" s="867"/>
      <c r="DW67" s="866"/>
    </row>
    <row r="68" spans="2:127" ht="12.75" customHeight="1">
      <c r="B68" s="868"/>
      <c r="C68" s="2781"/>
      <c r="D68" s="2781"/>
      <c r="E68" s="2781"/>
      <c r="F68" s="569"/>
      <c r="G68" s="869"/>
      <c r="H68" s="865"/>
      <c r="I68" s="865"/>
      <c r="J68" s="865"/>
      <c r="K68" s="866"/>
      <c r="L68" s="865"/>
      <c r="M68" s="865"/>
      <c r="N68" s="865"/>
      <c r="O68" s="866"/>
      <c r="P68" s="865"/>
      <c r="Q68" s="865"/>
      <c r="R68" s="865"/>
      <c r="S68" s="866"/>
      <c r="T68" s="865"/>
      <c r="U68" s="865"/>
      <c r="V68" s="865"/>
      <c r="W68" s="866"/>
      <c r="X68" s="865"/>
      <c r="Y68" s="865"/>
      <c r="Z68" s="865"/>
      <c r="AA68" s="866"/>
      <c r="AB68" s="865"/>
      <c r="AC68" s="867"/>
      <c r="AD68" s="867"/>
      <c r="AE68" s="866"/>
      <c r="AF68" s="865"/>
      <c r="AG68" s="865"/>
      <c r="AH68" s="865"/>
      <c r="AI68" s="866"/>
      <c r="AJ68" s="865"/>
      <c r="AK68" s="867"/>
      <c r="AL68" s="867"/>
      <c r="AM68" s="866"/>
      <c r="AN68" s="865"/>
      <c r="AO68" s="867"/>
      <c r="AP68" s="867"/>
      <c r="AQ68" s="866"/>
      <c r="AR68" s="865"/>
      <c r="AS68" s="867"/>
      <c r="AT68" s="867"/>
      <c r="AU68" s="866"/>
      <c r="AV68" s="865"/>
      <c r="AW68" s="867"/>
      <c r="AX68" s="867"/>
      <c r="AY68" s="866"/>
      <c r="AZ68" s="865"/>
      <c r="BA68" s="867"/>
      <c r="BB68" s="867"/>
      <c r="BC68" s="866"/>
      <c r="BD68" s="865"/>
      <c r="BE68" s="867"/>
      <c r="BF68" s="867"/>
      <c r="BG68" s="866"/>
      <c r="BH68" s="865"/>
      <c r="BI68" s="867"/>
      <c r="BJ68" s="867"/>
      <c r="BK68" s="866"/>
      <c r="BL68" s="865"/>
      <c r="BM68" s="867"/>
      <c r="BN68" s="867"/>
      <c r="BO68" s="866"/>
      <c r="BP68" s="865"/>
      <c r="BQ68" s="867"/>
      <c r="BR68" s="867"/>
      <c r="BS68" s="866"/>
      <c r="BT68" s="865"/>
      <c r="BU68" s="867"/>
      <c r="BV68" s="867"/>
      <c r="BW68" s="866"/>
      <c r="BX68" s="865"/>
      <c r="BY68" s="867"/>
      <c r="BZ68" s="867"/>
      <c r="CA68" s="866"/>
      <c r="CB68" s="865"/>
      <c r="CC68" s="867"/>
      <c r="CD68" s="867"/>
      <c r="CE68" s="866"/>
      <c r="CF68" s="865"/>
      <c r="CG68" s="867"/>
      <c r="CH68" s="867"/>
      <c r="CI68" s="866"/>
      <c r="CJ68" s="865"/>
      <c r="CK68" s="865"/>
      <c r="CL68" s="865"/>
      <c r="CM68" s="866"/>
      <c r="CN68" s="865"/>
      <c r="CO68" s="867"/>
      <c r="CP68" s="867"/>
      <c r="CQ68" s="866"/>
      <c r="CR68" s="865"/>
      <c r="CS68" s="867"/>
      <c r="CT68" s="867"/>
      <c r="CU68" s="866"/>
      <c r="CV68" s="865"/>
      <c r="CW68" s="867"/>
      <c r="CX68" s="867"/>
      <c r="CY68" s="866"/>
      <c r="CZ68" s="865"/>
      <c r="DA68" s="865"/>
      <c r="DB68" s="865"/>
      <c r="DC68" s="866"/>
      <c r="DD68" s="865"/>
      <c r="DE68" s="867"/>
      <c r="DF68" s="867"/>
      <c r="DG68" s="866"/>
      <c r="DH68" s="865"/>
      <c r="DI68" s="867"/>
      <c r="DJ68" s="867"/>
      <c r="DK68" s="866"/>
      <c r="DL68" s="865"/>
      <c r="DM68" s="867"/>
      <c r="DN68" s="867"/>
      <c r="DO68" s="866"/>
      <c r="DP68" s="865"/>
      <c r="DQ68" s="865"/>
      <c r="DR68" s="865"/>
      <c r="DS68" s="866"/>
      <c r="DT68" s="865"/>
      <c r="DU68" s="867"/>
      <c r="DV68" s="867"/>
      <c r="DW68" s="866"/>
    </row>
    <row r="69" spans="2:127" ht="12.75" customHeight="1">
      <c r="B69" s="868"/>
      <c r="C69" s="2781"/>
      <c r="D69" s="2781"/>
      <c r="E69" s="2781"/>
      <c r="F69" s="569"/>
      <c r="G69" s="869"/>
      <c r="H69" s="865"/>
      <c r="I69" s="865"/>
      <c r="J69" s="865"/>
      <c r="K69" s="866"/>
      <c r="L69" s="865"/>
      <c r="M69" s="865"/>
      <c r="N69" s="865"/>
      <c r="O69" s="866"/>
      <c r="P69" s="865"/>
      <c r="Q69" s="865"/>
      <c r="R69" s="865"/>
      <c r="S69" s="866"/>
      <c r="T69" s="865"/>
      <c r="U69" s="865"/>
      <c r="V69" s="865"/>
      <c r="W69" s="866"/>
      <c r="X69" s="865"/>
      <c r="Y69" s="865"/>
      <c r="Z69" s="865"/>
      <c r="AA69" s="866"/>
      <c r="AB69" s="865"/>
      <c r="AC69" s="867"/>
      <c r="AD69" s="867"/>
      <c r="AE69" s="866"/>
      <c r="AF69" s="865"/>
      <c r="AG69" s="865"/>
      <c r="AH69" s="865"/>
      <c r="AI69" s="866"/>
      <c r="AJ69" s="865"/>
      <c r="AK69" s="867"/>
      <c r="AL69" s="867"/>
      <c r="AM69" s="866"/>
      <c r="AN69" s="865"/>
      <c r="AO69" s="867"/>
      <c r="AP69" s="867"/>
      <c r="AQ69" s="866"/>
      <c r="AR69" s="865"/>
      <c r="AS69" s="867"/>
      <c r="AT69" s="867"/>
      <c r="AU69" s="866"/>
      <c r="AV69" s="865"/>
      <c r="AW69" s="867"/>
      <c r="AX69" s="867"/>
      <c r="AY69" s="866"/>
      <c r="AZ69" s="865"/>
      <c r="BA69" s="867"/>
      <c r="BB69" s="867"/>
      <c r="BC69" s="866"/>
      <c r="BD69" s="865"/>
      <c r="BE69" s="867"/>
      <c r="BF69" s="867"/>
      <c r="BG69" s="866"/>
      <c r="BH69" s="865"/>
      <c r="BI69" s="867"/>
      <c r="BJ69" s="867"/>
      <c r="BK69" s="866"/>
      <c r="BL69" s="865"/>
      <c r="BM69" s="867"/>
      <c r="BN69" s="867"/>
      <c r="BO69" s="866"/>
      <c r="BP69" s="865"/>
      <c r="BQ69" s="867"/>
      <c r="BR69" s="867"/>
      <c r="BS69" s="866"/>
      <c r="BT69" s="865"/>
      <c r="BU69" s="867"/>
      <c r="BV69" s="867"/>
      <c r="BW69" s="866"/>
      <c r="BX69" s="865"/>
      <c r="BY69" s="867"/>
      <c r="BZ69" s="867"/>
      <c r="CA69" s="866"/>
      <c r="CB69" s="865"/>
      <c r="CC69" s="867"/>
      <c r="CD69" s="867"/>
      <c r="CE69" s="866"/>
      <c r="CF69" s="865"/>
      <c r="CG69" s="867"/>
      <c r="CH69" s="867"/>
      <c r="CI69" s="866"/>
      <c r="CJ69" s="865"/>
      <c r="CK69" s="865"/>
      <c r="CL69" s="865"/>
      <c r="CM69" s="866"/>
      <c r="CN69" s="865"/>
      <c r="CO69" s="867"/>
      <c r="CP69" s="867"/>
      <c r="CQ69" s="866"/>
      <c r="CR69" s="865"/>
      <c r="CS69" s="867"/>
      <c r="CT69" s="867"/>
      <c r="CU69" s="866"/>
      <c r="CV69" s="865"/>
      <c r="CW69" s="867"/>
      <c r="CX69" s="867"/>
      <c r="CY69" s="866"/>
      <c r="CZ69" s="865"/>
      <c r="DA69" s="865"/>
      <c r="DB69" s="865"/>
      <c r="DC69" s="866"/>
      <c r="DD69" s="865"/>
      <c r="DE69" s="867"/>
      <c r="DF69" s="867"/>
      <c r="DG69" s="866"/>
      <c r="DH69" s="865"/>
      <c r="DI69" s="867"/>
      <c r="DJ69" s="867"/>
      <c r="DK69" s="866"/>
      <c r="DL69" s="865"/>
      <c r="DM69" s="867"/>
      <c r="DN69" s="867"/>
      <c r="DO69" s="866"/>
      <c r="DP69" s="865"/>
      <c r="DQ69" s="865"/>
      <c r="DR69" s="865"/>
      <c r="DS69" s="866"/>
      <c r="DT69" s="865"/>
      <c r="DU69" s="867"/>
      <c r="DV69" s="867"/>
      <c r="DW69" s="866"/>
    </row>
    <row r="70" spans="2:127" ht="12.75" customHeight="1">
      <c r="B70" s="868"/>
      <c r="C70" s="2781"/>
      <c r="D70" s="2781"/>
      <c r="E70" s="2781"/>
      <c r="F70" s="569"/>
      <c r="G70" s="869"/>
      <c r="H70" s="865"/>
      <c r="I70" s="865"/>
      <c r="J70" s="865"/>
      <c r="K70" s="866"/>
      <c r="L70" s="865"/>
      <c r="M70" s="865"/>
      <c r="N70" s="865"/>
      <c r="O70" s="866"/>
      <c r="P70" s="865"/>
      <c r="Q70" s="865"/>
      <c r="R70" s="865"/>
      <c r="S70" s="866"/>
      <c r="T70" s="865"/>
      <c r="U70" s="865"/>
      <c r="V70" s="865"/>
      <c r="W70" s="866"/>
      <c r="X70" s="865"/>
      <c r="Y70" s="865"/>
      <c r="Z70" s="865"/>
      <c r="AA70" s="866"/>
      <c r="AB70" s="865"/>
      <c r="AC70" s="867"/>
      <c r="AD70" s="867"/>
      <c r="AE70" s="866"/>
      <c r="AF70" s="865"/>
      <c r="AG70" s="865"/>
      <c r="AH70" s="865"/>
      <c r="AI70" s="866"/>
      <c r="AJ70" s="865"/>
      <c r="AK70" s="867"/>
      <c r="AL70" s="867"/>
      <c r="AM70" s="866"/>
      <c r="AN70" s="865"/>
      <c r="AO70" s="867"/>
      <c r="AP70" s="867"/>
      <c r="AQ70" s="866"/>
      <c r="AR70" s="865"/>
      <c r="AS70" s="867"/>
      <c r="AT70" s="867"/>
      <c r="AU70" s="866"/>
      <c r="AV70" s="865"/>
      <c r="AW70" s="867"/>
      <c r="AX70" s="867"/>
      <c r="AY70" s="866"/>
      <c r="AZ70" s="865"/>
      <c r="BA70" s="867"/>
      <c r="BB70" s="867"/>
      <c r="BC70" s="866"/>
      <c r="BD70" s="865"/>
      <c r="BE70" s="867"/>
      <c r="BF70" s="867"/>
      <c r="BG70" s="866"/>
      <c r="BH70" s="865"/>
      <c r="BI70" s="867"/>
      <c r="BJ70" s="867"/>
      <c r="BK70" s="866"/>
      <c r="BL70" s="865"/>
      <c r="BM70" s="867"/>
      <c r="BN70" s="867"/>
      <c r="BO70" s="866"/>
      <c r="BP70" s="865"/>
      <c r="BQ70" s="867"/>
      <c r="BR70" s="867"/>
      <c r="BS70" s="866"/>
      <c r="BT70" s="865"/>
      <c r="BU70" s="867"/>
      <c r="BV70" s="867"/>
      <c r="BW70" s="866"/>
      <c r="BX70" s="865"/>
      <c r="BY70" s="867"/>
      <c r="BZ70" s="867"/>
      <c r="CA70" s="866"/>
      <c r="CB70" s="865"/>
      <c r="CC70" s="867"/>
      <c r="CD70" s="867"/>
      <c r="CE70" s="866"/>
      <c r="CF70" s="865"/>
      <c r="CG70" s="867"/>
      <c r="CH70" s="867"/>
      <c r="CI70" s="866"/>
      <c r="CJ70" s="865"/>
      <c r="CK70" s="865"/>
      <c r="CL70" s="865"/>
      <c r="CM70" s="866"/>
      <c r="CN70" s="865"/>
      <c r="CO70" s="867"/>
      <c r="CP70" s="867"/>
      <c r="CQ70" s="866"/>
      <c r="CR70" s="865"/>
      <c r="CS70" s="867"/>
      <c r="CT70" s="867"/>
      <c r="CU70" s="866"/>
      <c r="CV70" s="865"/>
      <c r="CW70" s="867"/>
      <c r="CX70" s="867"/>
      <c r="CY70" s="866"/>
      <c r="CZ70" s="865"/>
      <c r="DA70" s="865"/>
      <c r="DB70" s="865"/>
      <c r="DC70" s="866"/>
      <c r="DD70" s="865"/>
      <c r="DE70" s="867"/>
      <c r="DF70" s="867"/>
      <c r="DG70" s="866"/>
      <c r="DH70" s="865"/>
      <c r="DI70" s="867"/>
      <c r="DJ70" s="867"/>
      <c r="DK70" s="866"/>
      <c r="DL70" s="865"/>
      <c r="DM70" s="867"/>
      <c r="DN70" s="867"/>
      <c r="DO70" s="866"/>
      <c r="DP70" s="865"/>
      <c r="DQ70" s="865"/>
      <c r="DR70" s="865"/>
      <c r="DS70" s="866"/>
      <c r="DT70" s="865"/>
      <c r="DU70" s="867"/>
      <c r="DV70" s="867"/>
      <c r="DW70" s="866"/>
    </row>
    <row r="71" spans="2:127" ht="12.75" customHeight="1">
      <c r="B71" s="868"/>
      <c r="C71" s="2781"/>
      <c r="D71" s="2781"/>
      <c r="E71" s="2781"/>
      <c r="F71" s="569"/>
      <c r="G71" s="869"/>
      <c r="H71" s="865"/>
      <c r="I71" s="865"/>
      <c r="J71" s="865"/>
      <c r="K71" s="866"/>
      <c r="L71" s="865"/>
      <c r="M71" s="865"/>
      <c r="N71" s="865"/>
      <c r="O71" s="866"/>
      <c r="P71" s="865"/>
      <c r="Q71" s="865"/>
      <c r="R71" s="865"/>
      <c r="S71" s="866"/>
      <c r="T71" s="865"/>
      <c r="U71" s="865"/>
      <c r="V71" s="865"/>
      <c r="W71" s="866"/>
      <c r="X71" s="865"/>
      <c r="Y71" s="865"/>
      <c r="Z71" s="865"/>
      <c r="AA71" s="866"/>
      <c r="AB71" s="865"/>
      <c r="AC71" s="867"/>
      <c r="AD71" s="867"/>
      <c r="AE71" s="866"/>
      <c r="AF71" s="865"/>
      <c r="AG71" s="865"/>
      <c r="AH71" s="865"/>
      <c r="AI71" s="866"/>
      <c r="AJ71" s="865"/>
      <c r="AK71" s="867"/>
      <c r="AL71" s="867"/>
      <c r="AM71" s="866"/>
      <c r="AN71" s="865"/>
      <c r="AO71" s="867"/>
      <c r="AP71" s="867"/>
      <c r="AQ71" s="866"/>
      <c r="AR71" s="865"/>
      <c r="AS71" s="867"/>
      <c r="AT71" s="867"/>
      <c r="AU71" s="866"/>
      <c r="AV71" s="865"/>
      <c r="AW71" s="867"/>
      <c r="AX71" s="867"/>
      <c r="AY71" s="866"/>
      <c r="AZ71" s="865"/>
      <c r="BA71" s="867"/>
      <c r="BB71" s="867"/>
      <c r="BC71" s="866"/>
      <c r="BD71" s="865"/>
      <c r="BE71" s="867"/>
      <c r="BF71" s="867"/>
      <c r="BG71" s="866"/>
      <c r="BH71" s="865"/>
      <c r="BI71" s="867"/>
      <c r="BJ71" s="867"/>
      <c r="BK71" s="866"/>
      <c r="BL71" s="865"/>
      <c r="BM71" s="867"/>
      <c r="BN71" s="867"/>
      <c r="BO71" s="866"/>
      <c r="BP71" s="865"/>
      <c r="BQ71" s="867"/>
      <c r="BR71" s="867"/>
      <c r="BS71" s="866"/>
      <c r="BT71" s="865"/>
      <c r="BU71" s="867"/>
      <c r="BV71" s="867"/>
      <c r="BW71" s="866"/>
      <c r="BX71" s="865"/>
      <c r="BY71" s="867"/>
      <c r="BZ71" s="867"/>
      <c r="CA71" s="866"/>
      <c r="CB71" s="865"/>
      <c r="CC71" s="867"/>
      <c r="CD71" s="867"/>
      <c r="CE71" s="866"/>
      <c r="CF71" s="865"/>
      <c r="CG71" s="867"/>
      <c r="CH71" s="867"/>
      <c r="CI71" s="866"/>
      <c r="CJ71" s="865"/>
      <c r="CK71" s="865"/>
      <c r="CL71" s="865"/>
      <c r="CM71" s="866"/>
      <c r="CN71" s="865"/>
      <c r="CO71" s="867"/>
      <c r="CP71" s="867"/>
      <c r="CQ71" s="866"/>
      <c r="CR71" s="865"/>
      <c r="CS71" s="867"/>
      <c r="CT71" s="867"/>
      <c r="CU71" s="866"/>
      <c r="CV71" s="865"/>
      <c r="CW71" s="867"/>
      <c r="CX71" s="867"/>
      <c r="CY71" s="866"/>
      <c r="CZ71" s="865"/>
      <c r="DA71" s="865"/>
      <c r="DB71" s="865"/>
      <c r="DC71" s="866"/>
      <c r="DD71" s="865"/>
      <c r="DE71" s="867"/>
      <c r="DF71" s="867"/>
      <c r="DG71" s="866"/>
      <c r="DH71" s="865"/>
      <c r="DI71" s="867"/>
      <c r="DJ71" s="867"/>
      <c r="DK71" s="866"/>
      <c r="DL71" s="865"/>
      <c r="DM71" s="867"/>
      <c r="DN71" s="867"/>
      <c r="DO71" s="866"/>
      <c r="DP71" s="865"/>
      <c r="DQ71" s="865"/>
      <c r="DR71" s="865"/>
      <c r="DS71" s="866"/>
      <c r="DT71" s="865"/>
      <c r="DU71" s="867"/>
      <c r="DV71" s="867"/>
      <c r="DW71" s="866"/>
    </row>
    <row r="72" spans="2:127" ht="12.75" customHeight="1">
      <c r="B72" s="868"/>
      <c r="C72" s="2781"/>
      <c r="D72" s="2781"/>
      <c r="E72" s="2781"/>
      <c r="F72" s="569"/>
      <c r="G72" s="869"/>
      <c r="H72" s="865"/>
      <c r="I72" s="865"/>
      <c r="J72" s="865"/>
      <c r="K72" s="866"/>
      <c r="L72" s="865"/>
      <c r="M72" s="865"/>
      <c r="N72" s="865"/>
      <c r="O72" s="866"/>
      <c r="P72" s="865"/>
      <c r="Q72" s="865"/>
      <c r="R72" s="865"/>
      <c r="S72" s="866"/>
      <c r="T72" s="865"/>
      <c r="U72" s="865"/>
      <c r="V72" s="865"/>
      <c r="W72" s="866"/>
      <c r="X72" s="865"/>
      <c r="Y72" s="865"/>
      <c r="Z72" s="865"/>
      <c r="AA72" s="866"/>
      <c r="AB72" s="865"/>
      <c r="AC72" s="867"/>
      <c r="AD72" s="867"/>
      <c r="AE72" s="866"/>
      <c r="AF72" s="865"/>
      <c r="AG72" s="865"/>
      <c r="AH72" s="865"/>
      <c r="AI72" s="866"/>
      <c r="AJ72" s="865"/>
      <c r="AK72" s="867"/>
      <c r="AL72" s="867"/>
      <c r="AM72" s="866"/>
      <c r="AN72" s="865"/>
      <c r="AO72" s="867"/>
      <c r="AP72" s="867"/>
      <c r="AQ72" s="866"/>
      <c r="AR72" s="865"/>
      <c r="AS72" s="867"/>
      <c r="AT72" s="867"/>
      <c r="AU72" s="866"/>
      <c r="AV72" s="865"/>
      <c r="AW72" s="867"/>
      <c r="AX72" s="867"/>
      <c r="AY72" s="866"/>
      <c r="AZ72" s="865"/>
      <c r="BA72" s="867"/>
      <c r="BB72" s="867"/>
      <c r="BC72" s="866"/>
      <c r="BD72" s="865"/>
      <c r="BE72" s="867"/>
      <c r="BF72" s="867"/>
      <c r="BG72" s="866"/>
      <c r="BH72" s="865"/>
      <c r="BI72" s="867"/>
      <c r="BJ72" s="867"/>
      <c r="BK72" s="866"/>
      <c r="BL72" s="865"/>
      <c r="BM72" s="867"/>
      <c r="BN72" s="867"/>
      <c r="BO72" s="866"/>
      <c r="BP72" s="865"/>
      <c r="BQ72" s="867"/>
      <c r="BR72" s="867"/>
      <c r="BS72" s="866"/>
      <c r="BT72" s="865"/>
      <c r="BU72" s="867"/>
      <c r="BV72" s="867"/>
      <c r="BW72" s="866"/>
      <c r="BX72" s="865"/>
      <c r="BY72" s="867"/>
      <c r="BZ72" s="867"/>
      <c r="CA72" s="866"/>
      <c r="CB72" s="865"/>
      <c r="CC72" s="867"/>
      <c r="CD72" s="867"/>
      <c r="CE72" s="866"/>
      <c r="CF72" s="865"/>
      <c r="CG72" s="867"/>
      <c r="CH72" s="867"/>
      <c r="CI72" s="866"/>
      <c r="CJ72" s="865"/>
      <c r="CK72" s="865"/>
      <c r="CL72" s="865"/>
      <c r="CM72" s="866"/>
      <c r="CN72" s="865"/>
      <c r="CO72" s="867"/>
      <c r="CP72" s="867"/>
      <c r="CQ72" s="866"/>
      <c r="CR72" s="865"/>
      <c r="CS72" s="867"/>
      <c r="CT72" s="867"/>
      <c r="CU72" s="866"/>
      <c r="CV72" s="865"/>
      <c r="CW72" s="867"/>
      <c r="CX72" s="867"/>
      <c r="CY72" s="866"/>
      <c r="CZ72" s="865"/>
      <c r="DA72" s="865"/>
      <c r="DB72" s="865"/>
      <c r="DC72" s="866"/>
      <c r="DD72" s="865"/>
      <c r="DE72" s="867"/>
      <c r="DF72" s="867"/>
      <c r="DG72" s="866"/>
      <c r="DH72" s="865"/>
      <c r="DI72" s="867"/>
      <c r="DJ72" s="867"/>
      <c r="DK72" s="866"/>
      <c r="DL72" s="865"/>
      <c r="DM72" s="867"/>
      <c r="DN72" s="867"/>
      <c r="DO72" s="866"/>
      <c r="DP72" s="865"/>
      <c r="DQ72" s="865"/>
      <c r="DR72" s="865"/>
      <c r="DS72" s="866"/>
      <c r="DT72" s="865"/>
      <c r="DU72" s="867"/>
      <c r="DV72" s="867"/>
      <c r="DW72" s="866"/>
    </row>
    <row r="73" spans="2:127" ht="12.75" customHeight="1" thickBot="1">
      <c r="B73" s="868"/>
      <c r="C73" s="2781"/>
      <c r="D73" s="2781"/>
      <c r="E73" s="2781"/>
      <c r="F73" s="870"/>
      <c r="G73" s="871"/>
      <c r="H73" s="872"/>
      <c r="I73" s="872"/>
      <c r="J73" s="872"/>
      <c r="K73" s="873"/>
      <c r="L73" s="872"/>
      <c r="M73" s="872"/>
      <c r="N73" s="872"/>
      <c r="O73" s="873"/>
      <c r="P73" s="872"/>
      <c r="Q73" s="872"/>
      <c r="R73" s="872"/>
      <c r="S73" s="873"/>
      <c r="T73" s="872"/>
      <c r="U73" s="872"/>
      <c r="V73" s="872"/>
      <c r="W73" s="873"/>
      <c r="X73" s="872"/>
      <c r="Y73" s="872"/>
      <c r="Z73" s="872"/>
      <c r="AA73" s="873"/>
      <c r="AB73" s="872"/>
      <c r="AC73" s="874"/>
      <c r="AD73" s="874"/>
      <c r="AE73" s="873"/>
      <c r="AF73" s="872"/>
      <c r="AG73" s="872"/>
      <c r="AH73" s="872"/>
      <c r="AI73" s="873"/>
      <c r="AJ73" s="872"/>
      <c r="AK73" s="874"/>
      <c r="AL73" s="874"/>
      <c r="AM73" s="873"/>
      <c r="AN73" s="872"/>
      <c r="AO73" s="874"/>
      <c r="AP73" s="874"/>
      <c r="AQ73" s="873"/>
      <c r="AR73" s="872"/>
      <c r="AS73" s="874"/>
      <c r="AT73" s="874"/>
      <c r="AU73" s="873"/>
      <c r="AV73" s="872"/>
      <c r="AW73" s="874"/>
      <c r="AX73" s="874"/>
      <c r="AY73" s="873"/>
      <c r="AZ73" s="872"/>
      <c r="BA73" s="874"/>
      <c r="BB73" s="874"/>
      <c r="BC73" s="873"/>
      <c r="BD73" s="872"/>
      <c r="BE73" s="874"/>
      <c r="BF73" s="874"/>
      <c r="BG73" s="873"/>
      <c r="BH73" s="872"/>
      <c r="BI73" s="874"/>
      <c r="BJ73" s="874"/>
      <c r="BK73" s="873"/>
      <c r="BL73" s="872"/>
      <c r="BM73" s="874"/>
      <c r="BN73" s="874"/>
      <c r="BO73" s="873"/>
      <c r="BP73" s="872"/>
      <c r="BQ73" s="874"/>
      <c r="BR73" s="874"/>
      <c r="BS73" s="873"/>
      <c r="BT73" s="872"/>
      <c r="BU73" s="874"/>
      <c r="BV73" s="874"/>
      <c r="BW73" s="873"/>
      <c r="BX73" s="872"/>
      <c r="BY73" s="874"/>
      <c r="BZ73" s="874"/>
      <c r="CA73" s="873"/>
      <c r="CB73" s="872"/>
      <c r="CC73" s="874"/>
      <c r="CD73" s="874"/>
      <c r="CE73" s="873"/>
      <c r="CF73" s="872"/>
      <c r="CG73" s="874"/>
      <c r="CH73" s="874"/>
      <c r="CI73" s="873"/>
      <c r="CJ73" s="872"/>
      <c r="CK73" s="872"/>
      <c r="CL73" s="872"/>
      <c r="CM73" s="873"/>
      <c r="CN73" s="872"/>
      <c r="CO73" s="874"/>
      <c r="CP73" s="874"/>
      <c r="CQ73" s="873"/>
      <c r="CR73" s="872"/>
      <c r="CS73" s="874"/>
      <c r="CT73" s="874"/>
      <c r="CU73" s="873"/>
      <c r="CV73" s="872"/>
      <c r="CW73" s="874"/>
      <c r="CX73" s="874"/>
      <c r="CY73" s="873"/>
      <c r="CZ73" s="872"/>
      <c r="DA73" s="872"/>
      <c r="DB73" s="872"/>
      <c r="DC73" s="873"/>
      <c r="DD73" s="872"/>
      <c r="DE73" s="874"/>
      <c r="DF73" s="874"/>
      <c r="DG73" s="873"/>
      <c r="DH73" s="872"/>
      <c r="DI73" s="874"/>
      <c r="DJ73" s="874"/>
      <c r="DK73" s="873"/>
      <c r="DL73" s="872"/>
      <c r="DM73" s="874"/>
      <c r="DN73" s="874"/>
      <c r="DO73" s="873"/>
      <c r="DP73" s="872"/>
      <c r="DQ73" s="872"/>
      <c r="DR73" s="872"/>
      <c r="DS73" s="873"/>
      <c r="DT73" s="872"/>
      <c r="DU73" s="874"/>
      <c r="DV73" s="874"/>
      <c r="DW73" s="873"/>
    </row>
    <row r="74" spans="2:127" ht="12.75" customHeight="1" thickTop="1" thickBot="1">
      <c r="B74" s="899"/>
      <c r="C74" s="899"/>
      <c r="D74" s="875"/>
      <c r="E74" s="876"/>
      <c r="F74" s="877"/>
      <c r="G74" s="878"/>
      <c r="H74" s="879" t="e">
        <f>IF(SUM(H16:H73)=0,0,SUMPRODUCT(G16:G73,H16:H73))</f>
        <v>#REF!</v>
      </c>
      <c r="I74" s="879"/>
      <c r="J74" s="879"/>
      <c r="K74" s="880" t="e">
        <f>H74</f>
        <v>#REF!</v>
      </c>
      <c r="L74" s="879" t="e">
        <f>SUMPRODUCT($G16:$G73,L16:L73)</f>
        <v>#REF!</v>
      </c>
      <c r="M74" s="879"/>
      <c r="N74" s="879"/>
      <c r="O74" s="880" t="e">
        <f>#REF!</f>
        <v>#REF!</v>
      </c>
      <c r="P74" s="879" t="e">
        <f>SUMPRODUCT($G16:$G73,P16:P73)</f>
        <v>#REF!</v>
      </c>
      <c r="Q74" s="879"/>
      <c r="R74" s="879"/>
      <c r="S74" s="880" t="e">
        <f>O74+P74</f>
        <v>#REF!</v>
      </c>
      <c r="T74" s="879" t="e">
        <f>SUMPRODUCT($G16:$G73,T16:T73)</f>
        <v>#REF!</v>
      </c>
      <c r="U74" s="879"/>
      <c r="V74" s="879"/>
      <c r="W74" s="880" t="e">
        <f>S74+T74</f>
        <v>#REF!</v>
      </c>
      <c r="X74" s="879" t="e">
        <f>SUMPRODUCT($G16:$G73,X16:X73)</f>
        <v>#REF!</v>
      </c>
      <c r="Y74" s="879"/>
      <c r="Z74" s="879"/>
      <c r="AA74" s="880" t="e">
        <f>W74+X74</f>
        <v>#REF!</v>
      </c>
      <c r="AB74" s="879" t="e">
        <f>SUMPRODUCT($G16:$G73,AB16:AB73)</f>
        <v>#REF!</v>
      </c>
      <c r="AC74" s="881"/>
      <c r="AD74" s="881"/>
      <c r="AE74" s="880" t="e">
        <f>AA74+AB74</f>
        <v>#REF!</v>
      </c>
      <c r="AF74" s="879" t="e">
        <f>SUMPRODUCT($G16:$G73,AF16:AF73)</f>
        <v>#REF!</v>
      </c>
      <c r="AG74" s="879"/>
      <c r="AH74" s="879"/>
      <c r="AI74" s="880" t="e">
        <f>AE74+AF74</f>
        <v>#REF!</v>
      </c>
      <c r="AJ74" s="879" t="e">
        <f>SUMPRODUCT($G16:$G73,AJ16:AJ73)</f>
        <v>#REF!</v>
      </c>
      <c r="AK74" s="881"/>
      <c r="AL74" s="881"/>
      <c r="AM74" s="880" t="e">
        <f>AI74+AJ74</f>
        <v>#REF!</v>
      </c>
      <c r="AN74" s="879" t="e">
        <f>SUMPRODUCT($G16:$G73,AN16:AN73)</f>
        <v>#REF!</v>
      </c>
      <c r="AO74" s="881"/>
      <c r="AP74" s="881"/>
      <c r="AQ74" s="880" t="e">
        <f>AM74+AN74</f>
        <v>#REF!</v>
      </c>
      <c r="AR74" s="879" t="e">
        <f>SUMPRODUCT($G16:$G73,AR16:AR73)</f>
        <v>#REF!</v>
      </c>
      <c r="AS74" s="881"/>
      <c r="AT74" s="881"/>
      <c r="AU74" s="880" t="e">
        <f>AQ74+AR74</f>
        <v>#REF!</v>
      </c>
      <c r="AV74" s="879" t="e">
        <f>SUMPRODUCT($G16:$G73,AV16:AV73)</f>
        <v>#REF!</v>
      </c>
      <c r="AW74" s="881"/>
      <c r="AX74" s="881"/>
      <c r="AY74" s="880" t="e">
        <f>AU74+AV74</f>
        <v>#REF!</v>
      </c>
      <c r="AZ74" s="879" t="e">
        <f>SUMPRODUCT($G16:$G73,AZ16:AZ73)</f>
        <v>#REF!</v>
      </c>
      <c r="BA74" s="881"/>
      <c r="BB74" s="881"/>
      <c r="BC74" s="880" t="e">
        <f>AY74+AZ74</f>
        <v>#REF!</v>
      </c>
      <c r="BD74" s="879" t="e">
        <f>SUMPRODUCT($G16:$G73,BD16:BD73)</f>
        <v>#REF!</v>
      </c>
      <c r="BE74" s="881"/>
      <c r="BF74" s="881"/>
      <c r="BG74" s="880" t="e">
        <f>BC74+BD74</f>
        <v>#REF!</v>
      </c>
      <c r="BH74" s="879" t="e">
        <f>SUMPRODUCT($G16:$G73,BH16:BH73)</f>
        <v>#REF!</v>
      </c>
      <c r="BI74" s="881"/>
      <c r="BJ74" s="881"/>
      <c r="BK74" s="880" t="e">
        <f>BG74+BH74</f>
        <v>#REF!</v>
      </c>
      <c r="BL74" s="879" t="e">
        <f>SUMPRODUCT($G16:$G73,BL16:BL73)</f>
        <v>#REF!</v>
      </c>
      <c r="BM74" s="881"/>
      <c r="BN74" s="881"/>
      <c r="BO74" s="880" t="e">
        <f>BK74+BL74</f>
        <v>#REF!</v>
      </c>
      <c r="BP74" s="879" t="e">
        <f>SUMPRODUCT($G16:$G73,BP16:BP73)</f>
        <v>#REF!</v>
      </c>
      <c r="BQ74" s="881"/>
      <c r="BR74" s="881"/>
      <c r="BS74" s="880" t="e">
        <f>BO74+BP74</f>
        <v>#REF!</v>
      </c>
      <c r="BT74" s="879" t="e">
        <f>SUMPRODUCT($G16:$G73,BT16:BT73)</f>
        <v>#REF!</v>
      </c>
      <c r="BU74" s="881"/>
      <c r="BV74" s="881"/>
      <c r="BW74" s="880" t="e">
        <f>BS74+BT74</f>
        <v>#REF!</v>
      </c>
      <c r="BX74" s="879" t="e">
        <f>SUMPRODUCT($G16:$G73,BX16:BX73)</f>
        <v>#REF!</v>
      </c>
      <c r="BY74" s="881"/>
      <c r="BZ74" s="881"/>
      <c r="CA74" s="880" t="e">
        <f>BW74+BX74</f>
        <v>#REF!</v>
      </c>
      <c r="CB74" s="879" t="e">
        <f>SUMPRODUCT($G16:$G73,CB16:CB73)</f>
        <v>#REF!</v>
      </c>
      <c r="CC74" s="881"/>
      <c r="CD74" s="881"/>
      <c r="CE74" s="880" t="e">
        <f>CA74+CB74</f>
        <v>#REF!</v>
      </c>
      <c r="CF74" s="879" t="e">
        <f>SUMPRODUCT($G16:$G73,CF16:CF73)</f>
        <v>#REF!</v>
      </c>
      <c r="CG74" s="881"/>
      <c r="CH74" s="881"/>
      <c r="CI74" s="880" t="e">
        <f>CE74+CF74</f>
        <v>#REF!</v>
      </c>
      <c r="CJ74" s="879" t="e">
        <f>SUMPRODUCT($G16:$G73,CJ16:CJ73)</f>
        <v>#REF!</v>
      </c>
      <c r="CK74" s="879"/>
      <c r="CL74" s="879"/>
      <c r="CM74" s="880" t="e">
        <f>CI74+CJ74</f>
        <v>#REF!</v>
      </c>
      <c r="CN74" s="879" t="e">
        <f>SUMPRODUCT($G16:$G73,CN16:CN73)</f>
        <v>#REF!</v>
      </c>
      <c r="CO74" s="881"/>
      <c r="CP74" s="881"/>
      <c r="CQ74" s="880" t="e">
        <f>CM74+CN74</f>
        <v>#REF!</v>
      </c>
      <c r="CR74" s="879" t="e">
        <f>SUMPRODUCT($G16:$G73,CR16:CR73)</f>
        <v>#REF!</v>
      </c>
      <c r="CS74" s="881"/>
      <c r="CT74" s="881"/>
      <c r="CU74" s="880" t="e">
        <f>CQ74+CR74</f>
        <v>#REF!</v>
      </c>
      <c r="CV74" s="879" t="e">
        <f>SUMPRODUCT($G16:$G73,CV16:CV73)</f>
        <v>#REF!</v>
      </c>
      <c r="CW74" s="881"/>
      <c r="CX74" s="881"/>
      <c r="CY74" s="880" t="e">
        <f>CU74+CV74</f>
        <v>#REF!</v>
      </c>
      <c r="CZ74" s="879" t="e">
        <f>SUMPRODUCT($G16:$G73,CZ16:CZ73)</f>
        <v>#REF!</v>
      </c>
      <c r="DA74" s="879"/>
      <c r="DB74" s="879"/>
      <c r="DC74" s="880" t="e">
        <f>CY74+CZ74</f>
        <v>#REF!</v>
      </c>
      <c r="DD74" s="879" t="e">
        <f>SUMPRODUCT($G16:$G73,DD16:DD73)</f>
        <v>#REF!</v>
      </c>
      <c r="DE74" s="881"/>
      <c r="DF74" s="881"/>
      <c r="DG74" s="880" t="e">
        <f>DC74+DD74</f>
        <v>#REF!</v>
      </c>
      <c r="DH74" s="879" t="e">
        <f>SUMPRODUCT($G16:$G73,DH16:DH73)</f>
        <v>#REF!</v>
      </c>
      <c r="DI74" s="881"/>
      <c r="DJ74" s="881"/>
      <c r="DK74" s="880" t="e">
        <f>DG74+DH74</f>
        <v>#REF!</v>
      </c>
      <c r="DL74" s="879" t="e">
        <f>SUMPRODUCT($G16:$G73,DL16:DL73)</f>
        <v>#REF!</v>
      </c>
      <c r="DM74" s="881"/>
      <c r="DN74" s="881"/>
      <c r="DO74" s="880" t="e">
        <f>DK74+DL74</f>
        <v>#REF!</v>
      </c>
      <c r="DP74" s="879" t="e">
        <f>SUMPRODUCT($G16:$G73,DP16:DP73)</f>
        <v>#REF!</v>
      </c>
      <c r="DQ74" s="879"/>
      <c r="DR74" s="879"/>
      <c r="DS74" s="880" t="e">
        <f>DO74+DP74</f>
        <v>#REF!</v>
      </c>
      <c r="DT74" s="879" t="e">
        <f>SUMPRODUCT($G16:$G73,DT16:DT73)</f>
        <v>#REF!</v>
      </c>
      <c r="DU74" s="881"/>
      <c r="DV74" s="881"/>
      <c r="DW74" s="880" t="e">
        <f>DS74+DT74</f>
        <v>#REF!</v>
      </c>
    </row>
    <row r="75" spans="2:127" ht="12.75" customHeight="1" thickTop="1" thickBot="1">
      <c r="B75" s="882"/>
      <c r="C75" s="899"/>
      <c r="D75" s="619"/>
      <c r="E75" s="883"/>
      <c r="F75" s="569" t="e">
        <f>SUM(F16:F73)</f>
        <v>#REF!</v>
      </c>
      <c r="G75" s="869" t="e">
        <f>IF(F75=0,0,F75/F75)</f>
        <v>#REF!</v>
      </c>
      <c r="H75" s="884" t="e">
        <f>SUMPRODUCT(F16:F73,H16:H73)/100</f>
        <v>#REF!</v>
      </c>
      <c r="I75" s="884"/>
      <c r="J75" s="884"/>
      <c r="K75" s="866" t="e">
        <f>H75</f>
        <v>#REF!</v>
      </c>
      <c r="L75" s="884" t="e">
        <f>SUMPRODUCT($F16:$F73,L16:L73)/100</f>
        <v>#REF!</v>
      </c>
      <c r="M75" s="884"/>
      <c r="N75" s="884"/>
      <c r="O75" s="880" t="e">
        <f>#REF!</f>
        <v>#REF!</v>
      </c>
      <c r="P75" s="884" t="e">
        <f>SUMPRODUCT($F16:$F73,P16:P73)/100</f>
        <v>#REF!</v>
      </c>
      <c r="Q75" s="884"/>
      <c r="R75" s="884"/>
      <c r="S75" s="866" t="e">
        <f>O75+P75</f>
        <v>#REF!</v>
      </c>
      <c r="T75" s="884" t="e">
        <f>SUMPRODUCT($F16:$F73,T16:T73)/100</f>
        <v>#REF!</v>
      </c>
      <c r="U75" s="884"/>
      <c r="V75" s="884"/>
      <c r="W75" s="866" t="e">
        <f>S75+T75</f>
        <v>#REF!</v>
      </c>
      <c r="X75" s="884" t="e">
        <f>SUMPRODUCT($F16:$F73,X16:X73)/100</f>
        <v>#REF!</v>
      </c>
      <c r="Y75" s="884"/>
      <c r="Z75" s="884"/>
      <c r="AA75" s="866" t="e">
        <f>W75+X75</f>
        <v>#REF!</v>
      </c>
      <c r="AB75" s="884" t="e">
        <f>SUMPRODUCT($F16:$F73,AB16:AB73)/100</f>
        <v>#REF!</v>
      </c>
      <c r="AC75" s="885"/>
      <c r="AD75" s="885"/>
      <c r="AE75" s="866" t="e">
        <f>AA75+AB75</f>
        <v>#REF!</v>
      </c>
      <c r="AF75" s="884" t="e">
        <f>SUMPRODUCT($F16:$F73,AF16:AF73)/100</f>
        <v>#REF!</v>
      </c>
      <c r="AG75" s="884"/>
      <c r="AH75" s="884"/>
      <c r="AI75" s="866" t="e">
        <f>AE75+AF75</f>
        <v>#REF!</v>
      </c>
      <c r="AJ75" s="884" t="e">
        <f>SUMPRODUCT($F16:$F73,AJ16:AJ73)/100</f>
        <v>#REF!</v>
      </c>
      <c r="AK75" s="885"/>
      <c r="AL75" s="885"/>
      <c r="AM75" s="866" t="e">
        <f>AI75+AJ75</f>
        <v>#REF!</v>
      </c>
      <c r="AN75" s="884" t="e">
        <f>SUMPRODUCT($F16:$F73,AN16:AN73)/100</f>
        <v>#REF!</v>
      </c>
      <c r="AO75" s="885"/>
      <c r="AP75" s="885"/>
      <c r="AQ75" s="866" t="e">
        <f>AM75+AN75</f>
        <v>#REF!</v>
      </c>
      <c r="AR75" s="884" t="e">
        <f>SUMPRODUCT($F16:$F73,AR16:AR73)/100</f>
        <v>#REF!</v>
      </c>
      <c r="AS75" s="885"/>
      <c r="AT75" s="885"/>
      <c r="AU75" s="866" t="e">
        <f>AQ75+AR75</f>
        <v>#REF!</v>
      </c>
      <c r="AV75" s="884" t="e">
        <f>SUMPRODUCT($F16:$F73,AV16:AV73)/100</f>
        <v>#REF!</v>
      </c>
      <c r="AW75" s="885"/>
      <c r="AX75" s="885"/>
      <c r="AY75" s="866" t="e">
        <f>AU75+AV75</f>
        <v>#REF!</v>
      </c>
      <c r="AZ75" s="884" t="e">
        <f>SUMPRODUCT($F16:$F73,AZ16:AZ73)/100</f>
        <v>#REF!</v>
      </c>
      <c r="BA75" s="885"/>
      <c r="BB75" s="885"/>
      <c r="BC75" s="866" t="e">
        <f>AY75+AZ75</f>
        <v>#REF!</v>
      </c>
      <c r="BD75" s="884" t="e">
        <f>SUMPRODUCT($F16:$F73,BD16:BD73)/100</f>
        <v>#REF!</v>
      </c>
      <c r="BE75" s="885"/>
      <c r="BF75" s="885"/>
      <c r="BG75" s="866" t="e">
        <f>BC75+BD75</f>
        <v>#REF!</v>
      </c>
      <c r="BH75" s="884" t="e">
        <f>SUMPRODUCT($F16:$F73,BH16:BH73)/100</f>
        <v>#REF!</v>
      </c>
      <c r="BI75" s="885"/>
      <c r="BJ75" s="885"/>
      <c r="BK75" s="866" t="e">
        <f>BG75+BH75</f>
        <v>#REF!</v>
      </c>
      <c r="BL75" s="884" t="e">
        <f>SUMPRODUCT($F16:$F73,BL16:BL73)/100</f>
        <v>#REF!</v>
      </c>
      <c r="BM75" s="885"/>
      <c r="BN75" s="885"/>
      <c r="BO75" s="866" t="e">
        <f>BK75+BL75</f>
        <v>#REF!</v>
      </c>
      <c r="BP75" s="884" t="e">
        <f>SUMPRODUCT($F16:$F73,BP16:BP73)/100</f>
        <v>#REF!</v>
      </c>
      <c r="BQ75" s="885"/>
      <c r="BR75" s="885"/>
      <c r="BS75" s="866" t="e">
        <f>BO75+BP75</f>
        <v>#REF!</v>
      </c>
      <c r="BT75" s="884" t="e">
        <f>SUMPRODUCT($F16:$F73,BT16:BT73)/100</f>
        <v>#REF!</v>
      </c>
      <c r="BU75" s="885"/>
      <c r="BV75" s="885"/>
      <c r="BW75" s="866" t="e">
        <f>BS75+BT75</f>
        <v>#REF!</v>
      </c>
      <c r="BX75" s="884" t="e">
        <f>SUMPRODUCT($F16:$F73,BX16:BX73)/100</f>
        <v>#REF!</v>
      </c>
      <c r="BY75" s="885"/>
      <c r="BZ75" s="885"/>
      <c r="CA75" s="866" t="e">
        <f>BW75+BX75</f>
        <v>#REF!</v>
      </c>
      <c r="CB75" s="884" t="e">
        <f>SUMPRODUCT($F16:$F73,CB16:CB73)/100</f>
        <v>#REF!</v>
      </c>
      <c r="CC75" s="885"/>
      <c r="CD75" s="885"/>
      <c r="CE75" s="866" t="e">
        <f>CA75+CB75</f>
        <v>#REF!</v>
      </c>
      <c r="CF75" s="884" t="e">
        <f>SUMPRODUCT($F16:$F73,CF16:CF73)/100</f>
        <v>#REF!</v>
      </c>
      <c r="CG75" s="885"/>
      <c r="CH75" s="885"/>
      <c r="CI75" s="866" t="e">
        <f>CE75+CF75</f>
        <v>#REF!</v>
      </c>
      <c r="CJ75" s="884" t="e">
        <f>SUMPRODUCT($F16:$F73,CJ16:CJ73)/100</f>
        <v>#REF!</v>
      </c>
      <c r="CK75" s="884"/>
      <c r="CL75" s="884"/>
      <c r="CM75" s="866" t="e">
        <f>CI75+CJ75</f>
        <v>#REF!</v>
      </c>
      <c r="CN75" s="884" t="e">
        <f>SUMPRODUCT($F16:$F73,CN16:CN73)/100</f>
        <v>#REF!</v>
      </c>
      <c r="CO75" s="885"/>
      <c r="CP75" s="885"/>
      <c r="CQ75" s="866" t="e">
        <f>CM75+CN75</f>
        <v>#REF!</v>
      </c>
      <c r="CR75" s="884" t="e">
        <f>SUMPRODUCT($F16:$F73,CR16:CR73)/100</f>
        <v>#REF!</v>
      </c>
      <c r="CS75" s="885"/>
      <c r="CT75" s="885"/>
      <c r="CU75" s="866" t="e">
        <f>CQ75+CR75</f>
        <v>#REF!</v>
      </c>
      <c r="CV75" s="884" t="e">
        <f>SUMPRODUCT($F16:$F73,CV16:CV73)/100</f>
        <v>#REF!</v>
      </c>
      <c r="CW75" s="885"/>
      <c r="CX75" s="885"/>
      <c r="CY75" s="866" t="e">
        <f>CU75+CV75</f>
        <v>#REF!</v>
      </c>
      <c r="CZ75" s="884" t="e">
        <f>SUMPRODUCT($F16:$F73,CZ16:CZ73)/100</f>
        <v>#REF!</v>
      </c>
      <c r="DA75" s="884"/>
      <c r="DB75" s="884"/>
      <c r="DC75" s="866" t="e">
        <f>CY75+CZ75</f>
        <v>#REF!</v>
      </c>
      <c r="DD75" s="884" t="e">
        <f>SUMPRODUCT($F16:$F73,DD16:DD73)/100</f>
        <v>#REF!</v>
      </c>
      <c r="DE75" s="885"/>
      <c r="DF75" s="885"/>
      <c r="DG75" s="866" t="e">
        <f>DC75+DD75</f>
        <v>#REF!</v>
      </c>
      <c r="DH75" s="884" t="e">
        <f>SUMPRODUCT($F16:$F73,DH16:DH73)/100</f>
        <v>#REF!</v>
      </c>
      <c r="DI75" s="885"/>
      <c r="DJ75" s="885"/>
      <c r="DK75" s="866" t="e">
        <f>DG75+DH75</f>
        <v>#REF!</v>
      </c>
      <c r="DL75" s="884" t="e">
        <f>SUMPRODUCT($F16:$F73,DL16:DL73)/100</f>
        <v>#REF!</v>
      </c>
      <c r="DM75" s="885"/>
      <c r="DN75" s="885"/>
      <c r="DO75" s="866" t="e">
        <f>DK75+DL75</f>
        <v>#REF!</v>
      </c>
      <c r="DP75" s="884" t="e">
        <f>SUMPRODUCT($F16:$F73,DP16:DP73)/100</f>
        <v>#REF!</v>
      </c>
      <c r="DQ75" s="884"/>
      <c r="DR75" s="884"/>
      <c r="DS75" s="866" t="e">
        <f>DO75+DP75</f>
        <v>#REF!</v>
      </c>
      <c r="DT75" s="884" t="e">
        <f>SUMPRODUCT($F16:$F73,DT16:DT73)/100</f>
        <v>#REF!</v>
      </c>
      <c r="DU75" s="885"/>
      <c r="DV75" s="885"/>
      <c r="DW75" s="866" t="e">
        <f>DS75+DT75</f>
        <v>#REF!</v>
      </c>
    </row>
    <row r="76" spans="2:127" s="830" customFormat="1" ht="12.75" customHeight="1" thickTop="1">
      <c r="B76" s="596"/>
      <c r="C76" s="890"/>
      <c r="D76" s="886"/>
      <c r="E76" s="886"/>
      <c r="F76" s="887"/>
      <c r="G76" s="887"/>
      <c r="H76" s="598"/>
      <c r="I76" s="598"/>
      <c r="J76" s="598"/>
      <c r="K76" s="598"/>
      <c r="L76" s="888"/>
      <c r="M76" s="888"/>
      <c r="N76" s="888"/>
      <c r="O76" s="880" t="e">
        <f>#REF!</f>
        <v>#REF!</v>
      </c>
      <c r="P76" s="598"/>
      <c r="Q76" s="598"/>
      <c r="R76" s="598"/>
      <c r="S76" s="598"/>
      <c r="T76" s="887"/>
      <c r="U76" s="887"/>
      <c r="V76" s="887"/>
      <c r="W76" s="888"/>
      <c r="X76" s="889"/>
      <c r="Y76" s="889"/>
      <c r="Z76" s="889"/>
      <c r="AA76" s="889"/>
    </row>
    <row r="77" spans="2:127" s="598" customFormat="1" ht="12.75" customHeight="1">
      <c r="B77" s="596"/>
      <c r="C77" s="890"/>
      <c r="D77" s="890"/>
      <c r="E77" s="581"/>
      <c r="F77" s="891"/>
      <c r="G77" s="892"/>
      <c r="H77" s="891"/>
      <c r="I77" s="891"/>
      <c r="J77" s="891"/>
      <c r="AA77" s="889"/>
      <c r="AB77" s="893" t="e">
        <f>IF(AA74&gt;99.999999,"NÃO É NECESSÁRIO APRESENTAR ESTA PÁGINA - CRONOGRAMA COM MENOS DE 6  MESES","")</f>
        <v>#REF!</v>
      </c>
      <c r="AC77" s="893"/>
      <c r="AD77" s="893"/>
    </row>
    <row r="78" spans="2:127" s="598" customFormat="1" ht="12.75" customHeight="1">
      <c r="B78" s="574"/>
      <c r="C78" s="890"/>
      <c r="D78" s="890"/>
      <c r="E78" s="581"/>
      <c r="G78" s="805"/>
      <c r="O78" s="896"/>
      <c r="X78" s="571"/>
      <c r="AA78" s="889"/>
      <c r="BS78" s="572"/>
    </row>
    <row r="79" spans="2:127" s="598" customFormat="1">
      <c r="B79" s="2781" t="s">
        <v>658</v>
      </c>
      <c r="C79" s="2781"/>
      <c r="D79" s="2781"/>
      <c r="E79" s="2781"/>
      <c r="G79" s="805"/>
      <c r="H79" s="571"/>
      <c r="I79" s="571"/>
      <c r="J79" s="571"/>
      <c r="K79" s="571"/>
      <c r="L79" s="571"/>
      <c r="M79" s="571"/>
      <c r="N79" s="571"/>
      <c r="O79" s="571"/>
      <c r="S79" s="575"/>
      <c r="T79" s="575"/>
      <c r="U79" s="575"/>
      <c r="V79" s="575"/>
      <c r="W79" s="575"/>
      <c r="X79" s="817"/>
      <c r="Y79" s="575"/>
      <c r="Z79" s="575"/>
      <c r="AA79" s="575"/>
      <c r="AB79" s="575"/>
      <c r="AC79" s="575"/>
      <c r="AD79" s="817"/>
      <c r="AE79" s="575"/>
      <c r="AN79" s="2781"/>
      <c r="AO79" s="2781"/>
      <c r="AP79" s="2781"/>
      <c r="AQ79" s="2781"/>
      <c r="AR79" s="2781"/>
      <c r="AS79" s="2781"/>
      <c r="AT79" s="2781"/>
      <c r="AU79" s="2781"/>
      <c r="BD79" s="2781"/>
      <c r="BE79" s="2781"/>
      <c r="BF79" s="2781"/>
      <c r="BG79" s="2781"/>
      <c r="BH79" s="2781"/>
      <c r="BI79" s="2781"/>
      <c r="BJ79" s="2781"/>
      <c r="BK79" s="2781"/>
      <c r="BT79" s="2781"/>
      <c r="BU79" s="2781"/>
      <c r="BV79" s="2781"/>
      <c r="BW79" s="2781"/>
      <c r="BX79" s="2781"/>
      <c r="BY79" s="2781"/>
      <c r="BZ79" s="2781"/>
      <c r="CA79" s="2781"/>
      <c r="CJ79" s="2781"/>
      <c r="CK79" s="2781"/>
      <c r="CL79" s="2781"/>
      <c r="CM79" s="2781"/>
      <c r="CN79" s="2781"/>
      <c r="CO79" s="2781"/>
      <c r="CP79" s="2781"/>
      <c r="CQ79" s="2781"/>
      <c r="CZ79" s="2781"/>
      <c r="DA79" s="2781"/>
      <c r="DB79" s="2781"/>
      <c r="DC79" s="2781"/>
      <c r="DD79" s="2781"/>
      <c r="DE79" s="2781"/>
      <c r="DF79" s="2781"/>
      <c r="DG79" s="2781"/>
      <c r="DP79" s="2781"/>
      <c r="DQ79" s="2781"/>
      <c r="DR79" s="2781"/>
      <c r="DS79" s="2781"/>
      <c r="DT79" s="2781"/>
      <c r="DU79" s="2781"/>
      <c r="DV79" s="2781"/>
      <c r="DW79" s="2781"/>
    </row>
    <row r="80" spans="2:127" ht="12.75" customHeight="1">
      <c r="B80" s="572"/>
      <c r="H80" s="571"/>
      <c r="I80" s="571"/>
      <c r="J80" s="571"/>
      <c r="K80" s="571"/>
      <c r="L80" s="571"/>
      <c r="M80" s="571"/>
      <c r="N80" s="571"/>
      <c r="O80" s="571"/>
      <c r="Y80" s="575"/>
      <c r="Z80" s="575"/>
      <c r="AA80" s="575"/>
      <c r="AD80" s="817"/>
      <c r="AI80" s="821" t="str">
        <f>$B82</f>
        <v>OSWALDO DIAS - MAUÁ/SP</v>
      </c>
      <c r="AJ80" s="822"/>
      <c r="AK80" s="822"/>
      <c r="AL80" s="822"/>
      <c r="AM80" s="822"/>
      <c r="AN80" s="572"/>
      <c r="AO80" s="823"/>
      <c r="AP80" s="823"/>
      <c r="AQ80" s="823"/>
      <c r="AR80" s="824"/>
      <c r="AS80" s="824"/>
      <c r="AT80" s="824"/>
      <c r="AU80" s="824"/>
      <c r="AY80" s="821" t="str">
        <f>$B82</f>
        <v>OSWALDO DIAS - MAUÁ/SP</v>
      </c>
      <c r="AZ80" s="822"/>
      <c r="BA80" s="822"/>
      <c r="BB80" s="822"/>
      <c r="BC80" s="822"/>
      <c r="BD80" s="572"/>
      <c r="BE80" s="823"/>
      <c r="BF80" s="823"/>
      <c r="BG80" s="823"/>
      <c r="BH80" s="824"/>
      <c r="BI80" s="824"/>
      <c r="BJ80" s="824"/>
      <c r="BK80" s="824"/>
      <c r="BO80" s="821" t="str">
        <f>$B82</f>
        <v>OSWALDO DIAS - MAUÁ/SP</v>
      </c>
      <c r="BP80" s="822"/>
      <c r="BQ80" s="822"/>
      <c r="BR80" s="822"/>
      <c r="BS80" s="822"/>
      <c r="BT80" s="572"/>
      <c r="BU80" s="823"/>
      <c r="BV80" s="823"/>
      <c r="BW80" s="823"/>
      <c r="BX80" s="824"/>
      <c r="BY80" s="824"/>
      <c r="BZ80" s="824"/>
      <c r="CA80" s="824"/>
      <c r="CE80" s="821" t="str">
        <f>$B82</f>
        <v>OSWALDO DIAS - MAUÁ/SP</v>
      </c>
      <c r="CF80" s="822"/>
      <c r="CG80" s="822"/>
      <c r="CH80" s="822"/>
      <c r="CI80" s="822"/>
      <c r="CJ80" s="572"/>
      <c r="CK80" s="823"/>
      <c r="CL80" s="823"/>
      <c r="CM80" s="823"/>
      <c r="CN80" s="824"/>
      <c r="CO80" s="824"/>
      <c r="CP80" s="824"/>
      <c r="CQ80" s="824"/>
      <c r="CU80" s="821" t="str">
        <f>$B82</f>
        <v>OSWALDO DIAS - MAUÁ/SP</v>
      </c>
      <c r="CV80" s="822"/>
      <c r="CW80" s="822"/>
      <c r="CX80" s="822"/>
      <c r="CY80" s="822"/>
      <c r="CZ80" s="572"/>
      <c r="DA80" s="823"/>
      <c r="DB80" s="823"/>
      <c r="DC80" s="823"/>
      <c r="DD80" s="824"/>
      <c r="DE80" s="824"/>
      <c r="DF80" s="824"/>
      <c r="DG80" s="824"/>
      <c r="DK80" s="821" t="str">
        <f>$B82</f>
        <v>OSWALDO DIAS - MAUÁ/SP</v>
      </c>
      <c r="DL80" s="822"/>
      <c r="DM80" s="822"/>
      <c r="DN80" s="822"/>
      <c r="DO80" s="822"/>
      <c r="DP80" s="572"/>
      <c r="DQ80" s="823"/>
      <c r="DR80" s="823"/>
      <c r="DS80" s="823"/>
      <c r="DT80" s="824"/>
      <c r="DU80" s="824"/>
      <c r="DV80" s="824"/>
      <c r="DW80" s="824"/>
    </row>
    <row r="81" spans="2:127" ht="12.75" customHeight="1">
      <c r="C81" s="825"/>
      <c r="H81" s="571"/>
      <c r="I81" s="571"/>
      <c r="J81" s="571"/>
      <c r="K81" s="571"/>
      <c r="L81" s="571"/>
      <c r="M81" s="571"/>
      <c r="N81" s="571"/>
      <c r="O81" s="571"/>
      <c r="Y81" s="575"/>
      <c r="Z81" s="575"/>
      <c r="AA81" s="575"/>
      <c r="AD81" s="817"/>
      <c r="AI81" s="826"/>
      <c r="AJ81" s="827"/>
      <c r="AK81" s="827"/>
      <c r="AL81" s="827"/>
      <c r="AM81" s="827"/>
      <c r="AN81" s="824"/>
      <c r="AO81" s="824"/>
      <c r="AP81" s="824"/>
      <c r="AQ81" s="824"/>
      <c r="AR81" s="824"/>
      <c r="AS81" s="824"/>
      <c r="AT81" s="824"/>
      <c r="AU81" s="824"/>
      <c r="AY81" s="826">
        <f>$S81</f>
        <v>0</v>
      </c>
      <c r="AZ81" s="827"/>
      <c r="BA81" s="827"/>
      <c r="BB81" s="827"/>
      <c r="BC81" s="827"/>
      <c r="BD81" s="824"/>
      <c r="BE81" s="824"/>
      <c r="BF81" s="824"/>
      <c r="BG81" s="824"/>
      <c r="BH81" s="824"/>
      <c r="BI81" s="824"/>
      <c r="BJ81" s="824"/>
      <c r="BK81" s="824"/>
      <c r="BO81" s="826">
        <f>$S81</f>
        <v>0</v>
      </c>
      <c r="BP81" s="827"/>
      <c r="BQ81" s="827"/>
      <c r="BR81" s="827"/>
      <c r="BS81" s="827"/>
      <c r="BT81" s="571"/>
      <c r="BU81" s="571"/>
      <c r="BV81" s="571"/>
      <c r="BW81" s="571"/>
      <c r="BX81" s="571"/>
      <c r="BY81" s="571"/>
      <c r="BZ81" s="571"/>
      <c r="CA81" s="571"/>
      <c r="CE81" s="826">
        <f>$S81</f>
        <v>0</v>
      </c>
      <c r="CF81" s="827"/>
      <c r="CG81" s="827"/>
      <c r="CH81" s="827"/>
      <c r="CI81" s="827"/>
      <c r="CJ81" s="571"/>
      <c r="CK81" s="571"/>
      <c r="CL81" s="571"/>
      <c r="CM81" s="571"/>
      <c r="CN81" s="571"/>
      <c r="CO81" s="571"/>
      <c r="CP81" s="571"/>
      <c r="CQ81" s="571"/>
      <c r="CU81" s="826">
        <f>$S81</f>
        <v>0</v>
      </c>
      <c r="CV81" s="827"/>
      <c r="CW81" s="827"/>
      <c r="CX81" s="827"/>
      <c r="CY81" s="827"/>
      <c r="CZ81" s="824"/>
      <c r="DA81" s="824"/>
      <c r="DB81" s="824"/>
      <c r="DC81" s="824"/>
      <c r="DD81" s="824"/>
      <c r="DE81" s="824"/>
      <c r="DF81" s="824"/>
      <c r="DG81" s="824"/>
      <c r="DK81" s="826">
        <f>$S81</f>
        <v>0</v>
      </c>
      <c r="DL81" s="827"/>
      <c r="DM81" s="827"/>
      <c r="DN81" s="827"/>
      <c r="DO81" s="827"/>
      <c r="DP81" s="824"/>
      <c r="DQ81" s="824"/>
      <c r="DR81" s="824"/>
      <c r="DS81" s="824"/>
      <c r="DT81" s="824"/>
      <c r="DU81" s="824"/>
      <c r="DV81" s="824"/>
      <c r="DW81" s="824"/>
    </row>
    <row r="82" spans="2:127">
      <c r="B82" s="2781" t="s">
        <v>659</v>
      </c>
      <c r="C82" s="2781"/>
      <c r="D82" s="2781"/>
      <c r="E82" s="2781"/>
      <c r="H82" s="571"/>
      <c r="I82" s="571"/>
      <c r="J82" s="571"/>
      <c r="K82" s="571"/>
      <c r="L82" s="571"/>
      <c r="Y82" s="575"/>
      <c r="Z82" s="575"/>
      <c r="AA82" s="575"/>
      <c r="AD82" s="817"/>
    </row>
    <row r="83" spans="2:127">
      <c r="B83" s="577" t="s">
        <v>660</v>
      </c>
      <c r="C83" s="578"/>
      <c r="D83" s="579"/>
      <c r="E83" s="579"/>
      <c r="H83" s="571"/>
      <c r="I83" s="571"/>
      <c r="J83" s="571"/>
      <c r="K83" s="571"/>
      <c r="L83" s="571"/>
      <c r="O83" s="897"/>
      <c r="Y83" s="575"/>
      <c r="Z83" s="575"/>
      <c r="AA83" s="575"/>
      <c r="AD83" s="817"/>
    </row>
    <row r="84" spans="2:127">
      <c r="H84" s="571"/>
      <c r="I84" s="571"/>
      <c r="J84" s="571"/>
      <c r="K84" s="571"/>
      <c r="L84" s="571"/>
    </row>
    <row r="85" spans="2:127">
      <c r="H85" s="571"/>
      <c r="I85" s="571"/>
      <c r="J85" s="571"/>
      <c r="K85" s="571"/>
      <c r="L85" s="571"/>
    </row>
    <row r="86" spans="2:127">
      <c r="H86" s="571"/>
      <c r="I86" s="571"/>
      <c r="J86" s="571"/>
      <c r="K86" s="571"/>
      <c r="L86" s="571"/>
    </row>
    <row r="87" spans="2:127">
      <c r="H87" s="571"/>
      <c r="I87" s="571"/>
      <c r="J87" s="571"/>
      <c r="K87" s="571"/>
      <c r="L87" s="571"/>
    </row>
    <row r="88" spans="2:127">
      <c r="O88" s="898"/>
    </row>
    <row r="93" spans="2:127">
      <c r="O93" s="897"/>
    </row>
    <row r="98" spans="15:15">
      <c r="O98" s="897"/>
    </row>
    <row r="103" spans="15:15">
      <c r="O103" s="897"/>
    </row>
    <row r="108" spans="15:15">
      <c r="O108" s="897"/>
    </row>
    <row r="113" spans="15:15">
      <c r="O113" s="897"/>
    </row>
    <row r="118" spans="15:15">
      <c r="O118" s="897"/>
    </row>
  </sheetData>
  <mergeCells count="60">
    <mergeCell ref="B82:E82"/>
    <mergeCell ref="C48:E48"/>
    <mergeCell ref="C49:E49"/>
    <mergeCell ref="C52:E52"/>
    <mergeCell ref="C53:E53"/>
    <mergeCell ref="C60:E60"/>
    <mergeCell ref="C55:E55"/>
    <mergeCell ref="C68:E68"/>
    <mergeCell ref="C69:E69"/>
    <mergeCell ref="C70:E70"/>
    <mergeCell ref="C71:E71"/>
    <mergeCell ref="C72:E72"/>
    <mergeCell ref="C62:E62"/>
    <mergeCell ref="C64:E64"/>
    <mergeCell ref="C65:E65"/>
    <mergeCell ref="C66:E66"/>
    <mergeCell ref="BT8:CA8"/>
    <mergeCell ref="CB8:CI8"/>
    <mergeCell ref="B8:C8"/>
    <mergeCell ref="D8:G8"/>
    <mergeCell ref="H8:O8"/>
    <mergeCell ref="P8:W8"/>
    <mergeCell ref="X8:AE8"/>
    <mergeCell ref="AF8:AM8"/>
    <mergeCell ref="CJ8:CQ8"/>
    <mergeCell ref="CR8:CV8"/>
    <mergeCell ref="CZ8:DG8"/>
    <mergeCell ref="DH8:DL8"/>
    <mergeCell ref="DP8:DW8"/>
    <mergeCell ref="B11:G11"/>
    <mergeCell ref="AN8:AU8"/>
    <mergeCell ref="AV8:BC8"/>
    <mergeCell ref="BD8:BK8"/>
    <mergeCell ref="BL8:BS8"/>
    <mergeCell ref="C38:E38"/>
    <mergeCell ref="C39:E39"/>
    <mergeCell ref="C44:E44"/>
    <mergeCell ref="C45:E45"/>
    <mergeCell ref="C16:E16"/>
    <mergeCell ref="C18:E18"/>
    <mergeCell ref="C22:E22"/>
    <mergeCell ref="C27:E27"/>
    <mergeCell ref="C29:E29"/>
    <mergeCell ref="C37:E37"/>
    <mergeCell ref="C41:E41"/>
    <mergeCell ref="C43:E43"/>
    <mergeCell ref="C47:E47"/>
    <mergeCell ref="C51:E51"/>
    <mergeCell ref="C73:E73"/>
    <mergeCell ref="DP79:DW79"/>
    <mergeCell ref="AN79:AU79"/>
    <mergeCell ref="BD79:BK79"/>
    <mergeCell ref="BT79:CA79"/>
    <mergeCell ref="CJ79:CQ79"/>
    <mergeCell ref="CZ79:DG79"/>
    <mergeCell ref="B79:E79"/>
    <mergeCell ref="C56:E56"/>
    <mergeCell ref="C57:E57"/>
    <mergeCell ref="C58:E58"/>
    <mergeCell ref="C67:E67"/>
  </mergeCells>
  <conditionalFormatting sqref="AR60:AR61 BP27:BP28 L60:L61 CV27:CV28 L65:N74 P65:R74 T65:V74 X65:Z74 L27:L28 P27:P28 T27:T28 P60:P61 T60:T61 AN60:AN61 AB65:AD74 AF65:AH74 X60:X61 AB60:AB61 AN65:AP74 AF60:AF61 AR65:AT74 AJ60:AJ61 AV65:AX74 AV60:AV61 X27:X28 AB27:AB28 AF27:AF28 AJ27:AJ28 AN27:AN28 AR27:AR28 AZ65:BB74 BD65:BF74 AV27:AV28 BH65:BJ74 AZ27:AZ28 BL65:BN74 BD27:BD28 BP65:BR74 BH27:BH28 BT65:BV74 BL27:BL28 BX65:BZ74 AZ60:AZ61 BD60:BD61 BH60:BH61 BL60:BL61 BP60:BP61 BT60:BT61 CJ60:CJ61 CB65:CD74 BT27:BT28 CF65:CH74 BX60:BX61 CJ65:CL74 CB60:CB61 CN65:CP74 CF60:CF61 CR60:CR61 BX27:BX28 CB27:CB28 CF27:CF28 CJ27:CJ28 CN27:CN28 CR65:CT74 CV65:CX74 CR27:CR28 CV60:CV61 AJ65:AL74 CS64:CT64 CO64:CP64 CK64:CL64 CG64:CH64 CC64:CD64 BY64:BZ64 BU64:BV64 BQ64:BR64 BM64:BN64 BI64:BJ64 BE64:BF64 BA64:BB64 AW64:AX64 AS64:AT64 AO64:AP64 AK64:AL64 AG64:AH64 AC64:AD64 Y64:Z64 U64:V64 Q64:R64 M64:N64 CW64:CX64 CN60:CN61 CN62:CP63 CJ62:CL63 CF62:CH63 CB62:CD63 BX62:BZ63 BT62:BV63 BP62:BR63 BL62:BN63 BH62:BJ63 BD62:BF63 AZ62:BB63 AV62:AX63 AR62:AT63 AN62:AP63 AJ62:AL63 AF62:AH63 AB62:AD63 X62:Z63 T62:V63 P62:R63 L62:N63 CV62:CX63 CR62:CT63 CO16:CP61 CK16:CL61 CG16:CH61 CC16:CD61 BY16:BZ61 BU16:BV61 BQ16:BR61 BM16:BN61 BI16:BJ61 BE16:BF61 BA16:BB61 AW16:AX61 AS16:AT61 AO16:AP61 AK16:AL61 AG16:AH61 AC16:AD61 Y16:Z61 U16:V61 Q16:R61 M16:N61 CW16:CX61 CS16:CT61 DP16:DR74 DL16:DN74 DD16:DF74 CZ16:DB74 DH16:DJ74 DT16:DV74">
    <cfRule type="expression" dxfId="1" priority="2" stopIfTrue="1">
      <formula>K16&gt;99.9999999</formula>
    </cfRule>
  </conditionalFormatting>
  <conditionalFormatting sqref="W75 AQ75 AA75 AU75 AY75 BC75 BO75 BS75 BW75 CA75 CM75 CQ75 CU75 CY75 DC75 DG75 DK75 DO75 DS75 DW75">
    <cfRule type="expression" dxfId="0" priority="1" stopIfTrue="1">
      <formula>#REF!=1</formula>
    </cfRule>
  </conditionalFormatting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135"/>
  <sheetViews>
    <sheetView workbookViewId="0">
      <selection activeCell="H37" sqref="H37"/>
    </sheetView>
  </sheetViews>
  <sheetFormatPr defaultRowHeight="12.75"/>
  <cols>
    <col min="1" max="1" width="0.85546875" style="575" customWidth="1"/>
    <col min="2" max="2" width="3.7109375" style="575" customWidth="1"/>
    <col min="3" max="3" width="20.7109375" style="575" customWidth="1"/>
    <col min="4" max="4" width="7.28515625" style="575" customWidth="1"/>
    <col min="5" max="5" width="11.7109375" style="575" customWidth="1"/>
    <col min="6" max="6" width="13.5703125" style="575" bestFit="1" customWidth="1"/>
    <col min="7" max="7" width="5.42578125" style="581" customWidth="1"/>
    <col min="8" max="8" width="3.7109375" style="581" hidden="1" customWidth="1"/>
    <col min="9" max="11" width="3.140625" style="581" hidden="1" customWidth="1"/>
    <col min="12" max="12" width="8" style="575" customWidth="1"/>
    <col min="13" max="13" width="11.7109375" style="575" customWidth="1"/>
    <col min="14" max="14" width="10.7109375" style="575" customWidth="1"/>
    <col min="15" max="15" width="11.28515625" style="575" customWidth="1"/>
    <col min="16" max="16" width="8" style="575" customWidth="1"/>
    <col min="17" max="17" width="12" style="575" customWidth="1"/>
    <col min="18" max="18" width="10.7109375" style="575" customWidth="1"/>
    <col min="19" max="19" width="11.140625" style="575" customWidth="1"/>
    <col min="20" max="20" width="8" style="575" customWidth="1"/>
    <col min="21" max="21" width="12" style="575" customWidth="1"/>
    <col min="22" max="22" width="10.5703125" style="575" customWidth="1"/>
    <col min="23" max="23" width="11.42578125" style="575" customWidth="1"/>
    <col min="24" max="24" width="8" style="575" customWidth="1"/>
    <col min="25" max="25" width="11.7109375" style="575" customWidth="1"/>
    <col min="26" max="26" width="10.140625" style="575" customWidth="1"/>
    <col min="27" max="27" width="11.85546875" style="575" customWidth="1"/>
    <col min="28" max="28" width="8" style="575" customWidth="1"/>
    <col min="29" max="29" width="12.140625" style="575" customWidth="1"/>
    <col min="30" max="30" width="10.7109375" style="575" customWidth="1"/>
    <col min="31" max="31" width="12.140625" style="575" customWidth="1"/>
    <col min="32" max="32" width="8" style="575" customWidth="1"/>
    <col min="33" max="33" width="11.85546875" style="575" customWidth="1"/>
    <col min="34" max="34" width="11.140625" style="575" customWidth="1"/>
    <col min="35" max="35" width="11.7109375" style="575" customWidth="1"/>
    <col min="36" max="36" width="8" style="575" customWidth="1"/>
    <col min="37" max="37" width="12.140625" style="575" customWidth="1"/>
    <col min="38" max="38" width="10.7109375" style="575" customWidth="1"/>
    <col min="39" max="39" width="12.140625" style="575" customWidth="1"/>
    <col min="40" max="40" width="8" style="575" customWidth="1"/>
    <col min="41" max="41" width="11.28515625" style="575" customWidth="1"/>
    <col min="42" max="42" width="11.42578125" style="575" customWidth="1"/>
    <col min="43" max="43" width="12.7109375" style="575" customWidth="1"/>
    <col min="44" max="44" width="8" style="575" customWidth="1"/>
    <col min="45" max="45" width="12" style="575" customWidth="1"/>
    <col min="46" max="46" width="10.7109375" style="575" customWidth="1"/>
    <col min="47" max="47" width="12" style="575" customWidth="1"/>
    <col min="48" max="48" width="8" style="575" customWidth="1"/>
    <col min="49" max="49" width="11.85546875" style="575" customWidth="1"/>
    <col min="50" max="50" width="10.7109375" style="575" customWidth="1"/>
    <col min="51" max="51" width="12.42578125" style="575" customWidth="1"/>
    <col min="52" max="52" width="8" style="575" customWidth="1"/>
    <col min="53" max="53" width="12.7109375" style="575" customWidth="1"/>
    <col min="54" max="54" width="10.7109375" style="575" customWidth="1"/>
    <col min="55" max="55" width="12.42578125" style="575" customWidth="1"/>
    <col min="56" max="56" width="8" style="575" customWidth="1"/>
    <col min="57" max="57" width="11.5703125" style="575" customWidth="1"/>
    <col min="58" max="58" width="11.140625" style="575" customWidth="1"/>
    <col min="59" max="59" width="12.28515625" style="575" customWidth="1"/>
    <col min="60" max="60" width="8" style="575" customWidth="1"/>
    <col min="61" max="61" width="12.42578125" style="575" customWidth="1"/>
    <col min="62" max="62" width="11.140625" style="575" customWidth="1"/>
    <col min="63" max="63" width="11.85546875" style="575" customWidth="1"/>
    <col min="64" max="64" width="8" style="575" customWidth="1"/>
    <col min="65" max="65" width="12.5703125" style="575" customWidth="1"/>
    <col min="66" max="66" width="11.7109375" style="575" customWidth="1"/>
    <col min="67" max="67" width="12.28515625" style="575" customWidth="1"/>
    <col min="68" max="68" width="8" style="575" customWidth="1"/>
    <col min="69" max="69" width="12.140625" style="575" customWidth="1"/>
    <col min="70" max="70" width="11.7109375" style="575" customWidth="1"/>
    <col min="71" max="71" width="12.85546875" style="575" customWidth="1"/>
    <col min="72" max="72" width="8" style="575" customWidth="1"/>
    <col min="73" max="73" width="12.42578125" style="575" customWidth="1"/>
    <col min="74" max="74" width="11.42578125" style="575" customWidth="1"/>
    <col min="75" max="75" width="12.5703125" style="575" bestFit="1" customWidth="1"/>
    <col min="76" max="76" width="8" style="575" customWidth="1"/>
    <col min="77" max="77" width="12.5703125" style="575" bestFit="1" customWidth="1"/>
    <col min="78" max="78" width="10.85546875" style="575" customWidth="1"/>
    <col min="79" max="79" width="12.5703125" style="575" bestFit="1" customWidth="1"/>
    <col min="80" max="80" width="8" style="575" customWidth="1"/>
    <col min="81" max="81" width="12.5703125" style="575" bestFit="1" customWidth="1"/>
    <col min="82" max="82" width="12" style="575" customWidth="1"/>
    <col min="83" max="83" width="11.5703125" style="575" customWidth="1"/>
    <col min="84" max="84" width="8" style="575" customWidth="1"/>
    <col min="85" max="85" width="12.5703125" style="575" bestFit="1" customWidth="1"/>
    <col min="86" max="86" width="11.5703125" style="575" customWidth="1"/>
    <col min="87" max="87" width="12.5703125" style="575" bestFit="1" customWidth="1"/>
    <col min="88" max="88" width="8" style="575" customWidth="1"/>
    <col min="89" max="89" width="12.5703125" style="575" bestFit="1" customWidth="1"/>
    <col min="90" max="90" width="11.140625" style="575" customWidth="1"/>
    <col min="91" max="91" width="13" style="575" customWidth="1"/>
    <col min="92" max="92" width="8" style="575" customWidth="1"/>
    <col min="93" max="93" width="12.5703125" style="575" bestFit="1" customWidth="1"/>
    <col min="94" max="94" width="11.85546875" style="575" customWidth="1"/>
    <col min="95" max="95" width="12.5703125" style="575" bestFit="1" customWidth="1"/>
    <col min="96" max="96" width="8" style="575" customWidth="1"/>
    <col min="97" max="97" width="12.5703125" style="575" bestFit="1" customWidth="1"/>
    <col min="98" max="98" width="10.7109375" style="575" customWidth="1"/>
    <col min="99" max="99" width="12.28515625" style="575" customWidth="1"/>
    <col min="100" max="100" width="9" style="575" customWidth="1"/>
    <col min="101" max="101" width="12.5703125" style="575" bestFit="1" customWidth="1"/>
    <col min="102" max="102" width="11.140625" style="575" bestFit="1" customWidth="1"/>
    <col min="103" max="103" width="12.5703125" style="575" bestFit="1" customWidth="1"/>
    <col min="104" max="104" width="8.140625" style="575" customWidth="1"/>
    <col min="105" max="105" width="12.5703125" style="575" bestFit="1" customWidth="1"/>
    <col min="106" max="106" width="12" style="575" customWidth="1"/>
    <col min="107" max="107" width="12.5703125" style="575" bestFit="1" customWidth="1"/>
    <col min="108" max="108" width="8.140625" style="575" customWidth="1"/>
    <col min="109" max="109" width="12.5703125" style="575" bestFit="1" customWidth="1"/>
    <col min="110" max="110" width="12" style="575" customWidth="1"/>
    <col min="111" max="111" width="12.5703125" style="575" bestFit="1" customWidth="1"/>
    <col min="112" max="112" width="8.140625" style="575" customWidth="1"/>
    <col min="113" max="113" width="12.5703125" style="575" bestFit="1" customWidth="1"/>
    <col min="114" max="114" width="12" style="575" customWidth="1"/>
    <col min="115" max="115" width="12.5703125" style="575" bestFit="1" customWidth="1"/>
    <col min="116" max="116" width="8.140625" style="575" customWidth="1"/>
    <col min="117" max="117" width="13" style="575" customWidth="1"/>
    <col min="118" max="118" width="12.140625" style="575" customWidth="1"/>
    <col min="119" max="119" width="12.5703125" style="575" bestFit="1" customWidth="1"/>
    <col min="120" max="120" width="8.140625" style="575" customWidth="1"/>
    <col min="121" max="121" width="12.5703125" style="575" bestFit="1" customWidth="1"/>
    <col min="122" max="122" width="12.140625" style="575" customWidth="1"/>
    <col min="123" max="123" width="12.5703125" style="575" bestFit="1" customWidth="1"/>
    <col min="124" max="124" width="8.140625" style="575" customWidth="1"/>
    <col min="125" max="125" width="12.5703125" style="575" bestFit="1" customWidth="1"/>
    <col min="126" max="126" width="12.42578125" style="575" customWidth="1"/>
    <col min="127" max="127" width="12.5703125" style="575" bestFit="1" customWidth="1"/>
    <col min="128" max="128" width="8.140625" style="575" customWidth="1"/>
    <col min="129" max="129" width="13.140625" style="575" customWidth="1"/>
    <col min="130" max="130" width="12.42578125" style="575" customWidth="1"/>
    <col min="131" max="131" width="12.5703125" style="575" bestFit="1" customWidth="1"/>
    <col min="132" max="16384" width="9.140625" style="575"/>
  </cols>
  <sheetData>
    <row r="2" spans="1:131" ht="15">
      <c r="B2" s="580" t="s">
        <v>696</v>
      </c>
      <c r="D2" s="570"/>
    </row>
    <row r="3" spans="1:131" ht="12.75" customHeight="1">
      <c r="A3" s="582" t="s">
        <v>662</v>
      </c>
      <c r="B3" s="583"/>
      <c r="C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</row>
    <row r="4" spans="1:131">
      <c r="B4" s="584"/>
      <c r="AJ4" s="571"/>
      <c r="AK4" s="571"/>
      <c r="AL4" s="571"/>
      <c r="AM4" s="571"/>
      <c r="AN4" s="571"/>
      <c r="AO4" s="571"/>
      <c r="AP4" s="571"/>
      <c r="AQ4" s="571"/>
    </row>
    <row r="5" spans="1:131" ht="12.75" customHeight="1">
      <c r="B5" s="584" t="s">
        <v>697</v>
      </c>
      <c r="E5" s="585"/>
      <c r="F5" s="585"/>
      <c r="G5" s="586"/>
      <c r="H5" s="586"/>
      <c r="I5" s="586"/>
      <c r="J5" s="586"/>
      <c r="K5" s="586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7"/>
      <c r="Y5" s="588"/>
      <c r="Z5" s="588"/>
      <c r="AA5" s="588"/>
      <c r="AB5" s="588"/>
      <c r="AC5" s="588" t="s">
        <v>603</v>
      </c>
      <c r="AD5" s="588"/>
      <c r="AE5" s="588"/>
      <c r="AF5" s="588"/>
      <c r="AG5" s="588"/>
      <c r="AH5" s="588"/>
      <c r="AI5" s="588"/>
      <c r="AJ5" s="571"/>
      <c r="AK5" s="571"/>
      <c r="AL5" s="571"/>
      <c r="AM5" s="571"/>
      <c r="AN5" s="571"/>
      <c r="AO5" s="571"/>
      <c r="AP5" s="571"/>
      <c r="AQ5" s="571"/>
    </row>
    <row r="6" spans="1:131">
      <c r="B6" s="589" t="str">
        <f>[5]QCI!B6</f>
        <v>Nº do CT</v>
      </c>
      <c r="C6" s="590"/>
      <c r="D6" s="591" t="str">
        <f>[5]QCI!H6</f>
        <v>Proponente/Tomador</v>
      </c>
      <c r="E6" s="592"/>
      <c r="F6" s="593"/>
      <c r="G6" s="594"/>
      <c r="H6" s="594"/>
      <c r="I6" s="594"/>
      <c r="J6" s="594"/>
      <c r="K6" s="594"/>
      <c r="L6" s="575" t="str">
        <f>[5]QCI!O6</f>
        <v>Município/UF</v>
      </c>
      <c r="M6" s="572"/>
      <c r="N6" s="595"/>
      <c r="O6" s="572"/>
      <c r="P6" s="589" t="str">
        <f>[5]QCI!U6</f>
        <v>Empreendimento ( nome/apelido)</v>
      </c>
      <c r="Q6" s="572"/>
      <c r="R6" s="572"/>
      <c r="S6" s="572"/>
      <c r="T6" s="572"/>
      <c r="U6" s="572"/>
      <c r="V6" s="571"/>
      <c r="W6" s="596"/>
      <c r="X6" s="572"/>
      <c r="Y6" s="572"/>
      <c r="Z6" s="596"/>
      <c r="AA6" s="572"/>
      <c r="AB6" s="572"/>
      <c r="AC6" s="572"/>
      <c r="AD6" s="572"/>
      <c r="AE6" s="572"/>
      <c r="AF6" s="572"/>
      <c r="AG6" s="572"/>
      <c r="AH6" s="572"/>
      <c r="AI6" s="596"/>
      <c r="AJ6" s="571"/>
      <c r="AK6" s="571"/>
      <c r="AL6" s="571"/>
      <c r="AM6" s="571"/>
      <c r="AN6" s="571"/>
      <c r="AO6" s="571"/>
      <c r="AP6" s="571"/>
      <c r="AQ6" s="571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  <c r="CP6" s="595"/>
      <c r="CQ6" s="595"/>
      <c r="CR6" s="595"/>
      <c r="CS6" s="595"/>
      <c r="CT6" s="595"/>
      <c r="CU6" s="595"/>
      <c r="CV6" s="595"/>
      <c r="CW6" s="595"/>
      <c r="CX6" s="595"/>
      <c r="CY6" s="595"/>
      <c r="CZ6" s="595"/>
      <c r="DA6" s="595"/>
      <c r="DB6" s="595"/>
      <c r="DC6" s="595"/>
      <c r="DD6" s="595"/>
      <c r="DE6" s="595"/>
      <c r="DF6" s="595"/>
      <c r="DG6" s="595"/>
      <c r="DH6" s="595"/>
      <c r="DI6" s="595"/>
      <c r="DJ6" s="595"/>
      <c r="DK6" s="595"/>
      <c r="DL6" s="595"/>
      <c r="DM6" s="595"/>
      <c r="DN6" s="595"/>
      <c r="DO6" s="595"/>
      <c r="DP6" s="595"/>
      <c r="DQ6" s="595"/>
      <c r="DR6" s="595"/>
      <c r="DS6" s="595"/>
      <c r="DT6" s="595"/>
      <c r="DU6" s="595"/>
      <c r="DV6" s="595"/>
      <c r="DW6" s="595"/>
      <c r="DX6" s="595"/>
      <c r="DY6" s="595"/>
      <c r="DZ6" s="595"/>
      <c r="EA6" s="595"/>
    </row>
    <row r="7" spans="1:131" s="595" customFormat="1">
      <c r="B7" s="2781" t="str">
        <f>[5]QCI!B7</f>
        <v>0302.571-98/2009</v>
      </c>
      <c r="C7" s="2781"/>
      <c r="D7" s="2781" t="str">
        <f>[5]QCI!H7</f>
        <v>PREFEITURA DE MAUÁ</v>
      </c>
      <c r="E7" s="2781"/>
      <c r="F7" s="2781"/>
      <c r="G7" s="2781"/>
      <c r="H7" s="597"/>
      <c r="I7" s="597"/>
      <c r="J7" s="597"/>
      <c r="K7" s="597"/>
      <c r="L7" s="2781" t="str">
        <f>[5]QCI!O7</f>
        <v>MAUÁ/SP</v>
      </c>
      <c r="M7" s="2781"/>
      <c r="N7" s="2781"/>
      <c r="O7" s="2781"/>
      <c r="P7" s="2781" t="str">
        <f>[5]QCI!U7</f>
        <v>JARDIM ORATÓRIO</v>
      </c>
      <c r="Q7" s="2781"/>
      <c r="R7" s="2781"/>
      <c r="S7" s="2781"/>
      <c r="T7" s="571"/>
      <c r="U7" s="571"/>
      <c r="V7" s="571"/>
      <c r="W7" s="598"/>
      <c r="X7" s="599"/>
      <c r="Y7" s="600"/>
      <c r="Z7" s="600"/>
      <c r="AA7" s="600"/>
      <c r="AB7" s="600"/>
      <c r="AC7" s="600"/>
      <c r="AD7" s="600"/>
      <c r="AE7" s="600"/>
      <c r="AF7" s="600"/>
      <c r="AG7" s="600"/>
      <c r="AH7" s="601"/>
      <c r="AI7" s="598"/>
      <c r="AJ7" s="571"/>
      <c r="AK7" s="571"/>
      <c r="AL7" s="571"/>
      <c r="AM7" s="571"/>
      <c r="AN7" s="571"/>
      <c r="AO7" s="571"/>
      <c r="AP7" s="571"/>
      <c r="AQ7" s="571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  <c r="BT7" s="575"/>
      <c r="BU7" s="575"/>
      <c r="BV7" s="575"/>
      <c r="BW7" s="575"/>
      <c r="BX7" s="575"/>
      <c r="BY7" s="575"/>
      <c r="BZ7" s="575"/>
      <c r="CA7" s="575"/>
      <c r="CB7" s="575"/>
      <c r="CC7" s="575"/>
      <c r="CD7" s="575"/>
      <c r="CE7" s="575"/>
      <c r="CF7" s="575"/>
      <c r="CG7" s="575"/>
      <c r="CH7" s="575"/>
      <c r="CI7" s="575"/>
      <c r="CJ7" s="575"/>
      <c r="CK7" s="575"/>
      <c r="CL7" s="575"/>
      <c r="CM7" s="575"/>
      <c r="CN7" s="575"/>
      <c r="CO7" s="575"/>
      <c r="CP7" s="575"/>
      <c r="CQ7" s="575"/>
      <c r="CR7" s="575"/>
      <c r="CS7" s="575"/>
      <c r="CT7" s="575"/>
      <c r="CU7" s="575"/>
      <c r="CV7" s="575"/>
      <c r="CW7" s="575"/>
      <c r="CX7" s="575"/>
      <c r="CY7" s="575"/>
      <c r="CZ7" s="575"/>
      <c r="DA7" s="575"/>
      <c r="DB7" s="575"/>
      <c r="DC7" s="575"/>
      <c r="DD7" s="575"/>
      <c r="DE7" s="575"/>
      <c r="DF7" s="575"/>
      <c r="DG7" s="575"/>
      <c r="DH7" s="575"/>
      <c r="DI7" s="575"/>
      <c r="DJ7" s="575"/>
      <c r="DK7" s="575"/>
      <c r="DL7" s="575"/>
      <c r="DM7" s="575"/>
      <c r="DN7" s="575"/>
      <c r="DO7" s="575"/>
      <c r="DP7" s="575"/>
      <c r="DQ7" s="575"/>
      <c r="DR7" s="575"/>
      <c r="DS7" s="575"/>
      <c r="DT7" s="575"/>
      <c r="DU7" s="575"/>
      <c r="DV7" s="575"/>
      <c r="DW7" s="575"/>
      <c r="DX7" s="575"/>
      <c r="DY7" s="575"/>
      <c r="DZ7" s="575"/>
      <c r="EA7" s="575"/>
    </row>
    <row r="8" spans="1:131" ht="3.75" customHeight="1">
      <c r="M8" s="571"/>
      <c r="N8" s="571"/>
      <c r="O8" s="571"/>
      <c r="P8" s="571"/>
      <c r="Q8" s="571"/>
      <c r="R8" s="571"/>
      <c r="S8" s="571"/>
      <c r="T8" s="571"/>
      <c r="U8" s="571"/>
    </row>
    <row r="9" spans="1:131">
      <c r="B9" s="602" t="str">
        <f>[5]QCI!O9</f>
        <v>Programa/Modalidade/Ação</v>
      </c>
      <c r="D9" s="603"/>
      <c r="E9" s="603"/>
      <c r="F9" s="603"/>
      <c r="G9" s="604"/>
      <c r="H9" s="604"/>
      <c r="I9" s="604"/>
      <c r="J9" s="604"/>
      <c r="K9" s="604"/>
      <c r="L9" s="591" t="str">
        <f>'[5]Percentuais do Cronograma'!BT10</f>
        <v>Aprovação  (data)</v>
      </c>
      <c r="M9" s="603"/>
      <c r="N9" s="605" t="str">
        <f>'[5]Percentuais do Cronograma'!BX10</f>
        <v>Mês cronog</v>
      </c>
      <c r="O9" s="603"/>
      <c r="P9" s="591" t="str">
        <f>'[5]Percentuais do Cronograma'!CB10</f>
        <v>Fim vigência (data)</v>
      </c>
      <c r="Q9" s="603"/>
      <c r="R9" s="605" t="s">
        <v>665</v>
      </c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571"/>
      <c r="AK9" s="571"/>
      <c r="AL9" s="571"/>
      <c r="AM9" s="571"/>
      <c r="AN9" s="571"/>
      <c r="AO9" s="571"/>
      <c r="AP9" s="571"/>
      <c r="AQ9" s="571"/>
    </row>
    <row r="10" spans="1:131" ht="12.75" customHeight="1">
      <c r="B10" s="2781" t="str">
        <f>[5]QCI!O10</f>
        <v>Urbanização, Regularização e Integração de Assentamentos Precários / Apoio à melhoria das condições de habitabilidade</v>
      </c>
      <c r="C10" s="2781"/>
      <c r="D10" s="2781"/>
      <c r="E10" s="2781"/>
      <c r="F10" s="2781"/>
      <c r="G10" s="2781"/>
      <c r="H10" s="606"/>
      <c r="I10" s="606"/>
      <c r="J10" s="606"/>
      <c r="K10" s="606"/>
      <c r="L10" s="2781" t="e">
        <f>'[5]Percentuais do Cronograma'!H11</f>
        <v>#REF!</v>
      </c>
      <c r="M10" s="2781"/>
      <c r="N10" s="607"/>
      <c r="O10" s="608"/>
      <c r="P10" s="2781" t="e">
        <f>'[5]Percentuais do Cronograma'!P11</f>
        <v>#REF!</v>
      </c>
      <c r="Q10" s="2781"/>
      <c r="R10" s="607"/>
      <c r="S10" s="608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</row>
    <row r="11" spans="1:131" ht="3.75" customHeight="1">
      <c r="C11" s="600"/>
      <c r="D11" s="600"/>
      <c r="E11" s="600"/>
      <c r="F11" s="600"/>
      <c r="G11" s="600"/>
      <c r="H11" s="609"/>
      <c r="I11" s="609"/>
      <c r="J11" s="609"/>
      <c r="K11" s="609"/>
      <c r="M11" s="600"/>
      <c r="N11" s="600"/>
      <c r="O11" s="600"/>
      <c r="P11" s="600"/>
      <c r="R11" s="610"/>
      <c r="S11" s="610"/>
      <c r="T11" s="610"/>
      <c r="U11" s="610"/>
      <c r="V11" s="610"/>
      <c r="W11" s="610"/>
      <c r="X11" s="611"/>
      <c r="Y11" s="611"/>
      <c r="Z11" s="598"/>
      <c r="AA11" s="598"/>
      <c r="AB11" s="600"/>
      <c r="AC11" s="600"/>
      <c r="AD11" s="600"/>
      <c r="AE11" s="600"/>
      <c r="AF11" s="600"/>
      <c r="AG11" s="600"/>
      <c r="AH11" s="611"/>
      <c r="AI11" s="611"/>
    </row>
    <row r="12" spans="1:131" ht="3.75" customHeight="1"/>
    <row r="13" spans="1:131" ht="12.75" customHeight="1">
      <c r="B13" s="612" t="s">
        <v>657</v>
      </c>
      <c r="C13" s="613" t="s">
        <v>656</v>
      </c>
      <c r="D13" s="614"/>
      <c r="E13" s="614"/>
      <c r="F13" s="612" t="s">
        <v>666</v>
      </c>
      <c r="G13" s="615" t="s">
        <v>667</v>
      </c>
      <c r="H13" s="616" t="s">
        <v>668</v>
      </c>
      <c r="I13" s="617"/>
      <c r="J13" s="617"/>
      <c r="K13" s="617"/>
      <c r="L13" s="618"/>
      <c r="M13" s="619" t="str">
        <f>'[5]Percentuais do Cronograma'!H14</f>
        <v>Parcela</v>
      </c>
      <c r="N13" s="620">
        <f>'[5]Percentuais do Cronograma'!K14</f>
        <v>1</v>
      </c>
      <c r="O13" s="621"/>
      <c r="P13" s="622"/>
      <c r="Q13" s="619" t="str">
        <f>$M13</f>
        <v>Parcela</v>
      </c>
      <c r="R13" s="620">
        <f>N13+1</f>
        <v>2</v>
      </c>
      <c r="S13" s="621"/>
      <c r="T13" s="622"/>
      <c r="U13" s="619" t="str">
        <f>$M13</f>
        <v>Parcela</v>
      </c>
      <c r="V13" s="620">
        <f>R13+1</f>
        <v>3</v>
      </c>
      <c r="W13" s="621"/>
      <c r="X13" s="622"/>
      <c r="Y13" s="619" t="str">
        <f>$M13</f>
        <v>Parcela</v>
      </c>
      <c r="Z13" s="620">
        <f>V13+1</f>
        <v>4</v>
      </c>
      <c r="AA13" s="621"/>
      <c r="AB13" s="622"/>
      <c r="AC13" s="619" t="str">
        <f>$M13</f>
        <v>Parcela</v>
      </c>
      <c r="AD13" s="620">
        <f>Z13+1</f>
        <v>5</v>
      </c>
      <c r="AE13" s="621"/>
      <c r="AF13" s="622"/>
      <c r="AG13" s="619" t="str">
        <f>$M13</f>
        <v>Parcela</v>
      </c>
      <c r="AH13" s="620">
        <f>AD13+1</f>
        <v>6</v>
      </c>
      <c r="AI13" s="621"/>
      <c r="AJ13" s="622"/>
      <c r="AK13" s="619" t="str">
        <f>$M13</f>
        <v>Parcela</v>
      </c>
      <c r="AL13" s="620">
        <f>AH13+1</f>
        <v>7</v>
      </c>
      <c r="AM13" s="621"/>
      <c r="AN13" s="622"/>
      <c r="AO13" s="619" t="str">
        <f>$M13</f>
        <v>Parcela</v>
      </c>
      <c r="AP13" s="620">
        <f>AL13+1</f>
        <v>8</v>
      </c>
      <c r="AQ13" s="621"/>
      <c r="AR13" s="622"/>
      <c r="AS13" s="619" t="str">
        <f>$M13</f>
        <v>Parcela</v>
      </c>
      <c r="AT13" s="620">
        <f>AP13+1</f>
        <v>9</v>
      </c>
      <c r="AU13" s="621"/>
      <c r="AV13" s="622"/>
      <c r="AW13" s="619" t="str">
        <f>$M13</f>
        <v>Parcela</v>
      </c>
      <c r="AX13" s="620">
        <f>AT13+1</f>
        <v>10</v>
      </c>
      <c r="AY13" s="621"/>
      <c r="AZ13" s="622"/>
      <c r="BA13" s="619" t="str">
        <f>$M13</f>
        <v>Parcela</v>
      </c>
      <c r="BB13" s="620">
        <f>AX13+1</f>
        <v>11</v>
      </c>
      <c r="BC13" s="621"/>
      <c r="BD13" s="622"/>
      <c r="BE13" s="619" t="str">
        <f>$M13</f>
        <v>Parcela</v>
      </c>
      <c r="BF13" s="620">
        <f>BB13+1</f>
        <v>12</v>
      </c>
      <c r="BG13" s="621"/>
      <c r="BH13" s="622"/>
      <c r="BI13" s="619" t="str">
        <f>$M13</f>
        <v>Parcela</v>
      </c>
      <c r="BJ13" s="620">
        <f>BF13+1</f>
        <v>13</v>
      </c>
      <c r="BK13" s="621"/>
      <c r="BL13" s="622"/>
      <c r="BM13" s="619" t="str">
        <f>$M13</f>
        <v>Parcela</v>
      </c>
      <c r="BN13" s="620">
        <f>BJ13+1</f>
        <v>14</v>
      </c>
      <c r="BO13" s="621"/>
      <c r="BP13" s="622"/>
      <c r="BQ13" s="619" t="str">
        <f>$M13</f>
        <v>Parcela</v>
      </c>
      <c r="BR13" s="620">
        <f>BN13+1</f>
        <v>15</v>
      </c>
      <c r="BS13" s="621"/>
      <c r="BT13" s="622"/>
      <c r="BU13" s="619" t="str">
        <f>$M13</f>
        <v>Parcela</v>
      </c>
      <c r="BV13" s="620">
        <f>BR13+1</f>
        <v>16</v>
      </c>
      <c r="BW13" s="621"/>
      <c r="BX13" s="622"/>
      <c r="BY13" s="619" t="str">
        <f>$M13</f>
        <v>Parcela</v>
      </c>
      <c r="BZ13" s="620">
        <f>BV13+1</f>
        <v>17</v>
      </c>
      <c r="CA13" s="621"/>
      <c r="CB13" s="622"/>
      <c r="CC13" s="619" t="str">
        <f>$M13</f>
        <v>Parcela</v>
      </c>
      <c r="CD13" s="620">
        <f>BZ13+1</f>
        <v>18</v>
      </c>
      <c r="CE13" s="621"/>
      <c r="CF13" s="622"/>
      <c r="CG13" s="619" t="str">
        <f>$M13</f>
        <v>Parcela</v>
      </c>
      <c r="CH13" s="620">
        <f>CD13+1</f>
        <v>19</v>
      </c>
      <c r="CI13" s="621"/>
      <c r="CJ13" s="622"/>
      <c r="CK13" s="619" t="str">
        <f>$M13</f>
        <v>Parcela</v>
      </c>
      <c r="CL13" s="620">
        <f>CH13+1</f>
        <v>20</v>
      </c>
      <c r="CM13" s="621"/>
      <c r="CN13" s="622"/>
      <c r="CO13" s="619" t="str">
        <f>$M13</f>
        <v>Parcela</v>
      </c>
      <c r="CP13" s="620">
        <f>CL13+1</f>
        <v>21</v>
      </c>
      <c r="CQ13" s="621"/>
      <c r="CR13" s="622"/>
      <c r="CS13" s="619" t="str">
        <f>$M13</f>
        <v>Parcela</v>
      </c>
      <c r="CT13" s="620">
        <f>CP13+1</f>
        <v>22</v>
      </c>
      <c r="CU13" s="621"/>
      <c r="CV13" s="622"/>
      <c r="CW13" s="619" t="str">
        <f>$M13</f>
        <v>Parcela</v>
      </c>
      <c r="CX13" s="620">
        <f>CT13+1</f>
        <v>23</v>
      </c>
      <c r="CY13" s="621"/>
      <c r="CZ13" s="622"/>
      <c r="DA13" s="619" t="str">
        <f>$M13</f>
        <v>Parcela</v>
      </c>
      <c r="DB13" s="620">
        <f>CX13+1</f>
        <v>24</v>
      </c>
      <c r="DC13" s="621"/>
      <c r="DD13" s="622"/>
      <c r="DE13" s="619" t="str">
        <f>$M13</f>
        <v>Parcela</v>
      </c>
      <c r="DF13" s="620">
        <f>DB13+1</f>
        <v>25</v>
      </c>
      <c r="DG13" s="621"/>
      <c r="DH13" s="622"/>
      <c r="DI13" s="619" t="str">
        <f>$M13</f>
        <v>Parcela</v>
      </c>
      <c r="DJ13" s="620">
        <f>DF13+1</f>
        <v>26</v>
      </c>
      <c r="DK13" s="621"/>
      <c r="DL13" s="622"/>
      <c r="DM13" s="619" t="str">
        <f>$M13</f>
        <v>Parcela</v>
      </c>
      <c r="DN13" s="620">
        <f>DJ13+1</f>
        <v>27</v>
      </c>
      <c r="DO13" s="621"/>
      <c r="DP13" s="622"/>
      <c r="DQ13" s="619" t="str">
        <f>$M13</f>
        <v>Parcela</v>
      </c>
      <c r="DR13" s="620">
        <f>DN13+1</f>
        <v>28</v>
      </c>
      <c r="DS13" s="621"/>
      <c r="DT13" s="622"/>
      <c r="DU13" s="619" t="str">
        <f>$M13</f>
        <v>Parcela</v>
      </c>
      <c r="DV13" s="620">
        <f>DR13+1</f>
        <v>29</v>
      </c>
      <c r="DW13" s="621"/>
      <c r="DX13" s="622"/>
      <c r="DY13" s="619" t="str">
        <f>$M13</f>
        <v>Parcela</v>
      </c>
      <c r="DZ13" s="620">
        <f>DV13+1</f>
        <v>30</v>
      </c>
      <c r="EA13" s="621"/>
    </row>
    <row r="14" spans="1:131" ht="12.75" customHeight="1">
      <c r="B14" s="623"/>
      <c r="C14" s="624"/>
      <c r="D14" s="625"/>
      <c r="E14" s="625"/>
      <c r="F14" s="623" t="s">
        <v>42</v>
      </c>
      <c r="G14" s="626" t="s">
        <v>14</v>
      </c>
      <c r="H14" s="627" t="s">
        <v>14</v>
      </c>
      <c r="I14" s="628" t="s">
        <v>669</v>
      </c>
      <c r="J14" s="628" t="s">
        <v>670</v>
      </c>
      <c r="K14" s="628" t="s">
        <v>671</v>
      </c>
      <c r="L14" s="629" t="s">
        <v>14</v>
      </c>
      <c r="M14" s="630" t="e">
        <f>IF([5]QCI!C10&lt;&gt;0,"Financ.(R$)","Repasse")</f>
        <v>#REF!</v>
      </c>
      <c r="N14" s="630" t="s">
        <v>672</v>
      </c>
      <c r="O14" s="631" t="s">
        <v>673</v>
      </c>
      <c r="P14" s="629" t="s">
        <v>14</v>
      </c>
      <c r="Q14" s="630" t="e">
        <f>M14</f>
        <v>#REF!</v>
      </c>
      <c r="R14" s="630" t="str">
        <f>N14</f>
        <v>CP (R$)</v>
      </c>
      <c r="S14" s="631" t="str">
        <f>O14</f>
        <v>Total (R$)</v>
      </c>
      <c r="T14" s="629" t="s">
        <v>14</v>
      </c>
      <c r="U14" s="630" t="e">
        <f>Q14</f>
        <v>#REF!</v>
      </c>
      <c r="V14" s="630" t="str">
        <f>R14</f>
        <v>CP (R$)</v>
      </c>
      <c r="W14" s="631" t="str">
        <f>S14</f>
        <v>Total (R$)</v>
      </c>
      <c r="X14" s="629" t="s">
        <v>14</v>
      </c>
      <c r="Y14" s="630" t="e">
        <f>U14</f>
        <v>#REF!</v>
      </c>
      <c r="Z14" s="630" t="str">
        <f>V14</f>
        <v>CP (R$)</v>
      </c>
      <c r="AA14" s="631" t="str">
        <f>W14</f>
        <v>Total (R$)</v>
      </c>
      <c r="AB14" s="629" t="s">
        <v>14</v>
      </c>
      <c r="AC14" s="630" t="e">
        <f>Y14</f>
        <v>#REF!</v>
      </c>
      <c r="AD14" s="630" t="str">
        <f>Z14</f>
        <v>CP (R$)</v>
      </c>
      <c r="AE14" s="631" t="str">
        <f>AA14</f>
        <v>Total (R$)</v>
      </c>
      <c r="AF14" s="629" t="s">
        <v>14</v>
      </c>
      <c r="AG14" s="630" t="e">
        <f>AC14</f>
        <v>#REF!</v>
      </c>
      <c r="AH14" s="630" t="str">
        <f>AD14</f>
        <v>CP (R$)</v>
      </c>
      <c r="AI14" s="631" t="str">
        <f>AE14</f>
        <v>Total (R$)</v>
      </c>
      <c r="AJ14" s="629" t="s">
        <v>14</v>
      </c>
      <c r="AK14" s="630" t="e">
        <f>AG14</f>
        <v>#REF!</v>
      </c>
      <c r="AL14" s="630" t="str">
        <f>AH14</f>
        <v>CP (R$)</v>
      </c>
      <c r="AM14" s="631" t="str">
        <f>AI14</f>
        <v>Total (R$)</v>
      </c>
      <c r="AN14" s="629" t="s">
        <v>14</v>
      </c>
      <c r="AO14" s="630" t="e">
        <f>AK14</f>
        <v>#REF!</v>
      </c>
      <c r="AP14" s="630" t="str">
        <f>AL14</f>
        <v>CP (R$)</v>
      </c>
      <c r="AQ14" s="631" t="str">
        <f>AM14</f>
        <v>Total (R$)</v>
      </c>
      <c r="AR14" s="629" t="s">
        <v>14</v>
      </c>
      <c r="AS14" s="630" t="e">
        <f>AO14</f>
        <v>#REF!</v>
      </c>
      <c r="AT14" s="630" t="str">
        <f>AP14</f>
        <v>CP (R$)</v>
      </c>
      <c r="AU14" s="631" t="str">
        <f>AQ14</f>
        <v>Total (R$)</v>
      </c>
      <c r="AV14" s="629" t="s">
        <v>14</v>
      </c>
      <c r="AW14" s="630" t="e">
        <f>AS14</f>
        <v>#REF!</v>
      </c>
      <c r="AX14" s="630" t="str">
        <f>AT14</f>
        <v>CP (R$)</v>
      </c>
      <c r="AY14" s="631" t="str">
        <f>AU14</f>
        <v>Total (R$)</v>
      </c>
      <c r="AZ14" s="629" t="s">
        <v>14</v>
      </c>
      <c r="BA14" s="630" t="e">
        <f>AW14</f>
        <v>#REF!</v>
      </c>
      <c r="BB14" s="630" t="str">
        <f>AX14</f>
        <v>CP (R$)</v>
      </c>
      <c r="BC14" s="631" t="str">
        <f>AY14</f>
        <v>Total (R$)</v>
      </c>
      <c r="BD14" s="629" t="s">
        <v>14</v>
      </c>
      <c r="BE14" s="630" t="e">
        <f>BA14</f>
        <v>#REF!</v>
      </c>
      <c r="BF14" s="630" t="str">
        <f>BB14</f>
        <v>CP (R$)</v>
      </c>
      <c r="BG14" s="631" t="str">
        <f>BC14</f>
        <v>Total (R$)</v>
      </c>
      <c r="BH14" s="629" t="s">
        <v>14</v>
      </c>
      <c r="BI14" s="630" t="e">
        <f>BE14</f>
        <v>#REF!</v>
      </c>
      <c r="BJ14" s="630" t="str">
        <f>BF14</f>
        <v>CP (R$)</v>
      </c>
      <c r="BK14" s="631" t="str">
        <f>BG14</f>
        <v>Total (R$)</v>
      </c>
      <c r="BL14" s="629" t="s">
        <v>14</v>
      </c>
      <c r="BM14" s="630" t="e">
        <f>BI14</f>
        <v>#REF!</v>
      </c>
      <c r="BN14" s="630" t="str">
        <f>BJ14</f>
        <v>CP (R$)</v>
      </c>
      <c r="BO14" s="631" t="str">
        <f>BK14</f>
        <v>Total (R$)</v>
      </c>
      <c r="BP14" s="629" t="s">
        <v>14</v>
      </c>
      <c r="BQ14" s="630" t="e">
        <f>BM14</f>
        <v>#REF!</v>
      </c>
      <c r="BR14" s="630" t="str">
        <f>BN14</f>
        <v>CP (R$)</v>
      </c>
      <c r="BS14" s="631" t="str">
        <f>BO14</f>
        <v>Total (R$)</v>
      </c>
      <c r="BT14" s="629" t="s">
        <v>14</v>
      </c>
      <c r="BU14" s="630" t="e">
        <f>BQ14</f>
        <v>#REF!</v>
      </c>
      <c r="BV14" s="630" t="str">
        <f>BR14</f>
        <v>CP (R$)</v>
      </c>
      <c r="BW14" s="631" t="str">
        <f>BS14</f>
        <v>Total (R$)</v>
      </c>
      <c r="BX14" s="629" t="s">
        <v>14</v>
      </c>
      <c r="BY14" s="630" t="e">
        <f>BU14</f>
        <v>#REF!</v>
      </c>
      <c r="BZ14" s="630" t="str">
        <f>BV14</f>
        <v>CP (R$)</v>
      </c>
      <c r="CA14" s="631" t="str">
        <f>BW14</f>
        <v>Total (R$)</v>
      </c>
      <c r="CB14" s="629" t="s">
        <v>14</v>
      </c>
      <c r="CC14" s="630" t="e">
        <f>BY14</f>
        <v>#REF!</v>
      </c>
      <c r="CD14" s="630" t="str">
        <f>BZ14</f>
        <v>CP (R$)</v>
      </c>
      <c r="CE14" s="631" t="str">
        <f>CA14</f>
        <v>Total (R$)</v>
      </c>
      <c r="CF14" s="629" t="s">
        <v>14</v>
      </c>
      <c r="CG14" s="630" t="e">
        <f>CC14</f>
        <v>#REF!</v>
      </c>
      <c r="CH14" s="630" t="str">
        <f>CD14</f>
        <v>CP (R$)</v>
      </c>
      <c r="CI14" s="631" t="str">
        <f>CE14</f>
        <v>Total (R$)</v>
      </c>
      <c r="CJ14" s="629" t="s">
        <v>14</v>
      </c>
      <c r="CK14" s="630" t="e">
        <f>CG14</f>
        <v>#REF!</v>
      </c>
      <c r="CL14" s="630" t="str">
        <f>CH14</f>
        <v>CP (R$)</v>
      </c>
      <c r="CM14" s="631" t="str">
        <f>CI14</f>
        <v>Total (R$)</v>
      </c>
      <c r="CN14" s="629" t="s">
        <v>14</v>
      </c>
      <c r="CO14" s="630" t="e">
        <f>CK14</f>
        <v>#REF!</v>
      </c>
      <c r="CP14" s="630" t="str">
        <f>CL14</f>
        <v>CP (R$)</v>
      </c>
      <c r="CQ14" s="631" t="str">
        <f>CM14</f>
        <v>Total (R$)</v>
      </c>
      <c r="CR14" s="629" t="s">
        <v>14</v>
      </c>
      <c r="CS14" s="630" t="e">
        <f>CO14</f>
        <v>#REF!</v>
      </c>
      <c r="CT14" s="630" t="str">
        <f>CP14</f>
        <v>CP (R$)</v>
      </c>
      <c r="CU14" s="631" t="str">
        <f>CQ14</f>
        <v>Total (R$)</v>
      </c>
      <c r="CV14" s="629" t="s">
        <v>14</v>
      </c>
      <c r="CW14" s="630" t="e">
        <f>CS14</f>
        <v>#REF!</v>
      </c>
      <c r="CX14" s="630" t="str">
        <f>CT14</f>
        <v>CP (R$)</v>
      </c>
      <c r="CY14" s="631" t="str">
        <f>CU14</f>
        <v>Total (R$)</v>
      </c>
      <c r="CZ14" s="629" t="s">
        <v>14</v>
      </c>
      <c r="DA14" s="630" t="e">
        <f>CW14</f>
        <v>#REF!</v>
      </c>
      <c r="DB14" s="630" t="str">
        <f>CX14</f>
        <v>CP (R$)</v>
      </c>
      <c r="DC14" s="631" t="str">
        <f>CY14</f>
        <v>Total (R$)</v>
      </c>
      <c r="DD14" s="629" t="s">
        <v>14</v>
      </c>
      <c r="DE14" s="630" t="e">
        <f>DA14</f>
        <v>#REF!</v>
      </c>
      <c r="DF14" s="630" t="str">
        <f>DB14</f>
        <v>CP (R$)</v>
      </c>
      <c r="DG14" s="631" t="str">
        <f>DC14</f>
        <v>Total (R$)</v>
      </c>
      <c r="DH14" s="629" t="s">
        <v>14</v>
      </c>
      <c r="DI14" s="630" t="e">
        <f>DE14</f>
        <v>#REF!</v>
      </c>
      <c r="DJ14" s="630" t="str">
        <f>DF14</f>
        <v>CP (R$)</v>
      </c>
      <c r="DK14" s="631" t="str">
        <f>DG14</f>
        <v>Total (R$)</v>
      </c>
      <c r="DL14" s="629" t="s">
        <v>14</v>
      </c>
      <c r="DM14" s="630" t="e">
        <f>DI14</f>
        <v>#REF!</v>
      </c>
      <c r="DN14" s="630" t="str">
        <f>DJ14</f>
        <v>CP (R$)</v>
      </c>
      <c r="DO14" s="631" t="str">
        <f>DK14</f>
        <v>Total (R$)</v>
      </c>
      <c r="DP14" s="629" t="s">
        <v>14</v>
      </c>
      <c r="DQ14" s="630" t="e">
        <f>DM14</f>
        <v>#REF!</v>
      </c>
      <c r="DR14" s="630" t="str">
        <f>DN14</f>
        <v>CP (R$)</v>
      </c>
      <c r="DS14" s="631" t="str">
        <f>DO14</f>
        <v>Total (R$)</v>
      </c>
      <c r="DT14" s="629" t="s">
        <v>14</v>
      </c>
      <c r="DU14" s="630" t="e">
        <f>DQ14</f>
        <v>#REF!</v>
      </c>
      <c r="DV14" s="630" t="str">
        <f>DR14</f>
        <v>CP (R$)</v>
      </c>
      <c r="DW14" s="631" t="str">
        <f>DS14</f>
        <v>Total (R$)</v>
      </c>
      <c r="DX14" s="629" t="s">
        <v>14</v>
      </c>
      <c r="DY14" s="630" t="e">
        <f>DU14</f>
        <v>#REF!</v>
      </c>
      <c r="DZ14" s="630" t="str">
        <f>DV14</f>
        <v>CP (R$)</v>
      </c>
      <c r="EA14" s="631" t="str">
        <f>DW14</f>
        <v>Total (R$)</v>
      </c>
    </row>
    <row r="15" spans="1:131" ht="12.75" customHeight="1">
      <c r="B15" s="633">
        <v>1</v>
      </c>
      <c r="C15" s="634" t="str">
        <f>[5]QCI!C16</f>
        <v>Projetos</v>
      </c>
      <c r="D15" s="635" t="s">
        <v>674</v>
      </c>
      <c r="E15" s="636" t="s">
        <v>675</v>
      </c>
      <c r="F15" s="637">
        <f>[5]QCI!Y16</f>
        <v>1483458</v>
      </c>
      <c r="G15" s="638">
        <f>'[5]Percentuais do Cronograma'!G16</f>
        <v>2.7408411594746107E-2</v>
      </c>
      <c r="H15" s="639"/>
      <c r="I15" s="640"/>
      <c r="J15" s="640"/>
      <c r="K15" s="641"/>
      <c r="L15" s="642">
        <f>'[5]Percentuais do Cronograma'!H16</f>
        <v>100</v>
      </c>
      <c r="M15" s="643">
        <f>L$15*[5]QCI!$Y$16*[5]QCI!$R$16/100</f>
        <v>1483458</v>
      </c>
      <c r="N15" s="644" t="e">
        <f>L$15/100*[5]QCI!$Y$16*([5]QCI!$U$16+[5]QCI!$W$16)</f>
        <v>#REF!</v>
      </c>
      <c r="O15" s="645" t="e">
        <f>M15+N15</f>
        <v>#REF!</v>
      </c>
      <c r="P15" s="646" t="e">
        <f>'[5]Percentuais do Cronograma'!L16</f>
        <v>#REF!</v>
      </c>
      <c r="Q15" s="647" t="e">
        <f>P$15*[5]QCI!$Y$16*[5]QCI!$R$16/100</f>
        <v>#REF!</v>
      </c>
      <c r="R15" s="647" t="e">
        <f>P$15/100*[5]QCI!$Y$16*([5]QCI!$U$16+[5]QCI!$W$16)</f>
        <v>#REF!</v>
      </c>
      <c r="S15" s="648" t="e">
        <f>Q15+R15</f>
        <v>#REF!</v>
      </c>
      <c r="T15" s="646">
        <f>'[5]Percentuais do Cronograma'!P16</f>
        <v>4.1666666666600003</v>
      </c>
      <c r="U15" s="647">
        <f>T$15*[5]QCI!$Y$16*[5]QCI!$R$16/100</f>
        <v>61810.749999901105</v>
      </c>
      <c r="V15" s="647" t="e">
        <f>T$15/100*[5]QCI!$Y$16*([5]QCI!$U$16+[5]QCI!$W$16)</f>
        <v>#REF!</v>
      </c>
      <c r="W15" s="648" t="e">
        <f>U15+V15</f>
        <v>#REF!</v>
      </c>
      <c r="X15" s="646">
        <f>'[5]Percentuais do Cronograma'!T16</f>
        <v>4.1666666666600003</v>
      </c>
      <c r="Y15" s="647">
        <f>X$15*[5]QCI!$Y$16*[5]QCI!$R$16/100</f>
        <v>61810.749999901105</v>
      </c>
      <c r="Z15" s="647" t="e">
        <f>X$15/100*[5]QCI!$Y$16*([5]QCI!$U$16+[5]QCI!$W$16)</f>
        <v>#REF!</v>
      </c>
      <c r="AA15" s="648" t="e">
        <f>Y15+Z15</f>
        <v>#REF!</v>
      </c>
      <c r="AB15" s="646">
        <f>'[5]Percentuais do Cronograma'!X16</f>
        <v>4.1666666666600003</v>
      </c>
      <c r="AC15" s="647">
        <f>AB$15*[5]QCI!$Y$16*[5]QCI!$R$16/100</f>
        <v>61810.749999901105</v>
      </c>
      <c r="AD15" s="647" t="e">
        <f>AB$15/100*[5]QCI!$Y$16*([5]QCI!$U$16+[5]QCI!$W$16)</f>
        <v>#REF!</v>
      </c>
      <c r="AE15" s="648" t="e">
        <f>AC15+AD15</f>
        <v>#REF!</v>
      </c>
      <c r="AF15" s="646">
        <f>'[5]Percentuais do Cronograma'!AB16</f>
        <v>4.1666666666600003</v>
      </c>
      <c r="AG15" s="647">
        <f>AF$15*[5]QCI!$Y$16*[5]QCI!$R$16/100</f>
        <v>61810.749999901105</v>
      </c>
      <c r="AH15" s="647" t="e">
        <f>AF$15/100*[5]QCI!$Y$16*([5]QCI!$U$16+[5]QCI!$W$16)</f>
        <v>#REF!</v>
      </c>
      <c r="AI15" s="648" t="e">
        <f>AG15+AH15</f>
        <v>#REF!</v>
      </c>
      <c r="AJ15" s="646">
        <f>'[5]Percentuais do Cronograma'!AF16</f>
        <v>4.1666666666600003</v>
      </c>
      <c r="AK15" s="647">
        <f>AJ$15*[5]QCI!$Y$16*[5]QCI!$R$16/100</f>
        <v>61810.749999901105</v>
      </c>
      <c r="AL15" s="647" t="e">
        <f>AJ$15/100*[5]QCI!$Y$16*([5]QCI!$U$16+[5]QCI!$W$16)</f>
        <v>#REF!</v>
      </c>
      <c r="AM15" s="648" t="e">
        <f>AK15+AL15</f>
        <v>#REF!</v>
      </c>
      <c r="AN15" s="646">
        <f>'[5]Percentuais do Cronograma'!AJ16</f>
        <v>4.1666666666600003</v>
      </c>
      <c r="AO15" s="647">
        <f>AN$15*[5]QCI!$Y$16*[5]QCI!$R$16/100</f>
        <v>61810.749999901105</v>
      </c>
      <c r="AP15" s="647" t="e">
        <f>AN$15/100*[5]QCI!$Y$16*([5]QCI!$U$16+[5]QCI!$W$16)</f>
        <v>#REF!</v>
      </c>
      <c r="AQ15" s="648" t="e">
        <f>AO15+AP15</f>
        <v>#REF!</v>
      </c>
      <c r="AR15" s="646">
        <f>'[5]Percentuais do Cronograma'!AN16</f>
        <v>4.1666666666600003</v>
      </c>
      <c r="AS15" s="647">
        <f>AR$15*[5]QCI!$Y$16*[5]QCI!$R$16/100</f>
        <v>61810.749999901105</v>
      </c>
      <c r="AT15" s="647" t="e">
        <f>AR$15/100*[5]QCI!$Y$16*([5]QCI!$U$16+[5]QCI!$W$16)</f>
        <v>#REF!</v>
      </c>
      <c r="AU15" s="648" t="e">
        <f>AS15+AT15</f>
        <v>#REF!</v>
      </c>
      <c r="AV15" s="646">
        <f>'[5]Percentuais do Cronograma'!AR16</f>
        <v>4.1666666666600003</v>
      </c>
      <c r="AW15" s="647">
        <f>AV$15*[5]QCI!$Y$16*[5]QCI!$R$16/100</f>
        <v>61810.749999901105</v>
      </c>
      <c r="AX15" s="647" t="e">
        <f>AV$15/100*[5]QCI!$Y$16*([5]QCI!$U$16+[5]QCI!$W$16)</f>
        <v>#REF!</v>
      </c>
      <c r="AY15" s="648" t="e">
        <f>AW15+AX15</f>
        <v>#REF!</v>
      </c>
      <c r="AZ15" s="646">
        <f>'[5]Percentuais do Cronograma'!AV16</f>
        <v>4.1666666666600003</v>
      </c>
      <c r="BA15" s="647">
        <f>AZ$15*[5]QCI!$Y$16*[5]QCI!$R$16/100</f>
        <v>61810.749999901105</v>
      </c>
      <c r="BB15" s="647" t="e">
        <f>AZ$15/100*[5]QCI!$Y$16*([5]QCI!$U$16+[5]QCI!$W$16)</f>
        <v>#REF!</v>
      </c>
      <c r="BC15" s="648" t="e">
        <f>BA15+BB15</f>
        <v>#REF!</v>
      </c>
      <c r="BD15" s="646">
        <f>'[5]Percentuais do Cronograma'!AZ16</f>
        <v>4.1666666666600003</v>
      </c>
      <c r="BE15" s="647">
        <f>BD$15*[5]QCI!$Y$16*[5]QCI!$R$16/100</f>
        <v>61810.749999901105</v>
      </c>
      <c r="BF15" s="647" t="e">
        <f>BD$15/100*[5]QCI!$Y$16*([5]QCI!$U$16+[5]QCI!$W$16)</f>
        <v>#REF!</v>
      </c>
      <c r="BG15" s="648" t="e">
        <f>BE15+BF15</f>
        <v>#REF!</v>
      </c>
      <c r="BH15" s="646">
        <f>'[5]Percentuais do Cronograma'!BD16</f>
        <v>4.1666666666600003</v>
      </c>
      <c r="BI15" s="647">
        <f>BH$15*[5]QCI!$Y$16*[5]QCI!$R$16/100</f>
        <v>61810.749999901105</v>
      </c>
      <c r="BJ15" s="647" t="e">
        <f>BH$15/100*[5]QCI!$Y$16*([5]QCI!$U$16+[5]QCI!$W$16)</f>
        <v>#REF!</v>
      </c>
      <c r="BK15" s="648" t="e">
        <f>BI15+BJ15</f>
        <v>#REF!</v>
      </c>
      <c r="BL15" s="646">
        <f>'[5]Percentuais do Cronograma'!BH16</f>
        <v>4.1666666666600003</v>
      </c>
      <c r="BM15" s="647">
        <f>BL$15*[5]QCI!$Y$16*[5]QCI!$R$16/100</f>
        <v>61810.749999901105</v>
      </c>
      <c r="BN15" s="647" t="e">
        <f>BL$15/100*[5]QCI!$Y$16*([5]QCI!$U$16+[5]QCI!$W$16)</f>
        <v>#REF!</v>
      </c>
      <c r="BO15" s="648" t="e">
        <f>BM15+BN15</f>
        <v>#REF!</v>
      </c>
      <c r="BP15" s="646">
        <f>'[5]Percentuais do Cronograma'!BL16</f>
        <v>4.1666666666600003</v>
      </c>
      <c r="BQ15" s="647">
        <f>BP$15*[5]QCI!$Y$16*[5]QCI!$R$16/100</f>
        <v>61810.749999901105</v>
      </c>
      <c r="BR15" s="647" t="e">
        <f>BP$15/100*[5]QCI!$Y$16*([5]QCI!$U$16+[5]QCI!$W$16)</f>
        <v>#REF!</v>
      </c>
      <c r="BS15" s="648" t="e">
        <f>BQ15+BR15</f>
        <v>#REF!</v>
      </c>
      <c r="BT15" s="646">
        <f>'[5]Percentuais do Cronograma'!BP16</f>
        <v>4.1666666666600003</v>
      </c>
      <c r="BU15" s="647">
        <f>BT$15*[5]QCI!$Y$16*[5]QCI!$R$16/100</f>
        <v>61810.749999901105</v>
      </c>
      <c r="BV15" s="647" t="e">
        <f>BT$15/100*[5]QCI!$Y$16*([5]QCI!$U$16+[5]QCI!$W$16)</f>
        <v>#REF!</v>
      </c>
      <c r="BW15" s="648" t="e">
        <f>BU15+BV15</f>
        <v>#REF!</v>
      </c>
      <c r="BX15" s="646">
        <f>'[5]Percentuais do Cronograma'!BT16</f>
        <v>4.1666666666600003</v>
      </c>
      <c r="BY15" s="647">
        <f>BX$15*[5]QCI!$Y$16*[5]QCI!$R$16/100</f>
        <v>61810.749999901105</v>
      </c>
      <c r="BZ15" s="647" t="e">
        <f>BX$15/100*[5]QCI!$Y$16*([5]QCI!$U$16+[5]QCI!$W$16)</f>
        <v>#REF!</v>
      </c>
      <c r="CA15" s="648" t="e">
        <f>BY15+BZ15</f>
        <v>#REF!</v>
      </c>
      <c r="CB15" s="646">
        <f>'[5]Percentuais do Cronograma'!BX16</f>
        <v>4.1666666666600003</v>
      </c>
      <c r="CC15" s="647">
        <f>CB$15*[5]QCI!$Y$16*[5]QCI!$R$16/100</f>
        <v>61810.749999901105</v>
      </c>
      <c r="CD15" s="647" t="e">
        <f>CB$15/100*[5]QCI!$Y$16*([5]QCI!$U$16+[5]QCI!$W$16)</f>
        <v>#REF!</v>
      </c>
      <c r="CE15" s="648" t="e">
        <f>CC15+CD15</f>
        <v>#REF!</v>
      </c>
      <c r="CF15" s="646">
        <f>'[5]Percentuais do Cronograma'!CB16</f>
        <v>4.1666666666600003</v>
      </c>
      <c r="CG15" s="647">
        <f>CF$15*[5]QCI!$Y$16*[5]QCI!$R$16/100</f>
        <v>61810.749999901105</v>
      </c>
      <c r="CH15" s="647" t="e">
        <f>CF$15/100*[5]QCI!$Y$16*([5]QCI!$U$16+[5]QCI!$W$16)</f>
        <v>#REF!</v>
      </c>
      <c r="CI15" s="648" t="e">
        <f>CG15+CH15</f>
        <v>#REF!</v>
      </c>
      <c r="CJ15" s="646">
        <f>'[5]Percentuais do Cronograma'!CF16</f>
        <v>4.1666666666600003</v>
      </c>
      <c r="CK15" s="647">
        <f>CJ$15*[5]QCI!$Y$16*[5]QCI!$R$16/100</f>
        <v>61810.749999901105</v>
      </c>
      <c r="CL15" s="647" t="e">
        <f>CJ$15/100*[5]QCI!$Y$16*([5]QCI!$U$16+[5]QCI!$W$16)</f>
        <v>#REF!</v>
      </c>
      <c r="CM15" s="648" t="e">
        <f>CK15+CL15</f>
        <v>#REF!</v>
      </c>
      <c r="CN15" s="646">
        <f>'[5]Percentuais do Cronograma'!CJ16</f>
        <v>4.1666666666600003</v>
      </c>
      <c r="CO15" s="647">
        <f>CN$15*[5]QCI!$Y$16*[5]QCI!$R$16/100</f>
        <v>61810.749999901105</v>
      </c>
      <c r="CP15" s="647" t="e">
        <f>CN$15/100*[5]QCI!$Y$16*([5]QCI!$U$16+[5]QCI!$W$16)</f>
        <v>#REF!</v>
      </c>
      <c r="CQ15" s="648" t="e">
        <f>CO15+CP15</f>
        <v>#REF!</v>
      </c>
      <c r="CR15" s="646">
        <f>'[5]Percentuais do Cronograma'!CN16</f>
        <v>4.1666666666600003</v>
      </c>
      <c r="CS15" s="647">
        <f>CR$15*[5]QCI!$Y$16*[5]QCI!$R$16/100</f>
        <v>61810.749999901105</v>
      </c>
      <c r="CT15" s="647" t="e">
        <f>CR$15/100*[5]QCI!$Y$16*([5]QCI!$U$16+[5]QCI!$W$16)</f>
        <v>#REF!</v>
      </c>
      <c r="CU15" s="648" t="e">
        <f>CS15+CT15</f>
        <v>#REF!</v>
      </c>
      <c r="CV15" s="646">
        <f>'[5]Percentuais do Cronograma'!CR16</f>
        <v>4.1666666666600003</v>
      </c>
      <c r="CW15" s="647">
        <f>CV$15*[5]QCI!$Y$16*[5]QCI!$R$16/100</f>
        <v>61810.749999901105</v>
      </c>
      <c r="CX15" s="647" t="e">
        <f>CV$15/100*[5]QCI!$Y$16*([5]QCI!$U$16+[5]QCI!$W$16)</f>
        <v>#REF!</v>
      </c>
      <c r="CY15" s="648" t="e">
        <f>CW15+CX15</f>
        <v>#REF!</v>
      </c>
      <c r="CZ15" s="646">
        <f>'[5]Percentuais do Cronograma'!CV16</f>
        <v>4.1666666666600003</v>
      </c>
      <c r="DA15" s="647">
        <f>CZ$15*[5]QCI!$Y$16*[5]QCI!$R$16/100</f>
        <v>61810.749999901105</v>
      </c>
      <c r="DB15" s="647" t="e">
        <f>CZ$15/100*[5]QCI!$Y$16*([5]QCI!$U$16+[5]QCI!$W$16)</f>
        <v>#REF!</v>
      </c>
      <c r="DC15" s="648" t="e">
        <f>DA15+DB15</f>
        <v>#REF!</v>
      </c>
      <c r="DD15" s="646" t="e">
        <f>'[5]Percentuais do Cronograma'!CZ16</f>
        <v>#REF!</v>
      </c>
      <c r="DE15" s="647" t="e">
        <f>DD$15*[5]QCI!$Y$16*[5]QCI!$R$16/100</f>
        <v>#REF!</v>
      </c>
      <c r="DF15" s="647" t="e">
        <f>DD$15/100*[5]QCI!$Y$16*([5]QCI!$U$16+[5]QCI!$W$16)</f>
        <v>#REF!</v>
      </c>
      <c r="DG15" s="648" t="e">
        <f>DE15+DF15</f>
        <v>#REF!</v>
      </c>
      <c r="DH15" s="646" t="e">
        <f>'[5]Percentuais do Cronograma'!DD16</f>
        <v>#REF!</v>
      </c>
      <c r="DI15" s="647" t="e">
        <f>DH$15*[5]QCI!$Y$16*[5]QCI!$R$16/100</f>
        <v>#REF!</v>
      </c>
      <c r="DJ15" s="647" t="e">
        <f>DH$15/100*[5]QCI!$Y$16*([5]QCI!$U$16+[5]QCI!$W$16)</f>
        <v>#REF!</v>
      </c>
      <c r="DK15" s="648" t="e">
        <f>DI15+DJ15</f>
        <v>#REF!</v>
      </c>
      <c r="DL15" s="646" t="e">
        <f>'[5]Percentuais do Cronograma'!DH16</f>
        <v>#REF!</v>
      </c>
      <c r="DM15" s="647" t="e">
        <f>DL$15*[5]QCI!$Y$16*[5]QCI!$R$16/100</f>
        <v>#REF!</v>
      </c>
      <c r="DN15" s="647" t="e">
        <f>DL$15/100*[5]QCI!$Y$16*([5]QCI!$U$16+[5]QCI!$W$16)</f>
        <v>#REF!</v>
      </c>
      <c r="DO15" s="648" t="e">
        <f>DM15+DN15</f>
        <v>#REF!</v>
      </c>
      <c r="DP15" s="646" t="e">
        <f>'[5]Percentuais do Cronograma'!DL16</f>
        <v>#REF!</v>
      </c>
      <c r="DQ15" s="647" t="e">
        <f>DP$15*[5]QCI!$Y$16*[5]QCI!$R$16/100</f>
        <v>#REF!</v>
      </c>
      <c r="DR15" s="647" t="e">
        <f>DP$15/100*[5]QCI!$Y$16*([5]QCI!$U$16+[5]QCI!$W$16)</f>
        <v>#REF!</v>
      </c>
      <c r="DS15" s="648" t="e">
        <f>DQ15+DR15</f>
        <v>#REF!</v>
      </c>
      <c r="DT15" s="646" t="e">
        <f>'[5]Percentuais do Cronograma'!DP16</f>
        <v>#REF!</v>
      </c>
      <c r="DU15" s="647" t="e">
        <f>DT$15*[5]QCI!$Y$16*[5]QCI!$R$16/100</f>
        <v>#REF!</v>
      </c>
      <c r="DV15" s="647" t="e">
        <f>DT$15/100*[5]QCI!$Y$16*([5]QCI!$U$16+[5]QCI!$W$16)</f>
        <v>#REF!</v>
      </c>
      <c r="DW15" s="648" t="e">
        <f>DU15+DV15</f>
        <v>#REF!</v>
      </c>
      <c r="DX15" s="646" t="e">
        <f>'[5]Percentuais do Cronograma'!DT16</f>
        <v>#REF!</v>
      </c>
      <c r="DY15" s="647" t="e">
        <f>DX$15*[5]QCI!$Y$16*[5]QCI!$R$16/100</f>
        <v>#REF!</v>
      </c>
      <c r="DZ15" s="647" t="e">
        <f>DX$15/100*[5]QCI!$Y$16*([5]QCI!$U$16+[5]QCI!$W$16)</f>
        <v>#REF!</v>
      </c>
      <c r="EA15" s="648" t="e">
        <f>DY15+DZ15</f>
        <v>#REF!</v>
      </c>
    </row>
    <row r="16" spans="1:131" ht="12.75" hidden="1" customHeight="1">
      <c r="B16" s="649"/>
      <c r="C16" s="650"/>
      <c r="D16" s="651" t="s">
        <v>674</v>
      </c>
      <c r="E16" s="652" t="s">
        <v>676</v>
      </c>
      <c r="F16" s="653">
        <f>IF(F17&lt;&gt;0,F15-F17,0)</f>
        <v>0</v>
      </c>
      <c r="G16" s="654"/>
      <c r="H16" s="655"/>
      <c r="I16" s="656"/>
      <c r="J16" s="656"/>
      <c r="K16" s="657"/>
      <c r="L16" s="658">
        <f t="shared" ref="L16:BW16" si="0">L15+H16</f>
        <v>100</v>
      </c>
      <c r="M16" s="658">
        <f t="shared" si="0"/>
        <v>1483458</v>
      </c>
      <c r="N16" s="659" t="e">
        <f t="shared" si="0"/>
        <v>#REF!</v>
      </c>
      <c r="O16" s="660" t="e">
        <f>#REF!</f>
        <v>#REF!</v>
      </c>
      <c r="P16" s="661" t="e">
        <f t="shared" si="0"/>
        <v>#REF!</v>
      </c>
      <c r="Q16" s="662" t="e">
        <f t="shared" si="0"/>
        <v>#REF!</v>
      </c>
      <c r="R16" s="663" t="e">
        <f t="shared" si="0"/>
        <v>#REF!</v>
      </c>
      <c r="S16" s="664" t="e">
        <f t="shared" si="0"/>
        <v>#REF!</v>
      </c>
      <c r="T16" s="661" t="e">
        <f t="shared" si="0"/>
        <v>#REF!</v>
      </c>
      <c r="U16" s="662" t="e">
        <f t="shared" si="0"/>
        <v>#REF!</v>
      </c>
      <c r="V16" s="663" t="e">
        <f t="shared" si="0"/>
        <v>#REF!</v>
      </c>
      <c r="W16" s="664" t="e">
        <f t="shared" si="0"/>
        <v>#REF!</v>
      </c>
      <c r="X16" s="661" t="e">
        <f t="shared" si="0"/>
        <v>#REF!</v>
      </c>
      <c r="Y16" s="662" t="e">
        <f t="shared" si="0"/>
        <v>#REF!</v>
      </c>
      <c r="Z16" s="663" t="e">
        <f t="shared" si="0"/>
        <v>#REF!</v>
      </c>
      <c r="AA16" s="664" t="e">
        <f t="shared" si="0"/>
        <v>#REF!</v>
      </c>
      <c r="AB16" s="661" t="e">
        <f t="shared" si="0"/>
        <v>#REF!</v>
      </c>
      <c r="AC16" s="662" t="e">
        <f t="shared" si="0"/>
        <v>#REF!</v>
      </c>
      <c r="AD16" s="663" t="e">
        <f t="shared" si="0"/>
        <v>#REF!</v>
      </c>
      <c r="AE16" s="664" t="e">
        <f t="shared" si="0"/>
        <v>#REF!</v>
      </c>
      <c r="AF16" s="661" t="e">
        <f t="shared" si="0"/>
        <v>#REF!</v>
      </c>
      <c r="AG16" s="662" t="e">
        <f t="shared" si="0"/>
        <v>#REF!</v>
      </c>
      <c r="AH16" s="663" t="e">
        <f t="shared" si="0"/>
        <v>#REF!</v>
      </c>
      <c r="AI16" s="664" t="e">
        <f t="shared" si="0"/>
        <v>#REF!</v>
      </c>
      <c r="AJ16" s="661" t="e">
        <f t="shared" si="0"/>
        <v>#REF!</v>
      </c>
      <c r="AK16" s="662" t="e">
        <f t="shared" si="0"/>
        <v>#REF!</v>
      </c>
      <c r="AL16" s="663" t="e">
        <f t="shared" si="0"/>
        <v>#REF!</v>
      </c>
      <c r="AM16" s="664" t="e">
        <f t="shared" si="0"/>
        <v>#REF!</v>
      </c>
      <c r="AN16" s="661" t="e">
        <f t="shared" si="0"/>
        <v>#REF!</v>
      </c>
      <c r="AO16" s="662" t="e">
        <f t="shared" si="0"/>
        <v>#REF!</v>
      </c>
      <c r="AP16" s="663" t="e">
        <f t="shared" si="0"/>
        <v>#REF!</v>
      </c>
      <c r="AQ16" s="664" t="e">
        <f t="shared" si="0"/>
        <v>#REF!</v>
      </c>
      <c r="AR16" s="661" t="e">
        <f t="shared" si="0"/>
        <v>#REF!</v>
      </c>
      <c r="AS16" s="662" t="e">
        <f t="shared" si="0"/>
        <v>#REF!</v>
      </c>
      <c r="AT16" s="663" t="e">
        <f t="shared" si="0"/>
        <v>#REF!</v>
      </c>
      <c r="AU16" s="664" t="e">
        <f t="shared" si="0"/>
        <v>#REF!</v>
      </c>
      <c r="AV16" s="661" t="e">
        <f t="shared" si="0"/>
        <v>#REF!</v>
      </c>
      <c r="AW16" s="662" t="e">
        <f t="shared" si="0"/>
        <v>#REF!</v>
      </c>
      <c r="AX16" s="663" t="e">
        <f t="shared" si="0"/>
        <v>#REF!</v>
      </c>
      <c r="AY16" s="664" t="e">
        <f t="shared" si="0"/>
        <v>#REF!</v>
      </c>
      <c r="AZ16" s="661" t="e">
        <f t="shared" si="0"/>
        <v>#REF!</v>
      </c>
      <c r="BA16" s="662" t="e">
        <f t="shared" si="0"/>
        <v>#REF!</v>
      </c>
      <c r="BB16" s="663" t="e">
        <f t="shared" si="0"/>
        <v>#REF!</v>
      </c>
      <c r="BC16" s="664" t="e">
        <f t="shared" si="0"/>
        <v>#REF!</v>
      </c>
      <c r="BD16" s="661" t="e">
        <f t="shared" si="0"/>
        <v>#REF!</v>
      </c>
      <c r="BE16" s="662" t="e">
        <f t="shared" si="0"/>
        <v>#REF!</v>
      </c>
      <c r="BF16" s="663" t="e">
        <f t="shared" si="0"/>
        <v>#REF!</v>
      </c>
      <c r="BG16" s="664" t="e">
        <f t="shared" si="0"/>
        <v>#REF!</v>
      </c>
      <c r="BH16" s="661" t="e">
        <f t="shared" si="0"/>
        <v>#REF!</v>
      </c>
      <c r="BI16" s="662" t="e">
        <f t="shared" si="0"/>
        <v>#REF!</v>
      </c>
      <c r="BJ16" s="663" t="e">
        <f t="shared" si="0"/>
        <v>#REF!</v>
      </c>
      <c r="BK16" s="664" t="e">
        <f t="shared" si="0"/>
        <v>#REF!</v>
      </c>
      <c r="BL16" s="661" t="e">
        <f t="shared" si="0"/>
        <v>#REF!</v>
      </c>
      <c r="BM16" s="662" t="e">
        <f t="shared" si="0"/>
        <v>#REF!</v>
      </c>
      <c r="BN16" s="663" t="e">
        <f t="shared" si="0"/>
        <v>#REF!</v>
      </c>
      <c r="BO16" s="664" t="e">
        <f t="shared" si="0"/>
        <v>#REF!</v>
      </c>
      <c r="BP16" s="661" t="e">
        <f t="shared" si="0"/>
        <v>#REF!</v>
      </c>
      <c r="BQ16" s="662" t="e">
        <f t="shared" si="0"/>
        <v>#REF!</v>
      </c>
      <c r="BR16" s="663" t="e">
        <f t="shared" si="0"/>
        <v>#REF!</v>
      </c>
      <c r="BS16" s="664" t="e">
        <f t="shared" si="0"/>
        <v>#REF!</v>
      </c>
      <c r="BT16" s="661" t="e">
        <f t="shared" si="0"/>
        <v>#REF!</v>
      </c>
      <c r="BU16" s="662" t="e">
        <f t="shared" si="0"/>
        <v>#REF!</v>
      </c>
      <c r="BV16" s="663" t="e">
        <f t="shared" si="0"/>
        <v>#REF!</v>
      </c>
      <c r="BW16" s="664" t="e">
        <f t="shared" si="0"/>
        <v>#REF!</v>
      </c>
      <c r="BX16" s="661" t="e">
        <f t="shared" ref="BX16:EA16" si="1">BX15+BT16</f>
        <v>#REF!</v>
      </c>
      <c r="BY16" s="662" t="e">
        <f t="shared" si="1"/>
        <v>#REF!</v>
      </c>
      <c r="BZ16" s="663" t="e">
        <f t="shared" si="1"/>
        <v>#REF!</v>
      </c>
      <c r="CA16" s="664" t="e">
        <f t="shared" si="1"/>
        <v>#REF!</v>
      </c>
      <c r="CB16" s="661" t="e">
        <f t="shared" si="1"/>
        <v>#REF!</v>
      </c>
      <c r="CC16" s="662" t="e">
        <f t="shared" si="1"/>
        <v>#REF!</v>
      </c>
      <c r="CD16" s="663" t="e">
        <f t="shared" si="1"/>
        <v>#REF!</v>
      </c>
      <c r="CE16" s="664" t="e">
        <f t="shared" si="1"/>
        <v>#REF!</v>
      </c>
      <c r="CF16" s="661" t="e">
        <f t="shared" si="1"/>
        <v>#REF!</v>
      </c>
      <c r="CG16" s="662" t="e">
        <f t="shared" si="1"/>
        <v>#REF!</v>
      </c>
      <c r="CH16" s="663" t="e">
        <f t="shared" si="1"/>
        <v>#REF!</v>
      </c>
      <c r="CI16" s="664" t="e">
        <f t="shared" si="1"/>
        <v>#REF!</v>
      </c>
      <c r="CJ16" s="661" t="e">
        <f t="shared" si="1"/>
        <v>#REF!</v>
      </c>
      <c r="CK16" s="662" t="e">
        <f t="shared" si="1"/>
        <v>#REF!</v>
      </c>
      <c r="CL16" s="663" t="e">
        <f t="shared" si="1"/>
        <v>#REF!</v>
      </c>
      <c r="CM16" s="664" t="e">
        <f t="shared" si="1"/>
        <v>#REF!</v>
      </c>
      <c r="CN16" s="661" t="e">
        <f t="shared" si="1"/>
        <v>#REF!</v>
      </c>
      <c r="CO16" s="662" t="e">
        <f t="shared" si="1"/>
        <v>#REF!</v>
      </c>
      <c r="CP16" s="663" t="e">
        <f t="shared" si="1"/>
        <v>#REF!</v>
      </c>
      <c r="CQ16" s="664" t="e">
        <f t="shared" si="1"/>
        <v>#REF!</v>
      </c>
      <c r="CR16" s="661" t="e">
        <f t="shared" si="1"/>
        <v>#REF!</v>
      </c>
      <c r="CS16" s="662" t="e">
        <f t="shared" si="1"/>
        <v>#REF!</v>
      </c>
      <c r="CT16" s="663" t="e">
        <f t="shared" si="1"/>
        <v>#REF!</v>
      </c>
      <c r="CU16" s="664" t="e">
        <f t="shared" si="1"/>
        <v>#REF!</v>
      </c>
      <c r="CV16" s="661" t="e">
        <f t="shared" si="1"/>
        <v>#REF!</v>
      </c>
      <c r="CW16" s="662" t="e">
        <f t="shared" si="1"/>
        <v>#REF!</v>
      </c>
      <c r="CX16" s="663" t="e">
        <f t="shared" si="1"/>
        <v>#REF!</v>
      </c>
      <c r="CY16" s="664" t="e">
        <f t="shared" si="1"/>
        <v>#REF!</v>
      </c>
      <c r="CZ16" s="661" t="e">
        <f t="shared" si="1"/>
        <v>#REF!</v>
      </c>
      <c r="DA16" s="662" t="e">
        <f t="shared" si="1"/>
        <v>#REF!</v>
      </c>
      <c r="DB16" s="663" t="e">
        <f t="shared" si="1"/>
        <v>#REF!</v>
      </c>
      <c r="DC16" s="664" t="e">
        <f t="shared" si="1"/>
        <v>#REF!</v>
      </c>
      <c r="DD16" s="661" t="e">
        <f t="shared" si="1"/>
        <v>#REF!</v>
      </c>
      <c r="DE16" s="662" t="e">
        <f t="shared" si="1"/>
        <v>#REF!</v>
      </c>
      <c r="DF16" s="663" t="e">
        <f t="shared" si="1"/>
        <v>#REF!</v>
      </c>
      <c r="DG16" s="664" t="e">
        <f t="shared" si="1"/>
        <v>#REF!</v>
      </c>
      <c r="DH16" s="661" t="e">
        <f t="shared" si="1"/>
        <v>#REF!</v>
      </c>
      <c r="DI16" s="662" t="e">
        <f t="shared" si="1"/>
        <v>#REF!</v>
      </c>
      <c r="DJ16" s="663" t="e">
        <f t="shared" si="1"/>
        <v>#REF!</v>
      </c>
      <c r="DK16" s="664" t="e">
        <f t="shared" si="1"/>
        <v>#REF!</v>
      </c>
      <c r="DL16" s="661" t="e">
        <f t="shared" si="1"/>
        <v>#REF!</v>
      </c>
      <c r="DM16" s="662" t="e">
        <f t="shared" si="1"/>
        <v>#REF!</v>
      </c>
      <c r="DN16" s="663" t="e">
        <f t="shared" si="1"/>
        <v>#REF!</v>
      </c>
      <c r="DO16" s="664" t="e">
        <f t="shared" si="1"/>
        <v>#REF!</v>
      </c>
      <c r="DP16" s="661" t="e">
        <f t="shared" si="1"/>
        <v>#REF!</v>
      </c>
      <c r="DQ16" s="662" t="e">
        <f t="shared" si="1"/>
        <v>#REF!</v>
      </c>
      <c r="DR16" s="663" t="e">
        <f t="shared" si="1"/>
        <v>#REF!</v>
      </c>
      <c r="DS16" s="664" t="e">
        <f t="shared" si="1"/>
        <v>#REF!</v>
      </c>
      <c r="DT16" s="661" t="e">
        <f t="shared" si="1"/>
        <v>#REF!</v>
      </c>
      <c r="DU16" s="662" t="e">
        <f t="shared" si="1"/>
        <v>#REF!</v>
      </c>
      <c r="DV16" s="663" t="e">
        <f t="shared" si="1"/>
        <v>#REF!</v>
      </c>
      <c r="DW16" s="664" t="e">
        <f t="shared" si="1"/>
        <v>#REF!</v>
      </c>
      <c r="DX16" s="661" t="e">
        <f t="shared" si="1"/>
        <v>#REF!</v>
      </c>
      <c r="DY16" s="662" t="e">
        <f t="shared" si="1"/>
        <v>#REF!</v>
      </c>
      <c r="DZ16" s="663" t="e">
        <f t="shared" si="1"/>
        <v>#REF!</v>
      </c>
      <c r="EA16" s="664" t="e">
        <f t="shared" si="1"/>
        <v>#REF!</v>
      </c>
    </row>
    <row r="17" spans="2:131" ht="12.75" hidden="1" customHeight="1">
      <c r="B17" s="649"/>
      <c r="C17" s="650"/>
      <c r="D17" s="665" t="s">
        <v>677</v>
      </c>
      <c r="E17" s="666" t="s">
        <v>678</v>
      </c>
      <c r="F17" s="667"/>
      <c r="G17" s="668">
        <f>IF(F17=0,0,F17/F$115)</f>
        <v>0</v>
      </c>
      <c r="H17" s="669"/>
      <c r="I17" s="670"/>
      <c r="J17" s="670"/>
      <c r="K17" s="671"/>
      <c r="L17" s="672">
        <f>IF(O17&lt;&gt;0,(O17/$F17)*100,0)</f>
        <v>0</v>
      </c>
      <c r="M17" s="672">
        <f>ROUND(O17*[5]QCI!$R$16,2)</f>
        <v>0</v>
      </c>
      <c r="N17" s="673">
        <f>O17-M17</f>
        <v>0</v>
      </c>
      <c r="O17" s="674"/>
      <c r="P17" s="675">
        <f>IF(S17&lt;&gt;0,(S17/$F17)*100,0)</f>
        <v>0</v>
      </c>
      <c r="Q17" s="672">
        <f>ROUND(S17*[5]QCI!$R$16,2)</f>
        <v>0</v>
      </c>
      <c r="R17" s="672">
        <f>S17-Q17</f>
        <v>0</v>
      </c>
      <c r="S17" s="674"/>
      <c r="T17" s="675">
        <f>IF(W17&lt;&gt;0,(W17/$F17)*100,0)</f>
        <v>0</v>
      </c>
      <c r="U17" s="672">
        <f>ROUND(W17*[5]QCI!$R$16,2)</f>
        <v>0</v>
      </c>
      <c r="V17" s="672">
        <f>W17-U17</f>
        <v>0</v>
      </c>
      <c r="W17" s="674"/>
      <c r="X17" s="675">
        <f>IF(AA17&lt;&gt;0,(AA17/$F17)*100,0)</f>
        <v>0</v>
      </c>
      <c r="Y17" s="672">
        <f>ROUND(AA17*[5]QCI!$R$16,2)</f>
        <v>0</v>
      </c>
      <c r="Z17" s="672">
        <f>AA17-Y17</f>
        <v>0</v>
      </c>
      <c r="AA17" s="674"/>
      <c r="AB17" s="675">
        <f>IF(AE17&lt;&gt;0,(AE17/$F17)*100,0)</f>
        <v>0</v>
      </c>
      <c r="AC17" s="672">
        <f>ROUND(AE17*[5]QCI!$R$16,2)</f>
        <v>0</v>
      </c>
      <c r="AD17" s="672">
        <f>AE17-AC17</f>
        <v>0</v>
      </c>
      <c r="AE17" s="674"/>
      <c r="AF17" s="675">
        <f>IF(AI17&lt;&gt;0,(AI17/$F17)*100,0)</f>
        <v>0</v>
      </c>
      <c r="AG17" s="672">
        <f>ROUND(AI17*[5]QCI!$R$16,2)</f>
        <v>0</v>
      </c>
      <c r="AH17" s="672">
        <f>AI17-AG17</f>
        <v>0</v>
      </c>
      <c r="AI17" s="674"/>
      <c r="AJ17" s="675">
        <f>IF(AM17&lt;&gt;0,(AM17/$F17)*100,0)</f>
        <v>0</v>
      </c>
      <c r="AK17" s="672">
        <f>ROUND(AM17*[5]QCI!$R$16,2)</f>
        <v>0</v>
      </c>
      <c r="AL17" s="672">
        <f>AM17-AK17</f>
        <v>0</v>
      </c>
      <c r="AM17" s="674"/>
      <c r="AN17" s="675">
        <f>IF(AQ17&lt;&gt;0,(AQ17/$F17)*100,0)</f>
        <v>0</v>
      </c>
      <c r="AO17" s="672">
        <f>ROUND(AQ17*[5]QCI!$R$16,2)</f>
        <v>0</v>
      </c>
      <c r="AP17" s="672">
        <f>AQ17-AO17</f>
        <v>0</v>
      </c>
      <c r="AQ17" s="674"/>
      <c r="AR17" s="675">
        <f>IF(AU17&lt;&gt;0,(AU17/$F17)*100,0)</f>
        <v>0</v>
      </c>
      <c r="AS17" s="672">
        <f>ROUND(AU17*[5]QCI!$R$16,2)</f>
        <v>0</v>
      </c>
      <c r="AT17" s="672">
        <f>AU17-AS17</f>
        <v>0</v>
      </c>
      <c r="AU17" s="674"/>
      <c r="AV17" s="675">
        <f>IF(AY17&lt;&gt;0,(AY17/$F17)*100,0)</f>
        <v>0</v>
      </c>
      <c r="AW17" s="672">
        <f>ROUND(AY17*[5]QCI!$R$16,2)</f>
        <v>0</v>
      </c>
      <c r="AX17" s="672">
        <f>AY17-AW17</f>
        <v>0</v>
      </c>
      <c r="AY17" s="674"/>
      <c r="AZ17" s="675">
        <f>IF(BC17&lt;&gt;0,(BC17/$F17)*100,0)</f>
        <v>0</v>
      </c>
      <c r="BA17" s="672">
        <f>ROUND(BC17*[5]QCI!$R$16,2)</f>
        <v>0</v>
      </c>
      <c r="BB17" s="672">
        <f>BC17-BA17</f>
        <v>0</v>
      </c>
      <c r="BC17" s="674"/>
      <c r="BD17" s="675">
        <f>IF(BG17&lt;&gt;0,(BG17/$F17)*100,0)</f>
        <v>0</v>
      </c>
      <c r="BE17" s="672">
        <f>ROUND(BG17*[5]QCI!$R$16,2)</f>
        <v>0</v>
      </c>
      <c r="BF17" s="672">
        <f>BG17-BE17</f>
        <v>0</v>
      </c>
      <c r="BG17" s="674"/>
      <c r="BH17" s="675">
        <f>IF(BK17&lt;&gt;0,(BK17/$F17)*100,0)</f>
        <v>0</v>
      </c>
      <c r="BI17" s="672">
        <f>ROUND(BK17*[5]QCI!$R$16,2)</f>
        <v>0</v>
      </c>
      <c r="BJ17" s="672">
        <f>BK17-BI17</f>
        <v>0</v>
      </c>
      <c r="BK17" s="674"/>
      <c r="BL17" s="675">
        <f>IF(BO17&lt;&gt;0,(BO17/$F17)*100,0)</f>
        <v>0</v>
      </c>
      <c r="BM17" s="672">
        <f>ROUND(BO17*[5]QCI!$R$16,2)</f>
        <v>0</v>
      </c>
      <c r="BN17" s="672">
        <f>BO17-BM17</f>
        <v>0</v>
      </c>
      <c r="BO17" s="674"/>
      <c r="BP17" s="675">
        <f>IF(BS17&lt;&gt;0,(BS17/$F17)*100,0)</f>
        <v>0</v>
      </c>
      <c r="BQ17" s="672">
        <f>ROUND(BS17*[5]QCI!$R$16,2)</f>
        <v>0</v>
      </c>
      <c r="BR17" s="672">
        <f>BS17-BQ17</f>
        <v>0</v>
      </c>
      <c r="BS17" s="674"/>
      <c r="BT17" s="675">
        <f>IF(BW17&lt;&gt;0,(BW17/$F17)*100,0)</f>
        <v>0</v>
      </c>
      <c r="BU17" s="672">
        <f>ROUND(BW17*[5]QCI!$R$16,2)</f>
        <v>0</v>
      </c>
      <c r="BV17" s="672">
        <f>BW17-BU17</f>
        <v>0</v>
      </c>
      <c r="BW17" s="674"/>
      <c r="BX17" s="675">
        <f>IF(CA17&lt;&gt;0,(CA17/$F17)*100,0)</f>
        <v>0</v>
      </c>
      <c r="BY17" s="672">
        <f>ROUND(CA17*[5]QCI!$R$16,2)</f>
        <v>0</v>
      </c>
      <c r="BZ17" s="672">
        <f>CA17-BY17</f>
        <v>0</v>
      </c>
      <c r="CA17" s="674"/>
      <c r="CB17" s="675">
        <f>IF(CE17&lt;&gt;0,(CE17/$F17)*100,0)</f>
        <v>0</v>
      </c>
      <c r="CC17" s="672">
        <f>ROUND(CE17*[5]QCI!$R$16,2)</f>
        <v>0</v>
      </c>
      <c r="CD17" s="672">
        <f>CE17-CC17</f>
        <v>0</v>
      </c>
      <c r="CE17" s="674"/>
      <c r="CF17" s="675">
        <f>IF(CI17&lt;&gt;0,(CI17/$F17)*100,0)</f>
        <v>0</v>
      </c>
      <c r="CG17" s="672">
        <f>ROUND(CI17*[5]QCI!$R$16,2)</f>
        <v>0</v>
      </c>
      <c r="CH17" s="672">
        <f>CI17-CG17</f>
        <v>0</v>
      </c>
      <c r="CI17" s="674"/>
      <c r="CJ17" s="675">
        <f>IF(CM17&lt;&gt;0,(CM17/$F17)*100,0)</f>
        <v>0</v>
      </c>
      <c r="CK17" s="672">
        <f>ROUND(CM17*[5]QCI!$R$16,2)</f>
        <v>0</v>
      </c>
      <c r="CL17" s="672">
        <f>CM17-CK17</f>
        <v>0</v>
      </c>
      <c r="CM17" s="674"/>
      <c r="CN17" s="675">
        <f>IF(CQ17&lt;&gt;0,(CQ17/$F17)*100,0)</f>
        <v>0</v>
      </c>
      <c r="CO17" s="672">
        <f>ROUND(CQ17*[5]QCI!$R$16,2)</f>
        <v>0</v>
      </c>
      <c r="CP17" s="672">
        <f>CQ17-CO17</f>
        <v>0</v>
      </c>
      <c r="CQ17" s="674"/>
      <c r="CR17" s="675">
        <f>IF(CU17&lt;&gt;0,(CU17/$F17)*100,0)</f>
        <v>0</v>
      </c>
      <c r="CS17" s="672">
        <f>ROUND(CU17*[5]QCI!$R$16,2)</f>
        <v>0</v>
      </c>
      <c r="CT17" s="672">
        <f>CU17-CS17</f>
        <v>0</v>
      </c>
      <c r="CU17" s="674"/>
      <c r="CV17" s="675">
        <f>IF(CY17&lt;&gt;0,(CY17/$F17)*100,0)</f>
        <v>0</v>
      </c>
      <c r="CW17" s="672">
        <f>ROUND(CY17*[5]QCI!$R$16,2)</f>
        <v>0</v>
      </c>
      <c r="CX17" s="672">
        <f>CY17-CW17</f>
        <v>0</v>
      </c>
      <c r="CY17" s="674"/>
      <c r="CZ17" s="675">
        <f>IF(DC17&lt;&gt;0,(DC17/$F17)*100,0)</f>
        <v>0</v>
      </c>
      <c r="DA17" s="672">
        <f>ROUND(DC17*[5]QCI!$R$16,2)</f>
        <v>0</v>
      </c>
      <c r="DB17" s="672">
        <f>DC17-DA17</f>
        <v>0</v>
      </c>
      <c r="DC17" s="674"/>
      <c r="DD17" s="675">
        <f>IF(DG17&lt;&gt;0,(DG17/$F17)*100,0)</f>
        <v>0</v>
      </c>
      <c r="DE17" s="672">
        <f>ROUND(DG17*[5]QCI!$R$16,2)</f>
        <v>0</v>
      </c>
      <c r="DF17" s="672">
        <f>DG17-DE17</f>
        <v>0</v>
      </c>
      <c r="DG17" s="674"/>
      <c r="DH17" s="675">
        <f>IF(DK17&lt;&gt;0,(DK17/$F17)*100,0)</f>
        <v>0</v>
      </c>
      <c r="DI17" s="672">
        <f>ROUND(DK17*[5]QCI!$R$16,2)</f>
        <v>0</v>
      </c>
      <c r="DJ17" s="672">
        <f>DK17-DI17</f>
        <v>0</v>
      </c>
      <c r="DK17" s="674"/>
      <c r="DL17" s="675">
        <f>IF(DO17&lt;&gt;0,(DO17/$F17)*100,0)</f>
        <v>0</v>
      </c>
      <c r="DM17" s="672">
        <f>ROUND(DO17*[5]QCI!$R$16,2)</f>
        <v>0</v>
      </c>
      <c r="DN17" s="672">
        <f>DO17-DM17</f>
        <v>0</v>
      </c>
      <c r="DO17" s="674"/>
      <c r="DP17" s="675">
        <f>IF(DS17&lt;&gt;0,(DS17/$F17)*100,0)</f>
        <v>0</v>
      </c>
      <c r="DQ17" s="672">
        <f>ROUND(DS17*[5]QCI!$R$16,2)</f>
        <v>0</v>
      </c>
      <c r="DR17" s="672">
        <f>DS17-DQ17</f>
        <v>0</v>
      </c>
      <c r="DS17" s="674"/>
      <c r="DT17" s="675">
        <f>IF(DW17&lt;&gt;0,(DW17/$F17)*100,0)</f>
        <v>0</v>
      </c>
      <c r="DU17" s="672">
        <f>ROUND(DW17*[5]QCI!$R$16,2)</f>
        <v>0</v>
      </c>
      <c r="DV17" s="672">
        <f>DW17-DU17</f>
        <v>0</v>
      </c>
      <c r="DW17" s="674"/>
      <c r="DX17" s="675">
        <f>IF(EA17&lt;&gt;0,(EA17/$F17)*100,0)</f>
        <v>0</v>
      </c>
      <c r="DY17" s="672">
        <f>ROUND(EA17*[5]QCI!$R$16,2)</f>
        <v>0</v>
      </c>
      <c r="DZ17" s="672">
        <f>EA17-DY17</f>
        <v>0</v>
      </c>
      <c r="EA17" s="674"/>
    </row>
    <row r="18" spans="2:131" ht="12.75" hidden="1" customHeight="1">
      <c r="B18" s="649"/>
      <c r="C18" s="650"/>
      <c r="D18" s="676" t="s">
        <v>679</v>
      </c>
      <c r="E18" s="677" t="s">
        <v>680</v>
      </c>
      <c r="F18" s="678">
        <f>IF(F17=0,F15,F17)</f>
        <v>1483458</v>
      </c>
      <c r="G18" s="679"/>
      <c r="H18" s="680"/>
      <c r="I18" s="681"/>
      <c r="J18" s="681"/>
      <c r="K18" s="682"/>
      <c r="L18" s="683">
        <f t="shared" ref="L18:BW18" si="2">L17+H18</f>
        <v>0</v>
      </c>
      <c r="M18" s="683">
        <f t="shared" si="2"/>
        <v>0</v>
      </c>
      <c r="N18" s="684">
        <f t="shared" si="2"/>
        <v>0</v>
      </c>
      <c r="O18" s="685">
        <f t="shared" si="2"/>
        <v>0</v>
      </c>
      <c r="P18" s="686">
        <f t="shared" si="2"/>
        <v>0</v>
      </c>
      <c r="Q18" s="683">
        <f t="shared" si="2"/>
        <v>0</v>
      </c>
      <c r="R18" s="683">
        <f t="shared" si="2"/>
        <v>0</v>
      </c>
      <c r="S18" s="685">
        <f t="shared" si="2"/>
        <v>0</v>
      </c>
      <c r="T18" s="686">
        <f t="shared" si="2"/>
        <v>0</v>
      </c>
      <c r="U18" s="683">
        <f t="shared" si="2"/>
        <v>0</v>
      </c>
      <c r="V18" s="683">
        <f t="shared" si="2"/>
        <v>0</v>
      </c>
      <c r="W18" s="685">
        <f t="shared" si="2"/>
        <v>0</v>
      </c>
      <c r="X18" s="686">
        <f t="shared" si="2"/>
        <v>0</v>
      </c>
      <c r="Y18" s="683">
        <f t="shared" si="2"/>
        <v>0</v>
      </c>
      <c r="Z18" s="683">
        <f t="shared" si="2"/>
        <v>0</v>
      </c>
      <c r="AA18" s="685">
        <f t="shared" si="2"/>
        <v>0</v>
      </c>
      <c r="AB18" s="686">
        <f t="shared" si="2"/>
        <v>0</v>
      </c>
      <c r="AC18" s="683">
        <f t="shared" si="2"/>
        <v>0</v>
      </c>
      <c r="AD18" s="683">
        <f t="shared" si="2"/>
        <v>0</v>
      </c>
      <c r="AE18" s="685">
        <f t="shared" si="2"/>
        <v>0</v>
      </c>
      <c r="AF18" s="686">
        <f t="shared" si="2"/>
        <v>0</v>
      </c>
      <c r="AG18" s="683">
        <f t="shared" si="2"/>
        <v>0</v>
      </c>
      <c r="AH18" s="683">
        <f t="shared" si="2"/>
        <v>0</v>
      </c>
      <c r="AI18" s="685">
        <f t="shared" si="2"/>
        <v>0</v>
      </c>
      <c r="AJ18" s="686">
        <f t="shared" si="2"/>
        <v>0</v>
      </c>
      <c r="AK18" s="683">
        <f t="shared" si="2"/>
        <v>0</v>
      </c>
      <c r="AL18" s="683">
        <f t="shared" si="2"/>
        <v>0</v>
      </c>
      <c r="AM18" s="685">
        <f t="shared" si="2"/>
        <v>0</v>
      </c>
      <c r="AN18" s="686">
        <f t="shared" si="2"/>
        <v>0</v>
      </c>
      <c r="AO18" s="683">
        <f t="shared" si="2"/>
        <v>0</v>
      </c>
      <c r="AP18" s="683">
        <f t="shared" si="2"/>
        <v>0</v>
      </c>
      <c r="AQ18" s="685">
        <f t="shared" si="2"/>
        <v>0</v>
      </c>
      <c r="AR18" s="686">
        <f t="shared" si="2"/>
        <v>0</v>
      </c>
      <c r="AS18" s="683">
        <f t="shared" si="2"/>
        <v>0</v>
      </c>
      <c r="AT18" s="683">
        <f t="shared" si="2"/>
        <v>0</v>
      </c>
      <c r="AU18" s="685">
        <f t="shared" si="2"/>
        <v>0</v>
      </c>
      <c r="AV18" s="686">
        <f t="shared" si="2"/>
        <v>0</v>
      </c>
      <c r="AW18" s="683">
        <f t="shared" si="2"/>
        <v>0</v>
      </c>
      <c r="AX18" s="683">
        <f t="shared" si="2"/>
        <v>0</v>
      </c>
      <c r="AY18" s="685">
        <f t="shared" si="2"/>
        <v>0</v>
      </c>
      <c r="AZ18" s="686">
        <f t="shared" si="2"/>
        <v>0</v>
      </c>
      <c r="BA18" s="683">
        <f t="shared" si="2"/>
        <v>0</v>
      </c>
      <c r="BB18" s="683">
        <f t="shared" si="2"/>
        <v>0</v>
      </c>
      <c r="BC18" s="685">
        <f t="shared" si="2"/>
        <v>0</v>
      </c>
      <c r="BD18" s="686">
        <f t="shared" si="2"/>
        <v>0</v>
      </c>
      <c r="BE18" s="683">
        <f t="shared" si="2"/>
        <v>0</v>
      </c>
      <c r="BF18" s="683">
        <f t="shared" si="2"/>
        <v>0</v>
      </c>
      <c r="BG18" s="685">
        <f t="shared" si="2"/>
        <v>0</v>
      </c>
      <c r="BH18" s="686">
        <f t="shared" si="2"/>
        <v>0</v>
      </c>
      <c r="BI18" s="683">
        <f t="shared" si="2"/>
        <v>0</v>
      </c>
      <c r="BJ18" s="683">
        <f t="shared" si="2"/>
        <v>0</v>
      </c>
      <c r="BK18" s="685">
        <f t="shared" si="2"/>
        <v>0</v>
      </c>
      <c r="BL18" s="686">
        <f t="shared" si="2"/>
        <v>0</v>
      </c>
      <c r="BM18" s="683">
        <f t="shared" si="2"/>
        <v>0</v>
      </c>
      <c r="BN18" s="683">
        <f t="shared" si="2"/>
        <v>0</v>
      </c>
      <c r="BO18" s="685">
        <f t="shared" si="2"/>
        <v>0</v>
      </c>
      <c r="BP18" s="686">
        <f t="shared" si="2"/>
        <v>0</v>
      </c>
      <c r="BQ18" s="683">
        <f t="shared" si="2"/>
        <v>0</v>
      </c>
      <c r="BR18" s="683">
        <f t="shared" si="2"/>
        <v>0</v>
      </c>
      <c r="BS18" s="685">
        <f t="shared" si="2"/>
        <v>0</v>
      </c>
      <c r="BT18" s="686">
        <f t="shared" si="2"/>
        <v>0</v>
      </c>
      <c r="BU18" s="683">
        <f t="shared" si="2"/>
        <v>0</v>
      </c>
      <c r="BV18" s="683">
        <f t="shared" si="2"/>
        <v>0</v>
      </c>
      <c r="BW18" s="685">
        <f t="shared" si="2"/>
        <v>0</v>
      </c>
      <c r="BX18" s="686">
        <f t="shared" ref="BX18:EA18" si="3">BX17+BT18</f>
        <v>0</v>
      </c>
      <c r="BY18" s="683">
        <f t="shared" si="3"/>
        <v>0</v>
      </c>
      <c r="BZ18" s="683">
        <f t="shared" si="3"/>
        <v>0</v>
      </c>
      <c r="CA18" s="685">
        <f t="shared" si="3"/>
        <v>0</v>
      </c>
      <c r="CB18" s="686">
        <f t="shared" si="3"/>
        <v>0</v>
      </c>
      <c r="CC18" s="683">
        <f t="shared" si="3"/>
        <v>0</v>
      </c>
      <c r="CD18" s="683">
        <f t="shared" si="3"/>
        <v>0</v>
      </c>
      <c r="CE18" s="685">
        <f t="shared" si="3"/>
        <v>0</v>
      </c>
      <c r="CF18" s="686">
        <f t="shared" si="3"/>
        <v>0</v>
      </c>
      <c r="CG18" s="683">
        <f t="shared" si="3"/>
        <v>0</v>
      </c>
      <c r="CH18" s="683">
        <f t="shared" si="3"/>
        <v>0</v>
      </c>
      <c r="CI18" s="685">
        <f t="shared" si="3"/>
        <v>0</v>
      </c>
      <c r="CJ18" s="686">
        <f t="shared" si="3"/>
        <v>0</v>
      </c>
      <c r="CK18" s="683">
        <f t="shared" si="3"/>
        <v>0</v>
      </c>
      <c r="CL18" s="683">
        <f t="shared" si="3"/>
        <v>0</v>
      </c>
      <c r="CM18" s="685">
        <f t="shared" si="3"/>
        <v>0</v>
      </c>
      <c r="CN18" s="686">
        <f t="shared" si="3"/>
        <v>0</v>
      </c>
      <c r="CO18" s="683">
        <f t="shared" si="3"/>
        <v>0</v>
      </c>
      <c r="CP18" s="683">
        <f t="shared" si="3"/>
        <v>0</v>
      </c>
      <c r="CQ18" s="685">
        <f t="shared" si="3"/>
        <v>0</v>
      </c>
      <c r="CR18" s="686">
        <f t="shared" si="3"/>
        <v>0</v>
      </c>
      <c r="CS18" s="683">
        <f t="shared" si="3"/>
        <v>0</v>
      </c>
      <c r="CT18" s="683">
        <f t="shared" si="3"/>
        <v>0</v>
      </c>
      <c r="CU18" s="685">
        <f t="shared" si="3"/>
        <v>0</v>
      </c>
      <c r="CV18" s="686">
        <f t="shared" si="3"/>
        <v>0</v>
      </c>
      <c r="CW18" s="683">
        <f t="shared" si="3"/>
        <v>0</v>
      </c>
      <c r="CX18" s="683">
        <f t="shared" si="3"/>
        <v>0</v>
      </c>
      <c r="CY18" s="685">
        <f t="shared" si="3"/>
        <v>0</v>
      </c>
      <c r="CZ18" s="686">
        <f t="shared" si="3"/>
        <v>0</v>
      </c>
      <c r="DA18" s="683">
        <f t="shared" si="3"/>
        <v>0</v>
      </c>
      <c r="DB18" s="683">
        <f t="shared" si="3"/>
        <v>0</v>
      </c>
      <c r="DC18" s="685">
        <f t="shared" si="3"/>
        <v>0</v>
      </c>
      <c r="DD18" s="686">
        <f t="shared" si="3"/>
        <v>0</v>
      </c>
      <c r="DE18" s="683">
        <f t="shared" si="3"/>
        <v>0</v>
      </c>
      <c r="DF18" s="683">
        <f t="shared" si="3"/>
        <v>0</v>
      </c>
      <c r="DG18" s="685">
        <f t="shared" si="3"/>
        <v>0</v>
      </c>
      <c r="DH18" s="686">
        <f t="shared" si="3"/>
        <v>0</v>
      </c>
      <c r="DI18" s="683">
        <f t="shared" si="3"/>
        <v>0</v>
      </c>
      <c r="DJ18" s="683">
        <f t="shared" si="3"/>
        <v>0</v>
      </c>
      <c r="DK18" s="685">
        <f t="shared" si="3"/>
        <v>0</v>
      </c>
      <c r="DL18" s="686">
        <f t="shared" si="3"/>
        <v>0</v>
      </c>
      <c r="DM18" s="683">
        <f t="shared" si="3"/>
        <v>0</v>
      </c>
      <c r="DN18" s="683">
        <f t="shared" si="3"/>
        <v>0</v>
      </c>
      <c r="DO18" s="685">
        <f t="shared" si="3"/>
        <v>0</v>
      </c>
      <c r="DP18" s="686">
        <f t="shared" si="3"/>
        <v>0</v>
      </c>
      <c r="DQ18" s="683">
        <f t="shared" si="3"/>
        <v>0</v>
      </c>
      <c r="DR18" s="683">
        <f t="shared" si="3"/>
        <v>0</v>
      </c>
      <c r="DS18" s="685">
        <f t="shared" si="3"/>
        <v>0</v>
      </c>
      <c r="DT18" s="686">
        <f t="shared" si="3"/>
        <v>0</v>
      </c>
      <c r="DU18" s="683">
        <f t="shared" si="3"/>
        <v>0</v>
      </c>
      <c r="DV18" s="683">
        <f t="shared" si="3"/>
        <v>0</v>
      </c>
      <c r="DW18" s="685">
        <f t="shared" si="3"/>
        <v>0</v>
      </c>
      <c r="DX18" s="686">
        <f t="shared" si="3"/>
        <v>0</v>
      </c>
      <c r="DY18" s="683">
        <f t="shared" si="3"/>
        <v>0</v>
      </c>
      <c r="DZ18" s="683">
        <f t="shared" si="3"/>
        <v>0</v>
      </c>
      <c r="EA18" s="685">
        <f t="shared" si="3"/>
        <v>0</v>
      </c>
    </row>
    <row r="19" spans="2:131" ht="12.75" customHeight="1">
      <c r="B19" s="633">
        <v>2</v>
      </c>
      <c r="C19" s="687" t="str">
        <f>[5]QCI!C21</f>
        <v>Serviços Preliminares</v>
      </c>
      <c r="D19" s="635" t="s">
        <v>674</v>
      </c>
      <c r="E19" s="636" t="s">
        <v>675</v>
      </c>
      <c r="F19" s="637">
        <f>[5]QCI!Y21</f>
        <v>562401.39</v>
      </c>
      <c r="G19" s="638">
        <f>'[5]Percentuais do Cronograma'!G17</f>
        <v>1.0390943847805147E-2</v>
      </c>
      <c r="H19" s="639"/>
      <c r="I19" s="640"/>
      <c r="J19" s="640"/>
      <c r="K19" s="641"/>
      <c r="L19" s="642" t="e">
        <f>'[5]Percentuais do Cronograma'!H17</f>
        <v>#REF!</v>
      </c>
      <c r="M19" s="643" t="e">
        <f>L19*[5]QCI!$Y21*[5]QCI!$R21/100</f>
        <v>#REF!</v>
      </c>
      <c r="N19" s="644" t="e">
        <f>L19/100*[5]QCI!$Y21*([5]QCI!$U21+[5]QCI!$W21)</f>
        <v>#REF!</v>
      </c>
      <c r="O19" s="645" t="e">
        <f>M19+N19</f>
        <v>#REF!</v>
      </c>
      <c r="P19" s="642" t="e">
        <f>'[5]Percentuais do Cronograma'!L17</f>
        <v>#REF!</v>
      </c>
      <c r="Q19" s="647" t="e">
        <f>P19*[5]QCI!$Y21*[5]QCI!$R21/100</f>
        <v>#REF!</v>
      </c>
      <c r="R19" s="647" t="e">
        <f>P19/100*[5]QCI!$Y21*([5]QCI!$U21+[5]QCI!$W21)</f>
        <v>#REF!</v>
      </c>
      <c r="S19" s="648" t="e">
        <f>Q19+R19</f>
        <v>#REF!</v>
      </c>
      <c r="T19" s="642">
        <f>'[5]Percentuais do Cronograma'!P17</f>
        <v>4.1666666666600003</v>
      </c>
      <c r="U19" s="647">
        <f>T19*[5]QCI!$Y21*[5]QCI!$R21/100</f>
        <v>23433.391249962511</v>
      </c>
      <c r="V19" s="647" t="e">
        <f>T19/100*[5]QCI!$Y21*([5]QCI!$U21+[5]QCI!$W21)</f>
        <v>#REF!</v>
      </c>
      <c r="W19" s="648" t="e">
        <f>U19+V19</f>
        <v>#REF!</v>
      </c>
      <c r="X19" s="642">
        <f>'[5]Percentuais do Cronograma'!T17</f>
        <v>4.1666666666600003</v>
      </c>
      <c r="Y19" s="647">
        <f>X19*[5]QCI!$Y21*[5]QCI!$R21/100</f>
        <v>23433.391249962511</v>
      </c>
      <c r="Z19" s="647" t="e">
        <f>X19/100*[5]QCI!$Y21*([5]QCI!$U21+[5]QCI!$W21)</f>
        <v>#REF!</v>
      </c>
      <c r="AA19" s="648" t="e">
        <f>Y19+Z19</f>
        <v>#REF!</v>
      </c>
      <c r="AB19" s="642">
        <f>'[5]Percentuais do Cronograma'!X17</f>
        <v>4.1666666666600003</v>
      </c>
      <c r="AC19" s="647">
        <f>AB19*[5]QCI!$Y21*[5]QCI!$R21/100</f>
        <v>23433.391249962511</v>
      </c>
      <c r="AD19" s="647" t="e">
        <f>AB19/100*[5]QCI!$Y21*([5]QCI!$U21+[5]QCI!$W21)</f>
        <v>#REF!</v>
      </c>
      <c r="AE19" s="648" t="e">
        <f>AC19+AD19</f>
        <v>#REF!</v>
      </c>
      <c r="AF19" s="642">
        <f>'[5]Percentuais do Cronograma'!AB17</f>
        <v>4.1666666666600003</v>
      </c>
      <c r="AG19" s="647">
        <f>AF19*[5]QCI!$Y21*[5]QCI!$R21/100</f>
        <v>23433.391249962511</v>
      </c>
      <c r="AH19" s="647" t="e">
        <f>AF19/100*[5]QCI!$Y21*([5]QCI!$U21+[5]QCI!$W21)</f>
        <v>#REF!</v>
      </c>
      <c r="AI19" s="648" t="e">
        <f>AG19+AH19</f>
        <v>#REF!</v>
      </c>
      <c r="AJ19" s="642">
        <f>'[5]Percentuais do Cronograma'!AF17</f>
        <v>4.1666666666600003</v>
      </c>
      <c r="AK19" s="647">
        <f>AJ19*[5]QCI!$Y21*[5]QCI!$R21/100</f>
        <v>23433.391249962511</v>
      </c>
      <c r="AL19" s="647" t="e">
        <f>AJ19/100*[5]QCI!$Y21*([5]QCI!$U21+[5]QCI!$W21)</f>
        <v>#REF!</v>
      </c>
      <c r="AM19" s="648" t="e">
        <f>AK19+AL19</f>
        <v>#REF!</v>
      </c>
      <c r="AN19" s="642">
        <f>'[5]Percentuais do Cronograma'!AJ17</f>
        <v>4.1666666666600003</v>
      </c>
      <c r="AO19" s="647">
        <f>AN19*[5]QCI!$Y21*[5]QCI!$R21/100</f>
        <v>23433.391249962511</v>
      </c>
      <c r="AP19" s="647" t="e">
        <f>AN19/100*[5]QCI!$Y21*([5]QCI!$U21+[5]QCI!$W21)</f>
        <v>#REF!</v>
      </c>
      <c r="AQ19" s="648" t="e">
        <f>AO19+AP19</f>
        <v>#REF!</v>
      </c>
      <c r="AR19" s="642">
        <f>'[5]Percentuais do Cronograma'!AN17</f>
        <v>4.1666666666600003</v>
      </c>
      <c r="AS19" s="647">
        <f>AR19*[5]QCI!$Y21*[5]QCI!$R21/100</f>
        <v>23433.391249962511</v>
      </c>
      <c r="AT19" s="647" t="e">
        <f>AR19/100*[5]QCI!$Y21*([5]QCI!$U21+[5]QCI!$W21)</f>
        <v>#REF!</v>
      </c>
      <c r="AU19" s="648" t="e">
        <f>AS19+AT19</f>
        <v>#REF!</v>
      </c>
      <c r="AV19" s="642">
        <f>'[5]Percentuais do Cronograma'!AR17</f>
        <v>4.1666666666600003</v>
      </c>
      <c r="AW19" s="647">
        <f>AV19*[5]QCI!$Y21*[5]QCI!$R21/100</f>
        <v>23433.391249962511</v>
      </c>
      <c r="AX19" s="647" t="e">
        <f>AV19/100*[5]QCI!$Y21*([5]QCI!$U21+[5]QCI!$W21)</f>
        <v>#REF!</v>
      </c>
      <c r="AY19" s="648" t="e">
        <f>AW19+AX19</f>
        <v>#REF!</v>
      </c>
      <c r="AZ19" s="642">
        <f>'[5]Percentuais do Cronograma'!AV17</f>
        <v>4.1666666666600003</v>
      </c>
      <c r="BA19" s="647">
        <f>AZ19*[5]QCI!$Y21*[5]QCI!$R21/100</f>
        <v>23433.391249962511</v>
      </c>
      <c r="BB19" s="647" t="e">
        <f>AZ19/100*[5]QCI!$Y21*([5]QCI!$U21+[5]QCI!$W21)</f>
        <v>#REF!</v>
      </c>
      <c r="BC19" s="648" t="e">
        <f>BA19+BB19</f>
        <v>#REF!</v>
      </c>
      <c r="BD19" s="642">
        <f>'[5]Percentuais do Cronograma'!AZ17</f>
        <v>4.1666666666600003</v>
      </c>
      <c r="BE19" s="647">
        <f>BD19*[5]QCI!$Y21*[5]QCI!$R21/100</f>
        <v>23433.391249962511</v>
      </c>
      <c r="BF19" s="647" t="e">
        <f>BD19/100*[5]QCI!$Y21*([5]QCI!$U21+[5]QCI!$W21)</f>
        <v>#REF!</v>
      </c>
      <c r="BG19" s="648" t="e">
        <f>BE19+BF19</f>
        <v>#REF!</v>
      </c>
      <c r="BH19" s="642">
        <f>'[5]Percentuais do Cronograma'!BD17</f>
        <v>4.1666666666600003</v>
      </c>
      <c r="BI19" s="647">
        <f>BH19*[5]QCI!$Y21*[5]QCI!$R21/100</f>
        <v>23433.391249962511</v>
      </c>
      <c r="BJ19" s="647" t="e">
        <f>BH19/100*[5]QCI!$Y21*([5]QCI!$U21+[5]QCI!$W21)</f>
        <v>#REF!</v>
      </c>
      <c r="BK19" s="648" t="e">
        <f>BI19+BJ19</f>
        <v>#REF!</v>
      </c>
      <c r="BL19" s="642">
        <f>'[5]Percentuais do Cronograma'!BH17</f>
        <v>4.1666666666600003</v>
      </c>
      <c r="BM19" s="647">
        <f>BL19*[5]QCI!$Y21*[5]QCI!$R21/100</f>
        <v>23433.391249962511</v>
      </c>
      <c r="BN19" s="647" t="e">
        <f>BL19/100*[5]QCI!$Y21*([5]QCI!$U21+[5]QCI!$W21)</f>
        <v>#REF!</v>
      </c>
      <c r="BO19" s="648" t="e">
        <f>BM19+BN19</f>
        <v>#REF!</v>
      </c>
      <c r="BP19" s="642">
        <f>'[5]Percentuais do Cronograma'!BL17</f>
        <v>4.1666666666600003</v>
      </c>
      <c r="BQ19" s="647">
        <f>BP19*[5]QCI!$Y21*[5]QCI!$R21/100</f>
        <v>23433.391249962511</v>
      </c>
      <c r="BR19" s="647" t="e">
        <f>BP19/100*[5]QCI!$Y21*([5]QCI!$U21+[5]QCI!$W21)</f>
        <v>#REF!</v>
      </c>
      <c r="BS19" s="648" t="e">
        <f>BQ19+BR19</f>
        <v>#REF!</v>
      </c>
      <c r="BT19" s="642">
        <f>'[5]Percentuais do Cronograma'!BP17</f>
        <v>4.1666666666600003</v>
      </c>
      <c r="BU19" s="647">
        <f>BT19*[5]QCI!$Y21*[5]QCI!$R21/100</f>
        <v>23433.391249962511</v>
      </c>
      <c r="BV19" s="647" t="e">
        <f>BT19/100*[5]QCI!$Y21*([5]QCI!$U21+[5]QCI!$W21)</f>
        <v>#REF!</v>
      </c>
      <c r="BW19" s="648" t="e">
        <f>BU19+BV19</f>
        <v>#REF!</v>
      </c>
      <c r="BX19" s="642">
        <f>'[5]Percentuais do Cronograma'!BT17</f>
        <v>4.1666666666600003</v>
      </c>
      <c r="BY19" s="647">
        <f>BX19*[5]QCI!$Y21*[5]QCI!$R21/100</f>
        <v>23433.391249962511</v>
      </c>
      <c r="BZ19" s="647" t="e">
        <f>BX19/100*[5]QCI!$Y21*([5]QCI!$U21+[5]QCI!$W21)</f>
        <v>#REF!</v>
      </c>
      <c r="CA19" s="648" t="e">
        <f>BY19+BZ19</f>
        <v>#REF!</v>
      </c>
      <c r="CB19" s="642">
        <f>'[5]Percentuais do Cronograma'!BX17</f>
        <v>4.1666666666600003</v>
      </c>
      <c r="CC19" s="647">
        <f>CB19*[5]QCI!$Y21*[5]QCI!$R21/100</f>
        <v>23433.391249962511</v>
      </c>
      <c r="CD19" s="647" t="e">
        <f>CB19/100*[5]QCI!$Y21*([5]QCI!$U21+[5]QCI!$W21)</f>
        <v>#REF!</v>
      </c>
      <c r="CE19" s="648" t="e">
        <f>CC19+CD19</f>
        <v>#REF!</v>
      </c>
      <c r="CF19" s="642">
        <f>'[5]Percentuais do Cronograma'!CB17</f>
        <v>4.1666666666600003</v>
      </c>
      <c r="CG19" s="647">
        <f>CF19*[5]QCI!$Y21*[5]QCI!$R21/100</f>
        <v>23433.391249962511</v>
      </c>
      <c r="CH19" s="647" t="e">
        <f>CF19/100*[5]QCI!$Y21*([5]QCI!$U21+[5]QCI!$W21)</f>
        <v>#REF!</v>
      </c>
      <c r="CI19" s="648" t="e">
        <f>CG19+CH19</f>
        <v>#REF!</v>
      </c>
      <c r="CJ19" s="642">
        <f>'[5]Percentuais do Cronograma'!CF17</f>
        <v>4.1666666666600003</v>
      </c>
      <c r="CK19" s="647">
        <f>CJ19*[5]QCI!$Y21*[5]QCI!$R21/100</f>
        <v>23433.391249962511</v>
      </c>
      <c r="CL19" s="647" t="e">
        <f>CJ19/100*[5]QCI!$Y21*([5]QCI!$U21+[5]QCI!$W21)</f>
        <v>#REF!</v>
      </c>
      <c r="CM19" s="648" t="e">
        <f>CK19+CL19</f>
        <v>#REF!</v>
      </c>
      <c r="CN19" s="642">
        <f>'[5]Percentuais do Cronograma'!CJ17</f>
        <v>4.1666666666600003</v>
      </c>
      <c r="CO19" s="647">
        <f>CN19*[5]QCI!$Y21*[5]QCI!$R21/100</f>
        <v>23433.391249962511</v>
      </c>
      <c r="CP19" s="647" t="e">
        <f>CN19/100*[5]QCI!$Y21*([5]QCI!$U21+[5]QCI!$W21)</f>
        <v>#REF!</v>
      </c>
      <c r="CQ19" s="648" t="e">
        <f>CO19+CP19</f>
        <v>#REF!</v>
      </c>
      <c r="CR19" s="642">
        <f>'[5]Percentuais do Cronograma'!CN17</f>
        <v>4.1666666666600003</v>
      </c>
      <c r="CS19" s="647">
        <f>CR19*[5]QCI!$Y21*[5]QCI!$R21/100</f>
        <v>23433.391249962511</v>
      </c>
      <c r="CT19" s="647" t="e">
        <f>CR19/100*[5]QCI!$Y21*([5]QCI!$U21+[5]QCI!$W21)</f>
        <v>#REF!</v>
      </c>
      <c r="CU19" s="648" t="e">
        <f>CS19+CT19</f>
        <v>#REF!</v>
      </c>
      <c r="CV19" s="642">
        <f>'[5]Percentuais do Cronograma'!CR17</f>
        <v>4.1666666666600003</v>
      </c>
      <c r="CW19" s="647">
        <f>CV19*[5]QCI!$Y21*[5]QCI!$R21/100</f>
        <v>23433.391249962511</v>
      </c>
      <c r="CX19" s="647" t="e">
        <f>CV19/100*[5]QCI!$Y21*([5]QCI!$U21+[5]QCI!$W21)</f>
        <v>#REF!</v>
      </c>
      <c r="CY19" s="648" t="e">
        <f>CW19+CX19</f>
        <v>#REF!</v>
      </c>
      <c r="CZ19" s="642">
        <f>'[5]Percentuais do Cronograma'!CV17</f>
        <v>4.1666666666600003</v>
      </c>
      <c r="DA19" s="647">
        <f>CZ19*[5]QCI!$Y21*[5]QCI!$R21/100</f>
        <v>23433.391249962511</v>
      </c>
      <c r="DB19" s="647" t="e">
        <f>CZ19/100*[5]QCI!$Y21*([5]QCI!$U21+[5]QCI!$W21)</f>
        <v>#REF!</v>
      </c>
      <c r="DC19" s="648" t="e">
        <f>DA19+DB19</f>
        <v>#REF!</v>
      </c>
      <c r="DD19" s="642" t="e">
        <f>'[5]Percentuais do Cronograma'!CZ17</f>
        <v>#REF!</v>
      </c>
      <c r="DE19" s="647" t="e">
        <f>DD19*[5]QCI!$Y21*[5]QCI!$R21/100</f>
        <v>#REF!</v>
      </c>
      <c r="DF19" s="647" t="e">
        <f>DD19/100*[5]QCI!$Y21*([5]QCI!$U21+[5]QCI!$W21)</f>
        <v>#REF!</v>
      </c>
      <c r="DG19" s="648" t="e">
        <f>DE19+DF19</f>
        <v>#REF!</v>
      </c>
      <c r="DH19" s="642" t="e">
        <f>'[5]Percentuais do Cronograma'!DD17</f>
        <v>#REF!</v>
      </c>
      <c r="DI19" s="647" t="e">
        <f>DH19*[5]QCI!$Y21*[5]QCI!$R21/100</f>
        <v>#REF!</v>
      </c>
      <c r="DJ19" s="647" t="e">
        <f>DH19/100*[5]QCI!$Y21*([5]QCI!$U21+[5]QCI!$W21)</f>
        <v>#REF!</v>
      </c>
      <c r="DK19" s="648" t="e">
        <f>DI19+DJ19</f>
        <v>#REF!</v>
      </c>
      <c r="DL19" s="642" t="e">
        <f>'[5]Percentuais do Cronograma'!DH17</f>
        <v>#REF!</v>
      </c>
      <c r="DM19" s="647" t="e">
        <f>DL19*[5]QCI!$Y21*[5]QCI!$R21/100</f>
        <v>#REF!</v>
      </c>
      <c r="DN19" s="647" t="e">
        <f>DL19/100*[5]QCI!$Y21*([5]QCI!$U21+[5]QCI!$W21)</f>
        <v>#REF!</v>
      </c>
      <c r="DO19" s="648" t="e">
        <f>DM19+DN19</f>
        <v>#REF!</v>
      </c>
      <c r="DP19" s="642" t="e">
        <f>'[5]Percentuais do Cronograma'!DL17</f>
        <v>#REF!</v>
      </c>
      <c r="DQ19" s="647" t="e">
        <f>DP19*[5]QCI!$Y21*[5]QCI!$R21/100</f>
        <v>#REF!</v>
      </c>
      <c r="DR19" s="647" t="e">
        <f>DP19/100*[5]QCI!$Y21*([5]QCI!$U21+[5]QCI!$W21)</f>
        <v>#REF!</v>
      </c>
      <c r="DS19" s="648" t="e">
        <f>DQ19+DR19</f>
        <v>#REF!</v>
      </c>
      <c r="DT19" s="642" t="e">
        <f>'[5]Percentuais do Cronograma'!DP17</f>
        <v>#REF!</v>
      </c>
      <c r="DU19" s="647" t="e">
        <f>DT19*[5]QCI!$Y21*[5]QCI!$R21/100</f>
        <v>#REF!</v>
      </c>
      <c r="DV19" s="647" t="e">
        <f>DT19/100*[5]QCI!$Y21*([5]QCI!$U21+[5]QCI!$W21)</f>
        <v>#REF!</v>
      </c>
      <c r="DW19" s="648" t="e">
        <f>DU19+DV19</f>
        <v>#REF!</v>
      </c>
      <c r="DX19" s="642" t="e">
        <f>'[5]Percentuais do Cronograma'!DT17</f>
        <v>#REF!</v>
      </c>
      <c r="DY19" s="647" t="e">
        <f>DX19*[5]QCI!$Y21*[5]QCI!$R21/100</f>
        <v>#REF!</v>
      </c>
      <c r="DZ19" s="647" t="e">
        <f>DX19/100*[5]QCI!$Y21*([5]QCI!$U21+[5]QCI!$W21)</f>
        <v>#REF!</v>
      </c>
      <c r="EA19" s="648" t="e">
        <f>DY19+DZ19</f>
        <v>#REF!</v>
      </c>
    </row>
    <row r="20" spans="2:131" ht="12.75" hidden="1" customHeight="1">
      <c r="B20" s="649"/>
      <c r="C20" s="650"/>
      <c r="D20" s="651" t="s">
        <v>674</v>
      </c>
      <c r="E20" s="652" t="s">
        <v>676</v>
      </c>
      <c r="F20" s="653">
        <f>IF(F21&lt;&gt;0,F19-F21,0)</f>
        <v>0</v>
      </c>
      <c r="G20" s="654"/>
      <c r="H20" s="655"/>
      <c r="I20" s="656"/>
      <c r="J20" s="656"/>
      <c r="K20" s="657"/>
      <c r="L20" s="658" t="e">
        <f t="shared" ref="L20:BW20" si="4">L19+H20</f>
        <v>#REF!</v>
      </c>
      <c r="M20" s="658" t="e">
        <f t="shared" si="4"/>
        <v>#REF!</v>
      </c>
      <c r="N20" s="659" t="e">
        <f t="shared" si="4"/>
        <v>#REF!</v>
      </c>
      <c r="O20" s="660" t="e">
        <f t="shared" si="4"/>
        <v>#REF!</v>
      </c>
      <c r="P20" s="661" t="e">
        <f t="shared" si="4"/>
        <v>#REF!</v>
      </c>
      <c r="Q20" s="662" t="e">
        <f t="shared" si="4"/>
        <v>#REF!</v>
      </c>
      <c r="R20" s="663" t="e">
        <f t="shared" si="4"/>
        <v>#REF!</v>
      </c>
      <c r="S20" s="664" t="e">
        <f t="shared" si="4"/>
        <v>#REF!</v>
      </c>
      <c r="T20" s="661" t="e">
        <f t="shared" si="4"/>
        <v>#REF!</v>
      </c>
      <c r="U20" s="662" t="e">
        <f t="shared" si="4"/>
        <v>#REF!</v>
      </c>
      <c r="V20" s="663" t="e">
        <f t="shared" si="4"/>
        <v>#REF!</v>
      </c>
      <c r="W20" s="664" t="e">
        <f t="shared" si="4"/>
        <v>#REF!</v>
      </c>
      <c r="X20" s="661" t="e">
        <f t="shared" si="4"/>
        <v>#REF!</v>
      </c>
      <c r="Y20" s="662" t="e">
        <f t="shared" si="4"/>
        <v>#REF!</v>
      </c>
      <c r="Z20" s="663" t="e">
        <f t="shared" si="4"/>
        <v>#REF!</v>
      </c>
      <c r="AA20" s="664" t="e">
        <f t="shared" si="4"/>
        <v>#REF!</v>
      </c>
      <c r="AB20" s="661" t="e">
        <f t="shared" si="4"/>
        <v>#REF!</v>
      </c>
      <c r="AC20" s="662" t="e">
        <f t="shared" si="4"/>
        <v>#REF!</v>
      </c>
      <c r="AD20" s="663" t="e">
        <f t="shared" si="4"/>
        <v>#REF!</v>
      </c>
      <c r="AE20" s="664" t="e">
        <f t="shared" si="4"/>
        <v>#REF!</v>
      </c>
      <c r="AF20" s="661" t="e">
        <f t="shared" si="4"/>
        <v>#REF!</v>
      </c>
      <c r="AG20" s="662" t="e">
        <f t="shared" si="4"/>
        <v>#REF!</v>
      </c>
      <c r="AH20" s="663" t="e">
        <f t="shared" si="4"/>
        <v>#REF!</v>
      </c>
      <c r="AI20" s="664" t="e">
        <f t="shared" si="4"/>
        <v>#REF!</v>
      </c>
      <c r="AJ20" s="661" t="e">
        <f t="shared" si="4"/>
        <v>#REF!</v>
      </c>
      <c r="AK20" s="662" t="e">
        <f t="shared" si="4"/>
        <v>#REF!</v>
      </c>
      <c r="AL20" s="663" t="e">
        <f t="shared" si="4"/>
        <v>#REF!</v>
      </c>
      <c r="AM20" s="664" t="e">
        <f t="shared" si="4"/>
        <v>#REF!</v>
      </c>
      <c r="AN20" s="661" t="e">
        <f t="shared" si="4"/>
        <v>#REF!</v>
      </c>
      <c r="AO20" s="662" t="e">
        <f t="shared" si="4"/>
        <v>#REF!</v>
      </c>
      <c r="AP20" s="663" t="e">
        <f t="shared" si="4"/>
        <v>#REF!</v>
      </c>
      <c r="AQ20" s="664" t="e">
        <f t="shared" si="4"/>
        <v>#REF!</v>
      </c>
      <c r="AR20" s="661" t="e">
        <f t="shared" si="4"/>
        <v>#REF!</v>
      </c>
      <c r="AS20" s="662" t="e">
        <f t="shared" si="4"/>
        <v>#REF!</v>
      </c>
      <c r="AT20" s="663" t="e">
        <f t="shared" si="4"/>
        <v>#REF!</v>
      </c>
      <c r="AU20" s="664" t="e">
        <f t="shared" si="4"/>
        <v>#REF!</v>
      </c>
      <c r="AV20" s="661" t="e">
        <f t="shared" si="4"/>
        <v>#REF!</v>
      </c>
      <c r="AW20" s="662" t="e">
        <f t="shared" si="4"/>
        <v>#REF!</v>
      </c>
      <c r="AX20" s="663" t="e">
        <f t="shared" si="4"/>
        <v>#REF!</v>
      </c>
      <c r="AY20" s="664" t="e">
        <f t="shared" si="4"/>
        <v>#REF!</v>
      </c>
      <c r="AZ20" s="661" t="e">
        <f t="shared" si="4"/>
        <v>#REF!</v>
      </c>
      <c r="BA20" s="662" t="e">
        <f t="shared" si="4"/>
        <v>#REF!</v>
      </c>
      <c r="BB20" s="663" t="e">
        <f t="shared" si="4"/>
        <v>#REF!</v>
      </c>
      <c r="BC20" s="664" t="e">
        <f t="shared" si="4"/>
        <v>#REF!</v>
      </c>
      <c r="BD20" s="661" t="e">
        <f t="shared" si="4"/>
        <v>#REF!</v>
      </c>
      <c r="BE20" s="662" t="e">
        <f t="shared" si="4"/>
        <v>#REF!</v>
      </c>
      <c r="BF20" s="663" t="e">
        <f t="shared" si="4"/>
        <v>#REF!</v>
      </c>
      <c r="BG20" s="664" t="e">
        <f t="shared" si="4"/>
        <v>#REF!</v>
      </c>
      <c r="BH20" s="661" t="e">
        <f t="shared" si="4"/>
        <v>#REF!</v>
      </c>
      <c r="BI20" s="662" t="e">
        <f t="shared" si="4"/>
        <v>#REF!</v>
      </c>
      <c r="BJ20" s="663" t="e">
        <f t="shared" si="4"/>
        <v>#REF!</v>
      </c>
      <c r="BK20" s="664" t="e">
        <f t="shared" si="4"/>
        <v>#REF!</v>
      </c>
      <c r="BL20" s="661" t="e">
        <f t="shared" si="4"/>
        <v>#REF!</v>
      </c>
      <c r="BM20" s="662" t="e">
        <f t="shared" si="4"/>
        <v>#REF!</v>
      </c>
      <c r="BN20" s="663" t="e">
        <f t="shared" si="4"/>
        <v>#REF!</v>
      </c>
      <c r="BO20" s="664" t="e">
        <f t="shared" si="4"/>
        <v>#REF!</v>
      </c>
      <c r="BP20" s="661" t="e">
        <f t="shared" si="4"/>
        <v>#REF!</v>
      </c>
      <c r="BQ20" s="662" t="e">
        <f t="shared" si="4"/>
        <v>#REF!</v>
      </c>
      <c r="BR20" s="663" t="e">
        <f t="shared" si="4"/>
        <v>#REF!</v>
      </c>
      <c r="BS20" s="664" t="e">
        <f t="shared" si="4"/>
        <v>#REF!</v>
      </c>
      <c r="BT20" s="661" t="e">
        <f t="shared" si="4"/>
        <v>#REF!</v>
      </c>
      <c r="BU20" s="662" t="e">
        <f t="shared" si="4"/>
        <v>#REF!</v>
      </c>
      <c r="BV20" s="663" t="e">
        <f t="shared" si="4"/>
        <v>#REF!</v>
      </c>
      <c r="BW20" s="664" t="e">
        <f t="shared" si="4"/>
        <v>#REF!</v>
      </c>
      <c r="BX20" s="661" t="e">
        <f t="shared" ref="BX20:EA20" si="5">BX19+BT20</f>
        <v>#REF!</v>
      </c>
      <c r="BY20" s="662" t="e">
        <f t="shared" si="5"/>
        <v>#REF!</v>
      </c>
      <c r="BZ20" s="663" t="e">
        <f t="shared" si="5"/>
        <v>#REF!</v>
      </c>
      <c r="CA20" s="664" t="e">
        <f t="shared" si="5"/>
        <v>#REF!</v>
      </c>
      <c r="CB20" s="661" t="e">
        <f t="shared" si="5"/>
        <v>#REF!</v>
      </c>
      <c r="CC20" s="662" t="e">
        <f t="shared" si="5"/>
        <v>#REF!</v>
      </c>
      <c r="CD20" s="663" t="e">
        <f t="shared" si="5"/>
        <v>#REF!</v>
      </c>
      <c r="CE20" s="664" t="e">
        <f t="shared" si="5"/>
        <v>#REF!</v>
      </c>
      <c r="CF20" s="661" t="e">
        <f t="shared" si="5"/>
        <v>#REF!</v>
      </c>
      <c r="CG20" s="662" t="e">
        <f t="shared" si="5"/>
        <v>#REF!</v>
      </c>
      <c r="CH20" s="663" t="e">
        <f t="shared" si="5"/>
        <v>#REF!</v>
      </c>
      <c r="CI20" s="664" t="e">
        <f t="shared" si="5"/>
        <v>#REF!</v>
      </c>
      <c r="CJ20" s="661" t="e">
        <f t="shared" si="5"/>
        <v>#REF!</v>
      </c>
      <c r="CK20" s="662" t="e">
        <f t="shared" si="5"/>
        <v>#REF!</v>
      </c>
      <c r="CL20" s="663" t="e">
        <f t="shared" si="5"/>
        <v>#REF!</v>
      </c>
      <c r="CM20" s="664" t="e">
        <f t="shared" si="5"/>
        <v>#REF!</v>
      </c>
      <c r="CN20" s="661" t="e">
        <f t="shared" si="5"/>
        <v>#REF!</v>
      </c>
      <c r="CO20" s="662" t="e">
        <f t="shared" si="5"/>
        <v>#REF!</v>
      </c>
      <c r="CP20" s="663" t="e">
        <f t="shared" si="5"/>
        <v>#REF!</v>
      </c>
      <c r="CQ20" s="664" t="e">
        <f t="shared" si="5"/>
        <v>#REF!</v>
      </c>
      <c r="CR20" s="661" t="e">
        <f t="shared" si="5"/>
        <v>#REF!</v>
      </c>
      <c r="CS20" s="662" t="e">
        <f t="shared" si="5"/>
        <v>#REF!</v>
      </c>
      <c r="CT20" s="663" t="e">
        <f t="shared" si="5"/>
        <v>#REF!</v>
      </c>
      <c r="CU20" s="664" t="e">
        <f t="shared" si="5"/>
        <v>#REF!</v>
      </c>
      <c r="CV20" s="661" t="e">
        <f t="shared" si="5"/>
        <v>#REF!</v>
      </c>
      <c r="CW20" s="662" t="e">
        <f t="shared" si="5"/>
        <v>#REF!</v>
      </c>
      <c r="CX20" s="663" t="e">
        <f t="shared" si="5"/>
        <v>#REF!</v>
      </c>
      <c r="CY20" s="664" t="e">
        <f t="shared" si="5"/>
        <v>#REF!</v>
      </c>
      <c r="CZ20" s="661" t="e">
        <f t="shared" si="5"/>
        <v>#REF!</v>
      </c>
      <c r="DA20" s="662" t="e">
        <f t="shared" si="5"/>
        <v>#REF!</v>
      </c>
      <c r="DB20" s="663" t="e">
        <f t="shared" si="5"/>
        <v>#REF!</v>
      </c>
      <c r="DC20" s="664" t="e">
        <f t="shared" si="5"/>
        <v>#REF!</v>
      </c>
      <c r="DD20" s="661" t="e">
        <f t="shared" si="5"/>
        <v>#REF!</v>
      </c>
      <c r="DE20" s="662" t="e">
        <f t="shared" si="5"/>
        <v>#REF!</v>
      </c>
      <c r="DF20" s="663" t="e">
        <f t="shared" si="5"/>
        <v>#REF!</v>
      </c>
      <c r="DG20" s="664" t="e">
        <f t="shared" si="5"/>
        <v>#REF!</v>
      </c>
      <c r="DH20" s="661" t="e">
        <f t="shared" si="5"/>
        <v>#REF!</v>
      </c>
      <c r="DI20" s="662" t="e">
        <f t="shared" si="5"/>
        <v>#REF!</v>
      </c>
      <c r="DJ20" s="663" t="e">
        <f t="shared" si="5"/>
        <v>#REF!</v>
      </c>
      <c r="DK20" s="664" t="e">
        <f t="shared" si="5"/>
        <v>#REF!</v>
      </c>
      <c r="DL20" s="661" t="e">
        <f t="shared" si="5"/>
        <v>#REF!</v>
      </c>
      <c r="DM20" s="662" t="e">
        <f t="shared" si="5"/>
        <v>#REF!</v>
      </c>
      <c r="DN20" s="663" t="e">
        <f t="shared" si="5"/>
        <v>#REF!</v>
      </c>
      <c r="DO20" s="664" t="e">
        <f t="shared" si="5"/>
        <v>#REF!</v>
      </c>
      <c r="DP20" s="661" t="e">
        <f t="shared" si="5"/>
        <v>#REF!</v>
      </c>
      <c r="DQ20" s="662" t="e">
        <f t="shared" si="5"/>
        <v>#REF!</v>
      </c>
      <c r="DR20" s="663" t="e">
        <f t="shared" si="5"/>
        <v>#REF!</v>
      </c>
      <c r="DS20" s="664" t="e">
        <f t="shared" si="5"/>
        <v>#REF!</v>
      </c>
      <c r="DT20" s="661" t="e">
        <f t="shared" si="5"/>
        <v>#REF!</v>
      </c>
      <c r="DU20" s="662" t="e">
        <f t="shared" si="5"/>
        <v>#REF!</v>
      </c>
      <c r="DV20" s="663" t="e">
        <f t="shared" si="5"/>
        <v>#REF!</v>
      </c>
      <c r="DW20" s="664" t="e">
        <f t="shared" si="5"/>
        <v>#REF!</v>
      </c>
      <c r="DX20" s="661" t="e">
        <f t="shared" si="5"/>
        <v>#REF!</v>
      </c>
      <c r="DY20" s="662" t="e">
        <f t="shared" si="5"/>
        <v>#REF!</v>
      </c>
      <c r="DZ20" s="663" t="e">
        <f t="shared" si="5"/>
        <v>#REF!</v>
      </c>
      <c r="EA20" s="664" t="e">
        <f t="shared" si="5"/>
        <v>#REF!</v>
      </c>
    </row>
    <row r="21" spans="2:131" ht="12.75" hidden="1" customHeight="1">
      <c r="B21" s="649"/>
      <c r="C21" s="650"/>
      <c r="D21" s="665" t="s">
        <v>677</v>
      </c>
      <c r="E21" s="666" t="s">
        <v>678</v>
      </c>
      <c r="F21" s="667"/>
      <c r="G21" s="668">
        <f>IF(F21=0,0,F21/F$115)</f>
        <v>0</v>
      </c>
      <c r="H21" s="669"/>
      <c r="I21" s="670"/>
      <c r="J21" s="670"/>
      <c r="K21" s="671"/>
      <c r="L21" s="672" t="e">
        <f>IF(O21&lt;&gt;0,(O21/$F21)*100,0)</f>
        <v>#REF!</v>
      </c>
      <c r="M21" s="672" t="e">
        <f>ROUND(O21*[5]QCI!$R$16,2)</f>
        <v>#REF!</v>
      </c>
      <c r="N21" s="673" t="e">
        <f>O21-M21</f>
        <v>#REF!</v>
      </c>
      <c r="O21" s="674" t="e">
        <f>#REF!</f>
        <v>#REF!</v>
      </c>
      <c r="P21" s="675">
        <f>IF(S21&lt;&gt;0,(S21/$F21)*100,0)</f>
        <v>0</v>
      </c>
      <c r="Q21" s="672">
        <f>ROUND(S21*[5]QCI!$R$16,2)</f>
        <v>0</v>
      </c>
      <c r="R21" s="672">
        <f>S21-Q21</f>
        <v>0</v>
      </c>
      <c r="S21" s="674"/>
      <c r="T21" s="675">
        <f>IF(W21&lt;&gt;0,(W21/$F21)*100,0)</f>
        <v>0</v>
      </c>
      <c r="U21" s="672">
        <f>ROUND(W21*[5]QCI!$R$16,2)</f>
        <v>0</v>
      </c>
      <c r="V21" s="672">
        <f>W21-U21</f>
        <v>0</v>
      </c>
      <c r="W21" s="674"/>
      <c r="X21" s="675">
        <f>IF(AA21&lt;&gt;0,(AA21/$F21)*100,0)</f>
        <v>0</v>
      </c>
      <c r="Y21" s="672">
        <f>ROUND(AA21*[5]QCI!$R$16,2)</f>
        <v>0</v>
      </c>
      <c r="Z21" s="672">
        <f>AA21-Y21</f>
        <v>0</v>
      </c>
      <c r="AA21" s="674"/>
      <c r="AB21" s="675">
        <f>IF(AE21&lt;&gt;0,(AE21/$F21)*100,0)</f>
        <v>0</v>
      </c>
      <c r="AC21" s="672">
        <f>ROUND(AE21*[5]QCI!$R$16,2)</f>
        <v>0</v>
      </c>
      <c r="AD21" s="672">
        <f>AE21-AC21</f>
        <v>0</v>
      </c>
      <c r="AE21" s="674"/>
      <c r="AF21" s="675">
        <f>IF(AI21&lt;&gt;0,(AI21/$F21)*100,0)</f>
        <v>0</v>
      </c>
      <c r="AG21" s="672">
        <f>ROUND(AI21*[5]QCI!$R$16,2)</f>
        <v>0</v>
      </c>
      <c r="AH21" s="672">
        <f>AI21-AG21</f>
        <v>0</v>
      </c>
      <c r="AI21" s="674"/>
      <c r="AJ21" s="675">
        <f>IF(AM21&lt;&gt;0,(AM21/$F21)*100,0)</f>
        <v>0</v>
      </c>
      <c r="AK21" s="672">
        <f>ROUND(AM21*[5]QCI!$R$16,2)</f>
        <v>0</v>
      </c>
      <c r="AL21" s="672">
        <f>AM21-AK21</f>
        <v>0</v>
      </c>
      <c r="AM21" s="674"/>
      <c r="AN21" s="675">
        <f>IF(AQ21&lt;&gt;0,(AQ21/$F21)*100,0)</f>
        <v>0</v>
      </c>
      <c r="AO21" s="672">
        <f>ROUND(AQ21*[5]QCI!$R$16,2)</f>
        <v>0</v>
      </c>
      <c r="AP21" s="672">
        <f>AQ21-AO21</f>
        <v>0</v>
      </c>
      <c r="AQ21" s="674"/>
      <c r="AR21" s="675">
        <f>IF(AU21&lt;&gt;0,(AU21/$F21)*100,0)</f>
        <v>0</v>
      </c>
      <c r="AS21" s="672">
        <f>ROUND(AU21*[5]QCI!$R$16,2)</f>
        <v>0</v>
      </c>
      <c r="AT21" s="672">
        <f>AU21-AS21</f>
        <v>0</v>
      </c>
      <c r="AU21" s="674"/>
      <c r="AV21" s="675">
        <f>IF(AY21&lt;&gt;0,(AY21/$F21)*100,0)</f>
        <v>0</v>
      </c>
      <c r="AW21" s="672">
        <f>ROUND(AY21*[5]QCI!$R$16,2)</f>
        <v>0</v>
      </c>
      <c r="AX21" s="672">
        <f>AY21-AW21</f>
        <v>0</v>
      </c>
      <c r="AY21" s="674"/>
      <c r="AZ21" s="675">
        <f>IF(BC21&lt;&gt;0,(BC21/$F21)*100,0)</f>
        <v>0</v>
      </c>
      <c r="BA21" s="672">
        <f>ROUND(BC21*[5]QCI!$R$16,2)</f>
        <v>0</v>
      </c>
      <c r="BB21" s="672">
        <f>BC21-BA21</f>
        <v>0</v>
      </c>
      <c r="BC21" s="674"/>
      <c r="BD21" s="675">
        <f>IF(BG21&lt;&gt;0,(BG21/$F21)*100,0)</f>
        <v>0</v>
      </c>
      <c r="BE21" s="672">
        <f>ROUND(BG21*[5]QCI!$R$16,2)</f>
        <v>0</v>
      </c>
      <c r="BF21" s="672">
        <f>BG21-BE21</f>
        <v>0</v>
      </c>
      <c r="BG21" s="674"/>
      <c r="BH21" s="675">
        <f>IF(BK21&lt;&gt;0,(BK21/$F21)*100,0)</f>
        <v>0</v>
      </c>
      <c r="BI21" s="672">
        <f>ROUND(BK21*[5]QCI!$R$16,2)</f>
        <v>0</v>
      </c>
      <c r="BJ21" s="672">
        <f>BK21-BI21</f>
        <v>0</v>
      </c>
      <c r="BK21" s="674"/>
      <c r="BL21" s="675">
        <f>IF(BO21&lt;&gt;0,(BO21/$F21)*100,0)</f>
        <v>0</v>
      </c>
      <c r="BM21" s="672">
        <f>ROUND(BO21*[5]QCI!$R$16,2)</f>
        <v>0</v>
      </c>
      <c r="BN21" s="672">
        <f>BO21-BM21</f>
        <v>0</v>
      </c>
      <c r="BO21" s="674"/>
      <c r="BP21" s="675">
        <f>IF(BS21&lt;&gt;0,(BS21/$F21)*100,0)</f>
        <v>0</v>
      </c>
      <c r="BQ21" s="672">
        <f>ROUND(BS21*[5]QCI!$R$16,2)</f>
        <v>0</v>
      </c>
      <c r="BR21" s="672">
        <f>BS21-BQ21</f>
        <v>0</v>
      </c>
      <c r="BS21" s="674"/>
      <c r="BT21" s="675">
        <f>IF(BW21&lt;&gt;0,(BW21/$F21)*100,0)</f>
        <v>0</v>
      </c>
      <c r="BU21" s="672">
        <f>ROUND(BW21*[5]QCI!$R$16,2)</f>
        <v>0</v>
      </c>
      <c r="BV21" s="672">
        <f>BW21-BU21</f>
        <v>0</v>
      </c>
      <c r="BW21" s="674"/>
      <c r="BX21" s="675">
        <f>IF(CA21&lt;&gt;0,(CA21/$F21)*100,0)</f>
        <v>0</v>
      </c>
      <c r="BY21" s="672">
        <f>ROUND(CA21*[5]QCI!$R$16,2)</f>
        <v>0</v>
      </c>
      <c r="BZ21" s="672">
        <f>CA21-BY21</f>
        <v>0</v>
      </c>
      <c r="CA21" s="674"/>
      <c r="CB21" s="675">
        <f>IF(CE21&lt;&gt;0,(CE21/$F21)*100,0)</f>
        <v>0</v>
      </c>
      <c r="CC21" s="672">
        <f>ROUND(CE21*[5]QCI!$R$16,2)</f>
        <v>0</v>
      </c>
      <c r="CD21" s="672">
        <f>CE21-CC21</f>
        <v>0</v>
      </c>
      <c r="CE21" s="674"/>
      <c r="CF21" s="675">
        <f>IF(CI21&lt;&gt;0,(CI21/$F21)*100,0)</f>
        <v>0</v>
      </c>
      <c r="CG21" s="672">
        <f>ROUND(CI21*[5]QCI!$R$16,2)</f>
        <v>0</v>
      </c>
      <c r="CH21" s="672">
        <f>CI21-CG21</f>
        <v>0</v>
      </c>
      <c r="CI21" s="674"/>
      <c r="CJ21" s="675">
        <f>IF(CM21&lt;&gt;0,(CM21/$F21)*100,0)</f>
        <v>0</v>
      </c>
      <c r="CK21" s="672">
        <f>ROUND(CM21*[5]QCI!$R$16,2)</f>
        <v>0</v>
      </c>
      <c r="CL21" s="672">
        <f>CM21-CK21</f>
        <v>0</v>
      </c>
      <c r="CM21" s="674"/>
      <c r="CN21" s="675">
        <f>IF(CQ21&lt;&gt;0,(CQ21/$F21)*100,0)</f>
        <v>0</v>
      </c>
      <c r="CO21" s="672">
        <f>ROUND(CQ21*[5]QCI!$R$16,2)</f>
        <v>0</v>
      </c>
      <c r="CP21" s="672">
        <f>CQ21-CO21</f>
        <v>0</v>
      </c>
      <c r="CQ21" s="674"/>
      <c r="CR21" s="675">
        <f>IF(CU21&lt;&gt;0,(CU21/$F21)*100,0)</f>
        <v>0</v>
      </c>
      <c r="CS21" s="672">
        <f>ROUND(CU21*[5]QCI!$R$16,2)</f>
        <v>0</v>
      </c>
      <c r="CT21" s="672">
        <f>CU21-CS21</f>
        <v>0</v>
      </c>
      <c r="CU21" s="674"/>
      <c r="CV21" s="675">
        <f>IF(CY21&lt;&gt;0,(CY21/$F21)*100,0)</f>
        <v>0</v>
      </c>
      <c r="CW21" s="672">
        <f>ROUND(CY21*[5]QCI!$R$16,2)</f>
        <v>0</v>
      </c>
      <c r="CX21" s="672">
        <f>CY21-CW21</f>
        <v>0</v>
      </c>
      <c r="CY21" s="674"/>
      <c r="CZ21" s="675">
        <f>IF(DC21&lt;&gt;0,(DC21/$F21)*100,0)</f>
        <v>0</v>
      </c>
      <c r="DA21" s="672">
        <f>ROUND(DC21*[5]QCI!$R$16,2)</f>
        <v>0</v>
      </c>
      <c r="DB21" s="672">
        <f>DC21-DA21</f>
        <v>0</v>
      </c>
      <c r="DC21" s="674"/>
      <c r="DD21" s="675">
        <f>IF(DG21&lt;&gt;0,(DG21/$F21)*100,0)</f>
        <v>0</v>
      </c>
      <c r="DE21" s="672">
        <f>ROUND(DG21*[5]QCI!$R$16,2)</f>
        <v>0</v>
      </c>
      <c r="DF21" s="672">
        <f>DG21-DE21</f>
        <v>0</v>
      </c>
      <c r="DG21" s="674"/>
      <c r="DH21" s="675">
        <f>IF(DK21&lt;&gt;0,(DK21/$F21)*100,0)</f>
        <v>0</v>
      </c>
      <c r="DI21" s="672">
        <f>ROUND(DK21*[5]QCI!$R$16,2)</f>
        <v>0</v>
      </c>
      <c r="DJ21" s="672">
        <f>DK21-DI21</f>
        <v>0</v>
      </c>
      <c r="DK21" s="674"/>
      <c r="DL21" s="675">
        <f>IF(DO21&lt;&gt;0,(DO21/$F21)*100,0)</f>
        <v>0</v>
      </c>
      <c r="DM21" s="672">
        <f>ROUND(DO21*[5]QCI!$R$16,2)</f>
        <v>0</v>
      </c>
      <c r="DN21" s="672">
        <f>DO21-DM21</f>
        <v>0</v>
      </c>
      <c r="DO21" s="674"/>
      <c r="DP21" s="675">
        <f>IF(DS21&lt;&gt;0,(DS21/$F21)*100,0)</f>
        <v>0</v>
      </c>
      <c r="DQ21" s="672">
        <f>ROUND(DS21*[5]QCI!$R$16,2)</f>
        <v>0</v>
      </c>
      <c r="DR21" s="672">
        <f>DS21-DQ21</f>
        <v>0</v>
      </c>
      <c r="DS21" s="674"/>
      <c r="DT21" s="675">
        <f>IF(DW21&lt;&gt;0,(DW21/$F21)*100,0)</f>
        <v>0</v>
      </c>
      <c r="DU21" s="672">
        <f>ROUND(DW21*[5]QCI!$R$16,2)</f>
        <v>0</v>
      </c>
      <c r="DV21" s="672">
        <f>DW21-DU21</f>
        <v>0</v>
      </c>
      <c r="DW21" s="674"/>
      <c r="DX21" s="675">
        <f>IF(EA21&lt;&gt;0,(EA21/$F21)*100,0)</f>
        <v>0</v>
      </c>
      <c r="DY21" s="672">
        <f>ROUND(EA21*[5]QCI!$R$16,2)</f>
        <v>0</v>
      </c>
      <c r="DZ21" s="672">
        <f>EA21-DY21</f>
        <v>0</v>
      </c>
      <c r="EA21" s="674"/>
    </row>
    <row r="22" spans="2:131" ht="12.75" hidden="1" customHeight="1">
      <c r="B22" s="688"/>
      <c r="C22" s="650"/>
      <c r="D22" s="676" t="s">
        <v>679</v>
      </c>
      <c r="E22" s="677" t="s">
        <v>680</v>
      </c>
      <c r="F22" s="678">
        <f>IF(F21=0,F19,F21)</f>
        <v>562401.39</v>
      </c>
      <c r="G22" s="679"/>
      <c r="H22" s="680"/>
      <c r="I22" s="681"/>
      <c r="J22" s="681"/>
      <c r="K22" s="682"/>
      <c r="L22" s="683" t="e">
        <f t="shared" ref="L22:BW22" si="6">L21+H22</f>
        <v>#REF!</v>
      </c>
      <c r="M22" s="683" t="e">
        <f t="shared" si="6"/>
        <v>#REF!</v>
      </c>
      <c r="N22" s="684" t="e">
        <f t="shared" si="6"/>
        <v>#REF!</v>
      </c>
      <c r="O22" s="685">
        <f>'SERVIÇOS PRELIMINARES'!D17</f>
        <v>0</v>
      </c>
      <c r="P22" s="686" t="e">
        <f t="shared" si="6"/>
        <v>#REF!</v>
      </c>
      <c r="Q22" s="683" t="e">
        <f t="shared" si="6"/>
        <v>#REF!</v>
      </c>
      <c r="R22" s="683" t="e">
        <f t="shared" si="6"/>
        <v>#REF!</v>
      </c>
      <c r="S22" s="685">
        <f t="shared" si="6"/>
        <v>0</v>
      </c>
      <c r="T22" s="686" t="e">
        <f t="shared" si="6"/>
        <v>#REF!</v>
      </c>
      <c r="U22" s="683" t="e">
        <f t="shared" si="6"/>
        <v>#REF!</v>
      </c>
      <c r="V22" s="683" t="e">
        <f t="shared" si="6"/>
        <v>#REF!</v>
      </c>
      <c r="W22" s="685">
        <f t="shared" si="6"/>
        <v>0</v>
      </c>
      <c r="X22" s="686" t="e">
        <f t="shared" si="6"/>
        <v>#REF!</v>
      </c>
      <c r="Y22" s="683" t="e">
        <f t="shared" si="6"/>
        <v>#REF!</v>
      </c>
      <c r="Z22" s="683" t="e">
        <f t="shared" si="6"/>
        <v>#REF!</v>
      </c>
      <c r="AA22" s="685">
        <f t="shared" si="6"/>
        <v>0</v>
      </c>
      <c r="AB22" s="686" t="e">
        <f t="shared" si="6"/>
        <v>#REF!</v>
      </c>
      <c r="AC22" s="683" t="e">
        <f t="shared" si="6"/>
        <v>#REF!</v>
      </c>
      <c r="AD22" s="683" t="e">
        <f t="shared" si="6"/>
        <v>#REF!</v>
      </c>
      <c r="AE22" s="685">
        <f t="shared" si="6"/>
        <v>0</v>
      </c>
      <c r="AF22" s="686" t="e">
        <f t="shared" si="6"/>
        <v>#REF!</v>
      </c>
      <c r="AG22" s="683" t="e">
        <f t="shared" si="6"/>
        <v>#REF!</v>
      </c>
      <c r="AH22" s="683" t="e">
        <f t="shared" si="6"/>
        <v>#REF!</v>
      </c>
      <c r="AI22" s="685">
        <f t="shared" si="6"/>
        <v>0</v>
      </c>
      <c r="AJ22" s="686" t="e">
        <f t="shared" si="6"/>
        <v>#REF!</v>
      </c>
      <c r="AK22" s="683" t="e">
        <f t="shared" si="6"/>
        <v>#REF!</v>
      </c>
      <c r="AL22" s="683" t="e">
        <f t="shared" si="6"/>
        <v>#REF!</v>
      </c>
      <c r="AM22" s="685">
        <f t="shared" si="6"/>
        <v>0</v>
      </c>
      <c r="AN22" s="686" t="e">
        <f t="shared" si="6"/>
        <v>#REF!</v>
      </c>
      <c r="AO22" s="683" t="e">
        <f t="shared" si="6"/>
        <v>#REF!</v>
      </c>
      <c r="AP22" s="683" t="e">
        <f t="shared" si="6"/>
        <v>#REF!</v>
      </c>
      <c r="AQ22" s="685">
        <f t="shared" si="6"/>
        <v>0</v>
      </c>
      <c r="AR22" s="686" t="e">
        <f t="shared" si="6"/>
        <v>#REF!</v>
      </c>
      <c r="AS22" s="683" t="e">
        <f t="shared" si="6"/>
        <v>#REF!</v>
      </c>
      <c r="AT22" s="683" t="e">
        <f t="shared" si="6"/>
        <v>#REF!</v>
      </c>
      <c r="AU22" s="685">
        <f t="shared" si="6"/>
        <v>0</v>
      </c>
      <c r="AV22" s="686" t="e">
        <f t="shared" si="6"/>
        <v>#REF!</v>
      </c>
      <c r="AW22" s="683" t="e">
        <f t="shared" si="6"/>
        <v>#REF!</v>
      </c>
      <c r="AX22" s="683" t="e">
        <f t="shared" si="6"/>
        <v>#REF!</v>
      </c>
      <c r="AY22" s="685">
        <f t="shared" si="6"/>
        <v>0</v>
      </c>
      <c r="AZ22" s="686" t="e">
        <f t="shared" si="6"/>
        <v>#REF!</v>
      </c>
      <c r="BA22" s="683" t="e">
        <f t="shared" si="6"/>
        <v>#REF!</v>
      </c>
      <c r="BB22" s="683" t="e">
        <f t="shared" si="6"/>
        <v>#REF!</v>
      </c>
      <c r="BC22" s="685">
        <f t="shared" si="6"/>
        <v>0</v>
      </c>
      <c r="BD22" s="686" t="e">
        <f t="shared" si="6"/>
        <v>#REF!</v>
      </c>
      <c r="BE22" s="683" t="e">
        <f t="shared" si="6"/>
        <v>#REF!</v>
      </c>
      <c r="BF22" s="683" t="e">
        <f t="shared" si="6"/>
        <v>#REF!</v>
      </c>
      <c r="BG22" s="685">
        <f t="shared" si="6"/>
        <v>0</v>
      </c>
      <c r="BH22" s="686" t="e">
        <f t="shared" si="6"/>
        <v>#REF!</v>
      </c>
      <c r="BI22" s="683" t="e">
        <f t="shared" si="6"/>
        <v>#REF!</v>
      </c>
      <c r="BJ22" s="683" t="e">
        <f t="shared" si="6"/>
        <v>#REF!</v>
      </c>
      <c r="BK22" s="685">
        <f t="shared" si="6"/>
        <v>0</v>
      </c>
      <c r="BL22" s="686" t="e">
        <f t="shared" si="6"/>
        <v>#REF!</v>
      </c>
      <c r="BM22" s="683" t="e">
        <f t="shared" si="6"/>
        <v>#REF!</v>
      </c>
      <c r="BN22" s="683" t="e">
        <f t="shared" si="6"/>
        <v>#REF!</v>
      </c>
      <c r="BO22" s="685">
        <f t="shared" si="6"/>
        <v>0</v>
      </c>
      <c r="BP22" s="686" t="e">
        <f t="shared" si="6"/>
        <v>#REF!</v>
      </c>
      <c r="BQ22" s="683" t="e">
        <f t="shared" si="6"/>
        <v>#REF!</v>
      </c>
      <c r="BR22" s="683" t="e">
        <f t="shared" si="6"/>
        <v>#REF!</v>
      </c>
      <c r="BS22" s="685">
        <f t="shared" si="6"/>
        <v>0</v>
      </c>
      <c r="BT22" s="686" t="e">
        <f t="shared" si="6"/>
        <v>#REF!</v>
      </c>
      <c r="BU22" s="683" t="e">
        <f t="shared" si="6"/>
        <v>#REF!</v>
      </c>
      <c r="BV22" s="683" t="e">
        <f t="shared" si="6"/>
        <v>#REF!</v>
      </c>
      <c r="BW22" s="685">
        <f t="shared" si="6"/>
        <v>0</v>
      </c>
      <c r="BX22" s="686" t="e">
        <f t="shared" ref="BX22:EA22" si="7">BX21+BT22</f>
        <v>#REF!</v>
      </c>
      <c r="BY22" s="683" t="e">
        <f t="shared" si="7"/>
        <v>#REF!</v>
      </c>
      <c r="BZ22" s="683" t="e">
        <f t="shared" si="7"/>
        <v>#REF!</v>
      </c>
      <c r="CA22" s="685">
        <f t="shared" si="7"/>
        <v>0</v>
      </c>
      <c r="CB22" s="686" t="e">
        <f t="shared" si="7"/>
        <v>#REF!</v>
      </c>
      <c r="CC22" s="683" t="e">
        <f t="shared" si="7"/>
        <v>#REF!</v>
      </c>
      <c r="CD22" s="683" t="e">
        <f t="shared" si="7"/>
        <v>#REF!</v>
      </c>
      <c r="CE22" s="685">
        <f t="shared" si="7"/>
        <v>0</v>
      </c>
      <c r="CF22" s="686" t="e">
        <f t="shared" si="7"/>
        <v>#REF!</v>
      </c>
      <c r="CG22" s="683" t="e">
        <f t="shared" si="7"/>
        <v>#REF!</v>
      </c>
      <c r="CH22" s="683" t="e">
        <f t="shared" si="7"/>
        <v>#REF!</v>
      </c>
      <c r="CI22" s="685">
        <f t="shared" si="7"/>
        <v>0</v>
      </c>
      <c r="CJ22" s="686" t="e">
        <f t="shared" si="7"/>
        <v>#REF!</v>
      </c>
      <c r="CK22" s="683" t="e">
        <f t="shared" si="7"/>
        <v>#REF!</v>
      </c>
      <c r="CL22" s="683" t="e">
        <f t="shared" si="7"/>
        <v>#REF!</v>
      </c>
      <c r="CM22" s="685">
        <f t="shared" si="7"/>
        <v>0</v>
      </c>
      <c r="CN22" s="686" t="e">
        <f t="shared" si="7"/>
        <v>#REF!</v>
      </c>
      <c r="CO22" s="683" t="e">
        <f t="shared" si="7"/>
        <v>#REF!</v>
      </c>
      <c r="CP22" s="683" t="e">
        <f t="shared" si="7"/>
        <v>#REF!</v>
      </c>
      <c r="CQ22" s="685">
        <f t="shared" si="7"/>
        <v>0</v>
      </c>
      <c r="CR22" s="686" t="e">
        <f t="shared" si="7"/>
        <v>#REF!</v>
      </c>
      <c r="CS22" s="683" t="e">
        <f t="shared" si="7"/>
        <v>#REF!</v>
      </c>
      <c r="CT22" s="683" t="e">
        <f t="shared" si="7"/>
        <v>#REF!</v>
      </c>
      <c r="CU22" s="685">
        <f t="shared" si="7"/>
        <v>0</v>
      </c>
      <c r="CV22" s="686" t="e">
        <f t="shared" si="7"/>
        <v>#REF!</v>
      </c>
      <c r="CW22" s="683" t="e">
        <f t="shared" si="7"/>
        <v>#REF!</v>
      </c>
      <c r="CX22" s="683" t="e">
        <f t="shared" si="7"/>
        <v>#REF!</v>
      </c>
      <c r="CY22" s="685">
        <f t="shared" si="7"/>
        <v>0</v>
      </c>
      <c r="CZ22" s="686" t="e">
        <f t="shared" si="7"/>
        <v>#REF!</v>
      </c>
      <c r="DA22" s="683" t="e">
        <f t="shared" si="7"/>
        <v>#REF!</v>
      </c>
      <c r="DB22" s="683" t="e">
        <f t="shared" si="7"/>
        <v>#REF!</v>
      </c>
      <c r="DC22" s="685">
        <f t="shared" si="7"/>
        <v>0</v>
      </c>
      <c r="DD22" s="686" t="e">
        <f t="shared" si="7"/>
        <v>#REF!</v>
      </c>
      <c r="DE22" s="683" t="e">
        <f t="shared" si="7"/>
        <v>#REF!</v>
      </c>
      <c r="DF22" s="683" t="e">
        <f t="shared" si="7"/>
        <v>#REF!</v>
      </c>
      <c r="DG22" s="685">
        <f t="shared" si="7"/>
        <v>0</v>
      </c>
      <c r="DH22" s="686" t="e">
        <f t="shared" si="7"/>
        <v>#REF!</v>
      </c>
      <c r="DI22" s="683" t="e">
        <f t="shared" si="7"/>
        <v>#REF!</v>
      </c>
      <c r="DJ22" s="683" t="e">
        <f t="shared" si="7"/>
        <v>#REF!</v>
      </c>
      <c r="DK22" s="685">
        <f t="shared" si="7"/>
        <v>0</v>
      </c>
      <c r="DL22" s="686" t="e">
        <f t="shared" si="7"/>
        <v>#REF!</v>
      </c>
      <c r="DM22" s="683" t="e">
        <f t="shared" si="7"/>
        <v>#REF!</v>
      </c>
      <c r="DN22" s="683" t="e">
        <f t="shared" si="7"/>
        <v>#REF!</v>
      </c>
      <c r="DO22" s="685">
        <f t="shared" si="7"/>
        <v>0</v>
      </c>
      <c r="DP22" s="686" t="e">
        <f t="shared" si="7"/>
        <v>#REF!</v>
      </c>
      <c r="DQ22" s="683" t="e">
        <f t="shared" si="7"/>
        <v>#REF!</v>
      </c>
      <c r="DR22" s="683" t="e">
        <f t="shared" si="7"/>
        <v>#REF!</v>
      </c>
      <c r="DS22" s="685">
        <f t="shared" si="7"/>
        <v>0</v>
      </c>
      <c r="DT22" s="686" t="e">
        <f t="shared" si="7"/>
        <v>#REF!</v>
      </c>
      <c r="DU22" s="683" t="e">
        <f t="shared" si="7"/>
        <v>#REF!</v>
      </c>
      <c r="DV22" s="683" t="e">
        <f t="shared" si="7"/>
        <v>#REF!</v>
      </c>
      <c r="DW22" s="685">
        <f t="shared" si="7"/>
        <v>0</v>
      </c>
      <c r="DX22" s="686" t="e">
        <f t="shared" si="7"/>
        <v>#REF!</v>
      </c>
      <c r="DY22" s="683" t="e">
        <f t="shared" si="7"/>
        <v>#REF!</v>
      </c>
      <c r="DZ22" s="683" t="e">
        <f t="shared" si="7"/>
        <v>#REF!</v>
      </c>
      <c r="EA22" s="685">
        <f t="shared" si="7"/>
        <v>0</v>
      </c>
    </row>
    <row r="23" spans="2:131" ht="12.75" customHeight="1">
      <c r="B23" s="633">
        <v>3</v>
      </c>
      <c r="C23" s="689" t="str">
        <f>[5]QCI!C26</f>
        <v>Terraplenagem</v>
      </c>
      <c r="D23" s="635" t="s">
        <v>674</v>
      </c>
      <c r="E23" s="636" t="s">
        <v>675</v>
      </c>
      <c r="F23" s="637">
        <f>[5]QCI!Y26</f>
        <v>1750020.26</v>
      </c>
      <c r="G23" s="638">
        <f>'[5]Percentuais do Cronograma'!G18</f>
        <v>3.2333423383219879E-2</v>
      </c>
      <c r="H23" s="639"/>
      <c r="I23" s="640"/>
      <c r="J23" s="640"/>
      <c r="K23" s="641"/>
      <c r="L23" s="642" t="e">
        <f>'[5]Percentuais do Cronograma'!H18</f>
        <v>#REF!</v>
      </c>
      <c r="M23" s="643" t="e">
        <f>L23*[5]QCI!$Y26*[5]QCI!$R26/100</f>
        <v>#REF!</v>
      </c>
      <c r="N23" s="644" t="e">
        <f>L23/100*[5]QCI!$Y26*([5]QCI!$U26+[5]QCI!$W26)</f>
        <v>#REF!</v>
      </c>
      <c r="O23" s="894" t="e">
        <f>M23+N23</f>
        <v>#REF!</v>
      </c>
      <c r="P23" s="646" t="e">
        <f>'[5]Percentuais do Cronograma'!L18</f>
        <v>#REF!</v>
      </c>
      <c r="Q23" s="647" t="e">
        <f>P23*[5]QCI!$Y26*[5]QCI!$R26/100</f>
        <v>#REF!</v>
      </c>
      <c r="R23" s="647" t="e">
        <f>P23/100*[5]QCI!$Y26*([5]QCI!$U26+[5]QCI!$W26)</f>
        <v>#REF!</v>
      </c>
      <c r="S23" s="648" t="e">
        <f>Q23+R23</f>
        <v>#REF!</v>
      </c>
      <c r="T23" s="646">
        <f>'[5]Percentuais do Cronograma'!P18</f>
        <v>4.1666666666600003</v>
      </c>
      <c r="U23" s="647">
        <f>T23*[5]QCI!$Y26*[5]QCI!$R26/100</f>
        <v>72917.510833216671</v>
      </c>
      <c r="V23" s="647" t="e">
        <f>T23/100*[5]QCI!$Y26*([5]QCI!$U26+[5]QCI!$W26)</f>
        <v>#REF!</v>
      </c>
      <c r="W23" s="648" t="e">
        <f>U23+V23</f>
        <v>#REF!</v>
      </c>
      <c r="X23" s="646">
        <f>'[5]Percentuais do Cronograma'!T18</f>
        <v>4.1666666666600003</v>
      </c>
      <c r="Y23" s="647">
        <f>X23*[5]QCI!$Y26*[5]QCI!$R26/100</f>
        <v>72917.510833216671</v>
      </c>
      <c r="Z23" s="647" t="e">
        <f>X23/100*[5]QCI!$Y26*([5]QCI!$U26+[5]QCI!$W26)</f>
        <v>#REF!</v>
      </c>
      <c r="AA23" s="648" t="e">
        <f>Y23+Z23</f>
        <v>#REF!</v>
      </c>
      <c r="AB23" s="646">
        <f>'[5]Percentuais do Cronograma'!X18</f>
        <v>4.1666666666600003</v>
      </c>
      <c r="AC23" s="647">
        <f>AB23*[5]QCI!$Y26*[5]QCI!$R26/100</f>
        <v>72917.510833216671</v>
      </c>
      <c r="AD23" s="647" t="e">
        <f>AB23/100*[5]QCI!$Y26*([5]QCI!$U26+[5]QCI!$W26)</f>
        <v>#REF!</v>
      </c>
      <c r="AE23" s="648" t="e">
        <f>AC23+AD23</f>
        <v>#REF!</v>
      </c>
      <c r="AF23" s="646">
        <f>'[5]Percentuais do Cronograma'!AB18</f>
        <v>4.1666666666600003</v>
      </c>
      <c r="AG23" s="647">
        <f>AF23*[5]QCI!$Y26*[5]QCI!$R26/100</f>
        <v>72917.510833216671</v>
      </c>
      <c r="AH23" s="647" t="e">
        <f>AF23/100*[5]QCI!$Y26*([5]QCI!$U26+[5]QCI!$W26)</f>
        <v>#REF!</v>
      </c>
      <c r="AI23" s="648" t="e">
        <f>AG23+AH23</f>
        <v>#REF!</v>
      </c>
      <c r="AJ23" s="646">
        <f>'[5]Percentuais do Cronograma'!AF18</f>
        <v>4.1666666666600003</v>
      </c>
      <c r="AK23" s="647">
        <f>AJ23*[5]QCI!$Y26*[5]QCI!$R26/100</f>
        <v>72917.510833216671</v>
      </c>
      <c r="AL23" s="647" t="e">
        <f>AJ23/100*[5]QCI!$Y26*([5]QCI!$U26+[5]QCI!$W26)</f>
        <v>#REF!</v>
      </c>
      <c r="AM23" s="648" t="e">
        <f>AK23+AL23</f>
        <v>#REF!</v>
      </c>
      <c r="AN23" s="646">
        <f>'[5]Percentuais do Cronograma'!AJ18</f>
        <v>4.1666666666600003</v>
      </c>
      <c r="AO23" s="647">
        <f>AN23*[5]QCI!$Y26*[5]QCI!$R26/100</f>
        <v>72917.510833216671</v>
      </c>
      <c r="AP23" s="647" t="e">
        <f>AN23/100*[5]QCI!$Y26*([5]QCI!$U26+[5]QCI!$W26)</f>
        <v>#REF!</v>
      </c>
      <c r="AQ23" s="648" t="e">
        <f>AO23+AP23</f>
        <v>#REF!</v>
      </c>
      <c r="AR23" s="646">
        <f>'[5]Percentuais do Cronograma'!AN18</f>
        <v>4.1666666666600003</v>
      </c>
      <c r="AS23" s="647">
        <f>AR23*[5]QCI!$Y26*[5]QCI!$R26/100</f>
        <v>72917.510833216671</v>
      </c>
      <c r="AT23" s="647" t="e">
        <f>AR23/100*[5]QCI!$Y26*([5]QCI!$U26+[5]QCI!$W26)</f>
        <v>#REF!</v>
      </c>
      <c r="AU23" s="648" t="e">
        <f>AS23+AT23</f>
        <v>#REF!</v>
      </c>
      <c r="AV23" s="646">
        <f>'[5]Percentuais do Cronograma'!AR18</f>
        <v>4.1666666666600003</v>
      </c>
      <c r="AW23" s="647">
        <f>AV23*[5]QCI!$Y26*[5]QCI!$R26/100</f>
        <v>72917.510833216671</v>
      </c>
      <c r="AX23" s="647" t="e">
        <f>AV23/100*[5]QCI!$Y26*([5]QCI!$U26+[5]QCI!$W26)</f>
        <v>#REF!</v>
      </c>
      <c r="AY23" s="648" t="e">
        <f>AW23+AX23</f>
        <v>#REF!</v>
      </c>
      <c r="AZ23" s="646">
        <f>'[5]Percentuais do Cronograma'!AV18</f>
        <v>4.1666666666600003</v>
      </c>
      <c r="BA23" s="647">
        <f>AZ23*[5]QCI!$Y26*[5]QCI!$R26/100</f>
        <v>72917.510833216671</v>
      </c>
      <c r="BB23" s="647" t="e">
        <f>AZ23/100*[5]QCI!$Y26*([5]QCI!$U26+[5]QCI!$W26)</f>
        <v>#REF!</v>
      </c>
      <c r="BC23" s="648" t="e">
        <f>BA23+BB23</f>
        <v>#REF!</v>
      </c>
      <c r="BD23" s="646">
        <f>'[5]Percentuais do Cronograma'!AZ18</f>
        <v>4.1666666666600003</v>
      </c>
      <c r="BE23" s="647">
        <f>BD23*[5]QCI!$Y26*[5]QCI!$R26/100</f>
        <v>72917.510833216671</v>
      </c>
      <c r="BF23" s="647" t="e">
        <f>BD23/100*[5]QCI!$Y26*([5]QCI!$U26+[5]QCI!$W26)</f>
        <v>#REF!</v>
      </c>
      <c r="BG23" s="648" t="e">
        <f>BE23+BF23</f>
        <v>#REF!</v>
      </c>
      <c r="BH23" s="646">
        <f>'[5]Percentuais do Cronograma'!BD18</f>
        <v>4.1666666666600003</v>
      </c>
      <c r="BI23" s="647">
        <f>BH23*[5]QCI!$Y26*[5]QCI!$R26/100</f>
        <v>72917.510833216671</v>
      </c>
      <c r="BJ23" s="647" t="e">
        <f>BH23/100*[5]QCI!$Y26*([5]QCI!$U26+[5]QCI!$W26)</f>
        <v>#REF!</v>
      </c>
      <c r="BK23" s="648" t="e">
        <f>BI23+BJ23</f>
        <v>#REF!</v>
      </c>
      <c r="BL23" s="646">
        <f>'[5]Percentuais do Cronograma'!BH18</f>
        <v>4.1666666666600003</v>
      </c>
      <c r="BM23" s="647">
        <f>BL23*[5]QCI!$Y26*[5]QCI!$R26/100</f>
        <v>72917.510833216671</v>
      </c>
      <c r="BN23" s="647" t="e">
        <f>BL23/100*[5]QCI!$Y26*([5]QCI!$U26+[5]QCI!$W26)</f>
        <v>#REF!</v>
      </c>
      <c r="BO23" s="648" t="e">
        <f>BM23+BN23</f>
        <v>#REF!</v>
      </c>
      <c r="BP23" s="646">
        <f>'[5]Percentuais do Cronograma'!BL18</f>
        <v>4.1666666666600003</v>
      </c>
      <c r="BQ23" s="647">
        <f>BP23*[5]QCI!$Y26*[5]QCI!$R26/100</f>
        <v>72917.510833216671</v>
      </c>
      <c r="BR23" s="647" t="e">
        <f>BP23/100*[5]QCI!$Y26*([5]QCI!$U26+[5]QCI!$W26)</f>
        <v>#REF!</v>
      </c>
      <c r="BS23" s="648" t="e">
        <f>BQ23+BR23</f>
        <v>#REF!</v>
      </c>
      <c r="BT23" s="646">
        <f>'[5]Percentuais do Cronograma'!BP18</f>
        <v>4.1666666666600003</v>
      </c>
      <c r="BU23" s="647">
        <f>BT23*[5]QCI!$Y26*[5]QCI!$R26/100</f>
        <v>72917.510833216671</v>
      </c>
      <c r="BV23" s="647" t="e">
        <f>BT23/100*[5]QCI!$Y26*([5]QCI!$U26+[5]QCI!$W26)</f>
        <v>#REF!</v>
      </c>
      <c r="BW23" s="648" t="e">
        <f>BU23+BV23</f>
        <v>#REF!</v>
      </c>
      <c r="BX23" s="646">
        <f>'[5]Percentuais do Cronograma'!BT18</f>
        <v>4.1666666666600003</v>
      </c>
      <c r="BY23" s="647">
        <f>BX23*[5]QCI!$Y26*[5]QCI!$R26/100</f>
        <v>72917.510833216671</v>
      </c>
      <c r="BZ23" s="647" t="e">
        <f>BX23/100*[5]QCI!$Y26*([5]QCI!$U26+[5]QCI!$W26)</f>
        <v>#REF!</v>
      </c>
      <c r="CA23" s="648" t="e">
        <f>BY23+BZ23</f>
        <v>#REF!</v>
      </c>
      <c r="CB23" s="646">
        <f>'[5]Percentuais do Cronograma'!BX18</f>
        <v>4.1666666666600003</v>
      </c>
      <c r="CC23" s="647">
        <f>CB23*[5]QCI!$Y26*[5]QCI!$R26/100</f>
        <v>72917.510833216671</v>
      </c>
      <c r="CD23" s="647" t="e">
        <f>CB23/100*[5]QCI!$Y26*([5]QCI!$U26+[5]QCI!$W26)</f>
        <v>#REF!</v>
      </c>
      <c r="CE23" s="648" t="e">
        <f>CC23+CD23</f>
        <v>#REF!</v>
      </c>
      <c r="CF23" s="646">
        <f>'[5]Percentuais do Cronograma'!CB18</f>
        <v>4.1666666666600003</v>
      </c>
      <c r="CG23" s="647">
        <f>CF23*[5]QCI!$Y26*[5]QCI!$R26/100</f>
        <v>72917.510833216671</v>
      </c>
      <c r="CH23" s="647" t="e">
        <f>CF23/100*[5]QCI!$Y26*([5]QCI!$U26+[5]QCI!$W26)</f>
        <v>#REF!</v>
      </c>
      <c r="CI23" s="648" t="e">
        <f>CG23+CH23</f>
        <v>#REF!</v>
      </c>
      <c r="CJ23" s="646">
        <f>'[5]Percentuais do Cronograma'!CF18</f>
        <v>4.1666666666600003</v>
      </c>
      <c r="CK23" s="647">
        <f>CJ23*[5]QCI!$Y26*[5]QCI!$R26/100</f>
        <v>72917.510833216671</v>
      </c>
      <c r="CL23" s="647" t="e">
        <f>CJ23/100*[5]QCI!$Y26*([5]QCI!$U26+[5]QCI!$W26)</f>
        <v>#REF!</v>
      </c>
      <c r="CM23" s="648" t="e">
        <f>CK23+CL23</f>
        <v>#REF!</v>
      </c>
      <c r="CN23" s="646">
        <f>'[5]Percentuais do Cronograma'!CJ18</f>
        <v>4.1666666666600003</v>
      </c>
      <c r="CO23" s="647">
        <f>CN23*[5]QCI!$Y26*[5]QCI!$R26/100</f>
        <v>72917.510833216671</v>
      </c>
      <c r="CP23" s="647" t="e">
        <f>CN23/100*[5]QCI!$Y26*([5]QCI!$U26+[5]QCI!$W26)</f>
        <v>#REF!</v>
      </c>
      <c r="CQ23" s="648" t="e">
        <f>CO23+CP23</f>
        <v>#REF!</v>
      </c>
      <c r="CR23" s="646">
        <f>'[5]Percentuais do Cronograma'!CN18</f>
        <v>4.1666666666600003</v>
      </c>
      <c r="CS23" s="647">
        <f>CR23*[5]QCI!$Y26*[5]QCI!$R26/100</f>
        <v>72917.510833216671</v>
      </c>
      <c r="CT23" s="647" t="e">
        <f>CR23/100*[5]QCI!$Y26*([5]QCI!$U26+[5]QCI!$W26)</f>
        <v>#REF!</v>
      </c>
      <c r="CU23" s="648" t="e">
        <f>CS23+CT23</f>
        <v>#REF!</v>
      </c>
      <c r="CV23" s="646">
        <f>'[5]Percentuais do Cronograma'!CR18</f>
        <v>4.1666666666600003</v>
      </c>
      <c r="CW23" s="647">
        <f>CV23*[5]QCI!$Y26*[5]QCI!$R26/100</f>
        <v>72917.510833216671</v>
      </c>
      <c r="CX23" s="647" t="e">
        <f>CV23/100*[5]QCI!$Y26*([5]QCI!$U26+[5]QCI!$W26)</f>
        <v>#REF!</v>
      </c>
      <c r="CY23" s="648" t="e">
        <f>CW23+CX23</f>
        <v>#REF!</v>
      </c>
      <c r="CZ23" s="646">
        <f>'[5]Percentuais do Cronograma'!CV18</f>
        <v>4.1666666666600003</v>
      </c>
      <c r="DA23" s="647">
        <f>CZ23*[5]QCI!$Y26*[5]QCI!$R26/100</f>
        <v>72917.510833216671</v>
      </c>
      <c r="DB23" s="647" t="e">
        <f>CZ23/100*[5]QCI!$Y26*([5]QCI!$U26+[5]QCI!$W26)</f>
        <v>#REF!</v>
      </c>
      <c r="DC23" s="648" t="e">
        <f>DA23+DB23</f>
        <v>#REF!</v>
      </c>
      <c r="DD23" s="646" t="e">
        <f>'[5]Percentuais do Cronograma'!CZ18</f>
        <v>#REF!</v>
      </c>
      <c r="DE23" s="647" t="e">
        <f>DD23*[5]QCI!$Y26*[5]QCI!$R26/100</f>
        <v>#REF!</v>
      </c>
      <c r="DF23" s="647" t="e">
        <f>DD23/100*[5]QCI!$Y26*([5]QCI!$U26+[5]QCI!$W26)</f>
        <v>#REF!</v>
      </c>
      <c r="DG23" s="648" t="e">
        <f>DE23+DF23</f>
        <v>#REF!</v>
      </c>
      <c r="DH23" s="646" t="e">
        <f>'[5]Percentuais do Cronograma'!DD18</f>
        <v>#REF!</v>
      </c>
      <c r="DI23" s="647" t="e">
        <f>DH23*[5]QCI!$Y26*[5]QCI!$R26/100</f>
        <v>#REF!</v>
      </c>
      <c r="DJ23" s="647" t="e">
        <f>DH23/100*[5]QCI!$Y26*([5]QCI!$U26+[5]QCI!$W26)</f>
        <v>#REF!</v>
      </c>
      <c r="DK23" s="648" t="e">
        <f>DI23+DJ23</f>
        <v>#REF!</v>
      </c>
      <c r="DL23" s="646" t="e">
        <f>'[5]Percentuais do Cronograma'!DH18</f>
        <v>#REF!</v>
      </c>
      <c r="DM23" s="647" t="e">
        <f>DL23*[5]QCI!$Y26*[5]QCI!$R26/100</f>
        <v>#REF!</v>
      </c>
      <c r="DN23" s="647" t="e">
        <f>DL23/100*[5]QCI!$Y26*([5]QCI!$U26+[5]QCI!$W26)</f>
        <v>#REF!</v>
      </c>
      <c r="DO23" s="648" t="e">
        <f>DM23+DN23</f>
        <v>#REF!</v>
      </c>
      <c r="DP23" s="646" t="e">
        <f>'[5]Percentuais do Cronograma'!DL18</f>
        <v>#REF!</v>
      </c>
      <c r="DQ23" s="647" t="e">
        <f>DP23*[5]QCI!$Y26*[5]QCI!$R26/100</f>
        <v>#REF!</v>
      </c>
      <c r="DR23" s="647" t="e">
        <f>DP23/100*[5]QCI!$Y26*([5]QCI!$U26+[5]QCI!$W26)</f>
        <v>#REF!</v>
      </c>
      <c r="DS23" s="648" t="e">
        <f>DQ23+DR23</f>
        <v>#REF!</v>
      </c>
      <c r="DT23" s="646" t="e">
        <f>'[5]Percentuais do Cronograma'!DP18</f>
        <v>#REF!</v>
      </c>
      <c r="DU23" s="647" t="e">
        <f>DT23*[5]QCI!$Y26*[5]QCI!$R26/100</f>
        <v>#REF!</v>
      </c>
      <c r="DV23" s="647" t="e">
        <f>DT23/100*[5]QCI!$Y26*([5]QCI!$U26+[5]QCI!$W26)</f>
        <v>#REF!</v>
      </c>
      <c r="DW23" s="648" t="e">
        <f>DU23+DV23</f>
        <v>#REF!</v>
      </c>
      <c r="DX23" s="646" t="e">
        <f>'[5]Percentuais do Cronograma'!DT18</f>
        <v>#REF!</v>
      </c>
      <c r="DY23" s="647" t="e">
        <f>DX23*[5]QCI!$Y26*[5]QCI!$R26/100</f>
        <v>#REF!</v>
      </c>
      <c r="DZ23" s="647" t="e">
        <f>DX23/100*[5]QCI!$Y26*([5]QCI!$U26+[5]QCI!$W26)</f>
        <v>#REF!</v>
      </c>
      <c r="EA23" s="648" t="e">
        <f>DY23+DZ23</f>
        <v>#REF!</v>
      </c>
    </row>
    <row r="24" spans="2:131" ht="12.75" hidden="1" customHeight="1">
      <c r="B24" s="649"/>
      <c r="C24" s="650"/>
      <c r="D24" s="651" t="s">
        <v>674</v>
      </c>
      <c r="E24" s="652" t="s">
        <v>676</v>
      </c>
      <c r="F24" s="653">
        <f>IF(F25&lt;&gt;0,F23-F25,0)</f>
        <v>0</v>
      </c>
      <c r="G24" s="654"/>
      <c r="H24" s="655"/>
      <c r="I24" s="656"/>
      <c r="J24" s="656"/>
      <c r="K24" s="657"/>
      <c r="L24" s="658" t="e">
        <f t="shared" ref="L24:BW24" si="8">L23+H24</f>
        <v>#REF!</v>
      </c>
      <c r="M24" s="658" t="e">
        <f t="shared" si="8"/>
        <v>#REF!</v>
      </c>
      <c r="N24" s="659" t="e">
        <f t="shared" si="8"/>
        <v>#REF!</v>
      </c>
      <c r="O24" s="660" t="e">
        <f t="shared" si="8"/>
        <v>#REF!</v>
      </c>
      <c r="P24" s="661" t="e">
        <f t="shared" si="8"/>
        <v>#REF!</v>
      </c>
      <c r="Q24" s="662" t="e">
        <f t="shared" si="8"/>
        <v>#REF!</v>
      </c>
      <c r="R24" s="663" t="e">
        <f t="shared" si="8"/>
        <v>#REF!</v>
      </c>
      <c r="S24" s="664" t="e">
        <f t="shared" si="8"/>
        <v>#REF!</v>
      </c>
      <c r="T24" s="661" t="e">
        <f t="shared" si="8"/>
        <v>#REF!</v>
      </c>
      <c r="U24" s="662" t="e">
        <f t="shared" si="8"/>
        <v>#REF!</v>
      </c>
      <c r="V24" s="663" t="e">
        <f t="shared" si="8"/>
        <v>#REF!</v>
      </c>
      <c r="W24" s="664" t="e">
        <f t="shared" si="8"/>
        <v>#REF!</v>
      </c>
      <c r="X24" s="661" t="e">
        <f t="shared" si="8"/>
        <v>#REF!</v>
      </c>
      <c r="Y24" s="662" t="e">
        <f t="shared" si="8"/>
        <v>#REF!</v>
      </c>
      <c r="Z24" s="663" t="e">
        <f t="shared" si="8"/>
        <v>#REF!</v>
      </c>
      <c r="AA24" s="664" t="e">
        <f t="shared" si="8"/>
        <v>#REF!</v>
      </c>
      <c r="AB24" s="661" t="e">
        <f t="shared" si="8"/>
        <v>#REF!</v>
      </c>
      <c r="AC24" s="662" t="e">
        <f t="shared" si="8"/>
        <v>#REF!</v>
      </c>
      <c r="AD24" s="663" t="e">
        <f t="shared" si="8"/>
        <v>#REF!</v>
      </c>
      <c r="AE24" s="664" t="e">
        <f t="shared" si="8"/>
        <v>#REF!</v>
      </c>
      <c r="AF24" s="661" t="e">
        <f t="shared" si="8"/>
        <v>#REF!</v>
      </c>
      <c r="AG24" s="662" t="e">
        <f t="shared" si="8"/>
        <v>#REF!</v>
      </c>
      <c r="AH24" s="663" t="e">
        <f t="shared" si="8"/>
        <v>#REF!</v>
      </c>
      <c r="AI24" s="664" t="e">
        <f t="shared" si="8"/>
        <v>#REF!</v>
      </c>
      <c r="AJ24" s="661" t="e">
        <f t="shared" si="8"/>
        <v>#REF!</v>
      </c>
      <c r="AK24" s="662" t="e">
        <f t="shared" si="8"/>
        <v>#REF!</v>
      </c>
      <c r="AL24" s="663" t="e">
        <f t="shared" si="8"/>
        <v>#REF!</v>
      </c>
      <c r="AM24" s="664" t="e">
        <f t="shared" si="8"/>
        <v>#REF!</v>
      </c>
      <c r="AN24" s="661" t="e">
        <f t="shared" si="8"/>
        <v>#REF!</v>
      </c>
      <c r="AO24" s="662" t="e">
        <f t="shared" si="8"/>
        <v>#REF!</v>
      </c>
      <c r="AP24" s="663" t="e">
        <f t="shared" si="8"/>
        <v>#REF!</v>
      </c>
      <c r="AQ24" s="664" t="e">
        <f t="shared" si="8"/>
        <v>#REF!</v>
      </c>
      <c r="AR24" s="661" t="e">
        <f t="shared" si="8"/>
        <v>#REF!</v>
      </c>
      <c r="AS24" s="662" t="e">
        <f t="shared" si="8"/>
        <v>#REF!</v>
      </c>
      <c r="AT24" s="663" t="e">
        <f t="shared" si="8"/>
        <v>#REF!</v>
      </c>
      <c r="AU24" s="664" t="e">
        <f t="shared" si="8"/>
        <v>#REF!</v>
      </c>
      <c r="AV24" s="661" t="e">
        <f t="shared" si="8"/>
        <v>#REF!</v>
      </c>
      <c r="AW24" s="662" t="e">
        <f t="shared" si="8"/>
        <v>#REF!</v>
      </c>
      <c r="AX24" s="663" t="e">
        <f t="shared" si="8"/>
        <v>#REF!</v>
      </c>
      <c r="AY24" s="664" t="e">
        <f t="shared" si="8"/>
        <v>#REF!</v>
      </c>
      <c r="AZ24" s="661" t="e">
        <f t="shared" si="8"/>
        <v>#REF!</v>
      </c>
      <c r="BA24" s="662" t="e">
        <f t="shared" si="8"/>
        <v>#REF!</v>
      </c>
      <c r="BB24" s="663" t="e">
        <f t="shared" si="8"/>
        <v>#REF!</v>
      </c>
      <c r="BC24" s="664" t="e">
        <f t="shared" si="8"/>
        <v>#REF!</v>
      </c>
      <c r="BD24" s="661" t="e">
        <f t="shared" si="8"/>
        <v>#REF!</v>
      </c>
      <c r="BE24" s="662" t="e">
        <f t="shared" si="8"/>
        <v>#REF!</v>
      </c>
      <c r="BF24" s="663" t="e">
        <f t="shared" si="8"/>
        <v>#REF!</v>
      </c>
      <c r="BG24" s="664" t="e">
        <f t="shared" si="8"/>
        <v>#REF!</v>
      </c>
      <c r="BH24" s="661" t="e">
        <f t="shared" si="8"/>
        <v>#REF!</v>
      </c>
      <c r="BI24" s="662" t="e">
        <f t="shared" si="8"/>
        <v>#REF!</v>
      </c>
      <c r="BJ24" s="663" t="e">
        <f t="shared" si="8"/>
        <v>#REF!</v>
      </c>
      <c r="BK24" s="664" t="e">
        <f t="shared" si="8"/>
        <v>#REF!</v>
      </c>
      <c r="BL24" s="661" t="e">
        <f t="shared" si="8"/>
        <v>#REF!</v>
      </c>
      <c r="BM24" s="662" t="e">
        <f t="shared" si="8"/>
        <v>#REF!</v>
      </c>
      <c r="BN24" s="663" t="e">
        <f t="shared" si="8"/>
        <v>#REF!</v>
      </c>
      <c r="BO24" s="664" t="e">
        <f t="shared" si="8"/>
        <v>#REF!</v>
      </c>
      <c r="BP24" s="661" t="e">
        <f t="shared" si="8"/>
        <v>#REF!</v>
      </c>
      <c r="BQ24" s="662" t="e">
        <f t="shared" si="8"/>
        <v>#REF!</v>
      </c>
      <c r="BR24" s="663" t="e">
        <f t="shared" si="8"/>
        <v>#REF!</v>
      </c>
      <c r="BS24" s="664" t="e">
        <f t="shared" si="8"/>
        <v>#REF!</v>
      </c>
      <c r="BT24" s="661" t="e">
        <f t="shared" si="8"/>
        <v>#REF!</v>
      </c>
      <c r="BU24" s="662" t="e">
        <f t="shared" si="8"/>
        <v>#REF!</v>
      </c>
      <c r="BV24" s="663" t="e">
        <f t="shared" si="8"/>
        <v>#REF!</v>
      </c>
      <c r="BW24" s="664" t="e">
        <f t="shared" si="8"/>
        <v>#REF!</v>
      </c>
      <c r="BX24" s="661" t="e">
        <f t="shared" ref="BX24:EA24" si="9">BX23+BT24</f>
        <v>#REF!</v>
      </c>
      <c r="BY24" s="662" t="e">
        <f t="shared" si="9"/>
        <v>#REF!</v>
      </c>
      <c r="BZ24" s="663" t="e">
        <f t="shared" si="9"/>
        <v>#REF!</v>
      </c>
      <c r="CA24" s="664" t="e">
        <f t="shared" si="9"/>
        <v>#REF!</v>
      </c>
      <c r="CB24" s="661" t="e">
        <f t="shared" si="9"/>
        <v>#REF!</v>
      </c>
      <c r="CC24" s="662" t="e">
        <f t="shared" si="9"/>
        <v>#REF!</v>
      </c>
      <c r="CD24" s="663" t="e">
        <f t="shared" si="9"/>
        <v>#REF!</v>
      </c>
      <c r="CE24" s="664" t="e">
        <f t="shared" si="9"/>
        <v>#REF!</v>
      </c>
      <c r="CF24" s="661" t="e">
        <f t="shared" si="9"/>
        <v>#REF!</v>
      </c>
      <c r="CG24" s="662" t="e">
        <f t="shared" si="9"/>
        <v>#REF!</v>
      </c>
      <c r="CH24" s="663" t="e">
        <f t="shared" si="9"/>
        <v>#REF!</v>
      </c>
      <c r="CI24" s="664" t="e">
        <f t="shared" si="9"/>
        <v>#REF!</v>
      </c>
      <c r="CJ24" s="661" t="e">
        <f t="shared" si="9"/>
        <v>#REF!</v>
      </c>
      <c r="CK24" s="662" t="e">
        <f t="shared" si="9"/>
        <v>#REF!</v>
      </c>
      <c r="CL24" s="663" t="e">
        <f t="shared" si="9"/>
        <v>#REF!</v>
      </c>
      <c r="CM24" s="664" t="e">
        <f t="shared" si="9"/>
        <v>#REF!</v>
      </c>
      <c r="CN24" s="661" t="e">
        <f t="shared" si="9"/>
        <v>#REF!</v>
      </c>
      <c r="CO24" s="662" t="e">
        <f t="shared" si="9"/>
        <v>#REF!</v>
      </c>
      <c r="CP24" s="663" t="e">
        <f t="shared" si="9"/>
        <v>#REF!</v>
      </c>
      <c r="CQ24" s="664" t="e">
        <f t="shared" si="9"/>
        <v>#REF!</v>
      </c>
      <c r="CR24" s="661" t="e">
        <f t="shared" si="9"/>
        <v>#REF!</v>
      </c>
      <c r="CS24" s="662" t="e">
        <f t="shared" si="9"/>
        <v>#REF!</v>
      </c>
      <c r="CT24" s="663" t="e">
        <f t="shared" si="9"/>
        <v>#REF!</v>
      </c>
      <c r="CU24" s="664" t="e">
        <f t="shared" si="9"/>
        <v>#REF!</v>
      </c>
      <c r="CV24" s="661" t="e">
        <f t="shared" si="9"/>
        <v>#REF!</v>
      </c>
      <c r="CW24" s="662" t="e">
        <f t="shared" si="9"/>
        <v>#REF!</v>
      </c>
      <c r="CX24" s="663" t="e">
        <f t="shared" si="9"/>
        <v>#REF!</v>
      </c>
      <c r="CY24" s="664" t="e">
        <f t="shared" si="9"/>
        <v>#REF!</v>
      </c>
      <c r="CZ24" s="661" t="e">
        <f t="shared" si="9"/>
        <v>#REF!</v>
      </c>
      <c r="DA24" s="662" t="e">
        <f t="shared" si="9"/>
        <v>#REF!</v>
      </c>
      <c r="DB24" s="663" t="e">
        <f t="shared" si="9"/>
        <v>#REF!</v>
      </c>
      <c r="DC24" s="664" t="e">
        <f t="shared" si="9"/>
        <v>#REF!</v>
      </c>
      <c r="DD24" s="661" t="e">
        <f t="shared" si="9"/>
        <v>#REF!</v>
      </c>
      <c r="DE24" s="662" t="e">
        <f t="shared" si="9"/>
        <v>#REF!</v>
      </c>
      <c r="DF24" s="663" t="e">
        <f t="shared" si="9"/>
        <v>#REF!</v>
      </c>
      <c r="DG24" s="664" t="e">
        <f t="shared" si="9"/>
        <v>#REF!</v>
      </c>
      <c r="DH24" s="661" t="e">
        <f t="shared" si="9"/>
        <v>#REF!</v>
      </c>
      <c r="DI24" s="662" t="e">
        <f t="shared" si="9"/>
        <v>#REF!</v>
      </c>
      <c r="DJ24" s="663" t="e">
        <f t="shared" si="9"/>
        <v>#REF!</v>
      </c>
      <c r="DK24" s="664" t="e">
        <f t="shared" si="9"/>
        <v>#REF!</v>
      </c>
      <c r="DL24" s="661" t="e">
        <f t="shared" si="9"/>
        <v>#REF!</v>
      </c>
      <c r="DM24" s="662" t="e">
        <f t="shared" si="9"/>
        <v>#REF!</v>
      </c>
      <c r="DN24" s="663" t="e">
        <f t="shared" si="9"/>
        <v>#REF!</v>
      </c>
      <c r="DO24" s="664" t="e">
        <f t="shared" si="9"/>
        <v>#REF!</v>
      </c>
      <c r="DP24" s="661" t="e">
        <f t="shared" si="9"/>
        <v>#REF!</v>
      </c>
      <c r="DQ24" s="662" t="e">
        <f t="shared" si="9"/>
        <v>#REF!</v>
      </c>
      <c r="DR24" s="663" t="e">
        <f t="shared" si="9"/>
        <v>#REF!</v>
      </c>
      <c r="DS24" s="664" t="e">
        <f t="shared" si="9"/>
        <v>#REF!</v>
      </c>
      <c r="DT24" s="661" t="e">
        <f t="shared" si="9"/>
        <v>#REF!</v>
      </c>
      <c r="DU24" s="662" t="e">
        <f t="shared" si="9"/>
        <v>#REF!</v>
      </c>
      <c r="DV24" s="663" t="e">
        <f t="shared" si="9"/>
        <v>#REF!</v>
      </c>
      <c r="DW24" s="664" t="e">
        <f t="shared" si="9"/>
        <v>#REF!</v>
      </c>
      <c r="DX24" s="661" t="e">
        <f t="shared" si="9"/>
        <v>#REF!</v>
      </c>
      <c r="DY24" s="662" t="e">
        <f t="shared" si="9"/>
        <v>#REF!</v>
      </c>
      <c r="DZ24" s="663" t="e">
        <f t="shared" si="9"/>
        <v>#REF!</v>
      </c>
      <c r="EA24" s="664" t="e">
        <f t="shared" si="9"/>
        <v>#REF!</v>
      </c>
    </row>
    <row r="25" spans="2:131" ht="12.75" hidden="1" customHeight="1">
      <c r="B25" s="649"/>
      <c r="C25" s="650"/>
      <c r="D25" s="665" t="s">
        <v>677</v>
      </c>
      <c r="E25" s="666" t="s">
        <v>678</v>
      </c>
      <c r="F25" s="667"/>
      <c r="G25" s="668">
        <f>IF(F25=0,0,F25/F$115)</f>
        <v>0</v>
      </c>
      <c r="H25" s="669"/>
      <c r="I25" s="670"/>
      <c r="J25" s="670"/>
      <c r="K25" s="671"/>
      <c r="L25" s="672">
        <f>IF(O25&lt;&gt;0,(O25/$F25)*100,0)</f>
        <v>0</v>
      </c>
      <c r="M25" s="672">
        <f>ROUND(O25*[5]QCI!$R$16,2)</f>
        <v>0</v>
      </c>
      <c r="N25" s="673">
        <f>O25-M25</f>
        <v>0</v>
      </c>
      <c r="O25" s="674"/>
      <c r="P25" s="675">
        <f>IF(S25&lt;&gt;0,(S25/$F25)*100,0)</f>
        <v>0</v>
      </c>
      <c r="Q25" s="672">
        <f>ROUND(S25*[5]QCI!$R$16,2)</f>
        <v>0</v>
      </c>
      <c r="R25" s="672">
        <f>S25-Q25</f>
        <v>0</v>
      </c>
      <c r="S25" s="674"/>
      <c r="T25" s="675">
        <f>IF(W25&lt;&gt;0,(W25/$F25)*100,0)</f>
        <v>0</v>
      </c>
      <c r="U25" s="672">
        <f>ROUND(W25*[5]QCI!$R$16,2)</f>
        <v>0</v>
      </c>
      <c r="V25" s="672">
        <f>W25-U25</f>
        <v>0</v>
      </c>
      <c r="W25" s="674"/>
      <c r="X25" s="675">
        <f>IF(AA25&lt;&gt;0,(AA25/$F25)*100,0)</f>
        <v>0</v>
      </c>
      <c r="Y25" s="672">
        <f>ROUND(AA25*[5]QCI!$R$16,2)</f>
        <v>0</v>
      </c>
      <c r="Z25" s="672">
        <f>AA25-Y25</f>
        <v>0</v>
      </c>
      <c r="AA25" s="674"/>
      <c r="AB25" s="675">
        <f>IF(AE25&lt;&gt;0,(AE25/$F25)*100,0)</f>
        <v>0</v>
      </c>
      <c r="AC25" s="672">
        <f>ROUND(AE25*[5]QCI!$R$16,2)</f>
        <v>0</v>
      </c>
      <c r="AD25" s="672">
        <f>AE25-AC25</f>
        <v>0</v>
      </c>
      <c r="AE25" s="674"/>
      <c r="AF25" s="675">
        <f>IF(AI25&lt;&gt;0,(AI25/$F25)*100,0)</f>
        <v>0</v>
      </c>
      <c r="AG25" s="672">
        <f>ROUND(AI25*[5]QCI!$R$16,2)</f>
        <v>0</v>
      </c>
      <c r="AH25" s="672">
        <f>AI25-AG25</f>
        <v>0</v>
      </c>
      <c r="AI25" s="674"/>
      <c r="AJ25" s="675">
        <f>IF(AM25&lt;&gt;0,(AM25/$F25)*100,0)</f>
        <v>0</v>
      </c>
      <c r="AK25" s="672">
        <f>ROUND(AM25*[5]QCI!$R$16,2)</f>
        <v>0</v>
      </c>
      <c r="AL25" s="672">
        <f>AM25-AK25</f>
        <v>0</v>
      </c>
      <c r="AM25" s="674"/>
      <c r="AN25" s="675">
        <f>IF(AQ25&lt;&gt;0,(AQ25/$F25)*100,0)</f>
        <v>0</v>
      </c>
      <c r="AO25" s="672">
        <f>ROUND(AQ25*[5]QCI!$R$16,2)</f>
        <v>0</v>
      </c>
      <c r="AP25" s="672">
        <f>AQ25-AO25</f>
        <v>0</v>
      </c>
      <c r="AQ25" s="674"/>
      <c r="AR25" s="675">
        <f>IF(AU25&lt;&gt;0,(AU25/$F25)*100,0)</f>
        <v>0</v>
      </c>
      <c r="AS25" s="672">
        <f>ROUND(AU25*[5]QCI!$R$16,2)</f>
        <v>0</v>
      </c>
      <c r="AT25" s="672">
        <f>AU25-AS25</f>
        <v>0</v>
      </c>
      <c r="AU25" s="674"/>
      <c r="AV25" s="675">
        <f>IF(AY25&lt;&gt;0,(AY25/$F25)*100,0)</f>
        <v>0</v>
      </c>
      <c r="AW25" s="672">
        <f>ROUND(AY25*[5]QCI!$R$16,2)</f>
        <v>0</v>
      </c>
      <c r="AX25" s="672">
        <f>AY25-AW25</f>
        <v>0</v>
      </c>
      <c r="AY25" s="674"/>
      <c r="AZ25" s="675">
        <f>IF(BC25&lt;&gt;0,(BC25/$F25)*100,0)</f>
        <v>0</v>
      </c>
      <c r="BA25" s="672">
        <f>ROUND(BC25*[5]QCI!$R$16,2)</f>
        <v>0</v>
      </c>
      <c r="BB25" s="672">
        <f>BC25-BA25</f>
        <v>0</v>
      </c>
      <c r="BC25" s="674"/>
      <c r="BD25" s="675">
        <f>IF(BG25&lt;&gt;0,(BG25/$F25)*100,0)</f>
        <v>0</v>
      </c>
      <c r="BE25" s="672">
        <f>ROUND(BG25*[5]QCI!$R$16,2)</f>
        <v>0</v>
      </c>
      <c r="BF25" s="672">
        <f>BG25-BE25</f>
        <v>0</v>
      </c>
      <c r="BG25" s="674"/>
      <c r="BH25" s="675">
        <f>IF(BK25&lt;&gt;0,(BK25/$F25)*100,0)</f>
        <v>0</v>
      </c>
      <c r="BI25" s="672">
        <f>ROUND(BK25*[5]QCI!$R$16,2)</f>
        <v>0</v>
      </c>
      <c r="BJ25" s="672">
        <f>BK25-BI25</f>
        <v>0</v>
      </c>
      <c r="BK25" s="674"/>
      <c r="BL25" s="675">
        <f>IF(BO25&lt;&gt;0,(BO25/$F25)*100,0)</f>
        <v>0</v>
      </c>
      <c r="BM25" s="672">
        <f>ROUND(BO25*[5]QCI!$R$16,2)</f>
        <v>0</v>
      </c>
      <c r="BN25" s="672">
        <f>BO25-BM25</f>
        <v>0</v>
      </c>
      <c r="BO25" s="674"/>
      <c r="BP25" s="675">
        <f>IF(BS25&lt;&gt;0,(BS25/$F25)*100,0)</f>
        <v>0</v>
      </c>
      <c r="BQ25" s="672">
        <f>ROUND(BS25*[5]QCI!$R$16,2)</f>
        <v>0</v>
      </c>
      <c r="BR25" s="672">
        <f>BS25-BQ25</f>
        <v>0</v>
      </c>
      <c r="BS25" s="674"/>
      <c r="BT25" s="675">
        <f>IF(BW25&lt;&gt;0,(BW25/$F25)*100,0)</f>
        <v>0</v>
      </c>
      <c r="BU25" s="672">
        <f>ROUND(BW25*[5]QCI!$R$16,2)</f>
        <v>0</v>
      </c>
      <c r="BV25" s="672">
        <f>BW25-BU25</f>
        <v>0</v>
      </c>
      <c r="BW25" s="674"/>
      <c r="BX25" s="675">
        <f>IF(CA25&lt;&gt;0,(CA25/$F25)*100,0)</f>
        <v>0</v>
      </c>
      <c r="BY25" s="672">
        <f>ROUND(CA25*[5]QCI!$R$16,2)</f>
        <v>0</v>
      </c>
      <c r="BZ25" s="672">
        <f>CA25-BY25</f>
        <v>0</v>
      </c>
      <c r="CA25" s="674"/>
      <c r="CB25" s="675">
        <f>IF(CE25&lt;&gt;0,(CE25/$F25)*100,0)</f>
        <v>0</v>
      </c>
      <c r="CC25" s="672">
        <f>ROUND(CE25*[5]QCI!$R$16,2)</f>
        <v>0</v>
      </c>
      <c r="CD25" s="672">
        <f>CE25-CC25</f>
        <v>0</v>
      </c>
      <c r="CE25" s="674"/>
      <c r="CF25" s="675">
        <f>IF(CI25&lt;&gt;0,(CI25/$F25)*100,0)</f>
        <v>0</v>
      </c>
      <c r="CG25" s="672">
        <f>ROUND(CI25*[5]QCI!$R$16,2)</f>
        <v>0</v>
      </c>
      <c r="CH25" s="672">
        <f>CI25-CG25</f>
        <v>0</v>
      </c>
      <c r="CI25" s="674"/>
      <c r="CJ25" s="675">
        <f>IF(CM25&lt;&gt;0,(CM25/$F25)*100,0)</f>
        <v>0</v>
      </c>
      <c r="CK25" s="672">
        <f>ROUND(CM25*[5]QCI!$R$16,2)</f>
        <v>0</v>
      </c>
      <c r="CL25" s="672">
        <f>CM25-CK25</f>
        <v>0</v>
      </c>
      <c r="CM25" s="674"/>
      <c r="CN25" s="675">
        <f>IF(CQ25&lt;&gt;0,(CQ25/$F25)*100,0)</f>
        <v>0</v>
      </c>
      <c r="CO25" s="672">
        <f>ROUND(CQ25*[5]QCI!$R$16,2)</f>
        <v>0</v>
      </c>
      <c r="CP25" s="672">
        <f>CQ25-CO25</f>
        <v>0</v>
      </c>
      <c r="CQ25" s="674"/>
      <c r="CR25" s="675">
        <f>IF(CU25&lt;&gt;0,(CU25/$F25)*100,0)</f>
        <v>0</v>
      </c>
      <c r="CS25" s="672">
        <f>ROUND(CU25*[5]QCI!$R$16,2)</f>
        <v>0</v>
      </c>
      <c r="CT25" s="672">
        <f>CU25-CS25</f>
        <v>0</v>
      </c>
      <c r="CU25" s="674"/>
      <c r="CV25" s="675">
        <f>IF(CY25&lt;&gt;0,(CY25/$F25)*100,0)</f>
        <v>0</v>
      </c>
      <c r="CW25" s="672">
        <f>ROUND(CY25*[5]QCI!$R$16,2)</f>
        <v>0</v>
      </c>
      <c r="CX25" s="672">
        <f>CY25-CW25</f>
        <v>0</v>
      </c>
      <c r="CY25" s="674"/>
      <c r="CZ25" s="675">
        <f>IF(DC25&lt;&gt;0,(DC25/$F25)*100,0)</f>
        <v>0</v>
      </c>
      <c r="DA25" s="672">
        <f>ROUND(DC25*[5]QCI!$R$16,2)</f>
        <v>0</v>
      </c>
      <c r="DB25" s="672">
        <f>DC25-DA25</f>
        <v>0</v>
      </c>
      <c r="DC25" s="674"/>
      <c r="DD25" s="675">
        <f>IF(DG25&lt;&gt;0,(DG25/$F25)*100,0)</f>
        <v>0</v>
      </c>
      <c r="DE25" s="672">
        <f>ROUND(DG25*[5]QCI!$R$16,2)</f>
        <v>0</v>
      </c>
      <c r="DF25" s="672">
        <f>DG25-DE25</f>
        <v>0</v>
      </c>
      <c r="DG25" s="674"/>
      <c r="DH25" s="675">
        <f>IF(DK25&lt;&gt;0,(DK25/$F25)*100,0)</f>
        <v>0</v>
      </c>
      <c r="DI25" s="672">
        <f>ROUND(DK25*[5]QCI!$R$16,2)</f>
        <v>0</v>
      </c>
      <c r="DJ25" s="672">
        <f>DK25-DI25</f>
        <v>0</v>
      </c>
      <c r="DK25" s="674"/>
      <c r="DL25" s="675">
        <f>IF(DO25&lt;&gt;0,(DO25/$F25)*100,0)</f>
        <v>0</v>
      </c>
      <c r="DM25" s="672">
        <f>ROUND(DO25*[5]QCI!$R$16,2)</f>
        <v>0</v>
      </c>
      <c r="DN25" s="672">
        <f>DO25-DM25</f>
        <v>0</v>
      </c>
      <c r="DO25" s="674"/>
      <c r="DP25" s="675">
        <f>IF(DS25&lt;&gt;0,(DS25/$F25)*100,0)</f>
        <v>0</v>
      </c>
      <c r="DQ25" s="672">
        <f>ROUND(DS25*[5]QCI!$R$16,2)</f>
        <v>0</v>
      </c>
      <c r="DR25" s="672">
        <f>DS25-DQ25</f>
        <v>0</v>
      </c>
      <c r="DS25" s="674"/>
      <c r="DT25" s="675">
        <f>IF(DW25&lt;&gt;0,(DW25/$F25)*100,0)</f>
        <v>0</v>
      </c>
      <c r="DU25" s="672">
        <f>ROUND(DW25*[5]QCI!$R$16,2)</f>
        <v>0</v>
      </c>
      <c r="DV25" s="672">
        <f>DW25-DU25</f>
        <v>0</v>
      </c>
      <c r="DW25" s="674"/>
      <c r="DX25" s="675">
        <f>IF(EA25&lt;&gt;0,(EA25/$F25)*100,0)</f>
        <v>0</v>
      </c>
      <c r="DY25" s="672">
        <f>ROUND(EA25*[5]QCI!$R$16,2)</f>
        <v>0</v>
      </c>
      <c r="DZ25" s="672">
        <f>EA25-DY25</f>
        <v>0</v>
      </c>
      <c r="EA25" s="674"/>
    </row>
    <row r="26" spans="2:131" ht="12.75" hidden="1" customHeight="1">
      <c r="B26" s="688"/>
      <c r="C26" s="650"/>
      <c r="D26" s="676" t="s">
        <v>679</v>
      </c>
      <c r="E26" s="677" t="s">
        <v>680</v>
      </c>
      <c r="F26" s="678">
        <f>IF(F25=0,F23,F25)</f>
        <v>1750020.26</v>
      </c>
      <c r="G26" s="679"/>
      <c r="H26" s="680"/>
      <c r="I26" s="681"/>
      <c r="J26" s="681"/>
      <c r="K26" s="682"/>
      <c r="L26" s="683">
        <f t="shared" ref="L26:BW26" si="10">L25+H26</f>
        <v>0</v>
      </c>
      <c r="M26" s="683">
        <f t="shared" si="10"/>
        <v>0</v>
      </c>
      <c r="N26" s="684">
        <f t="shared" si="10"/>
        <v>0</v>
      </c>
      <c r="O26" s="685" t="e">
        <f>#REF!</f>
        <v>#REF!</v>
      </c>
      <c r="P26" s="686">
        <f t="shared" si="10"/>
        <v>0</v>
      </c>
      <c r="Q26" s="683">
        <f t="shared" si="10"/>
        <v>0</v>
      </c>
      <c r="R26" s="683">
        <f t="shared" si="10"/>
        <v>0</v>
      </c>
      <c r="S26" s="685" t="e">
        <f t="shared" si="10"/>
        <v>#REF!</v>
      </c>
      <c r="T26" s="686">
        <f t="shared" si="10"/>
        <v>0</v>
      </c>
      <c r="U26" s="683">
        <f t="shared" si="10"/>
        <v>0</v>
      </c>
      <c r="V26" s="683">
        <f t="shared" si="10"/>
        <v>0</v>
      </c>
      <c r="W26" s="685" t="e">
        <f t="shared" si="10"/>
        <v>#REF!</v>
      </c>
      <c r="X26" s="686">
        <f t="shared" si="10"/>
        <v>0</v>
      </c>
      <c r="Y26" s="683">
        <f t="shared" si="10"/>
        <v>0</v>
      </c>
      <c r="Z26" s="683">
        <f t="shared" si="10"/>
        <v>0</v>
      </c>
      <c r="AA26" s="685" t="e">
        <f t="shared" si="10"/>
        <v>#REF!</v>
      </c>
      <c r="AB26" s="686">
        <f t="shared" si="10"/>
        <v>0</v>
      </c>
      <c r="AC26" s="683">
        <f t="shared" si="10"/>
        <v>0</v>
      </c>
      <c r="AD26" s="683">
        <f t="shared" si="10"/>
        <v>0</v>
      </c>
      <c r="AE26" s="685" t="e">
        <f t="shared" si="10"/>
        <v>#REF!</v>
      </c>
      <c r="AF26" s="686">
        <f t="shared" si="10"/>
        <v>0</v>
      </c>
      <c r="AG26" s="683">
        <f t="shared" si="10"/>
        <v>0</v>
      </c>
      <c r="AH26" s="683">
        <f t="shared" si="10"/>
        <v>0</v>
      </c>
      <c r="AI26" s="685" t="e">
        <f t="shared" si="10"/>
        <v>#REF!</v>
      </c>
      <c r="AJ26" s="686">
        <f t="shared" si="10"/>
        <v>0</v>
      </c>
      <c r="AK26" s="683">
        <f t="shared" si="10"/>
        <v>0</v>
      </c>
      <c r="AL26" s="683">
        <f t="shared" si="10"/>
        <v>0</v>
      </c>
      <c r="AM26" s="685" t="e">
        <f t="shared" si="10"/>
        <v>#REF!</v>
      </c>
      <c r="AN26" s="686">
        <f t="shared" si="10"/>
        <v>0</v>
      </c>
      <c r="AO26" s="683">
        <f t="shared" si="10"/>
        <v>0</v>
      </c>
      <c r="AP26" s="683">
        <f t="shared" si="10"/>
        <v>0</v>
      </c>
      <c r="AQ26" s="685" t="e">
        <f t="shared" si="10"/>
        <v>#REF!</v>
      </c>
      <c r="AR26" s="686">
        <f t="shared" si="10"/>
        <v>0</v>
      </c>
      <c r="AS26" s="683">
        <f t="shared" si="10"/>
        <v>0</v>
      </c>
      <c r="AT26" s="683">
        <f t="shared" si="10"/>
        <v>0</v>
      </c>
      <c r="AU26" s="685" t="e">
        <f t="shared" si="10"/>
        <v>#REF!</v>
      </c>
      <c r="AV26" s="686">
        <f t="shared" si="10"/>
        <v>0</v>
      </c>
      <c r="AW26" s="683">
        <f t="shared" si="10"/>
        <v>0</v>
      </c>
      <c r="AX26" s="683">
        <f t="shared" si="10"/>
        <v>0</v>
      </c>
      <c r="AY26" s="685" t="e">
        <f t="shared" si="10"/>
        <v>#REF!</v>
      </c>
      <c r="AZ26" s="686">
        <f t="shared" si="10"/>
        <v>0</v>
      </c>
      <c r="BA26" s="683">
        <f t="shared" si="10"/>
        <v>0</v>
      </c>
      <c r="BB26" s="683">
        <f t="shared" si="10"/>
        <v>0</v>
      </c>
      <c r="BC26" s="685" t="e">
        <f t="shared" si="10"/>
        <v>#REF!</v>
      </c>
      <c r="BD26" s="686">
        <f t="shared" si="10"/>
        <v>0</v>
      </c>
      <c r="BE26" s="683">
        <f t="shared" si="10"/>
        <v>0</v>
      </c>
      <c r="BF26" s="683">
        <f t="shared" si="10"/>
        <v>0</v>
      </c>
      <c r="BG26" s="685" t="e">
        <f t="shared" si="10"/>
        <v>#REF!</v>
      </c>
      <c r="BH26" s="686">
        <f t="shared" si="10"/>
        <v>0</v>
      </c>
      <c r="BI26" s="683">
        <f t="shared" si="10"/>
        <v>0</v>
      </c>
      <c r="BJ26" s="683">
        <f t="shared" si="10"/>
        <v>0</v>
      </c>
      <c r="BK26" s="685" t="e">
        <f t="shared" si="10"/>
        <v>#REF!</v>
      </c>
      <c r="BL26" s="686">
        <f t="shared" si="10"/>
        <v>0</v>
      </c>
      <c r="BM26" s="683">
        <f t="shared" si="10"/>
        <v>0</v>
      </c>
      <c r="BN26" s="683">
        <f t="shared" si="10"/>
        <v>0</v>
      </c>
      <c r="BO26" s="685" t="e">
        <f t="shared" si="10"/>
        <v>#REF!</v>
      </c>
      <c r="BP26" s="686">
        <f t="shared" si="10"/>
        <v>0</v>
      </c>
      <c r="BQ26" s="683">
        <f t="shared" si="10"/>
        <v>0</v>
      </c>
      <c r="BR26" s="683">
        <f t="shared" si="10"/>
        <v>0</v>
      </c>
      <c r="BS26" s="685" t="e">
        <f t="shared" si="10"/>
        <v>#REF!</v>
      </c>
      <c r="BT26" s="686">
        <f t="shared" si="10"/>
        <v>0</v>
      </c>
      <c r="BU26" s="683">
        <f t="shared" si="10"/>
        <v>0</v>
      </c>
      <c r="BV26" s="683">
        <f t="shared" si="10"/>
        <v>0</v>
      </c>
      <c r="BW26" s="685" t="e">
        <f t="shared" si="10"/>
        <v>#REF!</v>
      </c>
      <c r="BX26" s="686">
        <f t="shared" ref="BX26:EA26" si="11">BX25+BT26</f>
        <v>0</v>
      </c>
      <c r="BY26" s="683">
        <f t="shared" si="11"/>
        <v>0</v>
      </c>
      <c r="BZ26" s="683">
        <f t="shared" si="11"/>
        <v>0</v>
      </c>
      <c r="CA26" s="685" t="e">
        <f t="shared" si="11"/>
        <v>#REF!</v>
      </c>
      <c r="CB26" s="686">
        <f t="shared" si="11"/>
        <v>0</v>
      </c>
      <c r="CC26" s="683">
        <f t="shared" si="11"/>
        <v>0</v>
      </c>
      <c r="CD26" s="683">
        <f t="shared" si="11"/>
        <v>0</v>
      </c>
      <c r="CE26" s="685" t="e">
        <f t="shared" si="11"/>
        <v>#REF!</v>
      </c>
      <c r="CF26" s="686">
        <f t="shared" si="11"/>
        <v>0</v>
      </c>
      <c r="CG26" s="683">
        <f t="shared" si="11"/>
        <v>0</v>
      </c>
      <c r="CH26" s="683">
        <f t="shared" si="11"/>
        <v>0</v>
      </c>
      <c r="CI26" s="685" t="e">
        <f t="shared" si="11"/>
        <v>#REF!</v>
      </c>
      <c r="CJ26" s="686">
        <f t="shared" si="11"/>
        <v>0</v>
      </c>
      <c r="CK26" s="683">
        <f t="shared" si="11"/>
        <v>0</v>
      </c>
      <c r="CL26" s="683">
        <f t="shared" si="11"/>
        <v>0</v>
      </c>
      <c r="CM26" s="685" t="e">
        <f t="shared" si="11"/>
        <v>#REF!</v>
      </c>
      <c r="CN26" s="686">
        <f t="shared" si="11"/>
        <v>0</v>
      </c>
      <c r="CO26" s="683">
        <f t="shared" si="11"/>
        <v>0</v>
      </c>
      <c r="CP26" s="683">
        <f t="shared" si="11"/>
        <v>0</v>
      </c>
      <c r="CQ26" s="685" t="e">
        <f t="shared" si="11"/>
        <v>#REF!</v>
      </c>
      <c r="CR26" s="686">
        <f t="shared" si="11"/>
        <v>0</v>
      </c>
      <c r="CS26" s="683">
        <f t="shared" si="11"/>
        <v>0</v>
      </c>
      <c r="CT26" s="683">
        <f t="shared" si="11"/>
        <v>0</v>
      </c>
      <c r="CU26" s="685" t="e">
        <f t="shared" si="11"/>
        <v>#REF!</v>
      </c>
      <c r="CV26" s="686">
        <f t="shared" si="11"/>
        <v>0</v>
      </c>
      <c r="CW26" s="683">
        <f t="shared" si="11"/>
        <v>0</v>
      </c>
      <c r="CX26" s="683">
        <f t="shared" si="11"/>
        <v>0</v>
      </c>
      <c r="CY26" s="685" t="e">
        <f t="shared" si="11"/>
        <v>#REF!</v>
      </c>
      <c r="CZ26" s="686">
        <f t="shared" si="11"/>
        <v>0</v>
      </c>
      <c r="DA26" s="683">
        <f t="shared" si="11"/>
        <v>0</v>
      </c>
      <c r="DB26" s="683">
        <f t="shared" si="11"/>
        <v>0</v>
      </c>
      <c r="DC26" s="685" t="e">
        <f t="shared" si="11"/>
        <v>#REF!</v>
      </c>
      <c r="DD26" s="686">
        <f t="shared" si="11"/>
        <v>0</v>
      </c>
      <c r="DE26" s="683">
        <f t="shared" si="11"/>
        <v>0</v>
      </c>
      <c r="DF26" s="683">
        <f t="shared" si="11"/>
        <v>0</v>
      </c>
      <c r="DG26" s="685" t="e">
        <f t="shared" si="11"/>
        <v>#REF!</v>
      </c>
      <c r="DH26" s="686">
        <f t="shared" si="11"/>
        <v>0</v>
      </c>
      <c r="DI26" s="683">
        <f t="shared" si="11"/>
        <v>0</v>
      </c>
      <c r="DJ26" s="683">
        <f t="shared" si="11"/>
        <v>0</v>
      </c>
      <c r="DK26" s="685" t="e">
        <f t="shared" si="11"/>
        <v>#REF!</v>
      </c>
      <c r="DL26" s="686">
        <f t="shared" si="11"/>
        <v>0</v>
      </c>
      <c r="DM26" s="683">
        <f t="shared" si="11"/>
        <v>0</v>
      </c>
      <c r="DN26" s="683">
        <f t="shared" si="11"/>
        <v>0</v>
      </c>
      <c r="DO26" s="685" t="e">
        <f t="shared" si="11"/>
        <v>#REF!</v>
      </c>
      <c r="DP26" s="686">
        <f t="shared" si="11"/>
        <v>0</v>
      </c>
      <c r="DQ26" s="683">
        <f t="shared" si="11"/>
        <v>0</v>
      </c>
      <c r="DR26" s="683">
        <f t="shared" si="11"/>
        <v>0</v>
      </c>
      <c r="DS26" s="685" t="e">
        <f t="shared" si="11"/>
        <v>#REF!</v>
      </c>
      <c r="DT26" s="686">
        <f t="shared" si="11"/>
        <v>0</v>
      </c>
      <c r="DU26" s="683">
        <f t="shared" si="11"/>
        <v>0</v>
      </c>
      <c r="DV26" s="683">
        <f t="shared" si="11"/>
        <v>0</v>
      </c>
      <c r="DW26" s="685" t="e">
        <f t="shared" si="11"/>
        <v>#REF!</v>
      </c>
      <c r="DX26" s="686">
        <f t="shared" si="11"/>
        <v>0</v>
      </c>
      <c r="DY26" s="683">
        <f t="shared" si="11"/>
        <v>0</v>
      </c>
      <c r="DZ26" s="683">
        <f t="shared" si="11"/>
        <v>0</v>
      </c>
      <c r="EA26" s="685" t="e">
        <f t="shared" si="11"/>
        <v>#REF!</v>
      </c>
    </row>
    <row r="27" spans="2:131" ht="12.75" customHeight="1">
      <c r="B27" s="633">
        <v>4</v>
      </c>
      <c r="C27" s="687" t="str">
        <f>[5]QCI!C31</f>
        <v>Regularização Fundiária</v>
      </c>
      <c r="D27" s="635" t="s">
        <v>674</v>
      </c>
      <c r="E27" s="636" t="s">
        <v>675</v>
      </c>
      <c r="F27" s="637">
        <f>[5]QCI!Y31</f>
        <v>950500</v>
      </c>
      <c r="G27" s="638">
        <f>'[5]Percentuais do Cronograma'!G19</f>
        <v>1.7561464645986725E-2</v>
      </c>
      <c r="H27" s="639"/>
      <c r="I27" s="640"/>
      <c r="J27" s="640"/>
      <c r="K27" s="641"/>
      <c r="L27" s="642">
        <f>'[5]Percentuais do Cronograma'!H19</f>
        <v>3.225806451612903</v>
      </c>
      <c r="M27" s="643">
        <f>L27*[5]QCI!$Y31*[5]QCI!$R31/100</f>
        <v>30661.290322580644</v>
      </c>
      <c r="N27" s="644" t="e">
        <f>L27/100*[5]QCI!$Y31*([5]QCI!$U31+[5]QCI!$W31)</f>
        <v>#REF!</v>
      </c>
      <c r="O27" s="645">
        <f>TERRAPLENAGEM!F30</f>
        <v>0</v>
      </c>
      <c r="P27" s="646">
        <f>'[5]Percentuais do Cronograma'!L19</f>
        <v>3.4903815535682967</v>
      </c>
      <c r="Q27" s="647">
        <f>P27*[5]QCI!$Y31*[5]QCI!$R31/100</f>
        <v>33176.07666666666</v>
      </c>
      <c r="R27" s="647" t="e">
        <f>P27/100*[5]QCI!$Y31*([5]QCI!$U31+[5]QCI!$W31)</f>
        <v>#REF!</v>
      </c>
      <c r="S27" s="648" t="e">
        <f>Q27+R27</f>
        <v>#REF!</v>
      </c>
      <c r="T27" s="646">
        <f>'[5]Percentuais do Cronograma'!P19</f>
        <v>3.7244425740838145</v>
      </c>
      <c r="U27" s="647">
        <f>T27*[5]QCI!$Y31*[5]QCI!$R31/100</f>
        <v>35400.826666666653</v>
      </c>
      <c r="V27" s="647" t="e">
        <f>T27/100*[5]QCI!$Y31*([5]QCI!$U31+[5]QCI!$W31)</f>
        <v>#REF!</v>
      </c>
      <c r="W27" s="648" t="e">
        <f>U27+V27</f>
        <v>#REF!</v>
      </c>
      <c r="X27" s="646">
        <f>'[5]Percentuais do Cronograma'!T19</f>
        <v>3.107819743994388</v>
      </c>
      <c r="Y27" s="647">
        <f>X27*[5]QCI!$Y31*[5]QCI!$R31/100</f>
        <v>29539.826666666657</v>
      </c>
      <c r="Z27" s="647" t="e">
        <f>X27/100*[5]QCI!$Y31*([5]QCI!$U31+[5]QCI!$W31)</f>
        <v>#REF!</v>
      </c>
      <c r="AA27" s="648" t="e">
        <f>Y27+Z27</f>
        <v>#REF!</v>
      </c>
      <c r="AB27" s="646">
        <f>'[5]Percentuais do Cronograma'!X19</f>
        <v>9.0607666140627749</v>
      </c>
      <c r="AC27" s="647">
        <f>AB27*[5]QCI!$Y31*[5]QCI!$R31/100</f>
        <v>86122.586666666684</v>
      </c>
      <c r="AD27" s="647" t="e">
        <f>AB27/100*[5]QCI!$Y31*([5]QCI!$U31+[5]QCI!$W31)</f>
        <v>#REF!</v>
      </c>
      <c r="AE27" s="648" t="e">
        <f>AC27+AD27</f>
        <v>#REF!</v>
      </c>
      <c r="AF27" s="646">
        <f>'[5]Percentuais do Cronograma'!AB19</f>
        <v>3.0969580922321587</v>
      </c>
      <c r="AG27" s="647">
        <f>AF27*[5]QCI!$Y31*[5]QCI!$R31/100</f>
        <v>29436.58666666667</v>
      </c>
      <c r="AH27" s="647" t="e">
        <f>AF27/100*[5]QCI!$Y31*([5]QCI!$U31+[5]QCI!$W31)</f>
        <v>#REF!</v>
      </c>
      <c r="AI27" s="648" t="e">
        <f>AG27+AH27</f>
        <v>#REF!</v>
      </c>
      <c r="AJ27" s="646">
        <f>'[5]Percentuais do Cronograma'!AF19</f>
        <v>3.2927497808171142</v>
      </c>
      <c r="AK27" s="647">
        <f>AJ27*[5]QCI!$Y31*[5]QCI!$R31/100</f>
        <v>31297.58666666667</v>
      </c>
      <c r="AL27" s="647" t="e">
        <f>AJ27/100*[5]QCI!$Y31*([5]QCI!$U31+[5]QCI!$W31)</f>
        <v>#REF!</v>
      </c>
      <c r="AM27" s="648" t="e">
        <f>AK27+AL27</f>
        <v>#REF!</v>
      </c>
      <c r="AN27" s="646">
        <f>'[5]Percentuais do Cronograma'!AJ19</f>
        <v>3.0969580922321587</v>
      </c>
      <c r="AO27" s="647">
        <f>AN27*[5]QCI!$Y31*[5]QCI!$R31/100</f>
        <v>29436.58666666667</v>
      </c>
      <c r="AP27" s="647" t="e">
        <f>AN27/100*[5]QCI!$Y31*([5]QCI!$U31+[5]QCI!$W31)</f>
        <v>#REF!</v>
      </c>
      <c r="AQ27" s="648" t="e">
        <f>AO27+AP27</f>
        <v>#REF!</v>
      </c>
      <c r="AR27" s="646">
        <f>'[5]Percentuais do Cronograma'!AN19</f>
        <v>3.2927497808171142</v>
      </c>
      <c r="AS27" s="647">
        <f>AR27*[5]QCI!$Y31*[5]QCI!$R31/100</f>
        <v>31297.58666666667</v>
      </c>
      <c r="AT27" s="647" t="e">
        <f>AR27/100*[5]QCI!$Y31*([5]QCI!$U31+[5]QCI!$W31)</f>
        <v>#REF!</v>
      </c>
      <c r="AU27" s="648" t="e">
        <f>AS27+AT27</f>
        <v>#REF!</v>
      </c>
      <c r="AV27" s="646">
        <f>'[5]Percentuais do Cronograma'!AR19</f>
        <v>5.4970117482026986</v>
      </c>
      <c r="AW27" s="647">
        <f>AV27*[5]QCI!$Y31*[5]QCI!$R31/100</f>
        <v>52249.09666666665</v>
      </c>
      <c r="AX27" s="647" t="e">
        <f>AV27/100*[5]QCI!$Y31*([5]QCI!$U31+[5]QCI!$W31)</f>
        <v>#REF!</v>
      </c>
      <c r="AY27" s="648" t="e">
        <f>AW27+AX27</f>
        <v>#REF!</v>
      </c>
      <c r="AZ27" s="646">
        <f>'[5]Percentuais do Cronograma'!AV19</f>
        <v>5.6928034367876537</v>
      </c>
      <c r="BA27" s="647">
        <f>AZ27*[5]QCI!$Y31*[5]QCI!$R31/100</f>
        <v>54110.09666666665</v>
      </c>
      <c r="BB27" s="647" t="e">
        <f>AZ27/100*[5]QCI!$Y31*([5]QCI!$U31+[5]QCI!$W31)</f>
        <v>#REF!</v>
      </c>
      <c r="BC27" s="648" t="e">
        <f>BA27+BB27</f>
        <v>#REF!</v>
      </c>
      <c r="BD27" s="646">
        <f>'[5]Percentuais do Cronograma'!AZ19</f>
        <v>3.1771800806593005</v>
      </c>
      <c r="BE27" s="647">
        <f>BD27*[5]QCI!$Y31*[5]QCI!$R31/100</f>
        <v>30199.09666666665</v>
      </c>
      <c r="BF27" s="647" t="e">
        <f>BD27/100*[5]QCI!$Y31*([5]QCI!$U31+[5]QCI!$W31)</f>
        <v>#REF!</v>
      </c>
      <c r="BG27" s="648" t="e">
        <f>BE27+BF27</f>
        <v>#REF!</v>
      </c>
      <c r="BH27" s="646">
        <f>'[5]Percentuais do Cronograma'!BD19</f>
        <v>4.0133382430299838</v>
      </c>
      <c r="BI27" s="647">
        <f>BH27*[5]QCI!$Y31*[5]QCI!$R31/100</f>
        <v>38146.78</v>
      </c>
      <c r="BJ27" s="647" t="e">
        <f>BH27/100*[5]QCI!$Y31*([5]QCI!$U31+[5]QCI!$W31)</f>
        <v>#REF!</v>
      </c>
      <c r="BK27" s="648" t="e">
        <f>BI27+BJ27</f>
        <v>#REF!</v>
      </c>
      <c r="BL27" s="646">
        <f>'[5]Percentuais do Cronograma'!BH19</f>
        <v>3.8175465544450291</v>
      </c>
      <c r="BM27" s="647">
        <f>BL27*[5]QCI!$Y31*[5]QCI!$R31/100</f>
        <v>36285.78</v>
      </c>
      <c r="BN27" s="647" t="e">
        <f>BL27/100*[5]QCI!$Y31*([5]QCI!$U31+[5]QCI!$W31)</f>
        <v>#REF!</v>
      </c>
      <c r="BO27" s="648" t="e">
        <f>BM27+BN27</f>
        <v>#REF!</v>
      </c>
      <c r="BP27" s="646">
        <f>'[5]Percentuais do Cronograma'!BL19</f>
        <v>3.4872993161493948</v>
      </c>
      <c r="BQ27" s="647">
        <f>BP27*[5]QCI!$Y31*[5]QCI!$R31/100</f>
        <v>33146.78</v>
      </c>
      <c r="BR27" s="647" t="e">
        <f>BP27/100*[5]QCI!$Y31*([5]QCI!$U31+[5]QCI!$W31)</f>
        <v>#REF!</v>
      </c>
      <c r="BS27" s="648" t="e">
        <f>BQ27+BR27</f>
        <v>#REF!</v>
      </c>
      <c r="BT27" s="646">
        <f>'[5]Percentuais do Cronograma'!BP19</f>
        <v>0.5035013150973171</v>
      </c>
      <c r="BU27" s="647">
        <f>BT27*[5]QCI!$Y31*[5]QCI!$R31/100</f>
        <v>4785.7799999999988</v>
      </c>
      <c r="BV27" s="647" t="e">
        <f>BT27/100*[5]QCI!$Y31*([5]QCI!$U31+[5]QCI!$W31)</f>
        <v>#REF!</v>
      </c>
      <c r="BW27" s="648" t="e">
        <f>BU27+BV27</f>
        <v>#REF!</v>
      </c>
      <c r="BX27" s="646">
        <f>'[5]Percentuais do Cronograma'!BT19</f>
        <v>4.0133382430299838</v>
      </c>
      <c r="BY27" s="647">
        <f>BX27*[5]QCI!$Y31*[5]QCI!$R31/100</f>
        <v>38146.78</v>
      </c>
      <c r="BZ27" s="647" t="e">
        <f>BX27/100*[5]QCI!$Y31*([5]QCI!$U31+[5]QCI!$W31)</f>
        <v>#REF!</v>
      </c>
      <c r="CA27" s="648" t="e">
        <f>BY27+BZ27</f>
        <v>#REF!</v>
      </c>
      <c r="CB27" s="646">
        <f>'[5]Percentuais do Cronograma'!BX19</f>
        <v>5.1110973172014722</v>
      </c>
      <c r="CC27" s="647">
        <f>CB27*[5]QCI!$Y31*[5]QCI!$R31/100</f>
        <v>48580.979999999989</v>
      </c>
      <c r="CD27" s="647" t="e">
        <f>CB27/100*[5]QCI!$Y31*([5]QCI!$U31+[5]QCI!$W31)</f>
        <v>#REF!</v>
      </c>
      <c r="CE27" s="648" t="e">
        <f>CC27+CD27</f>
        <v>#REF!</v>
      </c>
      <c r="CF27" s="646">
        <f>'[5]Percentuais do Cronograma'!CB19</f>
        <v>3.8760631246712252</v>
      </c>
      <c r="CG27" s="647">
        <f>CF27*[5]QCI!$Y31*[5]QCI!$R31/100</f>
        <v>36841.979999999996</v>
      </c>
      <c r="CH27" s="647" t="e">
        <f>CF27/100*[5]QCI!$Y31*([5]QCI!$U31+[5]QCI!$W31)</f>
        <v>#REF!</v>
      </c>
      <c r="CI27" s="648" t="e">
        <f>CG27+CH27</f>
        <v>#REF!</v>
      </c>
      <c r="CJ27" s="646">
        <f>'[5]Percentuais do Cronograma'!CF19</f>
        <v>0.71249763282482836</v>
      </c>
      <c r="CK27" s="647">
        <f>CJ27*[5]QCI!$Y31*[5]QCI!$R31/100</f>
        <v>6772.2899999999945</v>
      </c>
      <c r="CL27" s="647" t="e">
        <f>CJ27/100*[5]QCI!$Y31*([5]QCI!$U31+[5]QCI!$W31)</f>
        <v>#REF!</v>
      </c>
      <c r="CM27" s="648" t="e">
        <f>CK27+CL27</f>
        <v>#REF!</v>
      </c>
      <c r="CN27" s="646">
        <f>'[5]Percentuais do Cronograma'!CJ19</f>
        <v>3.8760631246712252</v>
      </c>
      <c r="CO27" s="647">
        <f>CN27*[5]QCI!$Y31*[5]QCI!$R31/100</f>
        <v>36841.979999999996</v>
      </c>
      <c r="CP27" s="647" t="e">
        <f>CN27/100*[5]QCI!$Y31*([5]QCI!$U31+[5]QCI!$W31)</f>
        <v>#REF!</v>
      </c>
      <c r="CQ27" s="648" t="e">
        <f>CO27+CP27</f>
        <v>#REF!</v>
      </c>
      <c r="CR27" s="646">
        <f>'[5]Percentuais do Cronograma'!CN19</f>
        <v>3.6802714360862701</v>
      </c>
      <c r="CS27" s="647">
        <f>CR27*[5]QCI!$Y31*[5]QCI!$R31/100</f>
        <v>34980.979999999996</v>
      </c>
      <c r="CT27" s="647" t="e">
        <f>CR27/100*[5]QCI!$Y31*([5]QCI!$U31+[5]QCI!$W31)</f>
        <v>#REF!</v>
      </c>
      <c r="CU27" s="648" t="e">
        <f>CS27+CT27</f>
        <v>#REF!</v>
      </c>
      <c r="CV27" s="646">
        <f>'[5]Percentuais do Cronograma'!CR19</f>
        <v>3.8760631246712252</v>
      </c>
      <c r="CW27" s="647">
        <f>CV27*[5]QCI!$Y31*[5]QCI!$R31/100</f>
        <v>36841.979999999996</v>
      </c>
      <c r="CX27" s="647" t="e">
        <f>CV27/100*[5]QCI!$Y31*([5]QCI!$U31+[5]QCI!$W31)</f>
        <v>#REF!</v>
      </c>
      <c r="CY27" s="648" t="e">
        <f>CW27+CX27</f>
        <v>#REF!</v>
      </c>
      <c r="CZ27" s="646">
        <f>'[5]Percentuais do Cronograma'!CV19</f>
        <v>2.1442377695949495</v>
      </c>
      <c r="DA27" s="647">
        <f>CZ27*[5]QCI!$Y31*[5]QCI!$R31/100</f>
        <v>20380.979999999996</v>
      </c>
      <c r="DB27" s="647" t="e">
        <f>CZ27/100*[5]QCI!$Y31*([5]QCI!$U31+[5]QCI!$W31)</f>
        <v>#REF!</v>
      </c>
      <c r="DC27" s="648" t="e">
        <f>DA27+DB27</f>
        <v>#REF!</v>
      </c>
      <c r="DD27" s="646">
        <f>'[5]Percentuais do Cronograma'!CZ19</f>
        <v>0.49889321409784282</v>
      </c>
      <c r="DE27" s="647">
        <f>DD27*[5]QCI!$Y31*[5]QCI!$R31/100</f>
        <v>4741.9799999999959</v>
      </c>
      <c r="DF27" s="647" t="e">
        <f>DD27/100*[5]QCI!$Y31*([5]QCI!$U31+[5]QCI!$W31)</f>
        <v>#REF!</v>
      </c>
      <c r="DG27" s="648" t="e">
        <f>DE27+DF27</f>
        <v>#REF!</v>
      </c>
      <c r="DH27" s="646">
        <f>'[5]Percentuais do Cronograma'!DD19</f>
        <v>2.1442377695949495</v>
      </c>
      <c r="DI27" s="647">
        <f>DH27*[5]QCI!$Y31*[5]QCI!$R31/100</f>
        <v>20380.979999999996</v>
      </c>
      <c r="DJ27" s="647" t="e">
        <f>DH27/100*[5]QCI!$Y31*([5]QCI!$U31+[5]QCI!$W31)</f>
        <v>#REF!</v>
      </c>
      <c r="DK27" s="648" t="e">
        <f>DI27+DJ27</f>
        <v>#REF!</v>
      </c>
      <c r="DL27" s="646">
        <f>'[5]Percentuais do Cronograma'!DH19</f>
        <v>2.340029458179905</v>
      </c>
      <c r="DM27" s="647">
        <f>DL27*[5]QCI!$Y31*[5]QCI!$R31/100</f>
        <v>22241.979999999996</v>
      </c>
      <c r="DN27" s="647" t="e">
        <f>DL27/100*[5]QCI!$Y31*([5]QCI!$U31+[5]QCI!$W31)</f>
        <v>#REF!</v>
      </c>
      <c r="DO27" s="648" t="e">
        <f>DM27+DN27</f>
        <v>#REF!</v>
      </c>
      <c r="DP27" s="646">
        <f>'[5]Percentuais do Cronograma'!DL19</f>
        <v>2.1442377695949495</v>
      </c>
      <c r="DQ27" s="647">
        <f>DP27*[5]QCI!$Y31*[5]QCI!$R31/100</f>
        <v>20380.979999999996</v>
      </c>
      <c r="DR27" s="647" t="e">
        <f>DP27/100*[5]QCI!$Y31*([5]QCI!$U31+[5]QCI!$W31)</f>
        <v>#REF!</v>
      </c>
      <c r="DS27" s="648" t="e">
        <f>DQ27+DR27</f>
        <v>#REF!</v>
      </c>
      <c r="DT27" s="646">
        <f>'[5]Percentuais do Cronograma'!DP19</f>
        <v>2.340029458179905</v>
      </c>
      <c r="DU27" s="647">
        <f>DT27*[5]QCI!$Y31*[5]QCI!$R31/100</f>
        <v>22241.979999999996</v>
      </c>
      <c r="DV27" s="647" t="e">
        <f>DT27/100*[5]QCI!$Y31*([5]QCI!$U31+[5]QCI!$W31)</f>
        <v>#REF!</v>
      </c>
      <c r="DW27" s="648" t="e">
        <f>DU27+DV27</f>
        <v>#REF!</v>
      </c>
      <c r="DX27" s="646">
        <f>'[5]Percentuais do Cronograma'!DT19</f>
        <v>2.1442398737506574</v>
      </c>
      <c r="DY27" s="647">
        <f>DX27*[5]QCI!$Y31*[5]QCI!$R31/100</f>
        <v>20380.999999999996</v>
      </c>
      <c r="DZ27" s="647" t="e">
        <f>DX27/100*[5]QCI!$Y31*([5]QCI!$U31+[5]QCI!$W31)</f>
        <v>#REF!</v>
      </c>
      <c r="EA27" s="648" t="e">
        <f>DY27+DZ27</f>
        <v>#REF!</v>
      </c>
    </row>
    <row r="28" spans="2:131" ht="12.75" hidden="1" customHeight="1">
      <c r="B28" s="649"/>
      <c r="C28" s="650"/>
      <c r="D28" s="651" t="s">
        <v>674</v>
      </c>
      <c r="E28" s="652" t="s">
        <v>676</v>
      </c>
      <c r="F28" s="653">
        <f>IF(F29&lt;&gt;0,F27-F29,0)</f>
        <v>0</v>
      </c>
      <c r="G28" s="654"/>
      <c r="H28" s="655"/>
      <c r="I28" s="656"/>
      <c r="J28" s="656"/>
      <c r="K28" s="657"/>
      <c r="L28" s="658">
        <f t="shared" ref="L28:BW28" si="12">L27+H28</f>
        <v>3.225806451612903</v>
      </c>
      <c r="M28" s="658">
        <f t="shared" si="12"/>
        <v>30661.290322580644</v>
      </c>
      <c r="N28" s="659" t="e">
        <f t="shared" si="12"/>
        <v>#REF!</v>
      </c>
      <c r="O28" s="660" t="e">
        <f>#REF!</f>
        <v>#REF!</v>
      </c>
      <c r="P28" s="661">
        <f t="shared" si="12"/>
        <v>6.7161880051812002</v>
      </c>
      <c r="Q28" s="662">
        <f t="shared" si="12"/>
        <v>63837.366989247304</v>
      </c>
      <c r="R28" s="663" t="e">
        <f t="shared" si="12"/>
        <v>#REF!</v>
      </c>
      <c r="S28" s="664" t="e">
        <f t="shared" si="12"/>
        <v>#REF!</v>
      </c>
      <c r="T28" s="661">
        <f t="shared" si="12"/>
        <v>10.440630579265015</v>
      </c>
      <c r="U28" s="662">
        <f t="shared" si="12"/>
        <v>99238.193655913958</v>
      </c>
      <c r="V28" s="663" t="e">
        <f t="shared" si="12"/>
        <v>#REF!</v>
      </c>
      <c r="W28" s="664" t="e">
        <f t="shared" si="12"/>
        <v>#REF!</v>
      </c>
      <c r="X28" s="661">
        <f t="shared" si="12"/>
        <v>13.548450323259402</v>
      </c>
      <c r="Y28" s="662">
        <f t="shared" si="12"/>
        <v>128778.02032258062</v>
      </c>
      <c r="Z28" s="663" t="e">
        <f t="shared" si="12"/>
        <v>#REF!</v>
      </c>
      <c r="AA28" s="664" t="e">
        <f t="shared" si="12"/>
        <v>#REF!</v>
      </c>
      <c r="AB28" s="661">
        <f t="shared" si="12"/>
        <v>22.609216937322177</v>
      </c>
      <c r="AC28" s="662">
        <f t="shared" si="12"/>
        <v>214900.60698924732</v>
      </c>
      <c r="AD28" s="663" t="e">
        <f t="shared" si="12"/>
        <v>#REF!</v>
      </c>
      <c r="AE28" s="664" t="e">
        <f t="shared" si="12"/>
        <v>#REF!</v>
      </c>
      <c r="AF28" s="661">
        <f t="shared" si="12"/>
        <v>25.706175029554338</v>
      </c>
      <c r="AG28" s="662">
        <f t="shared" si="12"/>
        <v>244337.19365591399</v>
      </c>
      <c r="AH28" s="663" t="e">
        <f t="shared" si="12"/>
        <v>#REF!</v>
      </c>
      <c r="AI28" s="664" t="e">
        <f t="shared" si="12"/>
        <v>#REF!</v>
      </c>
      <c r="AJ28" s="661">
        <f t="shared" si="12"/>
        <v>28.998924810371452</v>
      </c>
      <c r="AK28" s="662">
        <f t="shared" si="12"/>
        <v>275634.78032258066</v>
      </c>
      <c r="AL28" s="663" t="e">
        <f t="shared" si="12"/>
        <v>#REF!</v>
      </c>
      <c r="AM28" s="664" t="e">
        <f t="shared" si="12"/>
        <v>#REF!</v>
      </c>
      <c r="AN28" s="661">
        <f t="shared" si="12"/>
        <v>32.095882902603613</v>
      </c>
      <c r="AO28" s="662">
        <f t="shared" si="12"/>
        <v>305071.36698924733</v>
      </c>
      <c r="AP28" s="663" t="e">
        <f t="shared" si="12"/>
        <v>#REF!</v>
      </c>
      <c r="AQ28" s="664" t="e">
        <f t="shared" si="12"/>
        <v>#REF!</v>
      </c>
      <c r="AR28" s="661">
        <f t="shared" si="12"/>
        <v>35.388632683420724</v>
      </c>
      <c r="AS28" s="662">
        <f t="shared" si="12"/>
        <v>336368.953655914</v>
      </c>
      <c r="AT28" s="663" t="e">
        <f t="shared" si="12"/>
        <v>#REF!</v>
      </c>
      <c r="AU28" s="664" t="e">
        <f t="shared" si="12"/>
        <v>#REF!</v>
      </c>
      <c r="AV28" s="661">
        <f t="shared" si="12"/>
        <v>40.885644431623419</v>
      </c>
      <c r="AW28" s="662">
        <f t="shared" si="12"/>
        <v>388618.05032258062</v>
      </c>
      <c r="AX28" s="663" t="e">
        <f t="shared" si="12"/>
        <v>#REF!</v>
      </c>
      <c r="AY28" s="664" t="e">
        <f t="shared" si="12"/>
        <v>#REF!</v>
      </c>
      <c r="AZ28" s="661">
        <f t="shared" si="12"/>
        <v>46.578447868411075</v>
      </c>
      <c r="BA28" s="662">
        <f t="shared" si="12"/>
        <v>442728.1469892473</v>
      </c>
      <c r="BB28" s="663" t="e">
        <f t="shared" si="12"/>
        <v>#REF!</v>
      </c>
      <c r="BC28" s="664" t="e">
        <f t="shared" si="12"/>
        <v>#REF!</v>
      </c>
      <c r="BD28" s="661">
        <f t="shared" si="12"/>
        <v>49.755627949070373</v>
      </c>
      <c r="BE28" s="662">
        <f t="shared" si="12"/>
        <v>472927.24365591398</v>
      </c>
      <c r="BF28" s="663" t="e">
        <f t="shared" si="12"/>
        <v>#REF!</v>
      </c>
      <c r="BG28" s="664" t="e">
        <f t="shared" si="12"/>
        <v>#REF!</v>
      </c>
      <c r="BH28" s="661">
        <f t="shared" si="12"/>
        <v>53.768966192100358</v>
      </c>
      <c r="BI28" s="662">
        <f t="shared" si="12"/>
        <v>511074.023655914</v>
      </c>
      <c r="BJ28" s="663" t="e">
        <f t="shared" si="12"/>
        <v>#REF!</v>
      </c>
      <c r="BK28" s="664" t="e">
        <f t="shared" si="12"/>
        <v>#REF!</v>
      </c>
      <c r="BL28" s="661">
        <f t="shared" si="12"/>
        <v>57.586512746545388</v>
      </c>
      <c r="BM28" s="662">
        <f t="shared" si="12"/>
        <v>547359.80365591403</v>
      </c>
      <c r="BN28" s="663" t="e">
        <f t="shared" si="12"/>
        <v>#REF!</v>
      </c>
      <c r="BO28" s="664" t="e">
        <f t="shared" si="12"/>
        <v>#REF!</v>
      </c>
      <c r="BP28" s="661">
        <f t="shared" si="12"/>
        <v>61.073812062694785</v>
      </c>
      <c r="BQ28" s="662">
        <f t="shared" si="12"/>
        <v>580506.58365591406</v>
      </c>
      <c r="BR28" s="663" t="e">
        <f t="shared" si="12"/>
        <v>#REF!</v>
      </c>
      <c r="BS28" s="664" t="e">
        <f t="shared" si="12"/>
        <v>#REF!</v>
      </c>
      <c r="BT28" s="661">
        <f t="shared" si="12"/>
        <v>61.577313377792102</v>
      </c>
      <c r="BU28" s="662">
        <f t="shared" si="12"/>
        <v>585292.36365591409</v>
      </c>
      <c r="BV28" s="663" t="e">
        <f t="shared" si="12"/>
        <v>#REF!</v>
      </c>
      <c r="BW28" s="664" t="e">
        <f t="shared" si="12"/>
        <v>#REF!</v>
      </c>
      <c r="BX28" s="661">
        <f t="shared" ref="BX28:EA28" si="13">BX27+BT28</f>
        <v>65.590651620822086</v>
      </c>
      <c r="BY28" s="662">
        <f t="shared" si="13"/>
        <v>623439.14365591411</v>
      </c>
      <c r="BZ28" s="663" t="e">
        <f t="shared" si="13"/>
        <v>#REF!</v>
      </c>
      <c r="CA28" s="664" t="e">
        <f t="shared" si="13"/>
        <v>#REF!</v>
      </c>
      <c r="CB28" s="661">
        <f t="shared" si="13"/>
        <v>70.701748938023556</v>
      </c>
      <c r="CC28" s="662">
        <f t="shared" si="13"/>
        <v>672020.1236559141</v>
      </c>
      <c r="CD28" s="663" t="e">
        <f t="shared" si="13"/>
        <v>#REF!</v>
      </c>
      <c r="CE28" s="664" t="e">
        <f t="shared" si="13"/>
        <v>#REF!</v>
      </c>
      <c r="CF28" s="661">
        <f t="shared" si="13"/>
        <v>74.577812062694775</v>
      </c>
      <c r="CG28" s="662">
        <f t="shared" si="13"/>
        <v>708862.10365591408</v>
      </c>
      <c r="CH28" s="663" t="e">
        <f t="shared" si="13"/>
        <v>#REF!</v>
      </c>
      <c r="CI28" s="664" t="e">
        <f t="shared" si="13"/>
        <v>#REF!</v>
      </c>
      <c r="CJ28" s="661">
        <f t="shared" si="13"/>
        <v>75.290309695519611</v>
      </c>
      <c r="CK28" s="662">
        <f t="shared" si="13"/>
        <v>715634.39365591411</v>
      </c>
      <c r="CL28" s="663" t="e">
        <f t="shared" si="13"/>
        <v>#REF!</v>
      </c>
      <c r="CM28" s="664" t="e">
        <f t="shared" si="13"/>
        <v>#REF!</v>
      </c>
      <c r="CN28" s="661">
        <f t="shared" si="13"/>
        <v>79.16637282019083</v>
      </c>
      <c r="CO28" s="662">
        <f t="shared" si="13"/>
        <v>752476.3736559141</v>
      </c>
      <c r="CP28" s="663" t="e">
        <f t="shared" si="13"/>
        <v>#REF!</v>
      </c>
      <c r="CQ28" s="664" t="e">
        <f t="shared" si="13"/>
        <v>#REF!</v>
      </c>
      <c r="CR28" s="661">
        <f t="shared" si="13"/>
        <v>82.846644256277102</v>
      </c>
      <c r="CS28" s="662">
        <f t="shared" si="13"/>
        <v>787457.35365591408</v>
      </c>
      <c r="CT28" s="663" t="e">
        <f t="shared" si="13"/>
        <v>#REF!</v>
      </c>
      <c r="CU28" s="664" t="e">
        <f t="shared" si="13"/>
        <v>#REF!</v>
      </c>
      <c r="CV28" s="661">
        <f t="shared" si="13"/>
        <v>86.722707380948322</v>
      </c>
      <c r="CW28" s="662">
        <f t="shared" si="13"/>
        <v>824299.33365591406</v>
      </c>
      <c r="CX28" s="663" t="e">
        <f t="shared" si="13"/>
        <v>#REF!</v>
      </c>
      <c r="CY28" s="664" t="e">
        <f t="shared" si="13"/>
        <v>#REF!</v>
      </c>
      <c r="CZ28" s="661">
        <f t="shared" si="13"/>
        <v>88.866945150543273</v>
      </c>
      <c r="DA28" s="662">
        <f t="shared" si="13"/>
        <v>844680.31365591404</v>
      </c>
      <c r="DB28" s="663" t="e">
        <f t="shared" si="13"/>
        <v>#REF!</v>
      </c>
      <c r="DC28" s="664" t="e">
        <f t="shared" si="13"/>
        <v>#REF!</v>
      </c>
      <c r="DD28" s="661">
        <f t="shared" si="13"/>
        <v>89.365838364641121</v>
      </c>
      <c r="DE28" s="662">
        <f t="shared" si="13"/>
        <v>849422.29365591402</v>
      </c>
      <c r="DF28" s="663" t="e">
        <f t="shared" si="13"/>
        <v>#REF!</v>
      </c>
      <c r="DG28" s="664" t="e">
        <f t="shared" si="13"/>
        <v>#REF!</v>
      </c>
      <c r="DH28" s="661">
        <f t="shared" si="13"/>
        <v>91.510076134236073</v>
      </c>
      <c r="DI28" s="662">
        <f t="shared" si="13"/>
        <v>869803.273655914</v>
      </c>
      <c r="DJ28" s="663" t="e">
        <f t="shared" si="13"/>
        <v>#REF!</v>
      </c>
      <c r="DK28" s="664" t="e">
        <f t="shared" si="13"/>
        <v>#REF!</v>
      </c>
      <c r="DL28" s="661">
        <f t="shared" si="13"/>
        <v>93.850105592415972</v>
      </c>
      <c r="DM28" s="662">
        <f t="shared" si="13"/>
        <v>892045.25365591398</v>
      </c>
      <c r="DN28" s="663" t="e">
        <f t="shared" si="13"/>
        <v>#REF!</v>
      </c>
      <c r="DO28" s="664" t="e">
        <f t="shared" si="13"/>
        <v>#REF!</v>
      </c>
      <c r="DP28" s="661">
        <f t="shared" si="13"/>
        <v>95.994343362010923</v>
      </c>
      <c r="DQ28" s="662">
        <f t="shared" si="13"/>
        <v>912426.23365591397</v>
      </c>
      <c r="DR28" s="663" t="e">
        <f t="shared" si="13"/>
        <v>#REF!</v>
      </c>
      <c r="DS28" s="664" t="e">
        <f t="shared" si="13"/>
        <v>#REF!</v>
      </c>
      <c r="DT28" s="661">
        <f t="shared" si="13"/>
        <v>98.334372820190822</v>
      </c>
      <c r="DU28" s="662">
        <f t="shared" si="13"/>
        <v>934668.21365591395</v>
      </c>
      <c r="DV28" s="663" t="e">
        <f t="shared" si="13"/>
        <v>#REF!</v>
      </c>
      <c r="DW28" s="664" t="e">
        <f t="shared" si="13"/>
        <v>#REF!</v>
      </c>
      <c r="DX28" s="661">
        <f t="shared" si="13"/>
        <v>100.47861269394149</v>
      </c>
      <c r="DY28" s="662">
        <f t="shared" si="13"/>
        <v>955049.21365591395</v>
      </c>
      <c r="DZ28" s="663" t="e">
        <f t="shared" si="13"/>
        <v>#REF!</v>
      </c>
      <c r="EA28" s="664" t="e">
        <f t="shared" si="13"/>
        <v>#REF!</v>
      </c>
    </row>
    <row r="29" spans="2:131" ht="12.75" hidden="1" customHeight="1">
      <c r="B29" s="649"/>
      <c r="C29" s="650"/>
      <c r="D29" s="665" t="s">
        <v>677</v>
      </c>
      <c r="E29" s="666" t="s">
        <v>678</v>
      </c>
      <c r="F29" s="667"/>
      <c r="G29" s="668">
        <f>IF(F29=0,0,F29/F$115)</f>
        <v>0</v>
      </c>
      <c r="H29" s="669"/>
      <c r="I29" s="670"/>
      <c r="J29" s="670"/>
      <c r="K29" s="671"/>
      <c r="L29" s="672" t="e">
        <f>IF(O29&lt;&gt;0,(O29/$F29)*100,0)</f>
        <v>#REF!</v>
      </c>
      <c r="M29" s="672" t="e">
        <f>ROUND(O29*[5]QCI!$R$16,2)</f>
        <v>#REF!</v>
      </c>
      <c r="N29" s="673" t="e">
        <f>O29-M29</f>
        <v>#REF!</v>
      </c>
      <c r="O29" s="674" t="e">
        <f>'SERVIÇOS PRELIMINARES'!#REF!</f>
        <v>#REF!</v>
      </c>
      <c r="P29" s="675">
        <f>IF(S29&lt;&gt;0,(S29/$F29)*100,0)</f>
        <v>0</v>
      </c>
      <c r="Q29" s="672">
        <f>ROUND(S29*[5]QCI!$R$16,2)</f>
        <v>0</v>
      </c>
      <c r="R29" s="672">
        <f>S29-Q29</f>
        <v>0</v>
      </c>
      <c r="S29" s="674"/>
      <c r="T29" s="675">
        <f>IF(W29&lt;&gt;0,(W29/$F29)*100,0)</f>
        <v>0</v>
      </c>
      <c r="U29" s="672">
        <f>ROUND(W29*[5]QCI!$R$16,2)</f>
        <v>0</v>
      </c>
      <c r="V29" s="672">
        <f>W29-U29</f>
        <v>0</v>
      </c>
      <c r="W29" s="674"/>
      <c r="X29" s="675">
        <f>IF(AA29&lt;&gt;0,(AA29/$F29)*100,0)</f>
        <v>0</v>
      </c>
      <c r="Y29" s="672">
        <f>ROUND(AA29*[5]QCI!$R$16,2)</f>
        <v>0</v>
      </c>
      <c r="Z29" s="672">
        <f>AA29-Y29</f>
        <v>0</v>
      </c>
      <c r="AA29" s="674"/>
      <c r="AB29" s="675">
        <f>IF(AE29&lt;&gt;0,(AE29/$F29)*100,0)</f>
        <v>0</v>
      </c>
      <c r="AC29" s="672">
        <f>ROUND(AE29*[5]QCI!$R$16,2)</f>
        <v>0</v>
      </c>
      <c r="AD29" s="672">
        <f>AE29-AC29</f>
        <v>0</v>
      </c>
      <c r="AE29" s="674"/>
      <c r="AF29" s="675">
        <f>IF(AI29&lt;&gt;0,(AI29/$F29)*100,0)</f>
        <v>0</v>
      </c>
      <c r="AG29" s="672">
        <f>ROUND(AI29*[5]QCI!$R$16,2)</f>
        <v>0</v>
      </c>
      <c r="AH29" s="672">
        <f>AI29-AG29</f>
        <v>0</v>
      </c>
      <c r="AI29" s="674"/>
      <c r="AJ29" s="675">
        <f>IF(AM29&lt;&gt;0,(AM29/$F29)*100,0)</f>
        <v>0</v>
      </c>
      <c r="AK29" s="672">
        <f>ROUND(AM29*[5]QCI!$R$16,2)</f>
        <v>0</v>
      </c>
      <c r="AL29" s="672">
        <f>AM29-AK29</f>
        <v>0</v>
      </c>
      <c r="AM29" s="674"/>
      <c r="AN29" s="675">
        <f>IF(AQ29&lt;&gt;0,(AQ29/$F29)*100,0)</f>
        <v>0</v>
      </c>
      <c r="AO29" s="672">
        <f>ROUND(AQ29*[5]QCI!$R$16,2)</f>
        <v>0</v>
      </c>
      <c r="AP29" s="672">
        <f>AQ29-AO29</f>
        <v>0</v>
      </c>
      <c r="AQ29" s="674"/>
      <c r="AR29" s="675">
        <f>IF(AU29&lt;&gt;0,(AU29/$F29)*100,0)</f>
        <v>0</v>
      </c>
      <c r="AS29" s="672">
        <f>ROUND(AU29*[5]QCI!$R$16,2)</f>
        <v>0</v>
      </c>
      <c r="AT29" s="672">
        <f>AU29-AS29</f>
        <v>0</v>
      </c>
      <c r="AU29" s="674"/>
      <c r="AV29" s="675">
        <f>IF(AY29&lt;&gt;0,(AY29/$F29)*100,0)</f>
        <v>0</v>
      </c>
      <c r="AW29" s="672">
        <f>ROUND(AY29*[5]QCI!$R$16,2)</f>
        <v>0</v>
      </c>
      <c r="AX29" s="672">
        <f>AY29-AW29</f>
        <v>0</v>
      </c>
      <c r="AY29" s="674"/>
      <c r="AZ29" s="675">
        <f>IF(BC29&lt;&gt;0,(BC29/$F29)*100,0)</f>
        <v>0</v>
      </c>
      <c r="BA29" s="672">
        <f>ROUND(BC29*[5]QCI!$R$16,2)</f>
        <v>0</v>
      </c>
      <c r="BB29" s="672">
        <f>BC29-BA29</f>
        <v>0</v>
      </c>
      <c r="BC29" s="674"/>
      <c r="BD29" s="675">
        <f>IF(BG29&lt;&gt;0,(BG29/$F29)*100,0)</f>
        <v>0</v>
      </c>
      <c r="BE29" s="672">
        <f>ROUND(BG29*[5]QCI!$R$16,2)</f>
        <v>0</v>
      </c>
      <c r="BF29" s="672">
        <f>BG29-BE29</f>
        <v>0</v>
      </c>
      <c r="BG29" s="674"/>
      <c r="BH29" s="675">
        <f>IF(BK29&lt;&gt;0,(BK29/$F29)*100,0)</f>
        <v>0</v>
      </c>
      <c r="BI29" s="672">
        <f>ROUND(BK29*[5]QCI!$R$16,2)</f>
        <v>0</v>
      </c>
      <c r="BJ29" s="672">
        <f>BK29-BI29</f>
        <v>0</v>
      </c>
      <c r="BK29" s="674"/>
      <c r="BL29" s="675">
        <f>IF(BO29&lt;&gt;0,(BO29/$F29)*100,0)</f>
        <v>0</v>
      </c>
      <c r="BM29" s="672">
        <f>ROUND(BO29*[5]QCI!$R$16,2)</f>
        <v>0</v>
      </c>
      <c r="BN29" s="672">
        <f>BO29-BM29</f>
        <v>0</v>
      </c>
      <c r="BO29" s="674"/>
      <c r="BP29" s="675">
        <f>IF(BS29&lt;&gt;0,(BS29/$F29)*100,0)</f>
        <v>0</v>
      </c>
      <c r="BQ29" s="672">
        <f>ROUND(BS29*[5]QCI!$R$16,2)</f>
        <v>0</v>
      </c>
      <c r="BR29" s="672">
        <f>BS29-BQ29</f>
        <v>0</v>
      </c>
      <c r="BS29" s="674"/>
      <c r="BT29" s="675">
        <f>IF(BW29&lt;&gt;0,(BW29/$F29)*100,0)</f>
        <v>0</v>
      </c>
      <c r="BU29" s="672">
        <f>ROUND(BW29*[5]QCI!$R$16,2)</f>
        <v>0</v>
      </c>
      <c r="BV29" s="672">
        <f>BW29-BU29</f>
        <v>0</v>
      </c>
      <c r="BW29" s="674"/>
      <c r="BX29" s="675">
        <f>IF(CA29&lt;&gt;0,(CA29/$F29)*100,0)</f>
        <v>0</v>
      </c>
      <c r="BY29" s="672">
        <f>ROUND(CA29*[5]QCI!$R$16,2)</f>
        <v>0</v>
      </c>
      <c r="BZ29" s="672">
        <f>CA29-BY29</f>
        <v>0</v>
      </c>
      <c r="CA29" s="674"/>
      <c r="CB29" s="675">
        <f>IF(CE29&lt;&gt;0,(CE29/$F29)*100,0)</f>
        <v>0</v>
      </c>
      <c r="CC29" s="672">
        <f>ROUND(CE29*[5]QCI!$R$16,2)</f>
        <v>0</v>
      </c>
      <c r="CD29" s="672">
        <f>CE29-CC29</f>
        <v>0</v>
      </c>
      <c r="CE29" s="674"/>
      <c r="CF29" s="675">
        <f>IF(CI29&lt;&gt;0,(CI29/$F29)*100,0)</f>
        <v>0</v>
      </c>
      <c r="CG29" s="672">
        <f>ROUND(CI29*[5]QCI!$R$16,2)</f>
        <v>0</v>
      </c>
      <c r="CH29" s="672">
        <f>CI29-CG29</f>
        <v>0</v>
      </c>
      <c r="CI29" s="674"/>
      <c r="CJ29" s="675">
        <f>IF(CM29&lt;&gt;0,(CM29/$F29)*100,0)</f>
        <v>0</v>
      </c>
      <c r="CK29" s="672">
        <f>ROUND(CM29*[5]QCI!$R$16,2)</f>
        <v>0</v>
      </c>
      <c r="CL29" s="672">
        <f>CM29-CK29</f>
        <v>0</v>
      </c>
      <c r="CM29" s="674"/>
      <c r="CN29" s="675">
        <f>IF(CQ29&lt;&gt;0,(CQ29/$F29)*100,0)</f>
        <v>0</v>
      </c>
      <c r="CO29" s="672">
        <f>ROUND(CQ29*[5]QCI!$R$16,2)</f>
        <v>0</v>
      </c>
      <c r="CP29" s="672">
        <f>CQ29-CO29</f>
        <v>0</v>
      </c>
      <c r="CQ29" s="674"/>
      <c r="CR29" s="675">
        <f>IF(CU29&lt;&gt;0,(CU29/$F29)*100,0)</f>
        <v>0</v>
      </c>
      <c r="CS29" s="672">
        <f>ROUND(CU29*[5]QCI!$R$16,2)</f>
        <v>0</v>
      </c>
      <c r="CT29" s="672">
        <f>CU29-CS29</f>
        <v>0</v>
      </c>
      <c r="CU29" s="674"/>
      <c r="CV29" s="675">
        <f>IF(CY29&lt;&gt;0,(CY29/$F29)*100,0)</f>
        <v>0</v>
      </c>
      <c r="CW29" s="672">
        <f>ROUND(CY29*[5]QCI!$R$16,2)</f>
        <v>0</v>
      </c>
      <c r="CX29" s="672">
        <f>CY29-CW29</f>
        <v>0</v>
      </c>
      <c r="CY29" s="674"/>
      <c r="CZ29" s="675">
        <f>IF(DC29&lt;&gt;0,(DC29/$F29)*100,0)</f>
        <v>0</v>
      </c>
      <c r="DA29" s="672">
        <f>ROUND(DC29*[5]QCI!$R$16,2)</f>
        <v>0</v>
      </c>
      <c r="DB29" s="672">
        <f>DC29-DA29</f>
        <v>0</v>
      </c>
      <c r="DC29" s="674"/>
      <c r="DD29" s="675">
        <f>IF(DG29&lt;&gt;0,(DG29/$F29)*100,0)</f>
        <v>0</v>
      </c>
      <c r="DE29" s="672">
        <f>ROUND(DG29*[5]QCI!$R$16,2)</f>
        <v>0</v>
      </c>
      <c r="DF29" s="672">
        <f>DG29-DE29</f>
        <v>0</v>
      </c>
      <c r="DG29" s="674"/>
      <c r="DH29" s="675">
        <f>IF(DK29&lt;&gt;0,(DK29/$F29)*100,0)</f>
        <v>0</v>
      </c>
      <c r="DI29" s="672">
        <f>ROUND(DK29*[5]QCI!$R$16,2)</f>
        <v>0</v>
      </c>
      <c r="DJ29" s="672">
        <f>DK29-DI29</f>
        <v>0</v>
      </c>
      <c r="DK29" s="674"/>
      <c r="DL29" s="675">
        <f>IF(DO29&lt;&gt;0,(DO29/$F29)*100,0)</f>
        <v>0</v>
      </c>
      <c r="DM29" s="672">
        <f>ROUND(DO29*[5]QCI!$R$16,2)</f>
        <v>0</v>
      </c>
      <c r="DN29" s="672">
        <f>DO29-DM29</f>
        <v>0</v>
      </c>
      <c r="DO29" s="674"/>
      <c r="DP29" s="675">
        <f>IF(DS29&lt;&gt;0,(DS29/$F29)*100,0)</f>
        <v>0</v>
      </c>
      <c r="DQ29" s="672">
        <f>ROUND(DS29*[5]QCI!$R$16,2)</f>
        <v>0</v>
      </c>
      <c r="DR29" s="672">
        <f>DS29-DQ29</f>
        <v>0</v>
      </c>
      <c r="DS29" s="674"/>
      <c r="DT29" s="675">
        <f>IF(DW29&lt;&gt;0,(DW29/$F29)*100,0)</f>
        <v>0</v>
      </c>
      <c r="DU29" s="672">
        <f>ROUND(DW29*[5]QCI!$R$16,2)</f>
        <v>0</v>
      </c>
      <c r="DV29" s="672">
        <f>DW29-DU29</f>
        <v>0</v>
      </c>
      <c r="DW29" s="674"/>
      <c r="DX29" s="675">
        <f>IF(EA29&lt;&gt;0,(EA29/$F29)*100,0)</f>
        <v>0</v>
      </c>
      <c r="DY29" s="672">
        <f>ROUND(EA29*[5]QCI!$R$16,2)</f>
        <v>0</v>
      </c>
      <c r="DZ29" s="672">
        <f>EA29-DY29</f>
        <v>0</v>
      </c>
      <c r="EA29" s="674"/>
    </row>
    <row r="30" spans="2:131" ht="12.75" hidden="1" customHeight="1">
      <c r="B30" s="688"/>
      <c r="C30" s="650"/>
      <c r="D30" s="676" t="s">
        <v>679</v>
      </c>
      <c r="E30" s="677" t="s">
        <v>680</v>
      </c>
      <c r="F30" s="678">
        <f>IF(F29=0,F27,F29)</f>
        <v>950500</v>
      </c>
      <c r="G30" s="679"/>
      <c r="H30" s="680"/>
      <c r="I30" s="681"/>
      <c r="J30" s="681"/>
      <c r="K30" s="682"/>
      <c r="L30" s="683" t="e">
        <f t="shared" ref="L30:BW30" si="14">L29+H30</f>
        <v>#REF!</v>
      </c>
      <c r="M30" s="683" t="e">
        <f t="shared" si="14"/>
        <v>#REF!</v>
      </c>
      <c r="N30" s="684" t="e">
        <f t="shared" si="14"/>
        <v>#REF!</v>
      </c>
      <c r="O30" s="685" t="e">
        <f t="shared" si="14"/>
        <v>#REF!</v>
      </c>
      <c r="P30" s="686" t="e">
        <f t="shared" si="14"/>
        <v>#REF!</v>
      </c>
      <c r="Q30" s="683" t="e">
        <f t="shared" si="14"/>
        <v>#REF!</v>
      </c>
      <c r="R30" s="683" t="e">
        <f t="shared" si="14"/>
        <v>#REF!</v>
      </c>
      <c r="S30" s="685" t="e">
        <f t="shared" si="14"/>
        <v>#REF!</v>
      </c>
      <c r="T30" s="686" t="e">
        <f t="shared" si="14"/>
        <v>#REF!</v>
      </c>
      <c r="U30" s="683" t="e">
        <f t="shared" si="14"/>
        <v>#REF!</v>
      </c>
      <c r="V30" s="683" t="e">
        <f t="shared" si="14"/>
        <v>#REF!</v>
      </c>
      <c r="W30" s="685" t="e">
        <f t="shared" si="14"/>
        <v>#REF!</v>
      </c>
      <c r="X30" s="686" t="e">
        <f t="shared" si="14"/>
        <v>#REF!</v>
      </c>
      <c r="Y30" s="683" t="e">
        <f t="shared" si="14"/>
        <v>#REF!</v>
      </c>
      <c r="Z30" s="683" t="e">
        <f t="shared" si="14"/>
        <v>#REF!</v>
      </c>
      <c r="AA30" s="685" t="e">
        <f t="shared" si="14"/>
        <v>#REF!</v>
      </c>
      <c r="AB30" s="686" t="e">
        <f t="shared" si="14"/>
        <v>#REF!</v>
      </c>
      <c r="AC30" s="683" t="e">
        <f t="shared" si="14"/>
        <v>#REF!</v>
      </c>
      <c r="AD30" s="683" t="e">
        <f t="shared" si="14"/>
        <v>#REF!</v>
      </c>
      <c r="AE30" s="685" t="e">
        <f t="shared" si="14"/>
        <v>#REF!</v>
      </c>
      <c r="AF30" s="686" t="e">
        <f t="shared" si="14"/>
        <v>#REF!</v>
      </c>
      <c r="AG30" s="683" t="e">
        <f t="shared" si="14"/>
        <v>#REF!</v>
      </c>
      <c r="AH30" s="683" t="e">
        <f t="shared" si="14"/>
        <v>#REF!</v>
      </c>
      <c r="AI30" s="685" t="e">
        <f t="shared" si="14"/>
        <v>#REF!</v>
      </c>
      <c r="AJ30" s="686" t="e">
        <f t="shared" si="14"/>
        <v>#REF!</v>
      </c>
      <c r="AK30" s="683" t="e">
        <f t="shared" si="14"/>
        <v>#REF!</v>
      </c>
      <c r="AL30" s="683" t="e">
        <f t="shared" si="14"/>
        <v>#REF!</v>
      </c>
      <c r="AM30" s="685" t="e">
        <f t="shared" si="14"/>
        <v>#REF!</v>
      </c>
      <c r="AN30" s="686" t="e">
        <f t="shared" si="14"/>
        <v>#REF!</v>
      </c>
      <c r="AO30" s="683" t="e">
        <f t="shared" si="14"/>
        <v>#REF!</v>
      </c>
      <c r="AP30" s="683" t="e">
        <f t="shared" si="14"/>
        <v>#REF!</v>
      </c>
      <c r="AQ30" s="685" t="e">
        <f t="shared" si="14"/>
        <v>#REF!</v>
      </c>
      <c r="AR30" s="686" t="e">
        <f t="shared" si="14"/>
        <v>#REF!</v>
      </c>
      <c r="AS30" s="683" t="e">
        <f t="shared" si="14"/>
        <v>#REF!</v>
      </c>
      <c r="AT30" s="683" t="e">
        <f t="shared" si="14"/>
        <v>#REF!</v>
      </c>
      <c r="AU30" s="685" t="e">
        <f t="shared" si="14"/>
        <v>#REF!</v>
      </c>
      <c r="AV30" s="686" t="e">
        <f t="shared" si="14"/>
        <v>#REF!</v>
      </c>
      <c r="AW30" s="683" t="e">
        <f t="shared" si="14"/>
        <v>#REF!</v>
      </c>
      <c r="AX30" s="683" t="e">
        <f t="shared" si="14"/>
        <v>#REF!</v>
      </c>
      <c r="AY30" s="685" t="e">
        <f t="shared" si="14"/>
        <v>#REF!</v>
      </c>
      <c r="AZ30" s="686" t="e">
        <f t="shared" si="14"/>
        <v>#REF!</v>
      </c>
      <c r="BA30" s="683" t="e">
        <f t="shared" si="14"/>
        <v>#REF!</v>
      </c>
      <c r="BB30" s="683" t="e">
        <f t="shared" si="14"/>
        <v>#REF!</v>
      </c>
      <c r="BC30" s="685" t="e">
        <f t="shared" si="14"/>
        <v>#REF!</v>
      </c>
      <c r="BD30" s="686" t="e">
        <f t="shared" si="14"/>
        <v>#REF!</v>
      </c>
      <c r="BE30" s="683" t="e">
        <f t="shared" si="14"/>
        <v>#REF!</v>
      </c>
      <c r="BF30" s="683" t="e">
        <f t="shared" si="14"/>
        <v>#REF!</v>
      </c>
      <c r="BG30" s="685" t="e">
        <f t="shared" si="14"/>
        <v>#REF!</v>
      </c>
      <c r="BH30" s="686" t="e">
        <f t="shared" si="14"/>
        <v>#REF!</v>
      </c>
      <c r="BI30" s="683" t="e">
        <f t="shared" si="14"/>
        <v>#REF!</v>
      </c>
      <c r="BJ30" s="683" t="e">
        <f t="shared" si="14"/>
        <v>#REF!</v>
      </c>
      <c r="BK30" s="685" t="e">
        <f t="shared" si="14"/>
        <v>#REF!</v>
      </c>
      <c r="BL30" s="686" t="e">
        <f t="shared" si="14"/>
        <v>#REF!</v>
      </c>
      <c r="BM30" s="683" t="e">
        <f t="shared" si="14"/>
        <v>#REF!</v>
      </c>
      <c r="BN30" s="683" t="e">
        <f t="shared" si="14"/>
        <v>#REF!</v>
      </c>
      <c r="BO30" s="685" t="e">
        <f t="shared" si="14"/>
        <v>#REF!</v>
      </c>
      <c r="BP30" s="686" t="e">
        <f t="shared" si="14"/>
        <v>#REF!</v>
      </c>
      <c r="BQ30" s="683" t="e">
        <f t="shared" si="14"/>
        <v>#REF!</v>
      </c>
      <c r="BR30" s="683" t="e">
        <f t="shared" si="14"/>
        <v>#REF!</v>
      </c>
      <c r="BS30" s="685" t="e">
        <f t="shared" si="14"/>
        <v>#REF!</v>
      </c>
      <c r="BT30" s="686" t="e">
        <f t="shared" si="14"/>
        <v>#REF!</v>
      </c>
      <c r="BU30" s="683" t="e">
        <f t="shared" si="14"/>
        <v>#REF!</v>
      </c>
      <c r="BV30" s="683" t="e">
        <f t="shared" si="14"/>
        <v>#REF!</v>
      </c>
      <c r="BW30" s="685" t="e">
        <f t="shared" si="14"/>
        <v>#REF!</v>
      </c>
      <c r="BX30" s="686" t="e">
        <f t="shared" ref="BX30:EA30" si="15">BX29+BT30</f>
        <v>#REF!</v>
      </c>
      <c r="BY30" s="683" t="e">
        <f t="shared" si="15"/>
        <v>#REF!</v>
      </c>
      <c r="BZ30" s="683" t="e">
        <f t="shared" si="15"/>
        <v>#REF!</v>
      </c>
      <c r="CA30" s="685" t="e">
        <f t="shared" si="15"/>
        <v>#REF!</v>
      </c>
      <c r="CB30" s="686" t="e">
        <f t="shared" si="15"/>
        <v>#REF!</v>
      </c>
      <c r="CC30" s="683" t="e">
        <f t="shared" si="15"/>
        <v>#REF!</v>
      </c>
      <c r="CD30" s="683" t="e">
        <f t="shared" si="15"/>
        <v>#REF!</v>
      </c>
      <c r="CE30" s="685" t="e">
        <f t="shared" si="15"/>
        <v>#REF!</v>
      </c>
      <c r="CF30" s="686" t="e">
        <f t="shared" si="15"/>
        <v>#REF!</v>
      </c>
      <c r="CG30" s="683" t="e">
        <f t="shared" si="15"/>
        <v>#REF!</v>
      </c>
      <c r="CH30" s="683" t="e">
        <f t="shared" si="15"/>
        <v>#REF!</v>
      </c>
      <c r="CI30" s="685" t="e">
        <f t="shared" si="15"/>
        <v>#REF!</v>
      </c>
      <c r="CJ30" s="686" t="e">
        <f t="shared" si="15"/>
        <v>#REF!</v>
      </c>
      <c r="CK30" s="683" t="e">
        <f t="shared" si="15"/>
        <v>#REF!</v>
      </c>
      <c r="CL30" s="683" t="e">
        <f t="shared" si="15"/>
        <v>#REF!</v>
      </c>
      <c r="CM30" s="685" t="e">
        <f t="shared" si="15"/>
        <v>#REF!</v>
      </c>
      <c r="CN30" s="686" t="e">
        <f t="shared" si="15"/>
        <v>#REF!</v>
      </c>
      <c r="CO30" s="683" t="e">
        <f t="shared" si="15"/>
        <v>#REF!</v>
      </c>
      <c r="CP30" s="683" t="e">
        <f t="shared" si="15"/>
        <v>#REF!</v>
      </c>
      <c r="CQ30" s="685" t="e">
        <f t="shared" si="15"/>
        <v>#REF!</v>
      </c>
      <c r="CR30" s="686" t="e">
        <f t="shared" si="15"/>
        <v>#REF!</v>
      </c>
      <c r="CS30" s="683" t="e">
        <f t="shared" si="15"/>
        <v>#REF!</v>
      </c>
      <c r="CT30" s="683" t="e">
        <f t="shared" si="15"/>
        <v>#REF!</v>
      </c>
      <c r="CU30" s="685" t="e">
        <f t="shared" si="15"/>
        <v>#REF!</v>
      </c>
      <c r="CV30" s="686" t="e">
        <f t="shared" si="15"/>
        <v>#REF!</v>
      </c>
      <c r="CW30" s="683" t="e">
        <f t="shared" si="15"/>
        <v>#REF!</v>
      </c>
      <c r="CX30" s="683" t="e">
        <f t="shared" si="15"/>
        <v>#REF!</v>
      </c>
      <c r="CY30" s="685" t="e">
        <f t="shared" si="15"/>
        <v>#REF!</v>
      </c>
      <c r="CZ30" s="686" t="e">
        <f t="shared" si="15"/>
        <v>#REF!</v>
      </c>
      <c r="DA30" s="683" t="e">
        <f t="shared" si="15"/>
        <v>#REF!</v>
      </c>
      <c r="DB30" s="683" t="e">
        <f t="shared" si="15"/>
        <v>#REF!</v>
      </c>
      <c r="DC30" s="685" t="e">
        <f t="shared" si="15"/>
        <v>#REF!</v>
      </c>
      <c r="DD30" s="686" t="e">
        <f t="shared" si="15"/>
        <v>#REF!</v>
      </c>
      <c r="DE30" s="683" t="e">
        <f t="shared" si="15"/>
        <v>#REF!</v>
      </c>
      <c r="DF30" s="683" t="e">
        <f t="shared" si="15"/>
        <v>#REF!</v>
      </c>
      <c r="DG30" s="685" t="e">
        <f t="shared" si="15"/>
        <v>#REF!</v>
      </c>
      <c r="DH30" s="686" t="e">
        <f t="shared" si="15"/>
        <v>#REF!</v>
      </c>
      <c r="DI30" s="683" t="e">
        <f t="shared" si="15"/>
        <v>#REF!</v>
      </c>
      <c r="DJ30" s="683" t="e">
        <f t="shared" si="15"/>
        <v>#REF!</v>
      </c>
      <c r="DK30" s="685" t="e">
        <f t="shared" si="15"/>
        <v>#REF!</v>
      </c>
      <c r="DL30" s="686" t="e">
        <f t="shared" si="15"/>
        <v>#REF!</v>
      </c>
      <c r="DM30" s="683" t="e">
        <f t="shared" si="15"/>
        <v>#REF!</v>
      </c>
      <c r="DN30" s="683" t="e">
        <f t="shared" si="15"/>
        <v>#REF!</v>
      </c>
      <c r="DO30" s="685" t="e">
        <f t="shared" si="15"/>
        <v>#REF!</v>
      </c>
      <c r="DP30" s="686" t="e">
        <f t="shared" si="15"/>
        <v>#REF!</v>
      </c>
      <c r="DQ30" s="683" t="e">
        <f t="shared" si="15"/>
        <v>#REF!</v>
      </c>
      <c r="DR30" s="683" t="e">
        <f t="shared" si="15"/>
        <v>#REF!</v>
      </c>
      <c r="DS30" s="685" t="e">
        <f t="shared" si="15"/>
        <v>#REF!</v>
      </c>
      <c r="DT30" s="686" t="e">
        <f t="shared" si="15"/>
        <v>#REF!</v>
      </c>
      <c r="DU30" s="683" t="e">
        <f t="shared" si="15"/>
        <v>#REF!</v>
      </c>
      <c r="DV30" s="683" t="e">
        <f t="shared" si="15"/>
        <v>#REF!</v>
      </c>
      <c r="DW30" s="685" t="e">
        <f t="shared" si="15"/>
        <v>#REF!</v>
      </c>
      <c r="DX30" s="686" t="e">
        <f t="shared" si="15"/>
        <v>#REF!</v>
      </c>
      <c r="DY30" s="683" t="e">
        <f t="shared" si="15"/>
        <v>#REF!</v>
      </c>
      <c r="DZ30" s="683" t="e">
        <f t="shared" si="15"/>
        <v>#REF!</v>
      </c>
      <c r="EA30" s="685" t="e">
        <f t="shared" si="15"/>
        <v>#REF!</v>
      </c>
    </row>
    <row r="31" spans="2:131" ht="12.75" customHeight="1">
      <c r="B31" s="633">
        <v>5</v>
      </c>
      <c r="C31" s="689" t="str">
        <f>[5]QCI!C36</f>
        <v>Edificação de Unidade Habitacional</v>
      </c>
      <c r="D31" s="635" t="s">
        <v>674</v>
      </c>
      <c r="E31" s="636" t="s">
        <v>675</v>
      </c>
      <c r="F31" s="637">
        <f>[5]QCI!Y36</f>
        <v>25641970.719999999</v>
      </c>
      <c r="G31" s="638">
        <f>'[5]Percentuais do Cronograma'!G20</f>
        <v>0.47376176986081719</v>
      </c>
      <c r="H31" s="639"/>
      <c r="I31" s="640"/>
      <c r="J31" s="640"/>
      <c r="K31" s="641"/>
      <c r="L31" s="642" t="e">
        <f>'[5]Percentuais do Cronograma'!H20</f>
        <v>#REF!</v>
      </c>
      <c r="M31" s="643" t="e">
        <f>L31*[5]QCI!$Y36*[5]QCI!$R36/100</f>
        <v>#REF!</v>
      </c>
      <c r="N31" s="644" t="e">
        <f>L31/100*[5]QCI!$Y36*([5]QCI!$U36+[5]QCI!$W36)</f>
        <v>#REF!</v>
      </c>
      <c r="O31" s="645" t="e">
        <f>#REF!</f>
        <v>#REF!</v>
      </c>
      <c r="P31" s="646" t="e">
        <f>'[5]Percentuais do Cronograma'!L20</f>
        <v>#REF!</v>
      </c>
      <c r="Q31" s="647" t="e">
        <f>P31*[5]QCI!$Y36*[5]QCI!$R36/100</f>
        <v>#REF!</v>
      </c>
      <c r="R31" s="647" t="e">
        <f>P31/100*[5]QCI!$Y36*([5]QCI!$U36+[5]QCI!$W36)</f>
        <v>#REF!</v>
      </c>
      <c r="S31" s="648" t="e">
        <f>Q31+R31</f>
        <v>#REF!</v>
      </c>
      <c r="T31" s="646">
        <f>'[5]Percentuais do Cronograma'!P20</f>
        <v>4.1666666666600003</v>
      </c>
      <c r="U31" s="647">
        <f>T31*[5]QCI!$Y36*[5]QCI!$R36/100</f>
        <v>873599.99999860232</v>
      </c>
      <c r="V31" s="647" t="e">
        <f>T31/100*[5]QCI!$Y36*([5]QCI!$U36+[5]QCI!$W36)</f>
        <v>#REF!</v>
      </c>
      <c r="W31" s="648" t="e">
        <f>U31+V31</f>
        <v>#REF!</v>
      </c>
      <c r="X31" s="646">
        <f>'[5]Percentuais do Cronograma'!T20</f>
        <v>4.1666666666600003</v>
      </c>
      <c r="Y31" s="647">
        <f>X31*[5]QCI!$Y36*[5]QCI!$R36/100</f>
        <v>873599.99999860232</v>
      </c>
      <c r="Z31" s="647" t="e">
        <f>X31/100*[5]QCI!$Y36*([5]QCI!$U36+[5]QCI!$W36)</f>
        <v>#REF!</v>
      </c>
      <c r="AA31" s="648" t="e">
        <f>Y31+Z31</f>
        <v>#REF!</v>
      </c>
      <c r="AB31" s="646">
        <f>'[5]Percentuais do Cronograma'!X20</f>
        <v>4.1666666666600003</v>
      </c>
      <c r="AC31" s="647">
        <f>AB31*[5]QCI!$Y36*[5]QCI!$R36/100</f>
        <v>873599.99999860232</v>
      </c>
      <c r="AD31" s="647" t="e">
        <f>AB31/100*[5]QCI!$Y36*([5]QCI!$U36+[5]QCI!$W36)</f>
        <v>#REF!</v>
      </c>
      <c r="AE31" s="648" t="e">
        <f>AC31+AD31</f>
        <v>#REF!</v>
      </c>
      <c r="AF31" s="646">
        <f>'[5]Percentuais do Cronograma'!AB20</f>
        <v>4.1666666666600003</v>
      </c>
      <c r="AG31" s="647">
        <f>AF31*[5]QCI!$Y36*[5]QCI!$R36/100</f>
        <v>873599.99999860232</v>
      </c>
      <c r="AH31" s="647" t="e">
        <f>AF31/100*[5]QCI!$Y36*([5]QCI!$U36+[5]QCI!$W36)</f>
        <v>#REF!</v>
      </c>
      <c r="AI31" s="648" t="e">
        <f>AG31+AH31</f>
        <v>#REF!</v>
      </c>
      <c r="AJ31" s="646">
        <f>'[5]Percentuais do Cronograma'!AF20</f>
        <v>4.1666666666600003</v>
      </c>
      <c r="AK31" s="647">
        <f>AJ31*[5]QCI!$Y36*[5]QCI!$R36/100</f>
        <v>873599.99999860232</v>
      </c>
      <c r="AL31" s="647" t="e">
        <f>AJ31/100*[5]QCI!$Y36*([5]QCI!$U36+[5]QCI!$W36)</f>
        <v>#REF!</v>
      </c>
      <c r="AM31" s="648" t="e">
        <f>AK31+AL31</f>
        <v>#REF!</v>
      </c>
      <c r="AN31" s="646">
        <f>'[5]Percentuais do Cronograma'!AJ20</f>
        <v>4.1666666666600003</v>
      </c>
      <c r="AO31" s="647">
        <f>AN31*[5]QCI!$Y36*[5]QCI!$R36/100</f>
        <v>873599.99999860232</v>
      </c>
      <c r="AP31" s="647" t="e">
        <f>AN31/100*[5]QCI!$Y36*([5]QCI!$U36+[5]QCI!$W36)</f>
        <v>#REF!</v>
      </c>
      <c r="AQ31" s="648" t="e">
        <f>AO31+AP31</f>
        <v>#REF!</v>
      </c>
      <c r="AR31" s="646">
        <f>'[5]Percentuais do Cronograma'!AN20</f>
        <v>4.1666666666600003</v>
      </c>
      <c r="AS31" s="647">
        <f>AR31*[5]QCI!$Y36*[5]QCI!$R36/100</f>
        <v>873599.99999860232</v>
      </c>
      <c r="AT31" s="647" t="e">
        <f>AR31/100*[5]QCI!$Y36*([5]QCI!$U36+[5]QCI!$W36)</f>
        <v>#REF!</v>
      </c>
      <c r="AU31" s="648" t="e">
        <f>AS31+AT31</f>
        <v>#REF!</v>
      </c>
      <c r="AV31" s="646">
        <f>'[5]Percentuais do Cronograma'!AR20</f>
        <v>4.1666666666600003</v>
      </c>
      <c r="AW31" s="647">
        <f>AV31*[5]QCI!$Y36*[5]QCI!$R36/100</f>
        <v>873599.99999860232</v>
      </c>
      <c r="AX31" s="647" t="e">
        <f>AV31/100*[5]QCI!$Y36*([5]QCI!$U36+[5]QCI!$W36)</f>
        <v>#REF!</v>
      </c>
      <c r="AY31" s="648" t="e">
        <f>AW31+AX31</f>
        <v>#REF!</v>
      </c>
      <c r="AZ31" s="646">
        <f>'[5]Percentuais do Cronograma'!AV20</f>
        <v>4.1666666666600003</v>
      </c>
      <c r="BA31" s="647">
        <f>AZ31*[5]QCI!$Y36*[5]QCI!$R36/100</f>
        <v>873599.99999860232</v>
      </c>
      <c r="BB31" s="647" t="e">
        <f>AZ31/100*[5]QCI!$Y36*([5]QCI!$U36+[5]QCI!$W36)</f>
        <v>#REF!</v>
      </c>
      <c r="BC31" s="648" t="e">
        <f>BA31+BB31</f>
        <v>#REF!</v>
      </c>
      <c r="BD31" s="646">
        <f>'[5]Percentuais do Cronograma'!AZ20</f>
        <v>4.1666666666600003</v>
      </c>
      <c r="BE31" s="647">
        <f>BD31*[5]QCI!$Y36*[5]QCI!$R36/100</f>
        <v>873599.99999860232</v>
      </c>
      <c r="BF31" s="647" t="e">
        <f>BD31/100*[5]QCI!$Y36*([5]QCI!$U36+[5]QCI!$W36)</f>
        <v>#REF!</v>
      </c>
      <c r="BG31" s="648" t="e">
        <f>BE31+BF31</f>
        <v>#REF!</v>
      </c>
      <c r="BH31" s="646">
        <f>'[5]Percentuais do Cronograma'!BD20</f>
        <v>4.1666666666600003</v>
      </c>
      <c r="BI31" s="647">
        <f>BH31*[5]QCI!$Y36*[5]QCI!$R36/100</f>
        <v>873599.99999860232</v>
      </c>
      <c r="BJ31" s="647" t="e">
        <f>BH31/100*[5]QCI!$Y36*([5]QCI!$U36+[5]QCI!$W36)</f>
        <v>#REF!</v>
      </c>
      <c r="BK31" s="648" t="e">
        <f>BI31+BJ31</f>
        <v>#REF!</v>
      </c>
      <c r="BL31" s="646">
        <f>'[5]Percentuais do Cronograma'!BH20</f>
        <v>4.1666666666600003</v>
      </c>
      <c r="BM31" s="647">
        <f>BL31*[5]QCI!$Y36*[5]QCI!$R36/100</f>
        <v>873599.99999860232</v>
      </c>
      <c r="BN31" s="647" t="e">
        <f>BL31/100*[5]QCI!$Y36*([5]QCI!$U36+[5]QCI!$W36)</f>
        <v>#REF!</v>
      </c>
      <c r="BO31" s="648" t="e">
        <f>BM31+BN31</f>
        <v>#REF!</v>
      </c>
      <c r="BP31" s="646">
        <f>'[5]Percentuais do Cronograma'!BL20</f>
        <v>4.1666666666600003</v>
      </c>
      <c r="BQ31" s="647">
        <f>BP31*[5]QCI!$Y36*[5]QCI!$R36/100</f>
        <v>873599.99999860232</v>
      </c>
      <c r="BR31" s="647" t="e">
        <f>BP31/100*[5]QCI!$Y36*([5]QCI!$U36+[5]QCI!$W36)</f>
        <v>#REF!</v>
      </c>
      <c r="BS31" s="648" t="e">
        <f>BQ31+BR31</f>
        <v>#REF!</v>
      </c>
      <c r="BT31" s="646">
        <f>'[5]Percentuais do Cronograma'!BP20</f>
        <v>4.1666666666600003</v>
      </c>
      <c r="BU31" s="647">
        <f>BT31*[5]QCI!$Y36*[5]QCI!$R36/100</f>
        <v>873599.99999860232</v>
      </c>
      <c r="BV31" s="647" t="e">
        <f>BT31/100*[5]QCI!$Y36*([5]QCI!$U36+[5]QCI!$W36)</f>
        <v>#REF!</v>
      </c>
      <c r="BW31" s="648" t="e">
        <f>BU31+BV31</f>
        <v>#REF!</v>
      </c>
      <c r="BX31" s="646">
        <f>'[5]Percentuais do Cronograma'!BT20</f>
        <v>4.1666666666600003</v>
      </c>
      <c r="BY31" s="647">
        <f>BX31*[5]QCI!$Y36*[5]QCI!$R36/100</f>
        <v>873599.99999860232</v>
      </c>
      <c r="BZ31" s="647" t="e">
        <f>BX31/100*[5]QCI!$Y36*([5]QCI!$U36+[5]QCI!$W36)</f>
        <v>#REF!</v>
      </c>
      <c r="CA31" s="648" t="e">
        <f>BY31+BZ31</f>
        <v>#REF!</v>
      </c>
      <c r="CB31" s="646">
        <f>'[5]Percentuais do Cronograma'!BX20</f>
        <v>4.1666666666600003</v>
      </c>
      <c r="CC31" s="647">
        <f>CB31*[5]QCI!$Y36*[5]QCI!$R36/100</f>
        <v>873599.99999860232</v>
      </c>
      <c r="CD31" s="647" t="e">
        <f>CB31/100*[5]QCI!$Y36*([5]QCI!$U36+[5]QCI!$W36)</f>
        <v>#REF!</v>
      </c>
      <c r="CE31" s="648" t="e">
        <f>CC31+CD31</f>
        <v>#REF!</v>
      </c>
      <c r="CF31" s="646">
        <f>'[5]Percentuais do Cronograma'!CB20</f>
        <v>4.1666666666600003</v>
      </c>
      <c r="CG31" s="647">
        <f>CF31*[5]QCI!$Y36*[5]QCI!$R36/100</f>
        <v>873599.99999860232</v>
      </c>
      <c r="CH31" s="647" t="e">
        <f>CF31/100*[5]QCI!$Y36*([5]QCI!$U36+[5]QCI!$W36)</f>
        <v>#REF!</v>
      </c>
      <c r="CI31" s="648" t="e">
        <f>CG31+CH31</f>
        <v>#REF!</v>
      </c>
      <c r="CJ31" s="646">
        <f>'[5]Percentuais do Cronograma'!CF20</f>
        <v>4.1666666666600003</v>
      </c>
      <c r="CK31" s="647">
        <f>CJ31*[5]QCI!$Y36*[5]QCI!$R36/100</f>
        <v>873599.99999860232</v>
      </c>
      <c r="CL31" s="647" t="e">
        <f>CJ31/100*[5]QCI!$Y36*([5]QCI!$U36+[5]QCI!$W36)</f>
        <v>#REF!</v>
      </c>
      <c r="CM31" s="648" t="e">
        <f>CK31+CL31</f>
        <v>#REF!</v>
      </c>
      <c r="CN31" s="646">
        <f>'[5]Percentuais do Cronograma'!CJ20</f>
        <v>4.1666666666600003</v>
      </c>
      <c r="CO31" s="647">
        <f>CN31*[5]QCI!$Y36*[5]QCI!$R36/100</f>
        <v>873599.99999860232</v>
      </c>
      <c r="CP31" s="647" t="e">
        <f>CN31/100*[5]QCI!$Y36*([5]QCI!$U36+[5]QCI!$W36)</f>
        <v>#REF!</v>
      </c>
      <c r="CQ31" s="648" t="e">
        <f>CO31+CP31</f>
        <v>#REF!</v>
      </c>
      <c r="CR31" s="646">
        <f>'[5]Percentuais do Cronograma'!CN20</f>
        <v>4.1666666666600003</v>
      </c>
      <c r="CS31" s="647">
        <f>CR31*[5]QCI!$Y36*[5]QCI!$R36/100</f>
        <v>873599.99999860232</v>
      </c>
      <c r="CT31" s="647" t="e">
        <f>CR31/100*[5]QCI!$Y36*([5]QCI!$U36+[5]QCI!$W36)</f>
        <v>#REF!</v>
      </c>
      <c r="CU31" s="648" t="e">
        <f>CS31+CT31</f>
        <v>#REF!</v>
      </c>
      <c r="CV31" s="646">
        <f>'[5]Percentuais do Cronograma'!CR20</f>
        <v>4.1666666666600003</v>
      </c>
      <c r="CW31" s="647">
        <f>CV31*[5]QCI!$Y36*[5]QCI!$R36/100</f>
        <v>873599.99999860232</v>
      </c>
      <c r="CX31" s="647" t="e">
        <f>CV31/100*[5]QCI!$Y36*([5]QCI!$U36+[5]QCI!$W36)</f>
        <v>#REF!</v>
      </c>
      <c r="CY31" s="648" t="e">
        <f>CW31+CX31</f>
        <v>#REF!</v>
      </c>
      <c r="CZ31" s="646">
        <f>'[5]Percentuais do Cronograma'!CV20</f>
        <v>4.1666666666600003</v>
      </c>
      <c r="DA31" s="647">
        <f>CZ31*[5]QCI!$Y36*[5]QCI!$R36/100</f>
        <v>873599.99999860232</v>
      </c>
      <c r="DB31" s="647" t="e">
        <f>CZ31/100*[5]QCI!$Y36*([5]QCI!$U36+[5]QCI!$W36)</f>
        <v>#REF!</v>
      </c>
      <c r="DC31" s="648" t="e">
        <f>DA31+DB31</f>
        <v>#REF!</v>
      </c>
      <c r="DD31" s="646" t="e">
        <f>'[5]Percentuais do Cronograma'!CZ20</f>
        <v>#REF!</v>
      </c>
      <c r="DE31" s="647" t="e">
        <f>DD31*[5]QCI!$Y36*[5]QCI!$R36/100</f>
        <v>#REF!</v>
      </c>
      <c r="DF31" s="647" t="e">
        <f>DD31/100*[5]QCI!$Y36*([5]QCI!$U36+[5]QCI!$W36)</f>
        <v>#REF!</v>
      </c>
      <c r="DG31" s="648" t="e">
        <f>DE31+DF31</f>
        <v>#REF!</v>
      </c>
      <c r="DH31" s="646" t="e">
        <f>'[5]Percentuais do Cronograma'!DD20</f>
        <v>#REF!</v>
      </c>
      <c r="DI31" s="647" t="e">
        <f>DH31*[5]QCI!$Y36*[5]QCI!$R36/100</f>
        <v>#REF!</v>
      </c>
      <c r="DJ31" s="647" t="e">
        <f>DH31/100*[5]QCI!$Y36*([5]QCI!$U36+[5]QCI!$W36)</f>
        <v>#REF!</v>
      </c>
      <c r="DK31" s="648" t="e">
        <f>DI31+DJ31</f>
        <v>#REF!</v>
      </c>
      <c r="DL31" s="646" t="e">
        <f>'[5]Percentuais do Cronograma'!DH20</f>
        <v>#REF!</v>
      </c>
      <c r="DM31" s="647" t="e">
        <f>DL31*[5]QCI!$Y36*[5]QCI!$R36/100</f>
        <v>#REF!</v>
      </c>
      <c r="DN31" s="647" t="e">
        <f>DL31/100*[5]QCI!$Y36*([5]QCI!$U36+[5]QCI!$W36)</f>
        <v>#REF!</v>
      </c>
      <c r="DO31" s="648" t="e">
        <f>DM31+DN31</f>
        <v>#REF!</v>
      </c>
      <c r="DP31" s="646" t="e">
        <f>'[5]Percentuais do Cronograma'!DL20</f>
        <v>#REF!</v>
      </c>
      <c r="DQ31" s="647" t="e">
        <f>DP31*[5]QCI!$Y36*[5]QCI!$R36/100</f>
        <v>#REF!</v>
      </c>
      <c r="DR31" s="647" t="e">
        <f>DP31/100*[5]QCI!$Y36*([5]QCI!$U36+[5]QCI!$W36)</f>
        <v>#REF!</v>
      </c>
      <c r="DS31" s="648" t="e">
        <f>DQ31+DR31</f>
        <v>#REF!</v>
      </c>
      <c r="DT31" s="646" t="e">
        <f>'[5]Percentuais do Cronograma'!DP20</f>
        <v>#REF!</v>
      </c>
      <c r="DU31" s="647" t="e">
        <f>DT31*[5]QCI!$Y36*[5]QCI!$R36/100</f>
        <v>#REF!</v>
      </c>
      <c r="DV31" s="647" t="e">
        <f>DT31/100*[5]QCI!$Y36*([5]QCI!$U36+[5]QCI!$W36)</f>
        <v>#REF!</v>
      </c>
      <c r="DW31" s="648" t="e">
        <f>DU31+DV31</f>
        <v>#REF!</v>
      </c>
      <c r="DX31" s="646" t="e">
        <f>'[5]Percentuais do Cronograma'!DT20</f>
        <v>#REF!</v>
      </c>
      <c r="DY31" s="647" t="e">
        <f>DX31*[5]QCI!$Y36*[5]QCI!$R36/100</f>
        <v>#REF!</v>
      </c>
      <c r="DZ31" s="647" t="e">
        <f>DX31/100*[5]QCI!$Y36*([5]QCI!$U36+[5]QCI!$W36)</f>
        <v>#REF!</v>
      </c>
      <c r="EA31" s="648" t="e">
        <f>DY31+DZ31</f>
        <v>#REF!</v>
      </c>
    </row>
    <row r="32" spans="2:131" ht="12.75" hidden="1" customHeight="1">
      <c r="B32" s="649"/>
      <c r="C32" s="650"/>
      <c r="D32" s="651" t="s">
        <v>674</v>
      </c>
      <c r="E32" s="652" t="s">
        <v>676</v>
      </c>
      <c r="F32" s="653">
        <f>IF(F33&lt;&gt;0,F31-F33,0)</f>
        <v>0</v>
      </c>
      <c r="G32" s="654"/>
      <c r="H32" s="655"/>
      <c r="I32" s="656"/>
      <c r="J32" s="656"/>
      <c r="K32" s="657"/>
      <c r="L32" s="658" t="e">
        <f t="shared" ref="L32:BW32" si="16">L31+H32</f>
        <v>#REF!</v>
      </c>
      <c r="M32" s="658" t="e">
        <f t="shared" si="16"/>
        <v>#REF!</v>
      </c>
      <c r="N32" s="659" t="e">
        <f t="shared" si="16"/>
        <v>#REF!</v>
      </c>
      <c r="O32" s="660" t="e">
        <f t="shared" si="16"/>
        <v>#REF!</v>
      </c>
      <c r="P32" s="661" t="e">
        <f t="shared" si="16"/>
        <v>#REF!</v>
      </c>
      <c r="Q32" s="662" t="e">
        <f t="shared" si="16"/>
        <v>#REF!</v>
      </c>
      <c r="R32" s="663" t="e">
        <f t="shared" si="16"/>
        <v>#REF!</v>
      </c>
      <c r="S32" s="664" t="e">
        <f t="shared" si="16"/>
        <v>#REF!</v>
      </c>
      <c r="T32" s="661" t="e">
        <f t="shared" si="16"/>
        <v>#REF!</v>
      </c>
      <c r="U32" s="662" t="e">
        <f t="shared" si="16"/>
        <v>#REF!</v>
      </c>
      <c r="V32" s="663" t="e">
        <f t="shared" si="16"/>
        <v>#REF!</v>
      </c>
      <c r="W32" s="664" t="e">
        <f t="shared" si="16"/>
        <v>#REF!</v>
      </c>
      <c r="X32" s="661" t="e">
        <f t="shared" si="16"/>
        <v>#REF!</v>
      </c>
      <c r="Y32" s="662" t="e">
        <f t="shared" si="16"/>
        <v>#REF!</v>
      </c>
      <c r="Z32" s="663" t="e">
        <f t="shared" si="16"/>
        <v>#REF!</v>
      </c>
      <c r="AA32" s="664" t="e">
        <f t="shared" si="16"/>
        <v>#REF!</v>
      </c>
      <c r="AB32" s="661" t="e">
        <f t="shared" si="16"/>
        <v>#REF!</v>
      </c>
      <c r="AC32" s="662" t="e">
        <f t="shared" si="16"/>
        <v>#REF!</v>
      </c>
      <c r="AD32" s="663" t="e">
        <f t="shared" si="16"/>
        <v>#REF!</v>
      </c>
      <c r="AE32" s="664" t="e">
        <f t="shared" si="16"/>
        <v>#REF!</v>
      </c>
      <c r="AF32" s="661" t="e">
        <f t="shared" si="16"/>
        <v>#REF!</v>
      </c>
      <c r="AG32" s="662" t="e">
        <f t="shared" si="16"/>
        <v>#REF!</v>
      </c>
      <c r="AH32" s="663" t="e">
        <f t="shared" si="16"/>
        <v>#REF!</v>
      </c>
      <c r="AI32" s="664" t="e">
        <f t="shared" si="16"/>
        <v>#REF!</v>
      </c>
      <c r="AJ32" s="661" t="e">
        <f t="shared" si="16"/>
        <v>#REF!</v>
      </c>
      <c r="AK32" s="662" t="e">
        <f t="shared" si="16"/>
        <v>#REF!</v>
      </c>
      <c r="AL32" s="663" t="e">
        <f t="shared" si="16"/>
        <v>#REF!</v>
      </c>
      <c r="AM32" s="664" t="e">
        <f t="shared" si="16"/>
        <v>#REF!</v>
      </c>
      <c r="AN32" s="661" t="e">
        <f t="shared" si="16"/>
        <v>#REF!</v>
      </c>
      <c r="AO32" s="662" t="e">
        <f t="shared" si="16"/>
        <v>#REF!</v>
      </c>
      <c r="AP32" s="663" t="e">
        <f t="shared" si="16"/>
        <v>#REF!</v>
      </c>
      <c r="AQ32" s="664" t="e">
        <f t="shared" si="16"/>
        <v>#REF!</v>
      </c>
      <c r="AR32" s="661" t="e">
        <f t="shared" si="16"/>
        <v>#REF!</v>
      </c>
      <c r="AS32" s="662" t="e">
        <f t="shared" si="16"/>
        <v>#REF!</v>
      </c>
      <c r="AT32" s="663" t="e">
        <f t="shared" si="16"/>
        <v>#REF!</v>
      </c>
      <c r="AU32" s="664" t="e">
        <f t="shared" si="16"/>
        <v>#REF!</v>
      </c>
      <c r="AV32" s="661" t="e">
        <f t="shared" si="16"/>
        <v>#REF!</v>
      </c>
      <c r="AW32" s="662" t="e">
        <f t="shared" si="16"/>
        <v>#REF!</v>
      </c>
      <c r="AX32" s="663" t="e">
        <f t="shared" si="16"/>
        <v>#REF!</v>
      </c>
      <c r="AY32" s="664" t="e">
        <f t="shared" si="16"/>
        <v>#REF!</v>
      </c>
      <c r="AZ32" s="661" t="e">
        <f t="shared" si="16"/>
        <v>#REF!</v>
      </c>
      <c r="BA32" s="662" t="e">
        <f t="shared" si="16"/>
        <v>#REF!</v>
      </c>
      <c r="BB32" s="663" t="e">
        <f t="shared" si="16"/>
        <v>#REF!</v>
      </c>
      <c r="BC32" s="664" t="e">
        <f t="shared" si="16"/>
        <v>#REF!</v>
      </c>
      <c r="BD32" s="661" t="e">
        <f t="shared" si="16"/>
        <v>#REF!</v>
      </c>
      <c r="BE32" s="662" t="e">
        <f t="shared" si="16"/>
        <v>#REF!</v>
      </c>
      <c r="BF32" s="663" t="e">
        <f t="shared" si="16"/>
        <v>#REF!</v>
      </c>
      <c r="BG32" s="664" t="e">
        <f t="shared" si="16"/>
        <v>#REF!</v>
      </c>
      <c r="BH32" s="661" t="e">
        <f t="shared" si="16"/>
        <v>#REF!</v>
      </c>
      <c r="BI32" s="662" t="e">
        <f t="shared" si="16"/>
        <v>#REF!</v>
      </c>
      <c r="BJ32" s="663" t="e">
        <f t="shared" si="16"/>
        <v>#REF!</v>
      </c>
      <c r="BK32" s="664" t="e">
        <f t="shared" si="16"/>
        <v>#REF!</v>
      </c>
      <c r="BL32" s="661" t="e">
        <f t="shared" si="16"/>
        <v>#REF!</v>
      </c>
      <c r="BM32" s="662" t="e">
        <f t="shared" si="16"/>
        <v>#REF!</v>
      </c>
      <c r="BN32" s="663" t="e">
        <f t="shared" si="16"/>
        <v>#REF!</v>
      </c>
      <c r="BO32" s="664" t="e">
        <f t="shared" si="16"/>
        <v>#REF!</v>
      </c>
      <c r="BP32" s="661" t="e">
        <f t="shared" si="16"/>
        <v>#REF!</v>
      </c>
      <c r="BQ32" s="662" t="e">
        <f t="shared" si="16"/>
        <v>#REF!</v>
      </c>
      <c r="BR32" s="663" t="e">
        <f t="shared" si="16"/>
        <v>#REF!</v>
      </c>
      <c r="BS32" s="664" t="e">
        <f t="shared" si="16"/>
        <v>#REF!</v>
      </c>
      <c r="BT32" s="661" t="e">
        <f t="shared" si="16"/>
        <v>#REF!</v>
      </c>
      <c r="BU32" s="662" t="e">
        <f t="shared" si="16"/>
        <v>#REF!</v>
      </c>
      <c r="BV32" s="663" t="e">
        <f t="shared" si="16"/>
        <v>#REF!</v>
      </c>
      <c r="BW32" s="664" t="e">
        <f t="shared" si="16"/>
        <v>#REF!</v>
      </c>
      <c r="BX32" s="661" t="e">
        <f t="shared" ref="BX32:EA32" si="17">BX31+BT32</f>
        <v>#REF!</v>
      </c>
      <c r="BY32" s="662" t="e">
        <f t="shared" si="17"/>
        <v>#REF!</v>
      </c>
      <c r="BZ32" s="663" t="e">
        <f t="shared" si="17"/>
        <v>#REF!</v>
      </c>
      <c r="CA32" s="664" t="e">
        <f t="shared" si="17"/>
        <v>#REF!</v>
      </c>
      <c r="CB32" s="661" t="e">
        <f t="shared" si="17"/>
        <v>#REF!</v>
      </c>
      <c r="CC32" s="662" t="e">
        <f t="shared" si="17"/>
        <v>#REF!</v>
      </c>
      <c r="CD32" s="663" t="e">
        <f t="shared" si="17"/>
        <v>#REF!</v>
      </c>
      <c r="CE32" s="664" t="e">
        <f t="shared" si="17"/>
        <v>#REF!</v>
      </c>
      <c r="CF32" s="661" t="e">
        <f t="shared" si="17"/>
        <v>#REF!</v>
      </c>
      <c r="CG32" s="662" t="e">
        <f t="shared" si="17"/>
        <v>#REF!</v>
      </c>
      <c r="CH32" s="663" t="e">
        <f t="shared" si="17"/>
        <v>#REF!</v>
      </c>
      <c r="CI32" s="664" t="e">
        <f t="shared" si="17"/>
        <v>#REF!</v>
      </c>
      <c r="CJ32" s="661" t="e">
        <f t="shared" si="17"/>
        <v>#REF!</v>
      </c>
      <c r="CK32" s="662" t="e">
        <f t="shared" si="17"/>
        <v>#REF!</v>
      </c>
      <c r="CL32" s="663" t="e">
        <f t="shared" si="17"/>
        <v>#REF!</v>
      </c>
      <c r="CM32" s="664" t="e">
        <f t="shared" si="17"/>
        <v>#REF!</v>
      </c>
      <c r="CN32" s="661" t="e">
        <f t="shared" si="17"/>
        <v>#REF!</v>
      </c>
      <c r="CO32" s="662" t="e">
        <f t="shared" si="17"/>
        <v>#REF!</v>
      </c>
      <c r="CP32" s="663" t="e">
        <f t="shared" si="17"/>
        <v>#REF!</v>
      </c>
      <c r="CQ32" s="664" t="e">
        <f t="shared" si="17"/>
        <v>#REF!</v>
      </c>
      <c r="CR32" s="661" t="e">
        <f t="shared" si="17"/>
        <v>#REF!</v>
      </c>
      <c r="CS32" s="662" t="e">
        <f t="shared" si="17"/>
        <v>#REF!</v>
      </c>
      <c r="CT32" s="663" t="e">
        <f t="shared" si="17"/>
        <v>#REF!</v>
      </c>
      <c r="CU32" s="664" t="e">
        <f t="shared" si="17"/>
        <v>#REF!</v>
      </c>
      <c r="CV32" s="661" t="e">
        <f t="shared" si="17"/>
        <v>#REF!</v>
      </c>
      <c r="CW32" s="662" t="e">
        <f t="shared" si="17"/>
        <v>#REF!</v>
      </c>
      <c r="CX32" s="663" t="e">
        <f t="shared" si="17"/>
        <v>#REF!</v>
      </c>
      <c r="CY32" s="664" t="e">
        <f t="shared" si="17"/>
        <v>#REF!</v>
      </c>
      <c r="CZ32" s="661" t="e">
        <f t="shared" si="17"/>
        <v>#REF!</v>
      </c>
      <c r="DA32" s="662" t="e">
        <f t="shared" si="17"/>
        <v>#REF!</v>
      </c>
      <c r="DB32" s="663" t="e">
        <f t="shared" si="17"/>
        <v>#REF!</v>
      </c>
      <c r="DC32" s="664" t="e">
        <f t="shared" si="17"/>
        <v>#REF!</v>
      </c>
      <c r="DD32" s="661" t="e">
        <f t="shared" si="17"/>
        <v>#REF!</v>
      </c>
      <c r="DE32" s="662" t="e">
        <f t="shared" si="17"/>
        <v>#REF!</v>
      </c>
      <c r="DF32" s="663" t="e">
        <f t="shared" si="17"/>
        <v>#REF!</v>
      </c>
      <c r="DG32" s="664" t="e">
        <f t="shared" si="17"/>
        <v>#REF!</v>
      </c>
      <c r="DH32" s="661" t="e">
        <f t="shared" si="17"/>
        <v>#REF!</v>
      </c>
      <c r="DI32" s="662" t="e">
        <f t="shared" si="17"/>
        <v>#REF!</v>
      </c>
      <c r="DJ32" s="663" t="e">
        <f t="shared" si="17"/>
        <v>#REF!</v>
      </c>
      <c r="DK32" s="664" t="e">
        <f t="shared" si="17"/>
        <v>#REF!</v>
      </c>
      <c r="DL32" s="661" t="e">
        <f t="shared" si="17"/>
        <v>#REF!</v>
      </c>
      <c r="DM32" s="662" t="e">
        <f t="shared" si="17"/>
        <v>#REF!</v>
      </c>
      <c r="DN32" s="663" t="e">
        <f t="shared" si="17"/>
        <v>#REF!</v>
      </c>
      <c r="DO32" s="664" t="e">
        <f t="shared" si="17"/>
        <v>#REF!</v>
      </c>
      <c r="DP32" s="661" t="e">
        <f t="shared" si="17"/>
        <v>#REF!</v>
      </c>
      <c r="DQ32" s="662" t="e">
        <f t="shared" si="17"/>
        <v>#REF!</v>
      </c>
      <c r="DR32" s="663" t="e">
        <f t="shared" si="17"/>
        <v>#REF!</v>
      </c>
      <c r="DS32" s="664" t="e">
        <f t="shared" si="17"/>
        <v>#REF!</v>
      </c>
      <c r="DT32" s="661" t="e">
        <f t="shared" si="17"/>
        <v>#REF!</v>
      </c>
      <c r="DU32" s="662" t="e">
        <f t="shared" si="17"/>
        <v>#REF!</v>
      </c>
      <c r="DV32" s="663" t="e">
        <f t="shared" si="17"/>
        <v>#REF!</v>
      </c>
      <c r="DW32" s="664" t="e">
        <f t="shared" si="17"/>
        <v>#REF!</v>
      </c>
      <c r="DX32" s="661" t="e">
        <f t="shared" si="17"/>
        <v>#REF!</v>
      </c>
      <c r="DY32" s="662" t="e">
        <f t="shared" si="17"/>
        <v>#REF!</v>
      </c>
      <c r="DZ32" s="663" t="e">
        <f t="shared" si="17"/>
        <v>#REF!</v>
      </c>
      <c r="EA32" s="664" t="e">
        <f t="shared" si="17"/>
        <v>#REF!</v>
      </c>
    </row>
    <row r="33" spans="2:131" ht="12.75" hidden="1" customHeight="1">
      <c r="B33" s="649"/>
      <c r="C33" s="650"/>
      <c r="D33" s="665" t="s">
        <v>677</v>
      </c>
      <c r="E33" s="666" t="s">
        <v>678</v>
      </c>
      <c r="F33" s="667"/>
      <c r="G33" s="668">
        <f>IF(F33=0,0,F33/F$115)</f>
        <v>0</v>
      </c>
      <c r="H33" s="669"/>
      <c r="I33" s="670"/>
      <c r="J33" s="670"/>
      <c r="K33" s="671"/>
      <c r="L33" s="672">
        <f>IF(O33&lt;&gt;0,(O33/$F33)*100,0)</f>
        <v>0</v>
      </c>
      <c r="M33" s="672">
        <f>ROUND(O33*[5]QCI!$R$16,2)</f>
        <v>0</v>
      </c>
      <c r="N33" s="673">
        <f>O33-M33</f>
        <v>0</v>
      </c>
      <c r="O33" s="674"/>
      <c r="P33" s="675">
        <f>IF(S33&lt;&gt;0,(S33/$F33)*100,0)</f>
        <v>0</v>
      </c>
      <c r="Q33" s="672">
        <f>ROUND(S33*[5]QCI!$R$16,2)</f>
        <v>0</v>
      </c>
      <c r="R33" s="672">
        <f>S33-Q33</f>
        <v>0</v>
      </c>
      <c r="S33" s="674"/>
      <c r="T33" s="675">
        <f>IF(W33&lt;&gt;0,(W33/$F33)*100,0)</f>
        <v>0</v>
      </c>
      <c r="U33" s="672">
        <f>ROUND(W33*[5]QCI!$R$16,2)</f>
        <v>0</v>
      </c>
      <c r="V33" s="672">
        <f>W33-U33</f>
        <v>0</v>
      </c>
      <c r="W33" s="674"/>
      <c r="X33" s="675">
        <f>IF(AA33&lt;&gt;0,(AA33/$F33)*100,0)</f>
        <v>0</v>
      </c>
      <c r="Y33" s="672">
        <f>ROUND(AA33*[5]QCI!$R$16,2)</f>
        <v>0</v>
      </c>
      <c r="Z33" s="672">
        <f>AA33-Y33</f>
        <v>0</v>
      </c>
      <c r="AA33" s="674"/>
      <c r="AB33" s="675">
        <f>IF(AE33&lt;&gt;0,(AE33/$F33)*100,0)</f>
        <v>0</v>
      </c>
      <c r="AC33" s="672">
        <f>ROUND(AE33*[5]QCI!$R$16,2)</f>
        <v>0</v>
      </c>
      <c r="AD33" s="672">
        <f>AE33-AC33</f>
        <v>0</v>
      </c>
      <c r="AE33" s="674"/>
      <c r="AF33" s="675">
        <f>IF(AI33&lt;&gt;0,(AI33/$F33)*100,0)</f>
        <v>0</v>
      </c>
      <c r="AG33" s="672">
        <f>ROUND(AI33*[5]QCI!$R$16,2)</f>
        <v>0</v>
      </c>
      <c r="AH33" s="672">
        <f>AI33-AG33</f>
        <v>0</v>
      </c>
      <c r="AI33" s="674"/>
      <c r="AJ33" s="675">
        <f>IF(AM33&lt;&gt;0,(AM33/$F33)*100,0)</f>
        <v>0</v>
      </c>
      <c r="AK33" s="672">
        <f>ROUND(AM33*[5]QCI!$R$16,2)</f>
        <v>0</v>
      </c>
      <c r="AL33" s="672">
        <f>AM33-AK33</f>
        <v>0</v>
      </c>
      <c r="AM33" s="674"/>
      <c r="AN33" s="675">
        <f>IF(AQ33&lt;&gt;0,(AQ33/$F33)*100,0)</f>
        <v>0</v>
      </c>
      <c r="AO33" s="672">
        <f>ROUND(AQ33*[5]QCI!$R$16,2)</f>
        <v>0</v>
      </c>
      <c r="AP33" s="672">
        <f>AQ33-AO33</f>
        <v>0</v>
      </c>
      <c r="AQ33" s="674"/>
      <c r="AR33" s="675">
        <f>IF(AU33&lt;&gt;0,(AU33/$F33)*100,0)</f>
        <v>0</v>
      </c>
      <c r="AS33" s="672">
        <f>ROUND(AU33*[5]QCI!$R$16,2)</f>
        <v>0</v>
      </c>
      <c r="AT33" s="672">
        <f>AU33-AS33</f>
        <v>0</v>
      </c>
      <c r="AU33" s="674"/>
      <c r="AV33" s="675">
        <f>IF(AY33&lt;&gt;0,(AY33/$F33)*100,0)</f>
        <v>0</v>
      </c>
      <c r="AW33" s="672">
        <f>ROUND(AY33*[5]QCI!$R$16,2)</f>
        <v>0</v>
      </c>
      <c r="AX33" s="672">
        <f>AY33-AW33</f>
        <v>0</v>
      </c>
      <c r="AY33" s="674"/>
      <c r="AZ33" s="675">
        <f>IF(BC33&lt;&gt;0,(BC33/$F33)*100,0)</f>
        <v>0</v>
      </c>
      <c r="BA33" s="672">
        <f>ROUND(BC33*[5]QCI!$R$16,2)</f>
        <v>0</v>
      </c>
      <c r="BB33" s="672">
        <f>BC33-BA33</f>
        <v>0</v>
      </c>
      <c r="BC33" s="674"/>
      <c r="BD33" s="675">
        <f>IF(BG33&lt;&gt;0,(BG33/$F33)*100,0)</f>
        <v>0</v>
      </c>
      <c r="BE33" s="672">
        <f>ROUND(BG33*[5]QCI!$R$16,2)</f>
        <v>0</v>
      </c>
      <c r="BF33" s="672">
        <f>BG33-BE33</f>
        <v>0</v>
      </c>
      <c r="BG33" s="674"/>
      <c r="BH33" s="675">
        <f>IF(BK33&lt;&gt;0,(BK33/$F33)*100,0)</f>
        <v>0</v>
      </c>
      <c r="BI33" s="672">
        <f>ROUND(BK33*[5]QCI!$R$16,2)</f>
        <v>0</v>
      </c>
      <c r="BJ33" s="672">
        <f>BK33-BI33</f>
        <v>0</v>
      </c>
      <c r="BK33" s="674"/>
      <c r="BL33" s="675">
        <f>IF(BO33&lt;&gt;0,(BO33/$F33)*100,0)</f>
        <v>0</v>
      </c>
      <c r="BM33" s="672">
        <f>ROUND(BO33*[5]QCI!$R$16,2)</f>
        <v>0</v>
      </c>
      <c r="BN33" s="672">
        <f>BO33-BM33</f>
        <v>0</v>
      </c>
      <c r="BO33" s="674"/>
      <c r="BP33" s="675">
        <f>IF(BS33&lt;&gt;0,(BS33/$F33)*100,0)</f>
        <v>0</v>
      </c>
      <c r="BQ33" s="672">
        <f>ROUND(BS33*[5]QCI!$R$16,2)</f>
        <v>0</v>
      </c>
      <c r="BR33" s="672">
        <f>BS33-BQ33</f>
        <v>0</v>
      </c>
      <c r="BS33" s="674"/>
      <c r="BT33" s="675">
        <f>IF(BW33&lt;&gt;0,(BW33/$F33)*100,0)</f>
        <v>0</v>
      </c>
      <c r="BU33" s="672">
        <f>ROUND(BW33*[5]QCI!$R$16,2)</f>
        <v>0</v>
      </c>
      <c r="BV33" s="672">
        <f>BW33-BU33</f>
        <v>0</v>
      </c>
      <c r="BW33" s="674"/>
      <c r="BX33" s="675">
        <f>IF(CA33&lt;&gt;0,(CA33/$F33)*100,0)</f>
        <v>0</v>
      </c>
      <c r="BY33" s="672">
        <f>ROUND(CA33*[5]QCI!$R$16,2)</f>
        <v>0</v>
      </c>
      <c r="BZ33" s="672">
        <f>CA33-BY33</f>
        <v>0</v>
      </c>
      <c r="CA33" s="674"/>
      <c r="CB33" s="675">
        <f>IF(CE33&lt;&gt;0,(CE33/$F33)*100,0)</f>
        <v>0</v>
      </c>
      <c r="CC33" s="672">
        <f>ROUND(CE33*[5]QCI!$R$16,2)</f>
        <v>0</v>
      </c>
      <c r="CD33" s="672">
        <f>CE33-CC33</f>
        <v>0</v>
      </c>
      <c r="CE33" s="674"/>
      <c r="CF33" s="675">
        <f>IF(CI33&lt;&gt;0,(CI33/$F33)*100,0)</f>
        <v>0</v>
      </c>
      <c r="CG33" s="672">
        <f>ROUND(CI33*[5]QCI!$R$16,2)</f>
        <v>0</v>
      </c>
      <c r="CH33" s="672">
        <f>CI33-CG33</f>
        <v>0</v>
      </c>
      <c r="CI33" s="674"/>
      <c r="CJ33" s="675">
        <f>IF(CM33&lt;&gt;0,(CM33/$F33)*100,0)</f>
        <v>0</v>
      </c>
      <c r="CK33" s="672">
        <f>ROUND(CM33*[5]QCI!$R$16,2)</f>
        <v>0</v>
      </c>
      <c r="CL33" s="672">
        <f>CM33-CK33</f>
        <v>0</v>
      </c>
      <c r="CM33" s="674"/>
      <c r="CN33" s="675">
        <f>IF(CQ33&lt;&gt;0,(CQ33/$F33)*100,0)</f>
        <v>0</v>
      </c>
      <c r="CO33" s="672">
        <f>ROUND(CQ33*[5]QCI!$R$16,2)</f>
        <v>0</v>
      </c>
      <c r="CP33" s="672">
        <f>CQ33-CO33</f>
        <v>0</v>
      </c>
      <c r="CQ33" s="674"/>
      <c r="CR33" s="675">
        <f>IF(CU33&lt;&gt;0,(CU33/$F33)*100,0)</f>
        <v>0</v>
      </c>
      <c r="CS33" s="672">
        <f>ROUND(CU33*[5]QCI!$R$16,2)</f>
        <v>0</v>
      </c>
      <c r="CT33" s="672">
        <f>CU33-CS33</f>
        <v>0</v>
      </c>
      <c r="CU33" s="674"/>
      <c r="CV33" s="675">
        <f>IF(CY33&lt;&gt;0,(CY33/$F33)*100,0)</f>
        <v>0</v>
      </c>
      <c r="CW33" s="672">
        <f>ROUND(CY33*[5]QCI!$R$16,2)</f>
        <v>0</v>
      </c>
      <c r="CX33" s="672">
        <f>CY33-CW33</f>
        <v>0</v>
      </c>
      <c r="CY33" s="674"/>
      <c r="CZ33" s="675">
        <f>IF(DC33&lt;&gt;0,(DC33/$F33)*100,0)</f>
        <v>0</v>
      </c>
      <c r="DA33" s="672">
        <f>ROUND(DC33*[5]QCI!$R$16,2)</f>
        <v>0</v>
      </c>
      <c r="DB33" s="672">
        <f>DC33-DA33</f>
        <v>0</v>
      </c>
      <c r="DC33" s="674"/>
      <c r="DD33" s="675">
        <f>IF(DG33&lt;&gt;0,(DG33/$F33)*100,0)</f>
        <v>0</v>
      </c>
      <c r="DE33" s="672">
        <f>ROUND(DG33*[5]QCI!$R$16,2)</f>
        <v>0</v>
      </c>
      <c r="DF33" s="672">
        <f>DG33-DE33</f>
        <v>0</v>
      </c>
      <c r="DG33" s="674"/>
      <c r="DH33" s="675">
        <f>IF(DK33&lt;&gt;0,(DK33/$F33)*100,0)</f>
        <v>0</v>
      </c>
      <c r="DI33" s="672">
        <f>ROUND(DK33*[5]QCI!$R$16,2)</f>
        <v>0</v>
      </c>
      <c r="DJ33" s="672">
        <f>DK33-DI33</f>
        <v>0</v>
      </c>
      <c r="DK33" s="674"/>
      <c r="DL33" s="675">
        <f>IF(DO33&lt;&gt;0,(DO33/$F33)*100,0)</f>
        <v>0</v>
      </c>
      <c r="DM33" s="672">
        <f>ROUND(DO33*[5]QCI!$R$16,2)</f>
        <v>0</v>
      </c>
      <c r="DN33" s="672">
        <f>DO33-DM33</f>
        <v>0</v>
      </c>
      <c r="DO33" s="674"/>
      <c r="DP33" s="675">
        <f>IF(DS33&lt;&gt;0,(DS33/$F33)*100,0)</f>
        <v>0</v>
      </c>
      <c r="DQ33" s="672">
        <f>ROUND(DS33*[5]QCI!$R$16,2)</f>
        <v>0</v>
      </c>
      <c r="DR33" s="672">
        <f>DS33-DQ33</f>
        <v>0</v>
      </c>
      <c r="DS33" s="674"/>
      <c r="DT33" s="675">
        <f>IF(DW33&lt;&gt;0,(DW33/$F33)*100,0)</f>
        <v>0</v>
      </c>
      <c r="DU33" s="672">
        <f>ROUND(DW33*[5]QCI!$R$16,2)</f>
        <v>0</v>
      </c>
      <c r="DV33" s="672">
        <f>DW33-DU33</f>
        <v>0</v>
      </c>
      <c r="DW33" s="674"/>
      <c r="DX33" s="675">
        <f>IF(EA33&lt;&gt;0,(EA33/$F33)*100,0)</f>
        <v>0</v>
      </c>
      <c r="DY33" s="672">
        <f>ROUND(EA33*[5]QCI!$R$16,2)</f>
        <v>0</v>
      </c>
      <c r="DZ33" s="672">
        <f>EA33-DY33</f>
        <v>0</v>
      </c>
      <c r="EA33" s="674"/>
    </row>
    <row r="34" spans="2:131" ht="12.75" hidden="1" customHeight="1">
      <c r="B34" s="688"/>
      <c r="C34" s="650"/>
      <c r="D34" s="676" t="s">
        <v>679</v>
      </c>
      <c r="E34" s="677" t="s">
        <v>680</v>
      </c>
      <c r="F34" s="678">
        <f>IF(F33=0,F31,F33)</f>
        <v>25641970.719999999</v>
      </c>
      <c r="G34" s="679"/>
      <c r="H34" s="680"/>
      <c r="I34" s="681"/>
      <c r="J34" s="681"/>
      <c r="K34" s="682"/>
      <c r="L34" s="683">
        <f t="shared" ref="L34:BW34" si="18">L33+H34</f>
        <v>0</v>
      </c>
      <c r="M34" s="683">
        <f t="shared" si="18"/>
        <v>0</v>
      </c>
      <c r="N34" s="684">
        <f t="shared" si="18"/>
        <v>0</v>
      </c>
      <c r="O34" s="685">
        <f t="shared" si="18"/>
        <v>0</v>
      </c>
      <c r="P34" s="686">
        <f t="shared" si="18"/>
        <v>0</v>
      </c>
      <c r="Q34" s="683">
        <f t="shared" si="18"/>
        <v>0</v>
      </c>
      <c r="R34" s="683">
        <f t="shared" si="18"/>
        <v>0</v>
      </c>
      <c r="S34" s="685">
        <f t="shared" si="18"/>
        <v>0</v>
      </c>
      <c r="T34" s="686">
        <f t="shared" si="18"/>
        <v>0</v>
      </c>
      <c r="U34" s="683">
        <f t="shared" si="18"/>
        <v>0</v>
      </c>
      <c r="V34" s="683">
        <f t="shared" si="18"/>
        <v>0</v>
      </c>
      <c r="W34" s="685">
        <f t="shared" si="18"/>
        <v>0</v>
      </c>
      <c r="X34" s="686">
        <f t="shared" si="18"/>
        <v>0</v>
      </c>
      <c r="Y34" s="683">
        <f t="shared" si="18"/>
        <v>0</v>
      </c>
      <c r="Z34" s="683">
        <f t="shared" si="18"/>
        <v>0</v>
      </c>
      <c r="AA34" s="685">
        <f t="shared" si="18"/>
        <v>0</v>
      </c>
      <c r="AB34" s="686">
        <f t="shared" si="18"/>
        <v>0</v>
      </c>
      <c r="AC34" s="683">
        <f t="shared" si="18"/>
        <v>0</v>
      </c>
      <c r="AD34" s="683">
        <f t="shared" si="18"/>
        <v>0</v>
      </c>
      <c r="AE34" s="685">
        <f t="shared" si="18"/>
        <v>0</v>
      </c>
      <c r="AF34" s="686">
        <f t="shared" si="18"/>
        <v>0</v>
      </c>
      <c r="AG34" s="683">
        <f t="shared" si="18"/>
        <v>0</v>
      </c>
      <c r="AH34" s="683">
        <f t="shared" si="18"/>
        <v>0</v>
      </c>
      <c r="AI34" s="685">
        <f t="shared" si="18"/>
        <v>0</v>
      </c>
      <c r="AJ34" s="686">
        <f t="shared" si="18"/>
        <v>0</v>
      </c>
      <c r="AK34" s="683">
        <f t="shared" si="18"/>
        <v>0</v>
      </c>
      <c r="AL34" s="683">
        <f t="shared" si="18"/>
        <v>0</v>
      </c>
      <c r="AM34" s="685">
        <f t="shared" si="18"/>
        <v>0</v>
      </c>
      <c r="AN34" s="686">
        <f t="shared" si="18"/>
        <v>0</v>
      </c>
      <c r="AO34" s="683">
        <f t="shared" si="18"/>
        <v>0</v>
      </c>
      <c r="AP34" s="683">
        <f t="shared" si="18"/>
        <v>0</v>
      </c>
      <c r="AQ34" s="685">
        <f t="shared" si="18"/>
        <v>0</v>
      </c>
      <c r="AR34" s="686">
        <f t="shared" si="18"/>
        <v>0</v>
      </c>
      <c r="AS34" s="683">
        <f t="shared" si="18"/>
        <v>0</v>
      </c>
      <c r="AT34" s="683">
        <f t="shared" si="18"/>
        <v>0</v>
      </c>
      <c r="AU34" s="685">
        <f t="shared" si="18"/>
        <v>0</v>
      </c>
      <c r="AV34" s="686">
        <f t="shared" si="18"/>
        <v>0</v>
      </c>
      <c r="AW34" s="683">
        <f t="shared" si="18"/>
        <v>0</v>
      </c>
      <c r="AX34" s="683">
        <f t="shared" si="18"/>
        <v>0</v>
      </c>
      <c r="AY34" s="685">
        <f t="shared" si="18"/>
        <v>0</v>
      </c>
      <c r="AZ34" s="686">
        <f t="shared" si="18"/>
        <v>0</v>
      </c>
      <c r="BA34" s="683">
        <f t="shared" si="18"/>
        <v>0</v>
      </c>
      <c r="BB34" s="683">
        <f t="shared" si="18"/>
        <v>0</v>
      </c>
      <c r="BC34" s="685">
        <f t="shared" si="18"/>
        <v>0</v>
      </c>
      <c r="BD34" s="686">
        <f t="shared" si="18"/>
        <v>0</v>
      </c>
      <c r="BE34" s="683">
        <f t="shared" si="18"/>
        <v>0</v>
      </c>
      <c r="BF34" s="683">
        <f t="shared" si="18"/>
        <v>0</v>
      </c>
      <c r="BG34" s="685">
        <f t="shared" si="18"/>
        <v>0</v>
      </c>
      <c r="BH34" s="686">
        <f t="shared" si="18"/>
        <v>0</v>
      </c>
      <c r="BI34" s="683">
        <f t="shared" si="18"/>
        <v>0</v>
      </c>
      <c r="BJ34" s="683">
        <f t="shared" si="18"/>
        <v>0</v>
      </c>
      <c r="BK34" s="685">
        <f t="shared" si="18"/>
        <v>0</v>
      </c>
      <c r="BL34" s="686">
        <f t="shared" si="18"/>
        <v>0</v>
      </c>
      <c r="BM34" s="683">
        <f t="shared" si="18"/>
        <v>0</v>
      </c>
      <c r="BN34" s="683">
        <f t="shared" si="18"/>
        <v>0</v>
      </c>
      <c r="BO34" s="685">
        <f t="shared" si="18"/>
        <v>0</v>
      </c>
      <c r="BP34" s="686">
        <f t="shared" si="18"/>
        <v>0</v>
      </c>
      <c r="BQ34" s="683">
        <f t="shared" si="18"/>
        <v>0</v>
      </c>
      <c r="BR34" s="683">
        <f t="shared" si="18"/>
        <v>0</v>
      </c>
      <c r="BS34" s="685">
        <f t="shared" si="18"/>
        <v>0</v>
      </c>
      <c r="BT34" s="686">
        <f t="shared" si="18"/>
        <v>0</v>
      </c>
      <c r="BU34" s="683">
        <f t="shared" si="18"/>
        <v>0</v>
      </c>
      <c r="BV34" s="683">
        <f t="shared" si="18"/>
        <v>0</v>
      </c>
      <c r="BW34" s="685">
        <f t="shared" si="18"/>
        <v>0</v>
      </c>
      <c r="BX34" s="686">
        <f t="shared" ref="BX34:EA34" si="19">BX33+BT34</f>
        <v>0</v>
      </c>
      <c r="BY34" s="683">
        <f t="shared" si="19"/>
        <v>0</v>
      </c>
      <c r="BZ34" s="683">
        <f t="shared" si="19"/>
        <v>0</v>
      </c>
      <c r="CA34" s="685">
        <f t="shared" si="19"/>
        <v>0</v>
      </c>
      <c r="CB34" s="686">
        <f t="shared" si="19"/>
        <v>0</v>
      </c>
      <c r="CC34" s="683">
        <f t="shared" si="19"/>
        <v>0</v>
      </c>
      <c r="CD34" s="683">
        <f t="shared" si="19"/>
        <v>0</v>
      </c>
      <c r="CE34" s="685">
        <f t="shared" si="19"/>
        <v>0</v>
      </c>
      <c r="CF34" s="686">
        <f t="shared" si="19"/>
        <v>0</v>
      </c>
      <c r="CG34" s="683">
        <f t="shared" si="19"/>
        <v>0</v>
      </c>
      <c r="CH34" s="683">
        <f t="shared" si="19"/>
        <v>0</v>
      </c>
      <c r="CI34" s="685">
        <f t="shared" si="19"/>
        <v>0</v>
      </c>
      <c r="CJ34" s="686">
        <f t="shared" si="19"/>
        <v>0</v>
      </c>
      <c r="CK34" s="683">
        <f t="shared" si="19"/>
        <v>0</v>
      </c>
      <c r="CL34" s="683">
        <f t="shared" si="19"/>
        <v>0</v>
      </c>
      <c r="CM34" s="685">
        <f t="shared" si="19"/>
        <v>0</v>
      </c>
      <c r="CN34" s="686">
        <f t="shared" si="19"/>
        <v>0</v>
      </c>
      <c r="CO34" s="683">
        <f t="shared" si="19"/>
        <v>0</v>
      </c>
      <c r="CP34" s="683">
        <f t="shared" si="19"/>
        <v>0</v>
      </c>
      <c r="CQ34" s="685">
        <f t="shared" si="19"/>
        <v>0</v>
      </c>
      <c r="CR34" s="686">
        <f t="shared" si="19"/>
        <v>0</v>
      </c>
      <c r="CS34" s="683">
        <f t="shared" si="19"/>
        <v>0</v>
      </c>
      <c r="CT34" s="683">
        <f t="shared" si="19"/>
        <v>0</v>
      </c>
      <c r="CU34" s="685">
        <f t="shared" si="19"/>
        <v>0</v>
      </c>
      <c r="CV34" s="686">
        <f t="shared" si="19"/>
        <v>0</v>
      </c>
      <c r="CW34" s="683">
        <f t="shared" si="19"/>
        <v>0</v>
      </c>
      <c r="CX34" s="683">
        <f t="shared" si="19"/>
        <v>0</v>
      </c>
      <c r="CY34" s="685">
        <f t="shared" si="19"/>
        <v>0</v>
      </c>
      <c r="CZ34" s="686">
        <f t="shared" si="19"/>
        <v>0</v>
      </c>
      <c r="DA34" s="683">
        <f t="shared" si="19"/>
        <v>0</v>
      </c>
      <c r="DB34" s="683">
        <f t="shared" si="19"/>
        <v>0</v>
      </c>
      <c r="DC34" s="685">
        <f t="shared" si="19"/>
        <v>0</v>
      </c>
      <c r="DD34" s="686">
        <f t="shared" si="19"/>
        <v>0</v>
      </c>
      <c r="DE34" s="683">
        <f t="shared" si="19"/>
        <v>0</v>
      </c>
      <c r="DF34" s="683">
        <f t="shared" si="19"/>
        <v>0</v>
      </c>
      <c r="DG34" s="685">
        <f t="shared" si="19"/>
        <v>0</v>
      </c>
      <c r="DH34" s="686">
        <f t="shared" si="19"/>
        <v>0</v>
      </c>
      <c r="DI34" s="683">
        <f t="shared" si="19"/>
        <v>0</v>
      </c>
      <c r="DJ34" s="683">
        <f t="shared" si="19"/>
        <v>0</v>
      </c>
      <c r="DK34" s="685">
        <f t="shared" si="19"/>
        <v>0</v>
      </c>
      <c r="DL34" s="686">
        <f t="shared" si="19"/>
        <v>0</v>
      </c>
      <c r="DM34" s="683">
        <f t="shared" si="19"/>
        <v>0</v>
      </c>
      <c r="DN34" s="683">
        <f t="shared" si="19"/>
        <v>0</v>
      </c>
      <c r="DO34" s="685">
        <f t="shared" si="19"/>
        <v>0</v>
      </c>
      <c r="DP34" s="686">
        <f t="shared" si="19"/>
        <v>0</v>
      </c>
      <c r="DQ34" s="683">
        <f t="shared" si="19"/>
        <v>0</v>
      </c>
      <c r="DR34" s="683">
        <f t="shared" si="19"/>
        <v>0</v>
      </c>
      <c r="DS34" s="685">
        <f t="shared" si="19"/>
        <v>0</v>
      </c>
      <c r="DT34" s="686">
        <f t="shared" si="19"/>
        <v>0</v>
      </c>
      <c r="DU34" s="683">
        <f t="shared" si="19"/>
        <v>0</v>
      </c>
      <c r="DV34" s="683">
        <f t="shared" si="19"/>
        <v>0</v>
      </c>
      <c r="DW34" s="685">
        <f t="shared" si="19"/>
        <v>0</v>
      </c>
      <c r="DX34" s="686">
        <f t="shared" si="19"/>
        <v>0</v>
      </c>
      <c r="DY34" s="683">
        <f t="shared" si="19"/>
        <v>0</v>
      </c>
      <c r="DZ34" s="683">
        <f t="shared" si="19"/>
        <v>0</v>
      </c>
      <c r="EA34" s="685">
        <f t="shared" si="19"/>
        <v>0</v>
      </c>
    </row>
    <row r="35" spans="2:131" ht="12.75" customHeight="1">
      <c r="B35" s="633">
        <v>6</v>
      </c>
      <c r="C35" s="689" t="e">
        <f>[5]QCI!#REF!</f>
        <v>#REF!</v>
      </c>
      <c r="D35" s="635" t="s">
        <v>674</v>
      </c>
      <c r="E35" s="636" t="s">
        <v>675</v>
      </c>
      <c r="F35" s="637" t="e">
        <f>[5]QCI!#REF!</f>
        <v>#REF!</v>
      </c>
      <c r="G35" s="638" t="e">
        <f>'[5]Percentuais do Cronograma'!#REF!</f>
        <v>#REF!</v>
      </c>
      <c r="H35" s="639"/>
      <c r="I35" s="640"/>
      <c r="J35" s="640"/>
      <c r="K35" s="641"/>
      <c r="L35" s="642" t="e">
        <f>'[5]Percentuais do Cronograma'!#REF!</f>
        <v>#REF!</v>
      </c>
      <c r="M35" s="643" t="e">
        <f>L35*[5]QCI!#REF!*[5]QCI!#REF!/100</f>
        <v>#REF!</v>
      </c>
      <c r="N35" s="644" t="e">
        <f>L35/100*[5]QCI!#REF!*([5]QCI!#REF!+[5]QCI!#REF!)</f>
        <v>#REF!</v>
      </c>
      <c r="O35" s="645" t="e">
        <f>M35+N35</f>
        <v>#REF!</v>
      </c>
      <c r="P35" s="646" t="e">
        <f>'[5]Percentuais do Cronograma'!#REF!</f>
        <v>#REF!</v>
      </c>
      <c r="Q35" s="647" t="e">
        <f>P35*[5]QCI!#REF!*[5]QCI!#REF!/100</f>
        <v>#REF!</v>
      </c>
      <c r="R35" s="647" t="e">
        <f>P35/100*[5]QCI!#REF!*([5]QCI!#REF!+[5]QCI!#REF!)</f>
        <v>#REF!</v>
      </c>
      <c r="S35" s="648" t="e">
        <f>Q35+R35</f>
        <v>#REF!</v>
      </c>
      <c r="T35" s="646" t="e">
        <f>'[5]Percentuais do Cronograma'!#REF!</f>
        <v>#REF!</v>
      </c>
      <c r="U35" s="647" t="e">
        <f>T35*[5]QCI!#REF!*[5]QCI!#REF!/100</f>
        <v>#REF!</v>
      </c>
      <c r="V35" s="647" t="e">
        <f>T35/100*[5]QCI!#REF!*([5]QCI!#REF!+[5]QCI!#REF!)</f>
        <v>#REF!</v>
      </c>
      <c r="W35" s="648" t="e">
        <f>U35+V35</f>
        <v>#REF!</v>
      </c>
      <c r="X35" s="646" t="e">
        <f>'[5]Percentuais do Cronograma'!#REF!</f>
        <v>#REF!</v>
      </c>
      <c r="Y35" s="647" t="e">
        <f>X35*[5]QCI!#REF!*[5]QCI!#REF!/100</f>
        <v>#REF!</v>
      </c>
      <c r="Z35" s="647" t="e">
        <f>X35/100*[5]QCI!#REF!*([5]QCI!#REF!+[5]QCI!#REF!)</f>
        <v>#REF!</v>
      </c>
      <c r="AA35" s="648" t="e">
        <f>Y35+Z35</f>
        <v>#REF!</v>
      </c>
      <c r="AB35" s="646" t="e">
        <f>'[5]Percentuais do Cronograma'!#REF!</f>
        <v>#REF!</v>
      </c>
      <c r="AC35" s="647" t="e">
        <f>AB35*[5]QCI!#REF!*[5]QCI!#REF!/100</f>
        <v>#REF!</v>
      </c>
      <c r="AD35" s="647" t="e">
        <f>AB35/100*[5]QCI!#REF!*([5]QCI!#REF!+[5]QCI!#REF!)</f>
        <v>#REF!</v>
      </c>
      <c r="AE35" s="648" t="e">
        <f>AC35+AD35</f>
        <v>#REF!</v>
      </c>
      <c r="AF35" s="646" t="e">
        <f>'[5]Percentuais do Cronograma'!#REF!</f>
        <v>#REF!</v>
      </c>
      <c r="AG35" s="647" t="e">
        <f>AF35*[5]QCI!#REF!*[5]QCI!#REF!/100</f>
        <v>#REF!</v>
      </c>
      <c r="AH35" s="647" t="e">
        <f>AF35/100*[5]QCI!#REF!*([5]QCI!#REF!+[5]QCI!#REF!)</f>
        <v>#REF!</v>
      </c>
      <c r="AI35" s="648" t="e">
        <f>AG35+AH35</f>
        <v>#REF!</v>
      </c>
      <c r="AJ35" s="646" t="e">
        <f>'[5]Percentuais do Cronograma'!#REF!</f>
        <v>#REF!</v>
      </c>
      <c r="AK35" s="647" t="e">
        <f>AJ35*[5]QCI!#REF!*[5]QCI!#REF!/100</f>
        <v>#REF!</v>
      </c>
      <c r="AL35" s="647" t="e">
        <f>AJ35/100*[5]QCI!#REF!*([5]QCI!#REF!+[5]QCI!#REF!)</f>
        <v>#REF!</v>
      </c>
      <c r="AM35" s="648" t="e">
        <f>AK35+AL35</f>
        <v>#REF!</v>
      </c>
      <c r="AN35" s="646" t="e">
        <f>'[5]Percentuais do Cronograma'!#REF!</f>
        <v>#REF!</v>
      </c>
      <c r="AO35" s="647" t="e">
        <f>AN35*[5]QCI!#REF!*[5]QCI!#REF!/100</f>
        <v>#REF!</v>
      </c>
      <c r="AP35" s="647" t="e">
        <f>AN35/100*[5]QCI!#REF!*([5]QCI!#REF!+[5]QCI!#REF!)</f>
        <v>#REF!</v>
      </c>
      <c r="AQ35" s="648" t="e">
        <f>AO35+AP35</f>
        <v>#REF!</v>
      </c>
      <c r="AR35" s="646" t="e">
        <f>'[5]Percentuais do Cronograma'!#REF!</f>
        <v>#REF!</v>
      </c>
      <c r="AS35" s="647" t="e">
        <f>AR35*[5]QCI!#REF!*[5]QCI!#REF!/100</f>
        <v>#REF!</v>
      </c>
      <c r="AT35" s="647" t="e">
        <f>AR35/100*[5]QCI!#REF!*([5]QCI!#REF!+[5]QCI!#REF!)</f>
        <v>#REF!</v>
      </c>
      <c r="AU35" s="648" t="e">
        <f>AS35+AT35</f>
        <v>#REF!</v>
      </c>
      <c r="AV35" s="646" t="e">
        <f>'[5]Percentuais do Cronograma'!#REF!</f>
        <v>#REF!</v>
      </c>
      <c r="AW35" s="647" t="e">
        <f>AV35*[5]QCI!#REF!*[5]QCI!#REF!/100</f>
        <v>#REF!</v>
      </c>
      <c r="AX35" s="647" t="e">
        <f>AV35/100*[5]QCI!#REF!*([5]QCI!#REF!+[5]QCI!#REF!)</f>
        <v>#REF!</v>
      </c>
      <c r="AY35" s="648" t="e">
        <f>AW35+AX35</f>
        <v>#REF!</v>
      </c>
      <c r="AZ35" s="646" t="e">
        <f>'[5]Percentuais do Cronograma'!#REF!</f>
        <v>#REF!</v>
      </c>
      <c r="BA35" s="647" t="e">
        <f>AZ35*[5]QCI!#REF!*[5]QCI!#REF!/100</f>
        <v>#REF!</v>
      </c>
      <c r="BB35" s="647" t="e">
        <f>AZ35/100*[5]QCI!#REF!*([5]QCI!#REF!+[5]QCI!#REF!)</f>
        <v>#REF!</v>
      </c>
      <c r="BC35" s="648" t="e">
        <f>BA35+BB35</f>
        <v>#REF!</v>
      </c>
      <c r="BD35" s="646" t="e">
        <f>'[5]Percentuais do Cronograma'!#REF!</f>
        <v>#REF!</v>
      </c>
      <c r="BE35" s="647" t="e">
        <f>BD35*[5]QCI!#REF!*[5]QCI!#REF!/100</f>
        <v>#REF!</v>
      </c>
      <c r="BF35" s="647" t="e">
        <f>BD35/100*[5]QCI!#REF!*([5]QCI!#REF!+[5]QCI!#REF!)</f>
        <v>#REF!</v>
      </c>
      <c r="BG35" s="648" t="e">
        <f>BE35+BF35</f>
        <v>#REF!</v>
      </c>
      <c r="BH35" s="646" t="e">
        <f>'[5]Percentuais do Cronograma'!#REF!</f>
        <v>#REF!</v>
      </c>
      <c r="BI35" s="647" t="e">
        <f>BH35*[5]QCI!#REF!*[5]QCI!#REF!/100</f>
        <v>#REF!</v>
      </c>
      <c r="BJ35" s="647" t="e">
        <f>BH35/100*[5]QCI!#REF!*([5]QCI!#REF!+[5]QCI!#REF!)</f>
        <v>#REF!</v>
      </c>
      <c r="BK35" s="648" t="e">
        <f>BI35+BJ35</f>
        <v>#REF!</v>
      </c>
      <c r="BL35" s="646" t="e">
        <f>'[5]Percentuais do Cronograma'!#REF!</f>
        <v>#REF!</v>
      </c>
      <c r="BM35" s="647" t="e">
        <f>BL35*[5]QCI!#REF!*[5]QCI!#REF!/100</f>
        <v>#REF!</v>
      </c>
      <c r="BN35" s="647" t="e">
        <f>BL35/100*[5]QCI!#REF!*([5]QCI!#REF!+[5]QCI!#REF!)</f>
        <v>#REF!</v>
      </c>
      <c r="BO35" s="648" t="e">
        <f>BM35+BN35</f>
        <v>#REF!</v>
      </c>
      <c r="BP35" s="646" t="e">
        <f>'[5]Percentuais do Cronograma'!#REF!</f>
        <v>#REF!</v>
      </c>
      <c r="BQ35" s="647" t="e">
        <f>BP35*[5]QCI!#REF!*[5]QCI!#REF!/100</f>
        <v>#REF!</v>
      </c>
      <c r="BR35" s="647" t="e">
        <f>BP35/100*[5]QCI!#REF!*([5]QCI!#REF!+[5]QCI!#REF!)</f>
        <v>#REF!</v>
      </c>
      <c r="BS35" s="648" t="e">
        <f>BQ35+BR35</f>
        <v>#REF!</v>
      </c>
      <c r="BT35" s="646" t="e">
        <f>'[5]Percentuais do Cronograma'!#REF!</f>
        <v>#REF!</v>
      </c>
      <c r="BU35" s="647" t="e">
        <f>BT35*[5]QCI!#REF!*[5]QCI!#REF!/100</f>
        <v>#REF!</v>
      </c>
      <c r="BV35" s="647" t="e">
        <f>BT35/100*[5]QCI!#REF!*([5]QCI!#REF!+[5]QCI!#REF!)</f>
        <v>#REF!</v>
      </c>
      <c r="BW35" s="648" t="e">
        <f>BU35+BV35</f>
        <v>#REF!</v>
      </c>
      <c r="BX35" s="646" t="e">
        <f>'[5]Percentuais do Cronograma'!#REF!</f>
        <v>#REF!</v>
      </c>
      <c r="BY35" s="647" t="e">
        <f>BX35*[5]QCI!#REF!*[5]QCI!#REF!/100</f>
        <v>#REF!</v>
      </c>
      <c r="BZ35" s="647" t="e">
        <f>BX35/100*[5]QCI!#REF!*([5]QCI!#REF!+[5]QCI!#REF!)</f>
        <v>#REF!</v>
      </c>
      <c r="CA35" s="648" t="e">
        <f>BY35+BZ35</f>
        <v>#REF!</v>
      </c>
      <c r="CB35" s="646" t="e">
        <f>'[5]Percentuais do Cronograma'!#REF!</f>
        <v>#REF!</v>
      </c>
      <c r="CC35" s="647" t="e">
        <f>CB35*[5]QCI!#REF!*[5]QCI!#REF!/100</f>
        <v>#REF!</v>
      </c>
      <c r="CD35" s="647" t="e">
        <f>CB35/100*[5]QCI!#REF!*([5]QCI!#REF!+[5]QCI!#REF!)</f>
        <v>#REF!</v>
      </c>
      <c r="CE35" s="648" t="e">
        <f>CC35+CD35</f>
        <v>#REF!</v>
      </c>
      <c r="CF35" s="646" t="e">
        <f>'[5]Percentuais do Cronograma'!#REF!</f>
        <v>#REF!</v>
      </c>
      <c r="CG35" s="647" t="e">
        <f>CF35*[5]QCI!#REF!*[5]QCI!#REF!/100</f>
        <v>#REF!</v>
      </c>
      <c r="CH35" s="647" t="e">
        <f>CF35/100*[5]QCI!#REF!*([5]QCI!#REF!+[5]QCI!#REF!)</f>
        <v>#REF!</v>
      </c>
      <c r="CI35" s="648" t="e">
        <f>CG35+CH35</f>
        <v>#REF!</v>
      </c>
      <c r="CJ35" s="646" t="e">
        <f>'[5]Percentuais do Cronograma'!#REF!</f>
        <v>#REF!</v>
      </c>
      <c r="CK35" s="647" t="e">
        <f>CJ35*[5]QCI!#REF!*[5]QCI!#REF!/100</f>
        <v>#REF!</v>
      </c>
      <c r="CL35" s="647" t="e">
        <f>CJ35/100*[5]QCI!#REF!*([5]QCI!#REF!+[5]QCI!#REF!)</f>
        <v>#REF!</v>
      </c>
      <c r="CM35" s="648" t="e">
        <f>CK35+CL35</f>
        <v>#REF!</v>
      </c>
      <c r="CN35" s="646" t="e">
        <f>'[5]Percentuais do Cronograma'!#REF!</f>
        <v>#REF!</v>
      </c>
      <c r="CO35" s="647" t="e">
        <f>CN35*[5]QCI!#REF!*[5]QCI!#REF!/100</f>
        <v>#REF!</v>
      </c>
      <c r="CP35" s="647" t="e">
        <f>CN35/100*[5]QCI!#REF!*([5]QCI!#REF!+[5]QCI!#REF!)</f>
        <v>#REF!</v>
      </c>
      <c r="CQ35" s="648" t="e">
        <f>CO35+CP35</f>
        <v>#REF!</v>
      </c>
      <c r="CR35" s="646" t="e">
        <f>'[5]Percentuais do Cronograma'!#REF!</f>
        <v>#REF!</v>
      </c>
      <c r="CS35" s="647" t="e">
        <f>CR35*[5]QCI!#REF!*[5]QCI!#REF!/100</f>
        <v>#REF!</v>
      </c>
      <c r="CT35" s="647" t="e">
        <f>CR35/100*[5]QCI!#REF!*([5]QCI!#REF!+[5]QCI!#REF!)</f>
        <v>#REF!</v>
      </c>
      <c r="CU35" s="648" t="e">
        <f>CS35+CT35</f>
        <v>#REF!</v>
      </c>
      <c r="CV35" s="646" t="e">
        <f>'[5]Percentuais do Cronograma'!#REF!</f>
        <v>#REF!</v>
      </c>
      <c r="CW35" s="647" t="e">
        <f>CV35*[5]QCI!#REF!*[5]QCI!#REF!/100</f>
        <v>#REF!</v>
      </c>
      <c r="CX35" s="647" t="e">
        <f>CV35/100*[5]QCI!#REF!*([5]QCI!#REF!+[5]QCI!#REF!)</f>
        <v>#REF!</v>
      </c>
      <c r="CY35" s="648" t="e">
        <f>CW35+CX35</f>
        <v>#REF!</v>
      </c>
      <c r="CZ35" s="646" t="e">
        <f>'[5]Percentuais do Cronograma'!#REF!</f>
        <v>#REF!</v>
      </c>
      <c r="DA35" s="647" t="e">
        <f>CZ35*[5]QCI!#REF!*[5]QCI!#REF!/100</f>
        <v>#REF!</v>
      </c>
      <c r="DB35" s="647" t="e">
        <f>CZ35/100*[5]QCI!#REF!*([5]QCI!#REF!+[5]QCI!#REF!)</f>
        <v>#REF!</v>
      </c>
      <c r="DC35" s="648" t="e">
        <f>DA35+DB35</f>
        <v>#REF!</v>
      </c>
      <c r="DD35" s="646" t="e">
        <f>'[5]Percentuais do Cronograma'!#REF!</f>
        <v>#REF!</v>
      </c>
      <c r="DE35" s="647" t="e">
        <f>DD35*[5]QCI!#REF!*[5]QCI!#REF!/100</f>
        <v>#REF!</v>
      </c>
      <c r="DF35" s="647" t="e">
        <f>DD35/100*[5]QCI!#REF!*([5]QCI!#REF!+[5]QCI!#REF!)</f>
        <v>#REF!</v>
      </c>
      <c r="DG35" s="648" t="e">
        <f>DE35+DF35</f>
        <v>#REF!</v>
      </c>
      <c r="DH35" s="646" t="e">
        <f>'[5]Percentuais do Cronograma'!#REF!</f>
        <v>#REF!</v>
      </c>
      <c r="DI35" s="647" t="e">
        <f>DH35*[5]QCI!#REF!*[5]QCI!#REF!/100</f>
        <v>#REF!</v>
      </c>
      <c r="DJ35" s="647" t="e">
        <f>DH35/100*[5]QCI!#REF!*([5]QCI!#REF!+[5]QCI!#REF!)</f>
        <v>#REF!</v>
      </c>
      <c r="DK35" s="648" t="e">
        <f>DI35+DJ35</f>
        <v>#REF!</v>
      </c>
      <c r="DL35" s="646" t="e">
        <f>'[5]Percentuais do Cronograma'!#REF!</f>
        <v>#REF!</v>
      </c>
      <c r="DM35" s="647" t="e">
        <f>DL35*[5]QCI!#REF!*[5]QCI!#REF!/100</f>
        <v>#REF!</v>
      </c>
      <c r="DN35" s="647" t="e">
        <f>DL35/100*[5]QCI!#REF!*([5]QCI!#REF!+[5]QCI!#REF!)</f>
        <v>#REF!</v>
      </c>
      <c r="DO35" s="648" t="e">
        <f>DM35+DN35</f>
        <v>#REF!</v>
      </c>
      <c r="DP35" s="646" t="e">
        <f>'[5]Percentuais do Cronograma'!#REF!</f>
        <v>#REF!</v>
      </c>
      <c r="DQ35" s="647" t="e">
        <f>DP35*[5]QCI!#REF!*[5]QCI!#REF!/100</f>
        <v>#REF!</v>
      </c>
      <c r="DR35" s="647" t="e">
        <f>DP35/100*[5]QCI!#REF!*([5]QCI!#REF!+[5]QCI!#REF!)</f>
        <v>#REF!</v>
      </c>
      <c r="DS35" s="648" t="e">
        <f>DQ35+DR35</f>
        <v>#REF!</v>
      </c>
      <c r="DT35" s="646" t="e">
        <f>'[5]Percentuais do Cronograma'!#REF!</f>
        <v>#REF!</v>
      </c>
      <c r="DU35" s="647" t="e">
        <f>DT35*[5]QCI!#REF!*[5]QCI!#REF!/100</f>
        <v>#REF!</v>
      </c>
      <c r="DV35" s="647" t="e">
        <f>DT35/100*[5]QCI!#REF!*([5]QCI!#REF!+[5]QCI!#REF!)</f>
        <v>#REF!</v>
      </c>
      <c r="DW35" s="648" t="e">
        <f>DU35+DV35</f>
        <v>#REF!</v>
      </c>
      <c r="DX35" s="646" t="e">
        <f>'[5]Percentuais do Cronograma'!#REF!</f>
        <v>#REF!</v>
      </c>
      <c r="DY35" s="647" t="e">
        <f>DX35*[5]QCI!#REF!*[5]QCI!#REF!/100</f>
        <v>#REF!</v>
      </c>
      <c r="DZ35" s="647" t="e">
        <f>DX35/100*[5]QCI!#REF!*([5]QCI!#REF!+[5]QCI!#REF!)</f>
        <v>#REF!</v>
      </c>
      <c r="EA35" s="648" t="e">
        <f>DY35+DZ35</f>
        <v>#REF!</v>
      </c>
    </row>
    <row r="36" spans="2:131" ht="12.75" hidden="1" customHeight="1">
      <c r="B36" s="649"/>
      <c r="C36" s="650"/>
      <c r="D36" s="651" t="s">
        <v>674</v>
      </c>
      <c r="E36" s="652" t="s">
        <v>676</v>
      </c>
      <c r="F36" s="653">
        <f>IF(F37&lt;&gt;0,F35-F37,0)</f>
        <v>0</v>
      </c>
      <c r="G36" s="654"/>
      <c r="H36" s="655"/>
      <c r="I36" s="656"/>
      <c r="J36" s="656"/>
      <c r="K36" s="657"/>
      <c r="L36" s="658" t="e">
        <f t="shared" ref="L36:BW36" si="20">L35+H36</f>
        <v>#REF!</v>
      </c>
      <c r="M36" s="658" t="e">
        <f t="shared" si="20"/>
        <v>#REF!</v>
      </c>
      <c r="N36" s="659" t="e">
        <f t="shared" si="20"/>
        <v>#REF!</v>
      </c>
      <c r="O36" s="660" t="e">
        <f>#REF!</f>
        <v>#REF!</v>
      </c>
      <c r="P36" s="661" t="e">
        <f t="shared" si="20"/>
        <v>#REF!</v>
      </c>
      <c r="Q36" s="662" t="e">
        <f t="shared" si="20"/>
        <v>#REF!</v>
      </c>
      <c r="R36" s="663" t="e">
        <f t="shared" si="20"/>
        <v>#REF!</v>
      </c>
      <c r="S36" s="664" t="e">
        <f t="shared" si="20"/>
        <v>#REF!</v>
      </c>
      <c r="T36" s="661" t="e">
        <f t="shared" si="20"/>
        <v>#REF!</v>
      </c>
      <c r="U36" s="662" t="e">
        <f t="shared" si="20"/>
        <v>#REF!</v>
      </c>
      <c r="V36" s="663" t="e">
        <f t="shared" si="20"/>
        <v>#REF!</v>
      </c>
      <c r="W36" s="664" t="e">
        <f t="shared" si="20"/>
        <v>#REF!</v>
      </c>
      <c r="X36" s="661" t="e">
        <f t="shared" si="20"/>
        <v>#REF!</v>
      </c>
      <c r="Y36" s="662" t="e">
        <f t="shared" si="20"/>
        <v>#REF!</v>
      </c>
      <c r="Z36" s="663" t="e">
        <f t="shared" si="20"/>
        <v>#REF!</v>
      </c>
      <c r="AA36" s="664" t="e">
        <f t="shared" si="20"/>
        <v>#REF!</v>
      </c>
      <c r="AB36" s="661" t="e">
        <f t="shared" si="20"/>
        <v>#REF!</v>
      </c>
      <c r="AC36" s="662" t="e">
        <f t="shared" si="20"/>
        <v>#REF!</v>
      </c>
      <c r="AD36" s="663" t="e">
        <f t="shared" si="20"/>
        <v>#REF!</v>
      </c>
      <c r="AE36" s="664" t="e">
        <f t="shared" si="20"/>
        <v>#REF!</v>
      </c>
      <c r="AF36" s="661" t="e">
        <f t="shared" si="20"/>
        <v>#REF!</v>
      </c>
      <c r="AG36" s="662" t="e">
        <f t="shared" si="20"/>
        <v>#REF!</v>
      </c>
      <c r="AH36" s="663" t="e">
        <f t="shared" si="20"/>
        <v>#REF!</v>
      </c>
      <c r="AI36" s="664" t="e">
        <f t="shared" si="20"/>
        <v>#REF!</v>
      </c>
      <c r="AJ36" s="661" t="e">
        <f t="shared" si="20"/>
        <v>#REF!</v>
      </c>
      <c r="AK36" s="662" t="e">
        <f t="shared" si="20"/>
        <v>#REF!</v>
      </c>
      <c r="AL36" s="663" t="e">
        <f t="shared" si="20"/>
        <v>#REF!</v>
      </c>
      <c r="AM36" s="664" t="e">
        <f t="shared" si="20"/>
        <v>#REF!</v>
      </c>
      <c r="AN36" s="661" t="e">
        <f t="shared" si="20"/>
        <v>#REF!</v>
      </c>
      <c r="AO36" s="662" t="e">
        <f t="shared" si="20"/>
        <v>#REF!</v>
      </c>
      <c r="AP36" s="663" t="e">
        <f t="shared" si="20"/>
        <v>#REF!</v>
      </c>
      <c r="AQ36" s="664" t="e">
        <f t="shared" si="20"/>
        <v>#REF!</v>
      </c>
      <c r="AR36" s="661" t="e">
        <f t="shared" si="20"/>
        <v>#REF!</v>
      </c>
      <c r="AS36" s="662" t="e">
        <f t="shared" si="20"/>
        <v>#REF!</v>
      </c>
      <c r="AT36" s="663" t="e">
        <f t="shared" si="20"/>
        <v>#REF!</v>
      </c>
      <c r="AU36" s="664" t="e">
        <f t="shared" si="20"/>
        <v>#REF!</v>
      </c>
      <c r="AV36" s="661" t="e">
        <f t="shared" si="20"/>
        <v>#REF!</v>
      </c>
      <c r="AW36" s="662" t="e">
        <f t="shared" si="20"/>
        <v>#REF!</v>
      </c>
      <c r="AX36" s="663" t="e">
        <f t="shared" si="20"/>
        <v>#REF!</v>
      </c>
      <c r="AY36" s="664" t="e">
        <f t="shared" si="20"/>
        <v>#REF!</v>
      </c>
      <c r="AZ36" s="661" t="e">
        <f t="shared" si="20"/>
        <v>#REF!</v>
      </c>
      <c r="BA36" s="662" t="e">
        <f t="shared" si="20"/>
        <v>#REF!</v>
      </c>
      <c r="BB36" s="663" t="e">
        <f t="shared" si="20"/>
        <v>#REF!</v>
      </c>
      <c r="BC36" s="664" t="e">
        <f t="shared" si="20"/>
        <v>#REF!</v>
      </c>
      <c r="BD36" s="661" t="e">
        <f t="shared" si="20"/>
        <v>#REF!</v>
      </c>
      <c r="BE36" s="662" t="e">
        <f t="shared" si="20"/>
        <v>#REF!</v>
      </c>
      <c r="BF36" s="663" t="e">
        <f t="shared" si="20"/>
        <v>#REF!</v>
      </c>
      <c r="BG36" s="664" t="e">
        <f t="shared" si="20"/>
        <v>#REF!</v>
      </c>
      <c r="BH36" s="661" t="e">
        <f t="shared" si="20"/>
        <v>#REF!</v>
      </c>
      <c r="BI36" s="662" t="e">
        <f t="shared" si="20"/>
        <v>#REF!</v>
      </c>
      <c r="BJ36" s="663" t="e">
        <f t="shared" si="20"/>
        <v>#REF!</v>
      </c>
      <c r="BK36" s="664" t="e">
        <f t="shared" si="20"/>
        <v>#REF!</v>
      </c>
      <c r="BL36" s="661" t="e">
        <f t="shared" si="20"/>
        <v>#REF!</v>
      </c>
      <c r="BM36" s="662" t="e">
        <f t="shared" si="20"/>
        <v>#REF!</v>
      </c>
      <c r="BN36" s="663" t="e">
        <f t="shared" si="20"/>
        <v>#REF!</v>
      </c>
      <c r="BO36" s="664" t="e">
        <f t="shared" si="20"/>
        <v>#REF!</v>
      </c>
      <c r="BP36" s="661" t="e">
        <f t="shared" si="20"/>
        <v>#REF!</v>
      </c>
      <c r="BQ36" s="662" t="e">
        <f t="shared" si="20"/>
        <v>#REF!</v>
      </c>
      <c r="BR36" s="663" t="e">
        <f t="shared" si="20"/>
        <v>#REF!</v>
      </c>
      <c r="BS36" s="664" t="e">
        <f t="shared" si="20"/>
        <v>#REF!</v>
      </c>
      <c r="BT36" s="661" t="e">
        <f t="shared" si="20"/>
        <v>#REF!</v>
      </c>
      <c r="BU36" s="662" t="e">
        <f t="shared" si="20"/>
        <v>#REF!</v>
      </c>
      <c r="BV36" s="663" t="e">
        <f t="shared" si="20"/>
        <v>#REF!</v>
      </c>
      <c r="BW36" s="664" t="e">
        <f t="shared" si="20"/>
        <v>#REF!</v>
      </c>
      <c r="BX36" s="661" t="e">
        <f t="shared" ref="BX36:EA36" si="21">BX35+BT36</f>
        <v>#REF!</v>
      </c>
      <c r="BY36" s="662" t="e">
        <f t="shared" si="21"/>
        <v>#REF!</v>
      </c>
      <c r="BZ36" s="663" t="e">
        <f t="shared" si="21"/>
        <v>#REF!</v>
      </c>
      <c r="CA36" s="664" t="e">
        <f t="shared" si="21"/>
        <v>#REF!</v>
      </c>
      <c r="CB36" s="661" t="e">
        <f t="shared" si="21"/>
        <v>#REF!</v>
      </c>
      <c r="CC36" s="662" t="e">
        <f t="shared" si="21"/>
        <v>#REF!</v>
      </c>
      <c r="CD36" s="663" t="e">
        <f t="shared" si="21"/>
        <v>#REF!</v>
      </c>
      <c r="CE36" s="664" t="e">
        <f t="shared" si="21"/>
        <v>#REF!</v>
      </c>
      <c r="CF36" s="661" t="e">
        <f t="shared" si="21"/>
        <v>#REF!</v>
      </c>
      <c r="CG36" s="662" t="e">
        <f t="shared" si="21"/>
        <v>#REF!</v>
      </c>
      <c r="CH36" s="663" t="e">
        <f t="shared" si="21"/>
        <v>#REF!</v>
      </c>
      <c r="CI36" s="664" t="e">
        <f t="shared" si="21"/>
        <v>#REF!</v>
      </c>
      <c r="CJ36" s="661" t="e">
        <f t="shared" si="21"/>
        <v>#REF!</v>
      </c>
      <c r="CK36" s="662" t="e">
        <f t="shared" si="21"/>
        <v>#REF!</v>
      </c>
      <c r="CL36" s="663" t="e">
        <f t="shared" si="21"/>
        <v>#REF!</v>
      </c>
      <c r="CM36" s="664" t="e">
        <f t="shared" si="21"/>
        <v>#REF!</v>
      </c>
      <c r="CN36" s="661" t="e">
        <f t="shared" si="21"/>
        <v>#REF!</v>
      </c>
      <c r="CO36" s="662" t="e">
        <f t="shared" si="21"/>
        <v>#REF!</v>
      </c>
      <c r="CP36" s="663" t="e">
        <f t="shared" si="21"/>
        <v>#REF!</v>
      </c>
      <c r="CQ36" s="664" t="e">
        <f t="shared" si="21"/>
        <v>#REF!</v>
      </c>
      <c r="CR36" s="661" t="e">
        <f t="shared" si="21"/>
        <v>#REF!</v>
      </c>
      <c r="CS36" s="662" t="e">
        <f t="shared" si="21"/>
        <v>#REF!</v>
      </c>
      <c r="CT36" s="663" t="e">
        <f t="shared" si="21"/>
        <v>#REF!</v>
      </c>
      <c r="CU36" s="664" t="e">
        <f t="shared" si="21"/>
        <v>#REF!</v>
      </c>
      <c r="CV36" s="661" t="e">
        <f t="shared" si="21"/>
        <v>#REF!</v>
      </c>
      <c r="CW36" s="662" t="e">
        <f t="shared" si="21"/>
        <v>#REF!</v>
      </c>
      <c r="CX36" s="663" t="e">
        <f t="shared" si="21"/>
        <v>#REF!</v>
      </c>
      <c r="CY36" s="664" t="e">
        <f t="shared" si="21"/>
        <v>#REF!</v>
      </c>
      <c r="CZ36" s="661" t="e">
        <f t="shared" si="21"/>
        <v>#REF!</v>
      </c>
      <c r="DA36" s="662" t="e">
        <f t="shared" si="21"/>
        <v>#REF!</v>
      </c>
      <c r="DB36" s="663" t="e">
        <f t="shared" si="21"/>
        <v>#REF!</v>
      </c>
      <c r="DC36" s="664" t="e">
        <f t="shared" si="21"/>
        <v>#REF!</v>
      </c>
      <c r="DD36" s="661" t="e">
        <f t="shared" si="21"/>
        <v>#REF!</v>
      </c>
      <c r="DE36" s="662" t="e">
        <f t="shared" si="21"/>
        <v>#REF!</v>
      </c>
      <c r="DF36" s="663" t="e">
        <f t="shared" si="21"/>
        <v>#REF!</v>
      </c>
      <c r="DG36" s="664" t="e">
        <f t="shared" si="21"/>
        <v>#REF!</v>
      </c>
      <c r="DH36" s="661" t="e">
        <f t="shared" si="21"/>
        <v>#REF!</v>
      </c>
      <c r="DI36" s="662" t="e">
        <f t="shared" si="21"/>
        <v>#REF!</v>
      </c>
      <c r="DJ36" s="663" t="e">
        <f t="shared" si="21"/>
        <v>#REF!</v>
      </c>
      <c r="DK36" s="664" t="e">
        <f t="shared" si="21"/>
        <v>#REF!</v>
      </c>
      <c r="DL36" s="661" t="e">
        <f t="shared" si="21"/>
        <v>#REF!</v>
      </c>
      <c r="DM36" s="662" t="e">
        <f t="shared" si="21"/>
        <v>#REF!</v>
      </c>
      <c r="DN36" s="663" t="e">
        <f t="shared" si="21"/>
        <v>#REF!</v>
      </c>
      <c r="DO36" s="664" t="e">
        <f t="shared" si="21"/>
        <v>#REF!</v>
      </c>
      <c r="DP36" s="661" t="e">
        <f t="shared" si="21"/>
        <v>#REF!</v>
      </c>
      <c r="DQ36" s="662" t="e">
        <f t="shared" si="21"/>
        <v>#REF!</v>
      </c>
      <c r="DR36" s="663" t="e">
        <f t="shared" si="21"/>
        <v>#REF!</v>
      </c>
      <c r="DS36" s="664" t="e">
        <f t="shared" si="21"/>
        <v>#REF!</v>
      </c>
      <c r="DT36" s="661" t="e">
        <f t="shared" si="21"/>
        <v>#REF!</v>
      </c>
      <c r="DU36" s="662" t="e">
        <f t="shared" si="21"/>
        <v>#REF!</v>
      </c>
      <c r="DV36" s="663" t="e">
        <f t="shared" si="21"/>
        <v>#REF!</v>
      </c>
      <c r="DW36" s="664" t="e">
        <f t="shared" si="21"/>
        <v>#REF!</v>
      </c>
      <c r="DX36" s="661" t="e">
        <f t="shared" si="21"/>
        <v>#REF!</v>
      </c>
      <c r="DY36" s="662" t="e">
        <f t="shared" si="21"/>
        <v>#REF!</v>
      </c>
      <c r="DZ36" s="663" t="e">
        <f t="shared" si="21"/>
        <v>#REF!</v>
      </c>
      <c r="EA36" s="664" t="e">
        <f t="shared" si="21"/>
        <v>#REF!</v>
      </c>
    </row>
    <row r="37" spans="2:131" ht="12.75" hidden="1" customHeight="1">
      <c r="B37" s="649"/>
      <c r="C37" s="650"/>
      <c r="D37" s="665" t="s">
        <v>677</v>
      </c>
      <c r="E37" s="666" t="s">
        <v>678</v>
      </c>
      <c r="F37" s="667"/>
      <c r="G37" s="668">
        <f>IF(F37=0,0,F37/F$115)</f>
        <v>0</v>
      </c>
      <c r="H37" s="669"/>
      <c r="I37" s="670"/>
      <c r="J37" s="670"/>
      <c r="K37" s="671"/>
      <c r="L37" s="672" t="e">
        <f>IF(O37&lt;&gt;0,(O37/$F37)*100,0)</f>
        <v>#REF!</v>
      </c>
      <c r="M37" s="672" t="e">
        <f>ROUND(O37*[5]QCI!$R$16,2)</f>
        <v>#REF!</v>
      </c>
      <c r="N37" s="673" t="e">
        <f>O37-M37</f>
        <v>#REF!</v>
      </c>
      <c r="O37" s="674" t="e">
        <f>#REF!</f>
        <v>#REF!</v>
      </c>
      <c r="P37" s="675">
        <f>IF(S37&lt;&gt;0,(S37/$F37)*100,0)</f>
        <v>0</v>
      </c>
      <c r="Q37" s="672">
        <f>ROUND(S37*[5]QCI!$R$16,2)</f>
        <v>0</v>
      </c>
      <c r="R37" s="672">
        <f>S37-Q37</f>
        <v>0</v>
      </c>
      <c r="S37" s="674"/>
      <c r="T37" s="675">
        <f>IF(W37&lt;&gt;0,(W37/$F37)*100,0)</f>
        <v>0</v>
      </c>
      <c r="U37" s="672">
        <f>ROUND(W37*[5]QCI!$R$16,2)</f>
        <v>0</v>
      </c>
      <c r="V37" s="672">
        <f>W37-U37</f>
        <v>0</v>
      </c>
      <c r="W37" s="674"/>
      <c r="X37" s="675">
        <f>IF(AA37&lt;&gt;0,(AA37/$F37)*100,0)</f>
        <v>0</v>
      </c>
      <c r="Y37" s="672">
        <f>ROUND(AA37*[5]QCI!$R$16,2)</f>
        <v>0</v>
      </c>
      <c r="Z37" s="672">
        <f>AA37-Y37</f>
        <v>0</v>
      </c>
      <c r="AA37" s="674"/>
      <c r="AB37" s="675">
        <f>IF(AE37&lt;&gt;0,(AE37/$F37)*100,0)</f>
        <v>0</v>
      </c>
      <c r="AC37" s="672">
        <f>ROUND(AE37*[5]QCI!$R$16,2)</f>
        <v>0</v>
      </c>
      <c r="AD37" s="672">
        <f>AE37-AC37</f>
        <v>0</v>
      </c>
      <c r="AE37" s="674"/>
      <c r="AF37" s="675">
        <f>IF(AI37&lt;&gt;0,(AI37/$F37)*100,0)</f>
        <v>0</v>
      </c>
      <c r="AG37" s="672">
        <f>ROUND(AI37*[5]QCI!$R$16,2)</f>
        <v>0</v>
      </c>
      <c r="AH37" s="672">
        <f>AI37-AG37</f>
        <v>0</v>
      </c>
      <c r="AI37" s="674"/>
      <c r="AJ37" s="675">
        <f>IF(AM37&lt;&gt;0,(AM37/$F37)*100,0)</f>
        <v>0</v>
      </c>
      <c r="AK37" s="672">
        <f>ROUND(AM37*[5]QCI!$R$16,2)</f>
        <v>0</v>
      </c>
      <c r="AL37" s="672">
        <f>AM37-AK37</f>
        <v>0</v>
      </c>
      <c r="AM37" s="674"/>
      <c r="AN37" s="675">
        <f>IF(AQ37&lt;&gt;0,(AQ37/$F37)*100,0)</f>
        <v>0</v>
      </c>
      <c r="AO37" s="672">
        <f>ROUND(AQ37*[5]QCI!$R$16,2)</f>
        <v>0</v>
      </c>
      <c r="AP37" s="672">
        <f>AQ37-AO37</f>
        <v>0</v>
      </c>
      <c r="AQ37" s="674"/>
      <c r="AR37" s="675">
        <f>IF(AU37&lt;&gt;0,(AU37/$F37)*100,0)</f>
        <v>0</v>
      </c>
      <c r="AS37" s="672">
        <f>ROUND(AU37*[5]QCI!$R$16,2)</f>
        <v>0</v>
      </c>
      <c r="AT37" s="672">
        <f>AU37-AS37</f>
        <v>0</v>
      </c>
      <c r="AU37" s="674"/>
      <c r="AV37" s="675">
        <f>IF(AY37&lt;&gt;0,(AY37/$F37)*100,0)</f>
        <v>0</v>
      </c>
      <c r="AW37" s="672">
        <f>ROUND(AY37*[5]QCI!$R$16,2)</f>
        <v>0</v>
      </c>
      <c r="AX37" s="672">
        <f>AY37-AW37</f>
        <v>0</v>
      </c>
      <c r="AY37" s="674"/>
      <c r="AZ37" s="675">
        <f>IF(BC37&lt;&gt;0,(BC37/$F37)*100,0)</f>
        <v>0</v>
      </c>
      <c r="BA37" s="672">
        <f>ROUND(BC37*[5]QCI!$R$16,2)</f>
        <v>0</v>
      </c>
      <c r="BB37" s="672">
        <f>BC37-BA37</f>
        <v>0</v>
      </c>
      <c r="BC37" s="674"/>
      <c r="BD37" s="675">
        <f>IF(BG37&lt;&gt;0,(BG37/$F37)*100,0)</f>
        <v>0</v>
      </c>
      <c r="BE37" s="672">
        <f>ROUND(BG37*[5]QCI!$R$16,2)</f>
        <v>0</v>
      </c>
      <c r="BF37" s="672">
        <f>BG37-BE37</f>
        <v>0</v>
      </c>
      <c r="BG37" s="674"/>
      <c r="BH37" s="675">
        <f>IF(BK37&lt;&gt;0,(BK37/$F37)*100,0)</f>
        <v>0</v>
      </c>
      <c r="BI37" s="672">
        <f>ROUND(BK37*[5]QCI!$R$16,2)</f>
        <v>0</v>
      </c>
      <c r="BJ37" s="672">
        <f>BK37-BI37</f>
        <v>0</v>
      </c>
      <c r="BK37" s="674"/>
      <c r="BL37" s="675">
        <f>IF(BO37&lt;&gt;0,(BO37/$F37)*100,0)</f>
        <v>0</v>
      </c>
      <c r="BM37" s="672">
        <f>ROUND(BO37*[5]QCI!$R$16,2)</f>
        <v>0</v>
      </c>
      <c r="BN37" s="672">
        <f>BO37-BM37</f>
        <v>0</v>
      </c>
      <c r="BO37" s="674"/>
      <c r="BP37" s="675">
        <f>IF(BS37&lt;&gt;0,(BS37/$F37)*100,0)</f>
        <v>0</v>
      </c>
      <c r="BQ37" s="672">
        <f>ROUND(BS37*[5]QCI!$R$16,2)</f>
        <v>0</v>
      </c>
      <c r="BR37" s="672">
        <f>BS37-BQ37</f>
        <v>0</v>
      </c>
      <c r="BS37" s="674"/>
      <c r="BT37" s="675">
        <f>IF(BW37&lt;&gt;0,(BW37/$F37)*100,0)</f>
        <v>0</v>
      </c>
      <c r="BU37" s="672">
        <f>ROUND(BW37*[5]QCI!$R$16,2)</f>
        <v>0</v>
      </c>
      <c r="BV37" s="672">
        <f>BW37-BU37</f>
        <v>0</v>
      </c>
      <c r="BW37" s="674"/>
      <c r="BX37" s="675">
        <f>IF(CA37&lt;&gt;0,(CA37/$F37)*100,0)</f>
        <v>0</v>
      </c>
      <c r="BY37" s="672">
        <f>ROUND(CA37*[5]QCI!$R$16,2)</f>
        <v>0</v>
      </c>
      <c r="BZ37" s="672">
        <f>CA37-BY37</f>
        <v>0</v>
      </c>
      <c r="CA37" s="674"/>
      <c r="CB37" s="675">
        <f>IF(CE37&lt;&gt;0,(CE37/$F37)*100,0)</f>
        <v>0</v>
      </c>
      <c r="CC37" s="672">
        <f>ROUND(CE37*[5]QCI!$R$16,2)</f>
        <v>0</v>
      </c>
      <c r="CD37" s="672">
        <f>CE37-CC37</f>
        <v>0</v>
      </c>
      <c r="CE37" s="674"/>
      <c r="CF37" s="675">
        <f>IF(CI37&lt;&gt;0,(CI37/$F37)*100,0)</f>
        <v>0</v>
      </c>
      <c r="CG37" s="672">
        <f>ROUND(CI37*[5]QCI!$R$16,2)</f>
        <v>0</v>
      </c>
      <c r="CH37" s="672">
        <f>CI37-CG37</f>
        <v>0</v>
      </c>
      <c r="CI37" s="674"/>
      <c r="CJ37" s="675">
        <f>IF(CM37&lt;&gt;0,(CM37/$F37)*100,0)</f>
        <v>0</v>
      </c>
      <c r="CK37" s="672">
        <f>ROUND(CM37*[5]QCI!$R$16,2)</f>
        <v>0</v>
      </c>
      <c r="CL37" s="672">
        <f>CM37-CK37</f>
        <v>0</v>
      </c>
      <c r="CM37" s="674"/>
      <c r="CN37" s="675">
        <f>IF(CQ37&lt;&gt;0,(CQ37/$F37)*100,0)</f>
        <v>0</v>
      </c>
      <c r="CO37" s="672">
        <f>ROUND(CQ37*[5]QCI!$R$16,2)</f>
        <v>0</v>
      </c>
      <c r="CP37" s="672">
        <f>CQ37-CO37</f>
        <v>0</v>
      </c>
      <c r="CQ37" s="674"/>
      <c r="CR37" s="675">
        <f>IF(CU37&lt;&gt;0,(CU37/$F37)*100,0)</f>
        <v>0</v>
      </c>
      <c r="CS37" s="672">
        <f>ROUND(CU37*[5]QCI!$R$16,2)</f>
        <v>0</v>
      </c>
      <c r="CT37" s="672">
        <f>CU37-CS37</f>
        <v>0</v>
      </c>
      <c r="CU37" s="674"/>
      <c r="CV37" s="675">
        <f>IF(CY37&lt;&gt;0,(CY37/$F37)*100,0)</f>
        <v>0</v>
      </c>
      <c r="CW37" s="672">
        <f>ROUND(CY37*[5]QCI!$R$16,2)</f>
        <v>0</v>
      </c>
      <c r="CX37" s="672">
        <f>CY37-CW37</f>
        <v>0</v>
      </c>
      <c r="CY37" s="674"/>
      <c r="CZ37" s="675">
        <f>IF(DC37&lt;&gt;0,(DC37/$F37)*100,0)</f>
        <v>0</v>
      </c>
      <c r="DA37" s="672">
        <f>ROUND(DC37*[5]QCI!$R$16,2)</f>
        <v>0</v>
      </c>
      <c r="DB37" s="672">
        <f>DC37-DA37</f>
        <v>0</v>
      </c>
      <c r="DC37" s="674"/>
      <c r="DD37" s="675">
        <f>IF(DG37&lt;&gt;0,(DG37/$F37)*100,0)</f>
        <v>0</v>
      </c>
      <c r="DE37" s="672">
        <f>ROUND(DG37*[5]QCI!$R$16,2)</f>
        <v>0</v>
      </c>
      <c r="DF37" s="672">
        <f>DG37-DE37</f>
        <v>0</v>
      </c>
      <c r="DG37" s="674"/>
      <c r="DH37" s="675">
        <f>IF(DK37&lt;&gt;0,(DK37/$F37)*100,0)</f>
        <v>0</v>
      </c>
      <c r="DI37" s="672">
        <f>ROUND(DK37*[5]QCI!$R$16,2)</f>
        <v>0</v>
      </c>
      <c r="DJ37" s="672">
        <f>DK37-DI37</f>
        <v>0</v>
      </c>
      <c r="DK37" s="674"/>
      <c r="DL37" s="675">
        <f>IF(DO37&lt;&gt;0,(DO37/$F37)*100,0)</f>
        <v>0</v>
      </c>
      <c r="DM37" s="672">
        <f>ROUND(DO37*[5]QCI!$R$16,2)</f>
        <v>0</v>
      </c>
      <c r="DN37" s="672">
        <f>DO37-DM37</f>
        <v>0</v>
      </c>
      <c r="DO37" s="674"/>
      <c r="DP37" s="675">
        <f>IF(DS37&lt;&gt;0,(DS37/$F37)*100,0)</f>
        <v>0</v>
      </c>
      <c r="DQ37" s="672">
        <f>ROUND(DS37*[5]QCI!$R$16,2)</f>
        <v>0</v>
      </c>
      <c r="DR37" s="672">
        <f>DS37-DQ37</f>
        <v>0</v>
      </c>
      <c r="DS37" s="674"/>
      <c r="DT37" s="675">
        <f>IF(DW37&lt;&gt;0,(DW37/$F37)*100,0)</f>
        <v>0</v>
      </c>
      <c r="DU37" s="672">
        <f>ROUND(DW37*[5]QCI!$R$16,2)</f>
        <v>0</v>
      </c>
      <c r="DV37" s="672">
        <f>DW37-DU37</f>
        <v>0</v>
      </c>
      <c r="DW37" s="674"/>
      <c r="DX37" s="675">
        <f>IF(EA37&lt;&gt;0,(EA37/$F37)*100,0)</f>
        <v>0</v>
      </c>
      <c r="DY37" s="672">
        <f>ROUND(EA37*[5]QCI!$R$16,2)</f>
        <v>0</v>
      </c>
      <c r="DZ37" s="672">
        <f>EA37-DY37</f>
        <v>0</v>
      </c>
      <c r="EA37" s="674"/>
    </row>
    <row r="38" spans="2:131" ht="12.75" hidden="1" customHeight="1">
      <c r="B38" s="688"/>
      <c r="C38" s="650" t="s">
        <v>707</v>
      </c>
      <c r="D38" s="676" t="s">
        <v>679</v>
      </c>
      <c r="E38" s="677" t="s">
        <v>680</v>
      </c>
      <c r="F38" s="678" t="e">
        <f>IF(F37=0,F35,F37)</f>
        <v>#REF!</v>
      </c>
      <c r="G38" s="679"/>
      <c r="H38" s="680"/>
      <c r="I38" s="681"/>
      <c r="J38" s="681"/>
      <c r="K38" s="682"/>
      <c r="L38" s="683" t="e">
        <f t="shared" ref="L38:BW38" si="22">L37+H38</f>
        <v>#REF!</v>
      </c>
      <c r="M38" s="683" t="e">
        <f t="shared" si="22"/>
        <v>#REF!</v>
      </c>
      <c r="N38" s="684" t="e">
        <f t="shared" si="22"/>
        <v>#REF!</v>
      </c>
      <c r="O38" s="685" t="e">
        <f>#REF!</f>
        <v>#REF!</v>
      </c>
      <c r="P38" s="686" t="e">
        <f t="shared" si="22"/>
        <v>#REF!</v>
      </c>
      <c r="Q38" s="683" t="e">
        <f t="shared" si="22"/>
        <v>#REF!</v>
      </c>
      <c r="R38" s="683" t="e">
        <f t="shared" si="22"/>
        <v>#REF!</v>
      </c>
      <c r="S38" s="685" t="e">
        <f t="shared" si="22"/>
        <v>#REF!</v>
      </c>
      <c r="T38" s="686" t="e">
        <f t="shared" si="22"/>
        <v>#REF!</v>
      </c>
      <c r="U38" s="683" t="e">
        <f t="shared" si="22"/>
        <v>#REF!</v>
      </c>
      <c r="V38" s="683" t="e">
        <f t="shared" si="22"/>
        <v>#REF!</v>
      </c>
      <c r="W38" s="685" t="e">
        <f t="shared" si="22"/>
        <v>#REF!</v>
      </c>
      <c r="X38" s="686" t="e">
        <f t="shared" si="22"/>
        <v>#REF!</v>
      </c>
      <c r="Y38" s="683" t="e">
        <f t="shared" si="22"/>
        <v>#REF!</v>
      </c>
      <c r="Z38" s="683" t="e">
        <f t="shared" si="22"/>
        <v>#REF!</v>
      </c>
      <c r="AA38" s="685" t="e">
        <f t="shared" si="22"/>
        <v>#REF!</v>
      </c>
      <c r="AB38" s="686" t="e">
        <f t="shared" si="22"/>
        <v>#REF!</v>
      </c>
      <c r="AC38" s="683" t="e">
        <f t="shared" si="22"/>
        <v>#REF!</v>
      </c>
      <c r="AD38" s="683" t="e">
        <f t="shared" si="22"/>
        <v>#REF!</v>
      </c>
      <c r="AE38" s="685" t="e">
        <f t="shared" si="22"/>
        <v>#REF!</v>
      </c>
      <c r="AF38" s="686" t="e">
        <f t="shared" si="22"/>
        <v>#REF!</v>
      </c>
      <c r="AG38" s="683" t="e">
        <f t="shared" si="22"/>
        <v>#REF!</v>
      </c>
      <c r="AH38" s="683" t="e">
        <f t="shared" si="22"/>
        <v>#REF!</v>
      </c>
      <c r="AI38" s="685" t="e">
        <f t="shared" si="22"/>
        <v>#REF!</v>
      </c>
      <c r="AJ38" s="686" t="e">
        <f t="shared" si="22"/>
        <v>#REF!</v>
      </c>
      <c r="AK38" s="683" t="e">
        <f t="shared" si="22"/>
        <v>#REF!</v>
      </c>
      <c r="AL38" s="683" t="e">
        <f t="shared" si="22"/>
        <v>#REF!</v>
      </c>
      <c r="AM38" s="685" t="e">
        <f t="shared" si="22"/>
        <v>#REF!</v>
      </c>
      <c r="AN38" s="686" t="e">
        <f t="shared" si="22"/>
        <v>#REF!</v>
      </c>
      <c r="AO38" s="683" t="e">
        <f t="shared" si="22"/>
        <v>#REF!</v>
      </c>
      <c r="AP38" s="683" t="e">
        <f t="shared" si="22"/>
        <v>#REF!</v>
      </c>
      <c r="AQ38" s="685" t="e">
        <f t="shared" si="22"/>
        <v>#REF!</v>
      </c>
      <c r="AR38" s="686" t="e">
        <f t="shared" si="22"/>
        <v>#REF!</v>
      </c>
      <c r="AS38" s="683" t="e">
        <f t="shared" si="22"/>
        <v>#REF!</v>
      </c>
      <c r="AT38" s="683" t="e">
        <f t="shared" si="22"/>
        <v>#REF!</v>
      </c>
      <c r="AU38" s="685" t="e">
        <f t="shared" si="22"/>
        <v>#REF!</v>
      </c>
      <c r="AV38" s="686" t="e">
        <f t="shared" si="22"/>
        <v>#REF!</v>
      </c>
      <c r="AW38" s="683" t="e">
        <f t="shared" si="22"/>
        <v>#REF!</v>
      </c>
      <c r="AX38" s="683" t="e">
        <f t="shared" si="22"/>
        <v>#REF!</v>
      </c>
      <c r="AY38" s="685" t="e">
        <f t="shared" si="22"/>
        <v>#REF!</v>
      </c>
      <c r="AZ38" s="686" t="e">
        <f t="shared" si="22"/>
        <v>#REF!</v>
      </c>
      <c r="BA38" s="683" t="e">
        <f t="shared" si="22"/>
        <v>#REF!</v>
      </c>
      <c r="BB38" s="683" t="e">
        <f t="shared" si="22"/>
        <v>#REF!</v>
      </c>
      <c r="BC38" s="685" t="e">
        <f t="shared" si="22"/>
        <v>#REF!</v>
      </c>
      <c r="BD38" s="686" t="e">
        <f t="shared" si="22"/>
        <v>#REF!</v>
      </c>
      <c r="BE38" s="683" t="e">
        <f t="shared" si="22"/>
        <v>#REF!</v>
      </c>
      <c r="BF38" s="683" t="e">
        <f t="shared" si="22"/>
        <v>#REF!</v>
      </c>
      <c r="BG38" s="685" t="e">
        <f t="shared" si="22"/>
        <v>#REF!</v>
      </c>
      <c r="BH38" s="686" t="e">
        <f t="shared" si="22"/>
        <v>#REF!</v>
      </c>
      <c r="BI38" s="683" t="e">
        <f t="shared" si="22"/>
        <v>#REF!</v>
      </c>
      <c r="BJ38" s="683" t="e">
        <f t="shared" si="22"/>
        <v>#REF!</v>
      </c>
      <c r="BK38" s="685" t="e">
        <f t="shared" si="22"/>
        <v>#REF!</v>
      </c>
      <c r="BL38" s="686" t="e">
        <f t="shared" si="22"/>
        <v>#REF!</v>
      </c>
      <c r="BM38" s="683" t="e">
        <f t="shared" si="22"/>
        <v>#REF!</v>
      </c>
      <c r="BN38" s="683" t="e">
        <f t="shared" si="22"/>
        <v>#REF!</v>
      </c>
      <c r="BO38" s="685" t="e">
        <f t="shared" si="22"/>
        <v>#REF!</v>
      </c>
      <c r="BP38" s="686" t="e">
        <f t="shared" si="22"/>
        <v>#REF!</v>
      </c>
      <c r="BQ38" s="683" t="e">
        <f t="shared" si="22"/>
        <v>#REF!</v>
      </c>
      <c r="BR38" s="683" t="e">
        <f t="shared" si="22"/>
        <v>#REF!</v>
      </c>
      <c r="BS38" s="685" t="e">
        <f t="shared" si="22"/>
        <v>#REF!</v>
      </c>
      <c r="BT38" s="686" t="e">
        <f t="shared" si="22"/>
        <v>#REF!</v>
      </c>
      <c r="BU38" s="683" t="e">
        <f t="shared" si="22"/>
        <v>#REF!</v>
      </c>
      <c r="BV38" s="683" t="e">
        <f t="shared" si="22"/>
        <v>#REF!</v>
      </c>
      <c r="BW38" s="685" t="e">
        <f t="shared" si="22"/>
        <v>#REF!</v>
      </c>
      <c r="BX38" s="686" t="e">
        <f t="shared" ref="BX38:EA38" si="23">BX37+BT38</f>
        <v>#REF!</v>
      </c>
      <c r="BY38" s="683" t="e">
        <f t="shared" si="23"/>
        <v>#REF!</v>
      </c>
      <c r="BZ38" s="683" t="e">
        <f t="shared" si="23"/>
        <v>#REF!</v>
      </c>
      <c r="CA38" s="685" t="e">
        <f t="shared" si="23"/>
        <v>#REF!</v>
      </c>
      <c r="CB38" s="686" t="e">
        <f t="shared" si="23"/>
        <v>#REF!</v>
      </c>
      <c r="CC38" s="683" t="e">
        <f t="shared" si="23"/>
        <v>#REF!</v>
      </c>
      <c r="CD38" s="683" t="e">
        <f t="shared" si="23"/>
        <v>#REF!</v>
      </c>
      <c r="CE38" s="685" t="e">
        <f t="shared" si="23"/>
        <v>#REF!</v>
      </c>
      <c r="CF38" s="686" t="e">
        <f t="shared" si="23"/>
        <v>#REF!</v>
      </c>
      <c r="CG38" s="683" t="e">
        <f t="shared" si="23"/>
        <v>#REF!</v>
      </c>
      <c r="CH38" s="683" t="e">
        <f t="shared" si="23"/>
        <v>#REF!</v>
      </c>
      <c r="CI38" s="685" t="e">
        <f t="shared" si="23"/>
        <v>#REF!</v>
      </c>
      <c r="CJ38" s="686" t="e">
        <f t="shared" si="23"/>
        <v>#REF!</v>
      </c>
      <c r="CK38" s="683" t="e">
        <f t="shared" si="23"/>
        <v>#REF!</v>
      </c>
      <c r="CL38" s="683" t="e">
        <f t="shared" si="23"/>
        <v>#REF!</v>
      </c>
      <c r="CM38" s="685" t="e">
        <f t="shared" si="23"/>
        <v>#REF!</v>
      </c>
      <c r="CN38" s="686" t="e">
        <f t="shared" si="23"/>
        <v>#REF!</v>
      </c>
      <c r="CO38" s="683" t="e">
        <f t="shared" si="23"/>
        <v>#REF!</v>
      </c>
      <c r="CP38" s="683" t="e">
        <f t="shared" si="23"/>
        <v>#REF!</v>
      </c>
      <c r="CQ38" s="685" t="e">
        <f t="shared" si="23"/>
        <v>#REF!</v>
      </c>
      <c r="CR38" s="686" t="e">
        <f t="shared" si="23"/>
        <v>#REF!</v>
      </c>
      <c r="CS38" s="683" t="e">
        <f t="shared" si="23"/>
        <v>#REF!</v>
      </c>
      <c r="CT38" s="683" t="e">
        <f t="shared" si="23"/>
        <v>#REF!</v>
      </c>
      <c r="CU38" s="685" t="e">
        <f t="shared" si="23"/>
        <v>#REF!</v>
      </c>
      <c r="CV38" s="686" t="e">
        <f t="shared" si="23"/>
        <v>#REF!</v>
      </c>
      <c r="CW38" s="683" t="e">
        <f t="shared" si="23"/>
        <v>#REF!</v>
      </c>
      <c r="CX38" s="683" t="e">
        <f t="shared" si="23"/>
        <v>#REF!</v>
      </c>
      <c r="CY38" s="685" t="e">
        <f t="shared" si="23"/>
        <v>#REF!</v>
      </c>
      <c r="CZ38" s="686" t="e">
        <f t="shared" si="23"/>
        <v>#REF!</v>
      </c>
      <c r="DA38" s="683" t="e">
        <f t="shared" si="23"/>
        <v>#REF!</v>
      </c>
      <c r="DB38" s="683" t="e">
        <f t="shared" si="23"/>
        <v>#REF!</v>
      </c>
      <c r="DC38" s="685" t="e">
        <f t="shared" si="23"/>
        <v>#REF!</v>
      </c>
      <c r="DD38" s="686" t="e">
        <f t="shared" si="23"/>
        <v>#REF!</v>
      </c>
      <c r="DE38" s="683" t="e">
        <f t="shared" si="23"/>
        <v>#REF!</v>
      </c>
      <c r="DF38" s="683" t="e">
        <f t="shared" si="23"/>
        <v>#REF!</v>
      </c>
      <c r="DG38" s="685" t="e">
        <f t="shared" si="23"/>
        <v>#REF!</v>
      </c>
      <c r="DH38" s="686" t="e">
        <f t="shared" si="23"/>
        <v>#REF!</v>
      </c>
      <c r="DI38" s="683" t="e">
        <f t="shared" si="23"/>
        <v>#REF!</v>
      </c>
      <c r="DJ38" s="683" t="e">
        <f t="shared" si="23"/>
        <v>#REF!</v>
      </c>
      <c r="DK38" s="685" t="e">
        <f t="shared" si="23"/>
        <v>#REF!</v>
      </c>
      <c r="DL38" s="686" t="e">
        <f t="shared" si="23"/>
        <v>#REF!</v>
      </c>
      <c r="DM38" s="683" t="e">
        <f t="shared" si="23"/>
        <v>#REF!</v>
      </c>
      <c r="DN38" s="683" t="e">
        <f t="shared" si="23"/>
        <v>#REF!</v>
      </c>
      <c r="DO38" s="685" t="e">
        <f t="shared" si="23"/>
        <v>#REF!</v>
      </c>
      <c r="DP38" s="686" t="e">
        <f t="shared" si="23"/>
        <v>#REF!</v>
      </c>
      <c r="DQ38" s="683" t="e">
        <f t="shared" si="23"/>
        <v>#REF!</v>
      </c>
      <c r="DR38" s="683" t="e">
        <f t="shared" si="23"/>
        <v>#REF!</v>
      </c>
      <c r="DS38" s="685" t="e">
        <f t="shared" si="23"/>
        <v>#REF!</v>
      </c>
      <c r="DT38" s="686" t="e">
        <f t="shared" si="23"/>
        <v>#REF!</v>
      </c>
      <c r="DU38" s="683" t="e">
        <f t="shared" si="23"/>
        <v>#REF!</v>
      </c>
      <c r="DV38" s="683" t="e">
        <f t="shared" si="23"/>
        <v>#REF!</v>
      </c>
      <c r="DW38" s="685" t="e">
        <f t="shared" si="23"/>
        <v>#REF!</v>
      </c>
      <c r="DX38" s="686" t="e">
        <f t="shared" si="23"/>
        <v>#REF!</v>
      </c>
      <c r="DY38" s="683" t="e">
        <f t="shared" si="23"/>
        <v>#REF!</v>
      </c>
      <c r="DZ38" s="683" t="e">
        <f t="shared" si="23"/>
        <v>#REF!</v>
      </c>
      <c r="EA38" s="685" t="e">
        <f t="shared" si="23"/>
        <v>#REF!</v>
      </c>
    </row>
    <row r="39" spans="2:131" ht="12.75" customHeight="1">
      <c r="B39" s="633">
        <v>7</v>
      </c>
      <c r="C39" s="687" t="s">
        <v>708</v>
      </c>
      <c r="D39" s="635" t="s">
        <v>674</v>
      </c>
      <c r="E39" s="636" t="s">
        <v>675</v>
      </c>
      <c r="F39" s="637" t="e">
        <f>[5]QCI!Y43</f>
        <v>#REF!</v>
      </c>
      <c r="G39" s="638">
        <f>'[5]Percentuais do Cronograma'!G21</f>
        <v>6.0028059507174082E-2</v>
      </c>
      <c r="H39" s="639"/>
      <c r="I39" s="640"/>
      <c r="J39" s="640"/>
      <c r="K39" s="641"/>
      <c r="L39" s="642" t="e">
        <f>'[5]Percentuais do Cronograma'!H21</f>
        <v>#REF!</v>
      </c>
      <c r="M39" s="643" t="e">
        <f>L39*[5]QCI!$Y43*[5]QCI!$R43/100</f>
        <v>#REF!</v>
      </c>
      <c r="N39" s="644" t="e">
        <f>L39/100*[5]QCI!$Y43*([5]QCI!$U43+[5]QCI!$W43)</f>
        <v>#REF!</v>
      </c>
      <c r="O39" s="645" t="e">
        <f>#REF!</f>
        <v>#REF!</v>
      </c>
      <c r="P39" s="646" t="e">
        <f>'[5]Percentuais do Cronograma'!L21</f>
        <v>#REF!</v>
      </c>
      <c r="Q39" s="647" t="e">
        <f>P39*[5]QCI!$Y43*[5]QCI!$R43/100</f>
        <v>#REF!</v>
      </c>
      <c r="R39" s="647" t="e">
        <f>P39/100*[5]QCI!$Y43*([5]QCI!$U43+[5]QCI!$W43)</f>
        <v>#REF!</v>
      </c>
      <c r="S39" s="648" t="e">
        <f>Q39+R39</f>
        <v>#REF!</v>
      </c>
      <c r="T39" s="646">
        <f>'[5]Percentuais do Cronograma'!P21</f>
        <v>4.1666666666600003</v>
      </c>
      <c r="U39" s="647" t="e">
        <f>T39*[5]QCI!$Y43*[5]QCI!$R43/100</f>
        <v>#REF!</v>
      </c>
      <c r="V39" s="647" t="e">
        <f>T39/100*[5]QCI!$Y43*([5]QCI!$U43+[5]QCI!$W43)</f>
        <v>#REF!</v>
      </c>
      <c r="W39" s="648" t="e">
        <f>U39+V39</f>
        <v>#REF!</v>
      </c>
      <c r="X39" s="646">
        <f>'[5]Percentuais do Cronograma'!T21</f>
        <v>4.1666666666600003</v>
      </c>
      <c r="Y39" s="647" t="e">
        <f>X39*[5]QCI!$Y43*[5]QCI!$R43/100</f>
        <v>#REF!</v>
      </c>
      <c r="Z39" s="647" t="e">
        <f>X39/100*[5]QCI!$Y43*([5]QCI!$U43+[5]QCI!$W43)</f>
        <v>#REF!</v>
      </c>
      <c r="AA39" s="648" t="e">
        <f>Y39+Z39</f>
        <v>#REF!</v>
      </c>
      <c r="AB39" s="646">
        <f>'[5]Percentuais do Cronograma'!X21</f>
        <v>4.1666666666600003</v>
      </c>
      <c r="AC39" s="647" t="e">
        <f>AB39*[5]QCI!$Y43*[5]QCI!$R43/100</f>
        <v>#REF!</v>
      </c>
      <c r="AD39" s="647" t="e">
        <f>AB39/100*[5]QCI!$Y43*([5]QCI!$U43+[5]QCI!$W43)</f>
        <v>#REF!</v>
      </c>
      <c r="AE39" s="648" t="e">
        <f>AC39+AD39</f>
        <v>#REF!</v>
      </c>
      <c r="AF39" s="646">
        <f>'[5]Percentuais do Cronograma'!AB21</f>
        <v>4.1666666666600003</v>
      </c>
      <c r="AG39" s="647" t="e">
        <f>AF39*[5]QCI!$Y43*[5]QCI!$R43/100</f>
        <v>#REF!</v>
      </c>
      <c r="AH39" s="647" t="e">
        <f>AF39/100*[5]QCI!$Y43*([5]QCI!$U43+[5]QCI!$W43)</f>
        <v>#REF!</v>
      </c>
      <c r="AI39" s="648" t="e">
        <f>AG39+AH39</f>
        <v>#REF!</v>
      </c>
      <c r="AJ39" s="646">
        <f>'[5]Percentuais do Cronograma'!AF21</f>
        <v>4.1666666666600003</v>
      </c>
      <c r="AK39" s="647" t="e">
        <f>AJ39*[5]QCI!$Y43*[5]QCI!$R43/100</f>
        <v>#REF!</v>
      </c>
      <c r="AL39" s="647" t="e">
        <f>AJ39/100*[5]QCI!$Y43*([5]QCI!$U43+[5]QCI!$W43)</f>
        <v>#REF!</v>
      </c>
      <c r="AM39" s="648" t="e">
        <f>AK39+AL39</f>
        <v>#REF!</v>
      </c>
      <c r="AN39" s="646">
        <f>'[5]Percentuais do Cronograma'!AJ21</f>
        <v>4.1666666666600003</v>
      </c>
      <c r="AO39" s="647" t="e">
        <f>AN39*[5]QCI!$Y43*[5]QCI!$R43/100</f>
        <v>#REF!</v>
      </c>
      <c r="AP39" s="647" t="e">
        <f>AN39/100*[5]QCI!$Y43*([5]QCI!$U43+[5]QCI!$W43)</f>
        <v>#REF!</v>
      </c>
      <c r="AQ39" s="648" t="e">
        <f>AO39+AP39</f>
        <v>#REF!</v>
      </c>
      <c r="AR39" s="646">
        <f>'[5]Percentuais do Cronograma'!AN21</f>
        <v>4.1666666666600003</v>
      </c>
      <c r="AS39" s="647" t="e">
        <f>AR39*[5]QCI!$Y43*[5]QCI!$R43/100</f>
        <v>#REF!</v>
      </c>
      <c r="AT39" s="647" t="e">
        <f>AR39/100*[5]QCI!$Y43*([5]QCI!$U43+[5]QCI!$W43)</f>
        <v>#REF!</v>
      </c>
      <c r="AU39" s="648" t="e">
        <f>AS39+AT39</f>
        <v>#REF!</v>
      </c>
      <c r="AV39" s="646">
        <f>'[5]Percentuais do Cronograma'!AR21</f>
        <v>4.1666666666600003</v>
      </c>
      <c r="AW39" s="647" t="e">
        <f>AV39*[5]QCI!$Y43*[5]QCI!$R43/100</f>
        <v>#REF!</v>
      </c>
      <c r="AX39" s="647" t="e">
        <f>AV39/100*[5]QCI!$Y43*([5]QCI!$U43+[5]QCI!$W43)</f>
        <v>#REF!</v>
      </c>
      <c r="AY39" s="648" t="e">
        <f>AW39+AX39</f>
        <v>#REF!</v>
      </c>
      <c r="AZ39" s="646">
        <f>'[5]Percentuais do Cronograma'!AV21</f>
        <v>4.1666666666600003</v>
      </c>
      <c r="BA39" s="647" t="e">
        <f>AZ39*[5]QCI!$Y43*[5]QCI!$R43/100</f>
        <v>#REF!</v>
      </c>
      <c r="BB39" s="647" t="e">
        <f>AZ39/100*[5]QCI!$Y43*([5]QCI!$U43+[5]QCI!$W43)</f>
        <v>#REF!</v>
      </c>
      <c r="BC39" s="648" t="e">
        <f>BA39+BB39</f>
        <v>#REF!</v>
      </c>
      <c r="BD39" s="646">
        <f>'[5]Percentuais do Cronograma'!AZ21</f>
        <v>4.1666666666600003</v>
      </c>
      <c r="BE39" s="647" t="e">
        <f>BD39*[5]QCI!$Y43*[5]QCI!$R43/100</f>
        <v>#REF!</v>
      </c>
      <c r="BF39" s="647" t="e">
        <f>BD39/100*[5]QCI!$Y43*([5]QCI!$U43+[5]QCI!$W43)</f>
        <v>#REF!</v>
      </c>
      <c r="BG39" s="648" t="e">
        <f>BE39+BF39</f>
        <v>#REF!</v>
      </c>
      <c r="BH39" s="646">
        <f>'[5]Percentuais do Cronograma'!BD21</f>
        <v>4.1666666666600003</v>
      </c>
      <c r="BI39" s="647" t="e">
        <f>BH39*[5]QCI!$Y43*[5]QCI!$R43/100</f>
        <v>#REF!</v>
      </c>
      <c r="BJ39" s="647" t="e">
        <f>BH39/100*[5]QCI!$Y43*([5]QCI!$U43+[5]QCI!$W43)</f>
        <v>#REF!</v>
      </c>
      <c r="BK39" s="648" t="e">
        <f>BI39+BJ39</f>
        <v>#REF!</v>
      </c>
      <c r="BL39" s="646">
        <f>'[5]Percentuais do Cronograma'!BH21</f>
        <v>4.1666666666600003</v>
      </c>
      <c r="BM39" s="647" t="e">
        <f>BL39*[5]QCI!$Y43*[5]QCI!$R43/100</f>
        <v>#REF!</v>
      </c>
      <c r="BN39" s="647" t="e">
        <f>BL39/100*[5]QCI!$Y43*([5]QCI!$U43+[5]QCI!$W43)</f>
        <v>#REF!</v>
      </c>
      <c r="BO39" s="648" t="e">
        <f>BM39+BN39</f>
        <v>#REF!</v>
      </c>
      <c r="BP39" s="646">
        <f>'[5]Percentuais do Cronograma'!BL21</f>
        <v>4.1666666666600003</v>
      </c>
      <c r="BQ39" s="647" t="e">
        <f>BP39*[5]QCI!$Y43*[5]QCI!$R43/100</f>
        <v>#REF!</v>
      </c>
      <c r="BR39" s="647" t="e">
        <f>BP39/100*[5]QCI!$Y43*([5]QCI!$U43+[5]QCI!$W43)</f>
        <v>#REF!</v>
      </c>
      <c r="BS39" s="648" t="e">
        <f>BQ39+BR39</f>
        <v>#REF!</v>
      </c>
      <c r="BT39" s="646">
        <f>'[5]Percentuais do Cronograma'!BP21</f>
        <v>4.1666666666600003</v>
      </c>
      <c r="BU39" s="647" t="e">
        <f>BT39*[5]QCI!$Y43*[5]QCI!$R43/100</f>
        <v>#REF!</v>
      </c>
      <c r="BV39" s="647" t="e">
        <f>BT39/100*[5]QCI!$Y43*([5]QCI!$U43+[5]QCI!$W43)</f>
        <v>#REF!</v>
      </c>
      <c r="BW39" s="648" t="e">
        <f>BU39+BV39</f>
        <v>#REF!</v>
      </c>
      <c r="BX39" s="646">
        <f>'[5]Percentuais do Cronograma'!BT21</f>
        <v>4.1666666666600003</v>
      </c>
      <c r="BY39" s="647" t="e">
        <f>BX39*[5]QCI!$Y43*[5]QCI!$R43/100</f>
        <v>#REF!</v>
      </c>
      <c r="BZ39" s="647" t="e">
        <f>BX39/100*[5]QCI!$Y43*([5]QCI!$U43+[5]QCI!$W43)</f>
        <v>#REF!</v>
      </c>
      <c r="CA39" s="648" t="e">
        <f>BY39+BZ39</f>
        <v>#REF!</v>
      </c>
      <c r="CB39" s="646">
        <f>'[5]Percentuais do Cronograma'!BX21</f>
        <v>4.1666666666600003</v>
      </c>
      <c r="CC39" s="647" t="e">
        <f>CB39*[5]QCI!$Y43*[5]QCI!$R43/100</f>
        <v>#REF!</v>
      </c>
      <c r="CD39" s="647" t="e">
        <f>CB39/100*[5]QCI!$Y43*([5]QCI!$U43+[5]QCI!$W43)</f>
        <v>#REF!</v>
      </c>
      <c r="CE39" s="648" t="e">
        <f>CC39+CD39</f>
        <v>#REF!</v>
      </c>
      <c r="CF39" s="646">
        <f>'[5]Percentuais do Cronograma'!CB21</f>
        <v>4.1666666666600003</v>
      </c>
      <c r="CG39" s="647" t="e">
        <f>CF39*[5]QCI!$Y43*[5]QCI!$R43/100</f>
        <v>#REF!</v>
      </c>
      <c r="CH39" s="647" t="e">
        <f>CF39/100*[5]QCI!$Y43*([5]QCI!$U43+[5]QCI!$W43)</f>
        <v>#REF!</v>
      </c>
      <c r="CI39" s="648" t="e">
        <f>CG39+CH39</f>
        <v>#REF!</v>
      </c>
      <c r="CJ39" s="646">
        <f>'[5]Percentuais do Cronograma'!CF21</f>
        <v>4.1666666666600003</v>
      </c>
      <c r="CK39" s="647" t="e">
        <f>CJ39*[5]QCI!$Y43*[5]QCI!$R43/100</f>
        <v>#REF!</v>
      </c>
      <c r="CL39" s="647" t="e">
        <f>CJ39/100*[5]QCI!$Y43*([5]QCI!$U43+[5]QCI!$W43)</f>
        <v>#REF!</v>
      </c>
      <c r="CM39" s="648" t="e">
        <f>CK39+CL39</f>
        <v>#REF!</v>
      </c>
      <c r="CN39" s="646">
        <f>'[5]Percentuais do Cronograma'!CJ21</f>
        <v>4.1666666666600003</v>
      </c>
      <c r="CO39" s="647" t="e">
        <f>CN39*[5]QCI!$Y43*[5]QCI!$R43/100</f>
        <v>#REF!</v>
      </c>
      <c r="CP39" s="647" t="e">
        <f>CN39/100*[5]QCI!$Y43*([5]QCI!$U43+[5]QCI!$W43)</f>
        <v>#REF!</v>
      </c>
      <c r="CQ39" s="648" t="e">
        <f>CO39+CP39</f>
        <v>#REF!</v>
      </c>
      <c r="CR39" s="646">
        <f>'[5]Percentuais do Cronograma'!CN21</f>
        <v>4.1666666666600003</v>
      </c>
      <c r="CS39" s="647" t="e">
        <f>CR39*[5]QCI!$Y43*[5]QCI!$R43/100</f>
        <v>#REF!</v>
      </c>
      <c r="CT39" s="647" t="e">
        <f>CR39/100*[5]QCI!$Y43*([5]QCI!$U43+[5]QCI!$W43)</f>
        <v>#REF!</v>
      </c>
      <c r="CU39" s="648" t="e">
        <f>CS39+CT39</f>
        <v>#REF!</v>
      </c>
      <c r="CV39" s="646">
        <f>'[5]Percentuais do Cronograma'!CR21</f>
        <v>4.1666666666600003</v>
      </c>
      <c r="CW39" s="647" t="e">
        <f>CV39*[5]QCI!$Y43*[5]QCI!$R43/100</f>
        <v>#REF!</v>
      </c>
      <c r="CX39" s="647" t="e">
        <f>CV39/100*[5]QCI!$Y43*([5]QCI!$U43+[5]QCI!$W43)</f>
        <v>#REF!</v>
      </c>
      <c r="CY39" s="648" t="e">
        <f>CW39+CX39</f>
        <v>#REF!</v>
      </c>
      <c r="CZ39" s="646">
        <f>'[5]Percentuais do Cronograma'!CV21</f>
        <v>4.1666666666600003</v>
      </c>
      <c r="DA39" s="647" t="e">
        <f>CZ39*[5]QCI!$Y43*[5]QCI!$R43/100</f>
        <v>#REF!</v>
      </c>
      <c r="DB39" s="647" t="e">
        <f>CZ39/100*[5]QCI!$Y43*([5]QCI!$U43+[5]QCI!$W43)</f>
        <v>#REF!</v>
      </c>
      <c r="DC39" s="648" t="e">
        <f>DA39+DB39</f>
        <v>#REF!</v>
      </c>
      <c r="DD39" s="646" t="e">
        <f>'[5]Percentuais do Cronograma'!CZ21</f>
        <v>#REF!</v>
      </c>
      <c r="DE39" s="647" t="e">
        <f>DD39*[5]QCI!$Y43*[5]QCI!$R43/100</f>
        <v>#REF!</v>
      </c>
      <c r="DF39" s="647" t="e">
        <f>DD39/100*[5]QCI!$Y43*([5]QCI!$U43+[5]QCI!$W43)</f>
        <v>#REF!</v>
      </c>
      <c r="DG39" s="648" t="e">
        <f>DE39+DF39</f>
        <v>#REF!</v>
      </c>
      <c r="DH39" s="646" t="e">
        <f>'[5]Percentuais do Cronograma'!DD21</f>
        <v>#REF!</v>
      </c>
      <c r="DI39" s="647" t="e">
        <f>DH39*[5]QCI!$Y43*[5]QCI!$R43/100</f>
        <v>#REF!</v>
      </c>
      <c r="DJ39" s="647" t="e">
        <f>DH39/100*[5]QCI!$Y43*([5]QCI!$U43+[5]QCI!$W43)</f>
        <v>#REF!</v>
      </c>
      <c r="DK39" s="648" t="e">
        <f>DI39+DJ39</f>
        <v>#REF!</v>
      </c>
      <c r="DL39" s="646" t="e">
        <f>'[5]Percentuais do Cronograma'!DH21</f>
        <v>#REF!</v>
      </c>
      <c r="DM39" s="647" t="e">
        <f>DL39*[5]QCI!$Y43*[5]QCI!$R43/100</f>
        <v>#REF!</v>
      </c>
      <c r="DN39" s="647" t="e">
        <f>DL39/100*[5]QCI!$Y43*([5]QCI!$U43+[5]QCI!$W43)</f>
        <v>#REF!</v>
      </c>
      <c r="DO39" s="648" t="e">
        <f>DM39+DN39</f>
        <v>#REF!</v>
      </c>
      <c r="DP39" s="646" t="e">
        <f>'[5]Percentuais do Cronograma'!DL21</f>
        <v>#REF!</v>
      </c>
      <c r="DQ39" s="647" t="e">
        <f>DP39*[5]QCI!$Y43*[5]QCI!$R43/100</f>
        <v>#REF!</v>
      </c>
      <c r="DR39" s="647" t="e">
        <f>DP39/100*[5]QCI!$Y43*([5]QCI!$U43+[5]QCI!$W43)</f>
        <v>#REF!</v>
      </c>
      <c r="DS39" s="648" t="e">
        <f>DQ39+DR39</f>
        <v>#REF!</v>
      </c>
      <c r="DT39" s="646" t="e">
        <f>'[5]Percentuais do Cronograma'!DP21</f>
        <v>#REF!</v>
      </c>
      <c r="DU39" s="647" t="e">
        <f>DT39*[5]QCI!$Y43*[5]QCI!$R43/100</f>
        <v>#REF!</v>
      </c>
      <c r="DV39" s="647" t="e">
        <f>DT39/100*[5]QCI!$Y43*([5]QCI!$U43+[5]QCI!$W43)</f>
        <v>#REF!</v>
      </c>
      <c r="DW39" s="648" t="e">
        <f>DU39+DV39</f>
        <v>#REF!</v>
      </c>
      <c r="DX39" s="646" t="e">
        <f>'[5]Percentuais do Cronograma'!DT21</f>
        <v>#REF!</v>
      </c>
      <c r="DY39" s="647" t="e">
        <f>DX39*[5]QCI!$Y43*[5]QCI!$R43/100</f>
        <v>#REF!</v>
      </c>
      <c r="DZ39" s="647" t="e">
        <f>DX39/100*[5]QCI!$Y43*([5]QCI!$U43+[5]QCI!$W43)</f>
        <v>#REF!</v>
      </c>
      <c r="EA39" s="648" t="e">
        <f>DY39+DZ39</f>
        <v>#REF!</v>
      </c>
    </row>
    <row r="40" spans="2:131" ht="12.75" hidden="1" customHeight="1">
      <c r="B40" s="649"/>
      <c r="C40" s="687" t="s">
        <v>709</v>
      </c>
      <c r="D40" s="651" t="s">
        <v>674</v>
      </c>
      <c r="E40" s="652" t="s">
        <v>676</v>
      </c>
      <c r="F40" s="653">
        <f>IF(F41&lt;&gt;0,F39-F41,0)</f>
        <v>0</v>
      </c>
      <c r="G40" s="654"/>
      <c r="H40" s="655"/>
      <c r="I40" s="656"/>
      <c r="J40" s="656"/>
      <c r="K40" s="657"/>
      <c r="L40" s="658" t="e">
        <f t="shared" ref="L40:BW40" si="24">L39+H40</f>
        <v>#REF!</v>
      </c>
      <c r="M40" s="658" t="e">
        <f t="shared" si="24"/>
        <v>#REF!</v>
      </c>
      <c r="N40" s="659" t="e">
        <f t="shared" si="24"/>
        <v>#REF!</v>
      </c>
      <c r="O40" s="645" t="e">
        <f>#REF!</f>
        <v>#REF!</v>
      </c>
      <c r="P40" s="661" t="e">
        <f t="shared" si="24"/>
        <v>#REF!</v>
      </c>
      <c r="Q40" s="662" t="e">
        <f t="shared" si="24"/>
        <v>#REF!</v>
      </c>
      <c r="R40" s="663" t="e">
        <f t="shared" si="24"/>
        <v>#REF!</v>
      </c>
      <c r="S40" s="664" t="e">
        <f t="shared" si="24"/>
        <v>#REF!</v>
      </c>
      <c r="T40" s="661" t="e">
        <f t="shared" si="24"/>
        <v>#REF!</v>
      </c>
      <c r="U40" s="662" t="e">
        <f t="shared" si="24"/>
        <v>#REF!</v>
      </c>
      <c r="V40" s="663" t="e">
        <f t="shared" si="24"/>
        <v>#REF!</v>
      </c>
      <c r="W40" s="664" t="e">
        <f t="shared" si="24"/>
        <v>#REF!</v>
      </c>
      <c r="X40" s="661" t="e">
        <f t="shared" si="24"/>
        <v>#REF!</v>
      </c>
      <c r="Y40" s="662" t="e">
        <f t="shared" si="24"/>
        <v>#REF!</v>
      </c>
      <c r="Z40" s="663" t="e">
        <f t="shared" si="24"/>
        <v>#REF!</v>
      </c>
      <c r="AA40" s="664" t="e">
        <f t="shared" si="24"/>
        <v>#REF!</v>
      </c>
      <c r="AB40" s="661" t="e">
        <f t="shared" si="24"/>
        <v>#REF!</v>
      </c>
      <c r="AC40" s="662" t="e">
        <f t="shared" si="24"/>
        <v>#REF!</v>
      </c>
      <c r="AD40" s="663" t="e">
        <f t="shared" si="24"/>
        <v>#REF!</v>
      </c>
      <c r="AE40" s="664" t="e">
        <f t="shared" si="24"/>
        <v>#REF!</v>
      </c>
      <c r="AF40" s="661" t="e">
        <f t="shared" si="24"/>
        <v>#REF!</v>
      </c>
      <c r="AG40" s="662" t="e">
        <f t="shared" si="24"/>
        <v>#REF!</v>
      </c>
      <c r="AH40" s="663" t="e">
        <f t="shared" si="24"/>
        <v>#REF!</v>
      </c>
      <c r="AI40" s="664" t="e">
        <f t="shared" si="24"/>
        <v>#REF!</v>
      </c>
      <c r="AJ40" s="661" t="e">
        <f t="shared" si="24"/>
        <v>#REF!</v>
      </c>
      <c r="AK40" s="662" t="e">
        <f t="shared" si="24"/>
        <v>#REF!</v>
      </c>
      <c r="AL40" s="663" t="e">
        <f t="shared" si="24"/>
        <v>#REF!</v>
      </c>
      <c r="AM40" s="664" t="e">
        <f t="shared" si="24"/>
        <v>#REF!</v>
      </c>
      <c r="AN40" s="661" t="e">
        <f t="shared" si="24"/>
        <v>#REF!</v>
      </c>
      <c r="AO40" s="662" t="e">
        <f t="shared" si="24"/>
        <v>#REF!</v>
      </c>
      <c r="AP40" s="663" t="e">
        <f t="shared" si="24"/>
        <v>#REF!</v>
      </c>
      <c r="AQ40" s="664" t="e">
        <f t="shared" si="24"/>
        <v>#REF!</v>
      </c>
      <c r="AR40" s="661" t="e">
        <f t="shared" si="24"/>
        <v>#REF!</v>
      </c>
      <c r="AS40" s="662" t="e">
        <f t="shared" si="24"/>
        <v>#REF!</v>
      </c>
      <c r="AT40" s="663" t="e">
        <f t="shared" si="24"/>
        <v>#REF!</v>
      </c>
      <c r="AU40" s="664" t="e">
        <f t="shared" si="24"/>
        <v>#REF!</v>
      </c>
      <c r="AV40" s="661" t="e">
        <f t="shared" si="24"/>
        <v>#REF!</v>
      </c>
      <c r="AW40" s="662" t="e">
        <f t="shared" si="24"/>
        <v>#REF!</v>
      </c>
      <c r="AX40" s="663" t="e">
        <f t="shared" si="24"/>
        <v>#REF!</v>
      </c>
      <c r="AY40" s="664" t="e">
        <f t="shared" si="24"/>
        <v>#REF!</v>
      </c>
      <c r="AZ40" s="661" t="e">
        <f t="shared" si="24"/>
        <v>#REF!</v>
      </c>
      <c r="BA40" s="662" t="e">
        <f t="shared" si="24"/>
        <v>#REF!</v>
      </c>
      <c r="BB40" s="663" t="e">
        <f t="shared" si="24"/>
        <v>#REF!</v>
      </c>
      <c r="BC40" s="664" t="e">
        <f t="shared" si="24"/>
        <v>#REF!</v>
      </c>
      <c r="BD40" s="661" t="e">
        <f t="shared" si="24"/>
        <v>#REF!</v>
      </c>
      <c r="BE40" s="662" t="e">
        <f t="shared" si="24"/>
        <v>#REF!</v>
      </c>
      <c r="BF40" s="663" t="e">
        <f t="shared" si="24"/>
        <v>#REF!</v>
      </c>
      <c r="BG40" s="664" t="e">
        <f t="shared" si="24"/>
        <v>#REF!</v>
      </c>
      <c r="BH40" s="661" t="e">
        <f t="shared" si="24"/>
        <v>#REF!</v>
      </c>
      <c r="BI40" s="662" t="e">
        <f t="shared" si="24"/>
        <v>#REF!</v>
      </c>
      <c r="BJ40" s="663" t="e">
        <f t="shared" si="24"/>
        <v>#REF!</v>
      </c>
      <c r="BK40" s="664" t="e">
        <f t="shared" si="24"/>
        <v>#REF!</v>
      </c>
      <c r="BL40" s="661" t="e">
        <f t="shared" si="24"/>
        <v>#REF!</v>
      </c>
      <c r="BM40" s="662" t="e">
        <f t="shared" si="24"/>
        <v>#REF!</v>
      </c>
      <c r="BN40" s="663" t="e">
        <f t="shared" si="24"/>
        <v>#REF!</v>
      </c>
      <c r="BO40" s="664" t="e">
        <f t="shared" si="24"/>
        <v>#REF!</v>
      </c>
      <c r="BP40" s="661" t="e">
        <f t="shared" si="24"/>
        <v>#REF!</v>
      </c>
      <c r="BQ40" s="662" t="e">
        <f t="shared" si="24"/>
        <v>#REF!</v>
      </c>
      <c r="BR40" s="663" t="e">
        <f t="shared" si="24"/>
        <v>#REF!</v>
      </c>
      <c r="BS40" s="664" t="e">
        <f t="shared" si="24"/>
        <v>#REF!</v>
      </c>
      <c r="BT40" s="661" t="e">
        <f t="shared" si="24"/>
        <v>#REF!</v>
      </c>
      <c r="BU40" s="662" t="e">
        <f t="shared" si="24"/>
        <v>#REF!</v>
      </c>
      <c r="BV40" s="663" t="e">
        <f t="shared" si="24"/>
        <v>#REF!</v>
      </c>
      <c r="BW40" s="664" t="e">
        <f t="shared" si="24"/>
        <v>#REF!</v>
      </c>
      <c r="BX40" s="661" t="e">
        <f t="shared" ref="BX40:EA40" si="25">BX39+BT40</f>
        <v>#REF!</v>
      </c>
      <c r="BY40" s="662" t="e">
        <f t="shared" si="25"/>
        <v>#REF!</v>
      </c>
      <c r="BZ40" s="663" t="e">
        <f t="shared" si="25"/>
        <v>#REF!</v>
      </c>
      <c r="CA40" s="664" t="e">
        <f t="shared" si="25"/>
        <v>#REF!</v>
      </c>
      <c r="CB40" s="661" t="e">
        <f t="shared" si="25"/>
        <v>#REF!</v>
      </c>
      <c r="CC40" s="662" t="e">
        <f t="shared" si="25"/>
        <v>#REF!</v>
      </c>
      <c r="CD40" s="663" t="e">
        <f t="shared" si="25"/>
        <v>#REF!</v>
      </c>
      <c r="CE40" s="664" t="e">
        <f t="shared" si="25"/>
        <v>#REF!</v>
      </c>
      <c r="CF40" s="661" t="e">
        <f t="shared" si="25"/>
        <v>#REF!</v>
      </c>
      <c r="CG40" s="662" t="e">
        <f t="shared" si="25"/>
        <v>#REF!</v>
      </c>
      <c r="CH40" s="663" t="e">
        <f t="shared" si="25"/>
        <v>#REF!</v>
      </c>
      <c r="CI40" s="664" t="e">
        <f t="shared" si="25"/>
        <v>#REF!</v>
      </c>
      <c r="CJ40" s="661" t="e">
        <f t="shared" si="25"/>
        <v>#REF!</v>
      </c>
      <c r="CK40" s="662" t="e">
        <f t="shared" si="25"/>
        <v>#REF!</v>
      </c>
      <c r="CL40" s="663" t="e">
        <f t="shared" si="25"/>
        <v>#REF!</v>
      </c>
      <c r="CM40" s="664" t="e">
        <f t="shared" si="25"/>
        <v>#REF!</v>
      </c>
      <c r="CN40" s="661" t="e">
        <f t="shared" si="25"/>
        <v>#REF!</v>
      </c>
      <c r="CO40" s="662" t="e">
        <f t="shared" si="25"/>
        <v>#REF!</v>
      </c>
      <c r="CP40" s="663" t="e">
        <f t="shared" si="25"/>
        <v>#REF!</v>
      </c>
      <c r="CQ40" s="664" t="e">
        <f t="shared" si="25"/>
        <v>#REF!</v>
      </c>
      <c r="CR40" s="661" t="e">
        <f t="shared" si="25"/>
        <v>#REF!</v>
      </c>
      <c r="CS40" s="662" t="e">
        <f t="shared" si="25"/>
        <v>#REF!</v>
      </c>
      <c r="CT40" s="663" t="e">
        <f t="shared" si="25"/>
        <v>#REF!</v>
      </c>
      <c r="CU40" s="664" t="e">
        <f t="shared" si="25"/>
        <v>#REF!</v>
      </c>
      <c r="CV40" s="661" t="e">
        <f t="shared" si="25"/>
        <v>#REF!</v>
      </c>
      <c r="CW40" s="662" t="e">
        <f t="shared" si="25"/>
        <v>#REF!</v>
      </c>
      <c r="CX40" s="663" t="e">
        <f t="shared" si="25"/>
        <v>#REF!</v>
      </c>
      <c r="CY40" s="664" t="e">
        <f t="shared" si="25"/>
        <v>#REF!</v>
      </c>
      <c r="CZ40" s="661" t="e">
        <f t="shared" si="25"/>
        <v>#REF!</v>
      </c>
      <c r="DA40" s="662" t="e">
        <f t="shared" si="25"/>
        <v>#REF!</v>
      </c>
      <c r="DB40" s="663" t="e">
        <f t="shared" si="25"/>
        <v>#REF!</v>
      </c>
      <c r="DC40" s="664" t="e">
        <f t="shared" si="25"/>
        <v>#REF!</v>
      </c>
      <c r="DD40" s="661" t="e">
        <f t="shared" si="25"/>
        <v>#REF!</v>
      </c>
      <c r="DE40" s="662" t="e">
        <f t="shared" si="25"/>
        <v>#REF!</v>
      </c>
      <c r="DF40" s="663" t="e">
        <f t="shared" si="25"/>
        <v>#REF!</v>
      </c>
      <c r="DG40" s="664" t="e">
        <f t="shared" si="25"/>
        <v>#REF!</v>
      </c>
      <c r="DH40" s="661" t="e">
        <f t="shared" si="25"/>
        <v>#REF!</v>
      </c>
      <c r="DI40" s="662" t="e">
        <f t="shared" si="25"/>
        <v>#REF!</v>
      </c>
      <c r="DJ40" s="663" t="e">
        <f t="shared" si="25"/>
        <v>#REF!</v>
      </c>
      <c r="DK40" s="664" t="e">
        <f t="shared" si="25"/>
        <v>#REF!</v>
      </c>
      <c r="DL40" s="661" t="e">
        <f t="shared" si="25"/>
        <v>#REF!</v>
      </c>
      <c r="DM40" s="662" t="e">
        <f t="shared" si="25"/>
        <v>#REF!</v>
      </c>
      <c r="DN40" s="663" t="e">
        <f t="shared" si="25"/>
        <v>#REF!</v>
      </c>
      <c r="DO40" s="664" t="e">
        <f t="shared" si="25"/>
        <v>#REF!</v>
      </c>
      <c r="DP40" s="661" t="e">
        <f t="shared" si="25"/>
        <v>#REF!</v>
      </c>
      <c r="DQ40" s="662" t="e">
        <f t="shared" si="25"/>
        <v>#REF!</v>
      </c>
      <c r="DR40" s="663" t="e">
        <f t="shared" si="25"/>
        <v>#REF!</v>
      </c>
      <c r="DS40" s="664" t="e">
        <f t="shared" si="25"/>
        <v>#REF!</v>
      </c>
      <c r="DT40" s="661" t="e">
        <f t="shared" si="25"/>
        <v>#REF!</v>
      </c>
      <c r="DU40" s="662" t="e">
        <f t="shared" si="25"/>
        <v>#REF!</v>
      </c>
      <c r="DV40" s="663" t="e">
        <f t="shared" si="25"/>
        <v>#REF!</v>
      </c>
      <c r="DW40" s="664" t="e">
        <f t="shared" si="25"/>
        <v>#REF!</v>
      </c>
      <c r="DX40" s="661" t="e">
        <f t="shared" si="25"/>
        <v>#REF!</v>
      </c>
      <c r="DY40" s="662" t="e">
        <f t="shared" si="25"/>
        <v>#REF!</v>
      </c>
      <c r="DZ40" s="663" t="e">
        <f t="shared" si="25"/>
        <v>#REF!</v>
      </c>
      <c r="EA40" s="664" t="e">
        <f t="shared" si="25"/>
        <v>#REF!</v>
      </c>
    </row>
    <row r="41" spans="2:131" ht="12.75" hidden="1" customHeight="1">
      <c r="B41" s="649"/>
      <c r="C41" s="687" t="s">
        <v>710</v>
      </c>
      <c r="D41" s="665" t="s">
        <v>677</v>
      </c>
      <c r="E41" s="666" t="s">
        <v>678</v>
      </c>
      <c r="F41" s="667"/>
      <c r="G41" s="668">
        <f>IF(F41=0,0,F41/F$115)</f>
        <v>0</v>
      </c>
      <c r="H41" s="669"/>
      <c r="I41" s="670"/>
      <c r="J41" s="670"/>
      <c r="K41" s="671"/>
      <c r="L41" s="672" t="e">
        <f>IF(O41&lt;&gt;0,(O41/$F41)*100,0)</f>
        <v>#REF!</v>
      </c>
      <c r="M41" s="672" t="e">
        <f>ROUND(O41*[5]QCI!$R$16,2)</f>
        <v>#REF!</v>
      </c>
      <c r="N41" s="673" t="e">
        <f>O41-M41</f>
        <v>#REF!</v>
      </c>
      <c r="O41" s="645" t="e">
        <f>#REF!</f>
        <v>#REF!</v>
      </c>
      <c r="P41" s="675">
        <f>IF(S41&lt;&gt;0,(S41/$F41)*100,0)</f>
        <v>0</v>
      </c>
      <c r="Q41" s="672">
        <f>ROUND(S41*[5]QCI!$R$16,2)</f>
        <v>0</v>
      </c>
      <c r="R41" s="672">
        <f>S41-Q41</f>
        <v>0</v>
      </c>
      <c r="S41" s="674"/>
      <c r="T41" s="675">
        <f>IF(W41&lt;&gt;0,(W41/$F41)*100,0)</f>
        <v>0</v>
      </c>
      <c r="U41" s="672">
        <f>ROUND(W41*[5]QCI!$R$16,2)</f>
        <v>0</v>
      </c>
      <c r="V41" s="672">
        <f>W41-U41</f>
        <v>0</v>
      </c>
      <c r="W41" s="674"/>
      <c r="X41" s="675">
        <f>IF(AA41&lt;&gt;0,(AA41/$F41)*100,0)</f>
        <v>0</v>
      </c>
      <c r="Y41" s="672">
        <f>ROUND(AA41*[5]QCI!$R$16,2)</f>
        <v>0</v>
      </c>
      <c r="Z41" s="672">
        <f>AA41-Y41</f>
        <v>0</v>
      </c>
      <c r="AA41" s="674"/>
      <c r="AB41" s="675">
        <f>IF(AE41&lt;&gt;0,(AE41/$F41)*100,0)</f>
        <v>0</v>
      </c>
      <c r="AC41" s="672">
        <f>ROUND(AE41*[5]QCI!$R$16,2)</f>
        <v>0</v>
      </c>
      <c r="AD41" s="672">
        <f>AE41-AC41</f>
        <v>0</v>
      </c>
      <c r="AE41" s="674"/>
      <c r="AF41" s="675">
        <f>IF(AI41&lt;&gt;0,(AI41/$F41)*100,0)</f>
        <v>0</v>
      </c>
      <c r="AG41" s="672">
        <f>ROUND(AI41*[5]QCI!$R$16,2)</f>
        <v>0</v>
      </c>
      <c r="AH41" s="672">
        <f>AI41-AG41</f>
        <v>0</v>
      </c>
      <c r="AI41" s="674"/>
      <c r="AJ41" s="675">
        <f>IF(AM41&lt;&gt;0,(AM41/$F41)*100,0)</f>
        <v>0</v>
      </c>
      <c r="AK41" s="672">
        <f>ROUND(AM41*[5]QCI!$R$16,2)</f>
        <v>0</v>
      </c>
      <c r="AL41" s="672">
        <f>AM41-AK41</f>
        <v>0</v>
      </c>
      <c r="AM41" s="674"/>
      <c r="AN41" s="675">
        <f>IF(AQ41&lt;&gt;0,(AQ41/$F41)*100,0)</f>
        <v>0</v>
      </c>
      <c r="AO41" s="672">
        <f>ROUND(AQ41*[5]QCI!$R$16,2)</f>
        <v>0</v>
      </c>
      <c r="AP41" s="672">
        <f>AQ41-AO41</f>
        <v>0</v>
      </c>
      <c r="AQ41" s="674"/>
      <c r="AR41" s="675">
        <f>IF(AU41&lt;&gt;0,(AU41/$F41)*100,0)</f>
        <v>0</v>
      </c>
      <c r="AS41" s="672">
        <f>ROUND(AU41*[5]QCI!$R$16,2)</f>
        <v>0</v>
      </c>
      <c r="AT41" s="672">
        <f>AU41-AS41</f>
        <v>0</v>
      </c>
      <c r="AU41" s="674"/>
      <c r="AV41" s="675">
        <f>IF(AY41&lt;&gt;0,(AY41/$F41)*100,0)</f>
        <v>0</v>
      </c>
      <c r="AW41" s="672">
        <f>ROUND(AY41*[5]QCI!$R$16,2)</f>
        <v>0</v>
      </c>
      <c r="AX41" s="672">
        <f>AY41-AW41</f>
        <v>0</v>
      </c>
      <c r="AY41" s="674"/>
      <c r="AZ41" s="675">
        <f>IF(BC41&lt;&gt;0,(BC41/$F41)*100,0)</f>
        <v>0</v>
      </c>
      <c r="BA41" s="672">
        <f>ROUND(BC41*[5]QCI!$R$16,2)</f>
        <v>0</v>
      </c>
      <c r="BB41" s="672">
        <f>BC41-BA41</f>
        <v>0</v>
      </c>
      <c r="BC41" s="674"/>
      <c r="BD41" s="675">
        <f>IF(BG41&lt;&gt;0,(BG41/$F41)*100,0)</f>
        <v>0</v>
      </c>
      <c r="BE41" s="672">
        <f>ROUND(BG41*[5]QCI!$R$16,2)</f>
        <v>0</v>
      </c>
      <c r="BF41" s="672">
        <f>BG41-BE41</f>
        <v>0</v>
      </c>
      <c r="BG41" s="674"/>
      <c r="BH41" s="675">
        <f>IF(BK41&lt;&gt;0,(BK41/$F41)*100,0)</f>
        <v>0</v>
      </c>
      <c r="BI41" s="672">
        <f>ROUND(BK41*[5]QCI!$R$16,2)</f>
        <v>0</v>
      </c>
      <c r="BJ41" s="672">
        <f>BK41-BI41</f>
        <v>0</v>
      </c>
      <c r="BK41" s="674"/>
      <c r="BL41" s="675">
        <f>IF(BO41&lt;&gt;0,(BO41/$F41)*100,0)</f>
        <v>0</v>
      </c>
      <c r="BM41" s="672">
        <f>ROUND(BO41*[5]QCI!$R$16,2)</f>
        <v>0</v>
      </c>
      <c r="BN41" s="672">
        <f>BO41-BM41</f>
        <v>0</v>
      </c>
      <c r="BO41" s="674"/>
      <c r="BP41" s="675">
        <f>IF(BS41&lt;&gt;0,(BS41/$F41)*100,0)</f>
        <v>0</v>
      </c>
      <c r="BQ41" s="672">
        <f>ROUND(BS41*[5]QCI!$R$16,2)</f>
        <v>0</v>
      </c>
      <c r="BR41" s="672">
        <f>BS41-BQ41</f>
        <v>0</v>
      </c>
      <c r="BS41" s="674"/>
      <c r="BT41" s="675">
        <f>IF(BW41&lt;&gt;0,(BW41/$F41)*100,0)</f>
        <v>0</v>
      </c>
      <c r="BU41" s="672">
        <f>ROUND(BW41*[5]QCI!$R$16,2)</f>
        <v>0</v>
      </c>
      <c r="BV41" s="672">
        <f>BW41-BU41</f>
        <v>0</v>
      </c>
      <c r="BW41" s="674"/>
      <c r="BX41" s="675">
        <f>IF(CA41&lt;&gt;0,(CA41/$F41)*100,0)</f>
        <v>0</v>
      </c>
      <c r="BY41" s="672">
        <f>ROUND(CA41*[5]QCI!$R$16,2)</f>
        <v>0</v>
      </c>
      <c r="BZ41" s="672">
        <f>CA41-BY41</f>
        <v>0</v>
      </c>
      <c r="CA41" s="674"/>
      <c r="CB41" s="675">
        <f>IF(CE41&lt;&gt;0,(CE41/$F41)*100,0)</f>
        <v>0</v>
      </c>
      <c r="CC41" s="672">
        <f>ROUND(CE41*[5]QCI!$R$16,2)</f>
        <v>0</v>
      </c>
      <c r="CD41" s="672">
        <f>CE41-CC41</f>
        <v>0</v>
      </c>
      <c r="CE41" s="674"/>
      <c r="CF41" s="675">
        <f>IF(CI41&lt;&gt;0,(CI41/$F41)*100,0)</f>
        <v>0</v>
      </c>
      <c r="CG41" s="672">
        <f>ROUND(CI41*[5]QCI!$R$16,2)</f>
        <v>0</v>
      </c>
      <c r="CH41" s="672">
        <f>CI41-CG41</f>
        <v>0</v>
      </c>
      <c r="CI41" s="674"/>
      <c r="CJ41" s="675">
        <f>IF(CM41&lt;&gt;0,(CM41/$F41)*100,0)</f>
        <v>0</v>
      </c>
      <c r="CK41" s="672">
        <f>ROUND(CM41*[5]QCI!$R$16,2)</f>
        <v>0</v>
      </c>
      <c r="CL41" s="672">
        <f>CM41-CK41</f>
        <v>0</v>
      </c>
      <c r="CM41" s="674"/>
      <c r="CN41" s="675">
        <f>IF(CQ41&lt;&gt;0,(CQ41/$F41)*100,0)</f>
        <v>0</v>
      </c>
      <c r="CO41" s="672">
        <f>ROUND(CQ41*[5]QCI!$R$16,2)</f>
        <v>0</v>
      </c>
      <c r="CP41" s="672">
        <f>CQ41-CO41</f>
        <v>0</v>
      </c>
      <c r="CQ41" s="674"/>
      <c r="CR41" s="675">
        <f>IF(CU41&lt;&gt;0,(CU41/$F41)*100,0)</f>
        <v>0</v>
      </c>
      <c r="CS41" s="672">
        <f>ROUND(CU41*[5]QCI!$R$16,2)</f>
        <v>0</v>
      </c>
      <c r="CT41" s="672">
        <f>CU41-CS41</f>
        <v>0</v>
      </c>
      <c r="CU41" s="674"/>
      <c r="CV41" s="675">
        <f>IF(CY41&lt;&gt;0,(CY41/$F41)*100,0)</f>
        <v>0</v>
      </c>
      <c r="CW41" s="672">
        <f>ROUND(CY41*[5]QCI!$R$16,2)</f>
        <v>0</v>
      </c>
      <c r="CX41" s="672">
        <f>CY41-CW41</f>
        <v>0</v>
      </c>
      <c r="CY41" s="674"/>
      <c r="CZ41" s="675">
        <f>IF(DC41&lt;&gt;0,(DC41/$F41)*100,0)</f>
        <v>0</v>
      </c>
      <c r="DA41" s="672">
        <f>ROUND(DC41*[5]QCI!$R$16,2)</f>
        <v>0</v>
      </c>
      <c r="DB41" s="672">
        <f>DC41-DA41</f>
        <v>0</v>
      </c>
      <c r="DC41" s="674"/>
      <c r="DD41" s="675">
        <f>IF(DG41&lt;&gt;0,(DG41/$F41)*100,0)</f>
        <v>0</v>
      </c>
      <c r="DE41" s="672">
        <f>ROUND(DG41*[5]QCI!$R$16,2)</f>
        <v>0</v>
      </c>
      <c r="DF41" s="672">
        <f>DG41-DE41</f>
        <v>0</v>
      </c>
      <c r="DG41" s="674"/>
      <c r="DH41" s="675">
        <f>IF(DK41&lt;&gt;0,(DK41/$F41)*100,0)</f>
        <v>0</v>
      </c>
      <c r="DI41" s="672">
        <f>ROUND(DK41*[5]QCI!$R$16,2)</f>
        <v>0</v>
      </c>
      <c r="DJ41" s="672">
        <f>DK41-DI41</f>
        <v>0</v>
      </c>
      <c r="DK41" s="674"/>
      <c r="DL41" s="675">
        <f>IF(DO41&lt;&gt;0,(DO41/$F41)*100,0)</f>
        <v>0</v>
      </c>
      <c r="DM41" s="672">
        <f>ROUND(DO41*[5]QCI!$R$16,2)</f>
        <v>0</v>
      </c>
      <c r="DN41" s="672">
        <f>DO41-DM41</f>
        <v>0</v>
      </c>
      <c r="DO41" s="674"/>
      <c r="DP41" s="675">
        <f>IF(DS41&lt;&gt;0,(DS41/$F41)*100,0)</f>
        <v>0</v>
      </c>
      <c r="DQ41" s="672">
        <f>ROUND(DS41*[5]QCI!$R$16,2)</f>
        <v>0</v>
      </c>
      <c r="DR41" s="672">
        <f>DS41-DQ41</f>
        <v>0</v>
      </c>
      <c r="DS41" s="674"/>
      <c r="DT41" s="675">
        <f>IF(DW41&lt;&gt;0,(DW41/$F41)*100,0)</f>
        <v>0</v>
      </c>
      <c r="DU41" s="672">
        <f>ROUND(DW41*[5]QCI!$R$16,2)</f>
        <v>0</v>
      </c>
      <c r="DV41" s="672">
        <f>DW41-DU41</f>
        <v>0</v>
      </c>
      <c r="DW41" s="674"/>
      <c r="DX41" s="675">
        <f>IF(EA41&lt;&gt;0,(EA41/$F41)*100,0)</f>
        <v>0</v>
      </c>
      <c r="DY41" s="672">
        <f>ROUND(EA41*[5]QCI!$R$16,2)</f>
        <v>0</v>
      </c>
      <c r="DZ41" s="672">
        <f>EA41-DY41</f>
        <v>0</v>
      </c>
      <c r="EA41" s="674"/>
    </row>
    <row r="42" spans="2:131" ht="12.75" hidden="1" customHeight="1">
      <c r="B42" s="688"/>
      <c r="C42" s="650"/>
      <c r="D42" s="676" t="s">
        <v>679</v>
      </c>
      <c r="E42" s="677" t="s">
        <v>680</v>
      </c>
      <c r="F42" s="678" t="e">
        <f>IF(F41=0,F39,F41)</f>
        <v>#REF!</v>
      </c>
      <c r="G42" s="679"/>
      <c r="H42" s="680"/>
      <c r="I42" s="681"/>
      <c r="J42" s="681"/>
      <c r="K42" s="682"/>
      <c r="L42" s="683" t="e">
        <f t="shared" ref="L42:BW42" si="26">L41+H42</f>
        <v>#REF!</v>
      </c>
      <c r="M42" s="683" t="e">
        <f t="shared" si="26"/>
        <v>#REF!</v>
      </c>
      <c r="N42" s="684" t="e">
        <f t="shared" si="26"/>
        <v>#REF!</v>
      </c>
      <c r="O42" s="685" t="e">
        <f t="shared" si="26"/>
        <v>#REF!</v>
      </c>
      <c r="P42" s="686" t="e">
        <f t="shared" si="26"/>
        <v>#REF!</v>
      </c>
      <c r="Q42" s="683" t="e">
        <f t="shared" si="26"/>
        <v>#REF!</v>
      </c>
      <c r="R42" s="683" t="e">
        <f t="shared" si="26"/>
        <v>#REF!</v>
      </c>
      <c r="S42" s="685" t="e">
        <f t="shared" si="26"/>
        <v>#REF!</v>
      </c>
      <c r="T42" s="686" t="e">
        <f t="shared" si="26"/>
        <v>#REF!</v>
      </c>
      <c r="U42" s="683" t="e">
        <f t="shared" si="26"/>
        <v>#REF!</v>
      </c>
      <c r="V42" s="683" t="e">
        <f t="shared" si="26"/>
        <v>#REF!</v>
      </c>
      <c r="W42" s="685" t="e">
        <f t="shared" si="26"/>
        <v>#REF!</v>
      </c>
      <c r="X42" s="686" t="e">
        <f t="shared" si="26"/>
        <v>#REF!</v>
      </c>
      <c r="Y42" s="683" t="e">
        <f t="shared" si="26"/>
        <v>#REF!</v>
      </c>
      <c r="Z42" s="683" t="e">
        <f t="shared" si="26"/>
        <v>#REF!</v>
      </c>
      <c r="AA42" s="685" t="e">
        <f t="shared" si="26"/>
        <v>#REF!</v>
      </c>
      <c r="AB42" s="686" t="e">
        <f t="shared" si="26"/>
        <v>#REF!</v>
      </c>
      <c r="AC42" s="683" t="e">
        <f t="shared" si="26"/>
        <v>#REF!</v>
      </c>
      <c r="AD42" s="683" t="e">
        <f t="shared" si="26"/>
        <v>#REF!</v>
      </c>
      <c r="AE42" s="685" t="e">
        <f t="shared" si="26"/>
        <v>#REF!</v>
      </c>
      <c r="AF42" s="686" t="e">
        <f t="shared" si="26"/>
        <v>#REF!</v>
      </c>
      <c r="AG42" s="683" t="e">
        <f t="shared" si="26"/>
        <v>#REF!</v>
      </c>
      <c r="AH42" s="683" t="e">
        <f t="shared" si="26"/>
        <v>#REF!</v>
      </c>
      <c r="AI42" s="685" t="e">
        <f t="shared" si="26"/>
        <v>#REF!</v>
      </c>
      <c r="AJ42" s="686" t="e">
        <f t="shared" si="26"/>
        <v>#REF!</v>
      </c>
      <c r="AK42" s="683" t="e">
        <f t="shared" si="26"/>
        <v>#REF!</v>
      </c>
      <c r="AL42" s="683" t="e">
        <f t="shared" si="26"/>
        <v>#REF!</v>
      </c>
      <c r="AM42" s="685" t="e">
        <f t="shared" si="26"/>
        <v>#REF!</v>
      </c>
      <c r="AN42" s="686" t="e">
        <f t="shared" si="26"/>
        <v>#REF!</v>
      </c>
      <c r="AO42" s="683" t="e">
        <f t="shared" si="26"/>
        <v>#REF!</v>
      </c>
      <c r="AP42" s="683" t="e">
        <f t="shared" si="26"/>
        <v>#REF!</v>
      </c>
      <c r="AQ42" s="685" t="e">
        <f t="shared" si="26"/>
        <v>#REF!</v>
      </c>
      <c r="AR42" s="686" t="e">
        <f t="shared" si="26"/>
        <v>#REF!</v>
      </c>
      <c r="AS42" s="683" t="e">
        <f t="shared" si="26"/>
        <v>#REF!</v>
      </c>
      <c r="AT42" s="683" t="e">
        <f t="shared" si="26"/>
        <v>#REF!</v>
      </c>
      <c r="AU42" s="685" t="e">
        <f t="shared" si="26"/>
        <v>#REF!</v>
      </c>
      <c r="AV42" s="686" t="e">
        <f t="shared" si="26"/>
        <v>#REF!</v>
      </c>
      <c r="AW42" s="683" t="e">
        <f t="shared" si="26"/>
        <v>#REF!</v>
      </c>
      <c r="AX42" s="683" t="e">
        <f t="shared" si="26"/>
        <v>#REF!</v>
      </c>
      <c r="AY42" s="685" t="e">
        <f t="shared" si="26"/>
        <v>#REF!</v>
      </c>
      <c r="AZ42" s="686" t="e">
        <f t="shared" si="26"/>
        <v>#REF!</v>
      </c>
      <c r="BA42" s="683" t="e">
        <f t="shared" si="26"/>
        <v>#REF!</v>
      </c>
      <c r="BB42" s="683" t="e">
        <f t="shared" si="26"/>
        <v>#REF!</v>
      </c>
      <c r="BC42" s="685" t="e">
        <f t="shared" si="26"/>
        <v>#REF!</v>
      </c>
      <c r="BD42" s="686" t="e">
        <f t="shared" si="26"/>
        <v>#REF!</v>
      </c>
      <c r="BE42" s="683" t="e">
        <f t="shared" si="26"/>
        <v>#REF!</v>
      </c>
      <c r="BF42" s="683" t="e">
        <f t="shared" si="26"/>
        <v>#REF!</v>
      </c>
      <c r="BG42" s="685" t="e">
        <f t="shared" si="26"/>
        <v>#REF!</v>
      </c>
      <c r="BH42" s="686" t="e">
        <f t="shared" si="26"/>
        <v>#REF!</v>
      </c>
      <c r="BI42" s="683" t="e">
        <f t="shared" si="26"/>
        <v>#REF!</v>
      </c>
      <c r="BJ42" s="683" t="e">
        <f t="shared" si="26"/>
        <v>#REF!</v>
      </c>
      <c r="BK42" s="685" t="e">
        <f t="shared" si="26"/>
        <v>#REF!</v>
      </c>
      <c r="BL42" s="686" t="e">
        <f t="shared" si="26"/>
        <v>#REF!</v>
      </c>
      <c r="BM42" s="683" t="e">
        <f t="shared" si="26"/>
        <v>#REF!</v>
      </c>
      <c r="BN42" s="683" t="e">
        <f t="shared" si="26"/>
        <v>#REF!</v>
      </c>
      <c r="BO42" s="685" t="e">
        <f t="shared" si="26"/>
        <v>#REF!</v>
      </c>
      <c r="BP42" s="686" t="e">
        <f t="shared" si="26"/>
        <v>#REF!</v>
      </c>
      <c r="BQ42" s="683" t="e">
        <f t="shared" si="26"/>
        <v>#REF!</v>
      </c>
      <c r="BR42" s="683" t="e">
        <f t="shared" si="26"/>
        <v>#REF!</v>
      </c>
      <c r="BS42" s="685" t="e">
        <f t="shared" si="26"/>
        <v>#REF!</v>
      </c>
      <c r="BT42" s="686" t="e">
        <f t="shared" si="26"/>
        <v>#REF!</v>
      </c>
      <c r="BU42" s="683" t="e">
        <f t="shared" si="26"/>
        <v>#REF!</v>
      </c>
      <c r="BV42" s="683" t="e">
        <f t="shared" si="26"/>
        <v>#REF!</v>
      </c>
      <c r="BW42" s="685" t="e">
        <f t="shared" si="26"/>
        <v>#REF!</v>
      </c>
      <c r="BX42" s="686" t="e">
        <f t="shared" ref="BX42:EA42" si="27">BX41+BT42</f>
        <v>#REF!</v>
      </c>
      <c r="BY42" s="683" t="e">
        <f t="shared" si="27"/>
        <v>#REF!</v>
      </c>
      <c r="BZ42" s="683" t="e">
        <f t="shared" si="27"/>
        <v>#REF!</v>
      </c>
      <c r="CA42" s="685" t="e">
        <f t="shared" si="27"/>
        <v>#REF!</v>
      </c>
      <c r="CB42" s="686" t="e">
        <f t="shared" si="27"/>
        <v>#REF!</v>
      </c>
      <c r="CC42" s="683" t="e">
        <f t="shared" si="27"/>
        <v>#REF!</v>
      </c>
      <c r="CD42" s="683" t="e">
        <f t="shared" si="27"/>
        <v>#REF!</v>
      </c>
      <c r="CE42" s="685" t="e">
        <f t="shared" si="27"/>
        <v>#REF!</v>
      </c>
      <c r="CF42" s="686" t="e">
        <f t="shared" si="27"/>
        <v>#REF!</v>
      </c>
      <c r="CG42" s="683" t="e">
        <f t="shared" si="27"/>
        <v>#REF!</v>
      </c>
      <c r="CH42" s="683" t="e">
        <f t="shared" si="27"/>
        <v>#REF!</v>
      </c>
      <c r="CI42" s="685" t="e">
        <f t="shared" si="27"/>
        <v>#REF!</v>
      </c>
      <c r="CJ42" s="686" t="e">
        <f t="shared" si="27"/>
        <v>#REF!</v>
      </c>
      <c r="CK42" s="683" t="e">
        <f t="shared" si="27"/>
        <v>#REF!</v>
      </c>
      <c r="CL42" s="683" t="e">
        <f t="shared" si="27"/>
        <v>#REF!</v>
      </c>
      <c r="CM42" s="685" t="e">
        <f t="shared" si="27"/>
        <v>#REF!</v>
      </c>
      <c r="CN42" s="686" t="e">
        <f t="shared" si="27"/>
        <v>#REF!</v>
      </c>
      <c r="CO42" s="683" t="e">
        <f t="shared" si="27"/>
        <v>#REF!</v>
      </c>
      <c r="CP42" s="683" t="e">
        <f t="shared" si="27"/>
        <v>#REF!</v>
      </c>
      <c r="CQ42" s="685" t="e">
        <f t="shared" si="27"/>
        <v>#REF!</v>
      </c>
      <c r="CR42" s="686" t="e">
        <f t="shared" si="27"/>
        <v>#REF!</v>
      </c>
      <c r="CS42" s="683" t="e">
        <f t="shared" si="27"/>
        <v>#REF!</v>
      </c>
      <c r="CT42" s="683" t="e">
        <f t="shared" si="27"/>
        <v>#REF!</v>
      </c>
      <c r="CU42" s="685" t="e">
        <f t="shared" si="27"/>
        <v>#REF!</v>
      </c>
      <c r="CV42" s="686" t="e">
        <f t="shared" si="27"/>
        <v>#REF!</v>
      </c>
      <c r="CW42" s="683" t="e">
        <f t="shared" si="27"/>
        <v>#REF!</v>
      </c>
      <c r="CX42" s="683" t="e">
        <f t="shared" si="27"/>
        <v>#REF!</v>
      </c>
      <c r="CY42" s="685" t="e">
        <f t="shared" si="27"/>
        <v>#REF!</v>
      </c>
      <c r="CZ42" s="686" t="e">
        <f t="shared" si="27"/>
        <v>#REF!</v>
      </c>
      <c r="DA42" s="683" t="e">
        <f t="shared" si="27"/>
        <v>#REF!</v>
      </c>
      <c r="DB42" s="683" t="e">
        <f t="shared" si="27"/>
        <v>#REF!</v>
      </c>
      <c r="DC42" s="685" t="e">
        <f t="shared" si="27"/>
        <v>#REF!</v>
      </c>
      <c r="DD42" s="686" t="e">
        <f t="shared" si="27"/>
        <v>#REF!</v>
      </c>
      <c r="DE42" s="683" t="e">
        <f t="shared" si="27"/>
        <v>#REF!</v>
      </c>
      <c r="DF42" s="683" t="e">
        <f t="shared" si="27"/>
        <v>#REF!</v>
      </c>
      <c r="DG42" s="685" t="e">
        <f t="shared" si="27"/>
        <v>#REF!</v>
      </c>
      <c r="DH42" s="686" t="e">
        <f t="shared" si="27"/>
        <v>#REF!</v>
      </c>
      <c r="DI42" s="683" t="e">
        <f t="shared" si="27"/>
        <v>#REF!</v>
      </c>
      <c r="DJ42" s="683" t="e">
        <f t="shared" si="27"/>
        <v>#REF!</v>
      </c>
      <c r="DK42" s="685" t="e">
        <f t="shared" si="27"/>
        <v>#REF!</v>
      </c>
      <c r="DL42" s="686" t="e">
        <f t="shared" si="27"/>
        <v>#REF!</v>
      </c>
      <c r="DM42" s="683" t="e">
        <f t="shared" si="27"/>
        <v>#REF!</v>
      </c>
      <c r="DN42" s="683" t="e">
        <f t="shared" si="27"/>
        <v>#REF!</v>
      </c>
      <c r="DO42" s="685" t="e">
        <f t="shared" si="27"/>
        <v>#REF!</v>
      </c>
      <c r="DP42" s="686" t="e">
        <f t="shared" si="27"/>
        <v>#REF!</v>
      </c>
      <c r="DQ42" s="683" t="e">
        <f t="shared" si="27"/>
        <v>#REF!</v>
      </c>
      <c r="DR42" s="683" t="e">
        <f t="shared" si="27"/>
        <v>#REF!</v>
      </c>
      <c r="DS42" s="685" t="e">
        <f t="shared" si="27"/>
        <v>#REF!</v>
      </c>
      <c r="DT42" s="686" t="e">
        <f t="shared" si="27"/>
        <v>#REF!</v>
      </c>
      <c r="DU42" s="683" t="e">
        <f t="shared" si="27"/>
        <v>#REF!</v>
      </c>
      <c r="DV42" s="683" t="e">
        <f t="shared" si="27"/>
        <v>#REF!</v>
      </c>
      <c r="DW42" s="685" t="e">
        <f t="shared" si="27"/>
        <v>#REF!</v>
      </c>
      <c r="DX42" s="686" t="e">
        <f t="shared" si="27"/>
        <v>#REF!</v>
      </c>
      <c r="DY42" s="683" t="e">
        <f t="shared" si="27"/>
        <v>#REF!</v>
      </c>
      <c r="DZ42" s="683" t="e">
        <f t="shared" si="27"/>
        <v>#REF!</v>
      </c>
      <c r="EA42" s="685" t="e">
        <f t="shared" si="27"/>
        <v>#REF!</v>
      </c>
    </row>
    <row r="43" spans="2:131" ht="12.75" customHeight="1">
      <c r="B43" s="633">
        <v>8</v>
      </c>
      <c r="C43" s="689" t="e">
        <f>[5]QCI!C48</f>
        <v>#REF!</v>
      </c>
      <c r="D43" s="635" t="s">
        <v>674</v>
      </c>
      <c r="E43" s="636" t="s">
        <v>675</v>
      </c>
      <c r="F43" s="637" t="e">
        <f>[5]QCI!Y48</f>
        <v>#REF!</v>
      </c>
      <c r="G43" s="638">
        <f>'[5]Percentuais do Cronograma'!G22</f>
        <v>8.2154046648224655E-4</v>
      </c>
      <c r="H43" s="639"/>
      <c r="I43" s="640"/>
      <c r="J43" s="640"/>
      <c r="K43" s="641"/>
      <c r="L43" s="642" t="e">
        <f>'[5]Percentuais do Cronograma'!H22</f>
        <v>#REF!</v>
      </c>
      <c r="M43" s="643" t="e">
        <f>L43*[5]QCI!$Y48*[5]QCI!$R48/100</f>
        <v>#REF!</v>
      </c>
      <c r="N43" s="644" t="e">
        <f>L43/100*[5]QCI!$Y48*([5]QCI!$U48+[5]QCI!$W48)</f>
        <v>#REF!</v>
      </c>
      <c r="O43" s="645" t="e">
        <f>#REF!</f>
        <v>#REF!</v>
      </c>
      <c r="P43" s="646" t="e">
        <f>'[5]Percentuais do Cronograma'!L22</f>
        <v>#REF!</v>
      </c>
      <c r="Q43" s="647" t="e">
        <f>P43*[5]QCI!$Y48*[5]QCI!$R48/100</f>
        <v>#REF!</v>
      </c>
      <c r="R43" s="647" t="e">
        <f>P43/100*[5]QCI!$Y48*([5]QCI!$U48+[5]QCI!$W48)</f>
        <v>#REF!</v>
      </c>
      <c r="S43" s="648" t="e">
        <f>Q43+R43</f>
        <v>#REF!</v>
      </c>
      <c r="T43" s="646">
        <f>'[5]Percentuais do Cronograma'!P22</f>
        <v>4.1666666666600003</v>
      </c>
      <c r="U43" s="647" t="e">
        <f>T43*[5]QCI!$Y48*[5]QCI!$R48/100</f>
        <v>#REF!</v>
      </c>
      <c r="V43" s="647" t="e">
        <f>T43/100*[5]QCI!$Y48*([5]QCI!$U48+[5]QCI!$W48)</f>
        <v>#REF!</v>
      </c>
      <c r="W43" s="648" t="e">
        <f>U43+V43</f>
        <v>#REF!</v>
      </c>
      <c r="X43" s="646">
        <f>'[5]Percentuais do Cronograma'!T22</f>
        <v>4.1666666666600003</v>
      </c>
      <c r="Y43" s="647" t="e">
        <f>X43*[5]QCI!$Y48*[5]QCI!$R48/100</f>
        <v>#REF!</v>
      </c>
      <c r="Z43" s="647" t="e">
        <f>X43/100*[5]QCI!$Y48*([5]QCI!$U48+[5]QCI!$W48)</f>
        <v>#REF!</v>
      </c>
      <c r="AA43" s="648" t="e">
        <f>Y43+Z43</f>
        <v>#REF!</v>
      </c>
      <c r="AB43" s="646">
        <f>'[5]Percentuais do Cronograma'!X22</f>
        <v>4.1666666666600003</v>
      </c>
      <c r="AC43" s="647" t="e">
        <f>AB43*[5]QCI!$Y48*[5]QCI!$R48/100</f>
        <v>#REF!</v>
      </c>
      <c r="AD43" s="647" t="e">
        <f>AB43/100*[5]QCI!$Y48*([5]QCI!$U48+[5]QCI!$W48)</f>
        <v>#REF!</v>
      </c>
      <c r="AE43" s="648" t="e">
        <f>AC43+AD43</f>
        <v>#REF!</v>
      </c>
      <c r="AF43" s="646">
        <f>'[5]Percentuais do Cronograma'!AB22</f>
        <v>4.1666666666600003</v>
      </c>
      <c r="AG43" s="647" t="e">
        <f>AF43*[5]QCI!$Y48*[5]QCI!$R48/100</f>
        <v>#REF!</v>
      </c>
      <c r="AH43" s="647" t="e">
        <f>AF43/100*[5]QCI!$Y48*([5]QCI!$U48+[5]QCI!$W48)</f>
        <v>#REF!</v>
      </c>
      <c r="AI43" s="648" t="e">
        <f>AG43+AH43</f>
        <v>#REF!</v>
      </c>
      <c r="AJ43" s="646">
        <f>'[5]Percentuais do Cronograma'!AF22</f>
        <v>4.1666666666600003</v>
      </c>
      <c r="AK43" s="647" t="e">
        <f>AJ43*[5]QCI!$Y48*[5]QCI!$R48/100</f>
        <v>#REF!</v>
      </c>
      <c r="AL43" s="647" t="e">
        <f>AJ43/100*[5]QCI!$Y48*([5]QCI!$U48+[5]QCI!$W48)</f>
        <v>#REF!</v>
      </c>
      <c r="AM43" s="648" t="e">
        <f>AK43+AL43</f>
        <v>#REF!</v>
      </c>
      <c r="AN43" s="646">
        <f>'[5]Percentuais do Cronograma'!AJ22</f>
        <v>4.1666666666600003</v>
      </c>
      <c r="AO43" s="647" t="e">
        <f>AN43*[5]QCI!$Y48*[5]QCI!$R48/100</f>
        <v>#REF!</v>
      </c>
      <c r="AP43" s="647" t="e">
        <f>AN43/100*[5]QCI!$Y48*([5]QCI!$U48+[5]QCI!$W48)</f>
        <v>#REF!</v>
      </c>
      <c r="AQ43" s="648" t="e">
        <f>AO43+AP43</f>
        <v>#REF!</v>
      </c>
      <c r="AR43" s="646">
        <f>'[5]Percentuais do Cronograma'!AN22</f>
        <v>4.1666666666600003</v>
      </c>
      <c r="AS43" s="647" t="e">
        <f>AR43*[5]QCI!$Y48*[5]QCI!$R48/100</f>
        <v>#REF!</v>
      </c>
      <c r="AT43" s="647" t="e">
        <f>AR43/100*[5]QCI!$Y48*([5]QCI!$U48+[5]QCI!$W48)</f>
        <v>#REF!</v>
      </c>
      <c r="AU43" s="648" t="e">
        <f>AS43+AT43</f>
        <v>#REF!</v>
      </c>
      <c r="AV43" s="646">
        <f>'[5]Percentuais do Cronograma'!AR22</f>
        <v>4.1666666666600003</v>
      </c>
      <c r="AW43" s="647" t="e">
        <f>AV43*[5]QCI!$Y48*[5]QCI!$R48/100</f>
        <v>#REF!</v>
      </c>
      <c r="AX43" s="647" t="e">
        <f>AV43/100*[5]QCI!$Y48*([5]QCI!$U48+[5]QCI!$W48)</f>
        <v>#REF!</v>
      </c>
      <c r="AY43" s="648" t="e">
        <f>AW43+AX43</f>
        <v>#REF!</v>
      </c>
      <c r="AZ43" s="646">
        <f>'[5]Percentuais do Cronograma'!AV22</f>
        <v>4.1666666666600003</v>
      </c>
      <c r="BA43" s="647" t="e">
        <f>AZ43*[5]QCI!$Y48*[5]QCI!$R48/100</f>
        <v>#REF!</v>
      </c>
      <c r="BB43" s="647" t="e">
        <f>AZ43/100*[5]QCI!$Y48*([5]QCI!$U48+[5]QCI!$W48)</f>
        <v>#REF!</v>
      </c>
      <c r="BC43" s="648" t="e">
        <f>BA43+BB43</f>
        <v>#REF!</v>
      </c>
      <c r="BD43" s="646">
        <f>'[5]Percentuais do Cronograma'!AZ22</f>
        <v>4.1666666666600003</v>
      </c>
      <c r="BE43" s="647" t="e">
        <f>BD43*[5]QCI!$Y48*[5]QCI!$R48/100</f>
        <v>#REF!</v>
      </c>
      <c r="BF43" s="647" t="e">
        <f>BD43/100*[5]QCI!$Y48*([5]QCI!$U48+[5]QCI!$W48)</f>
        <v>#REF!</v>
      </c>
      <c r="BG43" s="648" t="e">
        <f>BE43+BF43</f>
        <v>#REF!</v>
      </c>
      <c r="BH43" s="646">
        <f>'[5]Percentuais do Cronograma'!BD22</f>
        <v>4.1666666666600003</v>
      </c>
      <c r="BI43" s="647" t="e">
        <f>BH43*[5]QCI!$Y48*[5]QCI!$R48/100</f>
        <v>#REF!</v>
      </c>
      <c r="BJ43" s="647" t="e">
        <f>BH43/100*[5]QCI!$Y48*([5]QCI!$U48+[5]QCI!$W48)</f>
        <v>#REF!</v>
      </c>
      <c r="BK43" s="648" t="e">
        <f>BI43+BJ43</f>
        <v>#REF!</v>
      </c>
      <c r="BL43" s="646">
        <f>'[5]Percentuais do Cronograma'!BH22</f>
        <v>4.1666666666600003</v>
      </c>
      <c r="BM43" s="647" t="e">
        <f>BL43*[5]QCI!$Y48*[5]QCI!$R48/100</f>
        <v>#REF!</v>
      </c>
      <c r="BN43" s="647" t="e">
        <f>BL43/100*[5]QCI!$Y48*([5]QCI!$U48+[5]QCI!$W48)</f>
        <v>#REF!</v>
      </c>
      <c r="BO43" s="648" t="e">
        <f>BM43+BN43</f>
        <v>#REF!</v>
      </c>
      <c r="BP43" s="646">
        <f>'[5]Percentuais do Cronograma'!BL22</f>
        <v>4.1666666666600003</v>
      </c>
      <c r="BQ43" s="647" t="e">
        <f>BP43*[5]QCI!$Y48*[5]QCI!$R48/100</f>
        <v>#REF!</v>
      </c>
      <c r="BR43" s="647" t="e">
        <f>BP43/100*[5]QCI!$Y48*([5]QCI!$U48+[5]QCI!$W48)</f>
        <v>#REF!</v>
      </c>
      <c r="BS43" s="648" t="e">
        <f>BQ43+BR43</f>
        <v>#REF!</v>
      </c>
      <c r="BT43" s="646">
        <f>'[5]Percentuais do Cronograma'!BP22</f>
        <v>4.1666666666600003</v>
      </c>
      <c r="BU43" s="647" t="e">
        <f>BT43*[5]QCI!$Y48*[5]QCI!$R48/100</f>
        <v>#REF!</v>
      </c>
      <c r="BV43" s="647" t="e">
        <f>BT43/100*[5]QCI!$Y48*([5]QCI!$U48+[5]QCI!$W48)</f>
        <v>#REF!</v>
      </c>
      <c r="BW43" s="648" t="e">
        <f>BU43+BV43</f>
        <v>#REF!</v>
      </c>
      <c r="BX43" s="646">
        <f>'[5]Percentuais do Cronograma'!BT22</f>
        <v>4.1666666666600003</v>
      </c>
      <c r="BY43" s="647" t="e">
        <f>BX43*[5]QCI!$Y48*[5]QCI!$R48/100</f>
        <v>#REF!</v>
      </c>
      <c r="BZ43" s="647" t="e">
        <f>BX43/100*[5]QCI!$Y48*([5]QCI!$U48+[5]QCI!$W48)</f>
        <v>#REF!</v>
      </c>
      <c r="CA43" s="648" t="e">
        <f>BY43+BZ43</f>
        <v>#REF!</v>
      </c>
      <c r="CB43" s="646">
        <f>'[5]Percentuais do Cronograma'!BX22</f>
        <v>4.1666666666600003</v>
      </c>
      <c r="CC43" s="647" t="e">
        <f>CB43*[5]QCI!$Y48*[5]QCI!$R48/100</f>
        <v>#REF!</v>
      </c>
      <c r="CD43" s="647" t="e">
        <f>CB43/100*[5]QCI!$Y48*([5]QCI!$U48+[5]QCI!$W48)</f>
        <v>#REF!</v>
      </c>
      <c r="CE43" s="648" t="e">
        <f>CC43+CD43</f>
        <v>#REF!</v>
      </c>
      <c r="CF43" s="646">
        <f>'[5]Percentuais do Cronograma'!CB22</f>
        <v>4.1666666666600003</v>
      </c>
      <c r="CG43" s="647" t="e">
        <f>CF43*[5]QCI!$Y48*[5]QCI!$R48/100</f>
        <v>#REF!</v>
      </c>
      <c r="CH43" s="647" t="e">
        <f>CF43/100*[5]QCI!$Y48*([5]QCI!$U48+[5]QCI!$W48)</f>
        <v>#REF!</v>
      </c>
      <c r="CI43" s="648" t="e">
        <f>CG43+CH43</f>
        <v>#REF!</v>
      </c>
      <c r="CJ43" s="646">
        <f>'[5]Percentuais do Cronograma'!CF22</f>
        <v>4.1666666666600003</v>
      </c>
      <c r="CK43" s="647" t="e">
        <f>CJ43*[5]QCI!$Y48*[5]QCI!$R48/100</f>
        <v>#REF!</v>
      </c>
      <c r="CL43" s="647" t="e">
        <f>CJ43/100*[5]QCI!$Y48*([5]QCI!$U48+[5]QCI!$W48)</f>
        <v>#REF!</v>
      </c>
      <c r="CM43" s="648" t="e">
        <f>CK43+CL43</f>
        <v>#REF!</v>
      </c>
      <c r="CN43" s="646">
        <f>'[5]Percentuais do Cronograma'!CJ22</f>
        <v>4.1666666666600003</v>
      </c>
      <c r="CO43" s="647" t="e">
        <f>CN43*[5]QCI!$Y48*[5]QCI!$R48/100</f>
        <v>#REF!</v>
      </c>
      <c r="CP43" s="647" t="e">
        <f>CN43/100*[5]QCI!$Y48*([5]QCI!$U48+[5]QCI!$W48)</f>
        <v>#REF!</v>
      </c>
      <c r="CQ43" s="648" t="e">
        <f>CO43+CP43</f>
        <v>#REF!</v>
      </c>
      <c r="CR43" s="646">
        <f>'[5]Percentuais do Cronograma'!CN22</f>
        <v>4.1666666666600003</v>
      </c>
      <c r="CS43" s="647" t="e">
        <f>CR43*[5]QCI!$Y48*[5]QCI!$R48/100</f>
        <v>#REF!</v>
      </c>
      <c r="CT43" s="647" t="e">
        <f>CR43/100*[5]QCI!$Y48*([5]QCI!$U48+[5]QCI!$W48)</f>
        <v>#REF!</v>
      </c>
      <c r="CU43" s="648" t="e">
        <f>CS43+CT43</f>
        <v>#REF!</v>
      </c>
      <c r="CV43" s="646">
        <f>'[5]Percentuais do Cronograma'!CR22</f>
        <v>4.1666666666600003</v>
      </c>
      <c r="CW43" s="647" t="e">
        <f>CV43*[5]QCI!$Y48*[5]QCI!$R48/100</f>
        <v>#REF!</v>
      </c>
      <c r="CX43" s="647" t="e">
        <f>CV43/100*[5]QCI!$Y48*([5]QCI!$U48+[5]QCI!$W48)</f>
        <v>#REF!</v>
      </c>
      <c r="CY43" s="648" t="e">
        <f>CW43+CX43</f>
        <v>#REF!</v>
      </c>
      <c r="CZ43" s="646">
        <f>'[5]Percentuais do Cronograma'!CV22</f>
        <v>4.1666666666600003</v>
      </c>
      <c r="DA43" s="647" t="e">
        <f>CZ43*[5]QCI!$Y48*[5]QCI!$R48/100</f>
        <v>#REF!</v>
      </c>
      <c r="DB43" s="647" t="e">
        <f>CZ43/100*[5]QCI!$Y48*([5]QCI!$U48+[5]QCI!$W48)</f>
        <v>#REF!</v>
      </c>
      <c r="DC43" s="648" t="e">
        <f>DA43+DB43</f>
        <v>#REF!</v>
      </c>
      <c r="DD43" s="646" t="e">
        <f>'[5]Percentuais do Cronograma'!CZ22</f>
        <v>#REF!</v>
      </c>
      <c r="DE43" s="647" t="e">
        <f>DD43*[5]QCI!$Y48*[5]QCI!$R48/100</f>
        <v>#REF!</v>
      </c>
      <c r="DF43" s="647" t="e">
        <f>DD43/100*[5]QCI!$Y48*([5]QCI!$U48+[5]QCI!$W48)</f>
        <v>#REF!</v>
      </c>
      <c r="DG43" s="648" t="e">
        <f>DE43+DF43</f>
        <v>#REF!</v>
      </c>
      <c r="DH43" s="646" t="e">
        <f>'[5]Percentuais do Cronograma'!DD22</f>
        <v>#REF!</v>
      </c>
      <c r="DI43" s="647" t="e">
        <f>DH43*[5]QCI!$Y48*[5]QCI!$R48/100</f>
        <v>#REF!</v>
      </c>
      <c r="DJ43" s="647" t="e">
        <f>DH43/100*[5]QCI!$Y48*([5]QCI!$U48+[5]QCI!$W48)</f>
        <v>#REF!</v>
      </c>
      <c r="DK43" s="648" t="e">
        <f>DI43+DJ43</f>
        <v>#REF!</v>
      </c>
      <c r="DL43" s="646" t="e">
        <f>'[5]Percentuais do Cronograma'!DH22</f>
        <v>#REF!</v>
      </c>
      <c r="DM43" s="647" t="e">
        <f>DL43*[5]QCI!$Y48*[5]QCI!$R48/100</f>
        <v>#REF!</v>
      </c>
      <c r="DN43" s="647" t="e">
        <f>DL43/100*[5]QCI!$Y48*([5]QCI!$U48+[5]QCI!$W48)</f>
        <v>#REF!</v>
      </c>
      <c r="DO43" s="648" t="e">
        <f>DM43+DN43</f>
        <v>#REF!</v>
      </c>
      <c r="DP43" s="646" t="e">
        <f>'[5]Percentuais do Cronograma'!DL22</f>
        <v>#REF!</v>
      </c>
      <c r="DQ43" s="647" t="e">
        <f>DP43*[5]QCI!$Y48*[5]QCI!$R48/100</f>
        <v>#REF!</v>
      </c>
      <c r="DR43" s="647" t="e">
        <f>DP43/100*[5]QCI!$Y48*([5]QCI!$U48+[5]QCI!$W48)</f>
        <v>#REF!</v>
      </c>
      <c r="DS43" s="648" t="e">
        <f>DQ43+DR43</f>
        <v>#REF!</v>
      </c>
      <c r="DT43" s="646" t="e">
        <f>'[5]Percentuais do Cronograma'!DP22</f>
        <v>#REF!</v>
      </c>
      <c r="DU43" s="647" t="e">
        <f>DT43*[5]QCI!$Y48*[5]QCI!$R48/100</f>
        <v>#REF!</v>
      </c>
      <c r="DV43" s="647" t="e">
        <f>DT43/100*[5]QCI!$Y48*([5]QCI!$U48+[5]QCI!$W48)</f>
        <v>#REF!</v>
      </c>
      <c r="DW43" s="648" t="e">
        <f>DU43+DV43</f>
        <v>#REF!</v>
      </c>
      <c r="DX43" s="646" t="e">
        <f>'[5]Percentuais do Cronograma'!DT22</f>
        <v>#REF!</v>
      </c>
      <c r="DY43" s="647" t="e">
        <f>DX43*[5]QCI!$Y48*[5]QCI!$R48/100</f>
        <v>#REF!</v>
      </c>
      <c r="DZ43" s="647" t="e">
        <f>DX43/100*[5]QCI!$Y48*([5]QCI!$U48+[5]QCI!$W48)</f>
        <v>#REF!</v>
      </c>
      <c r="EA43" s="648" t="e">
        <f>DY43+DZ43</f>
        <v>#REF!</v>
      </c>
    </row>
    <row r="44" spans="2:131" ht="12.75" hidden="1" customHeight="1">
      <c r="B44" s="649"/>
      <c r="C44" s="650"/>
      <c r="D44" s="651" t="s">
        <v>674</v>
      </c>
      <c r="E44" s="652" t="s">
        <v>676</v>
      </c>
      <c r="F44" s="653">
        <f>IF(F45&lt;&gt;0,F43-F45,0)</f>
        <v>0</v>
      </c>
      <c r="G44" s="654"/>
      <c r="H44" s="655"/>
      <c r="I44" s="656"/>
      <c r="J44" s="656"/>
      <c r="K44" s="657"/>
      <c r="L44" s="658" t="e">
        <f t="shared" ref="L44:BW44" si="28">L43+H44</f>
        <v>#REF!</v>
      </c>
      <c r="M44" s="658" t="e">
        <f t="shared" si="28"/>
        <v>#REF!</v>
      </c>
      <c r="N44" s="659" t="e">
        <f t="shared" si="28"/>
        <v>#REF!</v>
      </c>
      <c r="O44" s="660" t="e">
        <f t="shared" si="28"/>
        <v>#REF!</v>
      </c>
      <c r="P44" s="661" t="e">
        <f t="shared" si="28"/>
        <v>#REF!</v>
      </c>
      <c r="Q44" s="662" t="e">
        <f t="shared" si="28"/>
        <v>#REF!</v>
      </c>
      <c r="R44" s="663" t="e">
        <f t="shared" si="28"/>
        <v>#REF!</v>
      </c>
      <c r="S44" s="664" t="e">
        <f t="shared" si="28"/>
        <v>#REF!</v>
      </c>
      <c r="T44" s="661" t="e">
        <f t="shared" si="28"/>
        <v>#REF!</v>
      </c>
      <c r="U44" s="662" t="e">
        <f t="shared" si="28"/>
        <v>#REF!</v>
      </c>
      <c r="V44" s="663" t="e">
        <f t="shared" si="28"/>
        <v>#REF!</v>
      </c>
      <c r="W44" s="664" t="e">
        <f t="shared" si="28"/>
        <v>#REF!</v>
      </c>
      <c r="X44" s="661" t="e">
        <f t="shared" si="28"/>
        <v>#REF!</v>
      </c>
      <c r="Y44" s="662" t="e">
        <f t="shared" si="28"/>
        <v>#REF!</v>
      </c>
      <c r="Z44" s="663" t="e">
        <f t="shared" si="28"/>
        <v>#REF!</v>
      </c>
      <c r="AA44" s="664" t="e">
        <f t="shared" si="28"/>
        <v>#REF!</v>
      </c>
      <c r="AB44" s="661" t="e">
        <f t="shared" si="28"/>
        <v>#REF!</v>
      </c>
      <c r="AC44" s="662" t="e">
        <f t="shared" si="28"/>
        <v>#REF!</v>
      </c>
      <c r="AD44" s="663" t="e">
        <f t="shared" si="28"/>
        <v>#REF!</v>
      </c>
      <c r="AE44" s="664" t="e">
        <f t="shared" si="28"/>
        <v>#REF!</v>
      </c>
      <c r="AF44" s="661" t="e">
        <f t="shared" si="28"/>
        <v>#REF!</v>
      </c>
      <c r="AG44" s="662" t="e">
        <f t="shared" si="28"/>
        <v>#REF!</v>
      </c>
      <c r="AH44" s="663" t="e">
        <f t="shared" si="28"/>
        <v>#REF!</v>
      </c>
      <c r="AI44" s="664" t="e">
        <f t="shared" si="28"/>
        <v>#REF!</v>
      </c>
      <c r="AJ44" s="661" t="e">
        <f t="shared" si="28"/>
        <v>#REF!</v>
      </c>
      <c r="AK44" s="662" t="e">
        <f t="shared" si="28"/>
        <v>#REF!</v>
      </c>
      <c r="AL44" s="663" t="e">
        <f t="shared" si="28"/>
        <v>#REF!</v>
      </c>
      <c r="AM44" s="664" t="e">
        <f t="shared" si="28"/>
        <v>#REF!</v>
      </c>
      <c r="AN44" s="661" t="e">
        <f t="shared" si="28"/>
        <v>#REF!</v>
      </c>
      <c r="AO44" s="662" t="e">
        <f t="shared" si="28"/>
        <v>#REF!</v>
      </c>
      <c r="AP44" s="663" t="e">
        <f t="shared" si="28"/>
        <v>#REF!</v>
      </c>
      <c r="AQ44" s="664" t="e">
        <f t="shared" si="28"/>
        <v>#REF!</v>
      </c>
      <c r="AR44" s="661" t="e">
        <f t="shared" si="28"/>
        <v>#REF!</v>
      </c>
      <c r="AS44" s="662" t="e">
        <f t="shared" si="28"/>
        <v>#REF!</v>
      </c>
      <c r="AT44" s="663" t="e">
        <f t="shared" si="28"/>
        <v>#REF!</v>
      </c>
      <c r="AU44" s="664" t="e">
        <f t="shared" si="28"/>
        <v>#REF!</v>
      </c>
      <c r="AV44" s="661" t="e">
        <f t="shared" si="28"/>
        <v>#REF!</v>
      </c>
      <c r="AW44" s="662" t="e">
        <f t="shared" si="28"/>
        <v>#REF!</v>
      </c>
      <c r="AX44" s="663" t="e">
        <f t="shared" si="28"/>
        <v>#REF!</v>
      </c>
      <c r="AY44" s="664" t="e">
        <f t="shared" si="28"/>
        <v>#REF!</v>
      </c>
      <c r="AZ44" s="661" t="e">
        <f t="shared" si="28"/>
        <v>#REF!</v>
      </c>
      <c r="BA44" s="662" t="e">
        <f t="shared" si="28"/>
        <v>#REF!</v>
      </c>
      <c r="BB44" s="663" t="e">
        <f t="shared" si="28"/>
        <v>#REF!</v>
      </c>
      <c r="BC44" s="664" t="e">
        <f t="shared" si="28"/>
        <v>#REF!</v>
      </c>
      <c r="BD44" s="661" t="e">
        <f t="shared" si="28"/>
        <v>#REF!</v>
      </c>
      <c r="BE44" s="662" t="e">
        <f t="shared" si="28"/>
        <v>#REF!</v>
      </c>
      <c r="BF44" s="663" t="e">
        <f t="shared" si="28"/>
        <v>#REF!</v>
      </c>
      <c r="BG44" s="664" t="e">
        <f t="shared" si="28"/>
        <v>#REF!</v>
      </c>
      <c r="BH44" s="661" t="e">
        <f t="shared" si="28"/>
        <v>#REF!</v>
      </c>
      <c r="BI44" s="662" t="e">
        <f t="shared" si="28"/>
        <v>#REF!</v>
      </c>
      <c r="BJ44" s="663" t="e">
        <f t="shared" si="28"/>
        <v>#REF!</v>
      </c>
      <c r="BK44" s="664" t="e">
        <f t="shared" si="28"/>
        <v>#REF!</v>
      </c>
      <c r="BL44" s="661" t="e">
        <f t="shared" si="28"/>
        <v>#REF!</v>
      </c>
      <c r="BM44" s="662" t="e">
        <f t="shared" si="28"/>
        <v>#REF!</v>
      </c>
      <c r="BN44" s="663" t="e">
        <f t="shared" si="28"/>
        <v>#REF!</v>
      </c>
      <c r="BO44" s="664" t="e">
        <f t="shared" si="28"/>
        <v>#REF!</v>
      </c>
      <c r="BP44" s="661" t="e">
        <f t="shared" si="28"/>
        <v>#REF!</v>
      </c>
      <c r="BQ44" s="662" t="e">
        <f t="shared" si="28"/>
        <v>#REF!</v>
      </c>
      <c r="BR44" s="663" t="e">
        <f t="shared" si="28"/>
        <v>#REF!</v>
      </c>
      <c r="BS44" s="664" t="e">
        <f t="shared" si="28"/>
        <v>#REF!</v>
      </c>
      <c r="BT44" s="661" t="e">
        <f t="shared" si="28"/>
        <v>#REF!</v>
      </c>
      <c r="BU44" s="662" t="e">
        <f t="shared" si="28"/>
        <v>#REF!</v>
      </c>
      <c r="BV44" s="663" t="e">
        <f t="shared" si="28"/>
        <v>#REF!</v>
      </c>
      <c r="BW44" s="664" t="e">
        <f t="shared" si="28"/>
        <v>#REF!</v>
      </c>
      <c r="BX44" s="661" t="e">
        <f t="shared" ref="BX44:EA44" si="29">BX43+BT44</f>
        <v>#REF!</v>
      </c>
      <c r="BY44" s="662" t="e">
        <f t="shared" si="29"/>
        <v>#REF!</v>
      </c>
      <c r="BZ44" s="663" t="e">
        <f t="shared" si="29"/>
        <v>#REF!</v>
      </c>
      <c r="CA44" s="664" t="e">
        <f t="shared" si="29"/>
        <v>#REF!</v>
      </c>
      <c r="CB44" s="661" t="e">
        <f t="shared" si="29"/>
        <v>#REF!</v>
      </c>
      <c r="CC44" s="662" t="e">
        <f t="shared" si="29"/>
        <v>#REF!</v>
      </c>
      <c r="CD44" s="663" t="e">
        <f t="shared" si="29"/>
        <v>#REF!</v>
      </c>
      <c r="CE44" s="664" t="e">
        <f t="shared" si="29"/>
        <v>#REF!</v>
      </c>
      <c r="CF44" s="661" t="e">
        <f t="shared" si="29"/>
        <v>#REF!</v>
      </c>
      <c r="CG44" s="662" t="e">
        <f t="shared" si="29"/>
        <v>#REF!</v>
      </c>
      <c r="CH44" s="663" t="e">
        <f t="shared" si="29"/>
        <v>#REF!</v>
      </c>
      <c r="CI44" s="664" t="e">
        <f t="shared" si="29"/>
        <v>#REF!</v>
      </c>
      <c r="CJ44" s="661" t="e">
        <f t="shared" si="29"/>
        <v>#REF!</v>
      </c>
      <c r="CK44" s="662" t="e">
        <f t="shared" si="29"/>
        <v>#REF!</v>
      </c>
      <c r="CL44" s="663" t="e">
        <f t="shared" si="29"/>
        <v>#REF!</v>
      </c>
      <c r="CM44" s="664" t="e">
        <f t="shared" si="29"/>
        <v>#REF!</v>
      </c>
      <c r="CN44" s="661" t="e">
        <f t="shared" si="29"/>
        <v>#REF!</v>
      </c>
      <c r="CO44" s="662" t="e">
        <f t="shared" si="29"/>
        <v>#REF!</v>
      </c>
      <c r="CP44" s="663" t="e">
        <f t="shared" si="29"/>
        <v>#REF!</v>
      </c>
      <c r="CQ44" s="664" t="e">
        <f t="shared" si="29"/>
        <v>#REF!</v>
      </c>
      <c r="CR44" s="661" t="e">
        <f t="shared" si="29"/>
        <v>#REF!</v>
      </c>
      <c r="CS44" s="662" t="e">
        <f t="shared" si="29"/>
        <v>#REF!</v>
      </c>
      <c r="CT44" s="663" t="e">
        <f t="shared" si="29"/>
        <v>#REF!</v>
      </c>
      <c r="CU44" s="664" t="e">
        <f t="shared" si="29"/>
        <v>#REF!</v>
      </c>
      <c r="CV44" s="661" t="e">
        <f t="shared" si="29"/>
        <v>#REF!</v>
      </c>
      <c r="CW44" s="662" t="e">
        <f t="shared" si="29"/>
        <v>#REF!</v>
      </c>
      <c r="CX44" s="663" t="e">
        <f t="shared" si="29"/>
        <v>#REF!</v>
      </c>
      <c r="CY44" s="664" t="e">
        <f t="shared" si="29"/>
        <v>#REF!</v>
      </c>
      <c r="CZ44" s="661" t="e">
        <f t="shared" si="29"/>
        <v>#REF!</v>
      </c>
      <c r="DA44" s="662" t="e">
        <f t="shared" si="29"/>
        <v>#REF!</v>
      </c>
      <c r="DB44" s="663" t="e">
        <f t="shared" si="29"/>
        <v>#REF!</v>
      </c>
      <c r="DC44" s="664" t="e">
        <f t="shared" si="29"/>
        <v>#REF!</v>
      </c>
      <c r="DD44" s="661" t="e">
        <f t="shared" si="29"/>
        <v>#REF!</v>
      </c>
      <c r="DE44" s="662" t="e">
        <f t="shared" si="29"/>
        <v>#REF!</v>
      </c>
      <c r="DF44" s="663" t="e">
        <f t="shared" si="29"/>
        <v>#REF!</v>
      </c>
      <c r="DG44" s="664" t="e">
        <f t="shared" si="29"/>
        <v>#REF!</v>
      </c>
      <c r="DH44" s="661" t="e">
        <f t="shared" si="29"/>
        <v>#REF!</v>
      </c>
      <c r="DI44" s="662" t="e">
        <f t="shared" si="29"/>
        <v>#REF!</v>
      </c>
      <c r="DJ44" s="663" t="e">
        <f t="shared" si="29"/>
        <v>#REF!</v>
      </c>
      <c r="DK44" s="664" t="e">
        <f t="shared" si="29"/>
        <v>#REF!</v>
      </c>
      <c r="DL44" s="661" t="e">
        <f t="shared" si="29"/>
        <v>#REF!</v>
      </c>
      <c r="DM44" s="662" t="e">
        <f t="shared" si="29"/>
        <v>#REF!</v>
      </c>
      <c r="DN44" s="663" t="e">
        <f t="shared" si="29"/>
        <v>#REF!</v>
      </c>
      <c r="DO44" s="664" t="e">
        <f t="shared" si="29"/>
        <v>#REF!</v>
      </c>
      <c r="DP44" s="661" t="e">
        <f t="shared" si="29"/>
        <v>#REF!</v>
      </c>
      <c r="DQ44" s="662" t="e">
        <f t="shared" si="29"/>
        <v>#REF!</v>
      </c>
      <c r="DR44" s="663" t="e">
        <f t="shared" si="29"/>
        <v>#REF!</v>
      </c>
      <c r="DS44" s="664" t="e">
        <f t="shared" si="29"/>
        <v>#REF!</v>
      </c>
      <c r="DT44" s="661" t="e">
        <f t="shared" si="29"/>
        <v>#REF!</v>
      </c>
      <c r="DU44" s="662" t="e">
        <f t="shared" si="29"/>
        <v>#REF!</v>
      </c>
      <c r="DV44" s="663" t="e">
        <f t="shared" si="29"/>
        <v>#REF!</v>
      </c>
      <c r="DW44" s="664" t="e">
        <f t="shared" si="29"/>
        <v>#REF!</v>
      </c>
      <c r="DX44" s="661" t="e">
        <f t="shared" si="29"/>
        <v>#REF!</v>
      </c>
      <c r="DY44" s="662" t="e">
        <f t="shared" si="29"/>
        <v>#REF!</v>
      </c>
      <c r="DZ44" s="663" t="e">
        <f t="shared" si="29"/>
        <v>#REF!</v>
      </c>
      <c r="EA44" s="664" t="e">
        <f t="shared" si="29"/>
        <v>#REF!</v>
      </c>
    </row>
    <row r="45" spans="2:131" ht="12.75" hidden="1" customHeight="1">
      <c r="B45" s="649"/>
      <c r="C45" s="650"/>
      <c r="D45" s="665" t="s">
        <v>677</v>
      </c>
      <c r="E45" s="666" t="s">
        <v>678</v>
      </c>
      <c r="F45" s="667"/>
      <c r="G45" s="668">
        <f>IF(F45=0,0,F45/F$115)</f>
        <v>0</v>
      </c>
      <c r="H45" s="669"/>
      <c r="I45" s="670"/>
      <c r="J45" s="670"/>
      <c r="K45" s="671"/>
      <c r="L45" s="672">
        <f>IF(O45&lt;&gt;0,(O45/$F45)*100,0)</f>
        <v>0</v>
      </c>
      <c r="M45" s="672">
        <f>ROUND(O45*[5]QCI!$R$16,2)</f>
        <v>0</v>
      </c>
      <c r="N45" s="673">
        <f>O45-M45</f>
        <v>0</v>
      </c>
      <c r="O45" s="674"/>
      <c r="P45" s="675">
        <f>IF(S45&lt;&gt;0,(S45/$F45)*100,0)</f>
        <v>0</v>
      </c>
      <c r="Q45" s="672">
        <f>ROUND(S45*[5]QCI!$R$16,2)</f>
        <v>0</v>
      </c>
      <c r="R45" s="672">
        <f>S45-Q45</f>
        <v>0</v>
      </c>
      <c r="S45" s="674"/>
      <c r="T45" s="675">
        <f>IF(W45&lt;&gt;0,(W45/$F45)*100,0)</f>
        <v>0</v>
      </c>
      <c r="U45" s="672">
        <f>ROUND(W45*[5]QCI!$R$16,2)</f>
        <v>0</v>
      </c>
      <c r="V45" s="672">
        <f>W45-U45</f>
        <v>0</v>
      </c>
      <c r="W45" s="674"/>
      <c r="X45" s="675">
        <f>IF(AA45&lt;&gt;0,(AA45/$F45)*100,0)</f>
        <v>0</v>
      </c>
      <c r="Y45" s="672">
        <f>ROUND(AA45*[5]QCI!$R$16,2)</f>
        <v>0</v>
      </c>
      <c r="Z45" s="672">
        <f>AA45-Y45</f>
        <v>0</v>
      </c>
      <c r="AA45" s="674"/>
      <c r="AB45" s="675">
        <f>IF(AE45&lt;&gt;0,(AE45/$F45)*100,0)</f>
        <v>0</v>
      </c>
      <c r="AC45" s="672">
        <f>ROUND(AE45*[5]QCI!$R$16,2)</f>
        <v>0</v>
      </c>
      <c r="AD45" s="672">
        <f>AE45-AC45</f>
        <v>0</v>
      </c>
      <c r="AE45" s="674"/>
      <c r="AF45" s="675">
        <f>IF(AI45&lt;&gt;0,(AI45/$F45)*100,0)</f>
        <v>0</v>
      </c>
      <c r="AG45" s="672">
        <f>ROUND(AI45*[5]QCI!$R$16,2)</f>
        <v>0</v>
      </c>
      <c r="AH45" s="672">
        <f>AI45-AG45</f>
        <v>0</v>
      </c>
      <c r="AI45" s="674"/>
      <c r="AJ45" s="675">
        <f>IF(AM45&lt;&gt;0,(AM45/$F45)*100,0)</f>
        <v>0</v>
      </c>
      <c r="AK45" s="672">
        <f>ROUND(AM45*[5]QCI!$R$16,2)</f>
        <v>0</v>
      </c>
      <c r="AL45" s="672">
        <f>AM45-AK45</f>
        <v>0</v>
      </c>
      <c r="AM45" s="674"/>
      <c r="AN45" s="675">
        <f>IF(AQ45&lt;&gt;0,(AQ45/$F45)*100,0)</f>
        <v>0</v>
      </c>
      <c r="AO45" s="672">
        <f>ROUND(AQ45*[5]QCI!$R$16,2)</f>
        <v>0</v>
      </c>
      <c r="AP45" s="672">
        <f>AQ45-AO45</f>
        <v>0</v>
      </c>
      <c r="AQ45" s="674"/>
      <c r="AR45" s="675">
        <f>IF(AU45&lt;&gt;0,(AU45/$F45)*100,0)</f>
        <v>0</v>
      </c>
      <c r="AS45" s="672">
        <f>ROUND(AU45*[5]QCI!$R$16,2)</f>
        <v>0</v>
      </c>
      <c r="AT45" s="672">
        <f>AU45-AS45</f>
        <v>0</v>
      </c>
      <c r="AU45" s="674"/>
      <c r="AV45" s="675">
        <f>IF(AY45&lt;&gt;0,(AY45/$F45)*100,0)</f>
        <v>0</v>
      </c>
      <c r="AW45" s="672">
        <f>ROUND(AY45*[5]QCI!$R$16,2)</f>
        <v>0</v>
      </c>
      <c r="AX45" s="672">
        <f>AY45-AW45</f>
        <v>0</v>
      </c>
      <c r="AY45" s="674"/>
      <c r="AZ45" s="675">
        <f>IF(BC45&lt;&gt;0,(BC45/$F45)*100,0)</f>
        <v>0</v>
      </c>
      <c r="BA45" s="672">
        <f>ROUND(BC45*[5]QCI!$R$16,2)</f>
        <v>0</v>
      </c>
      <c r="BB45" s="672">
        <f>BC45-BA45</f>
        <v>0</v>
      </c>
      <c r="BC45" s="674"/>
      <c r="BD45" s="675">
        <f>IF(BG45&lt;&gt;0,(BG45/$F45)*100,0)</f>
        <v>0</v>
      </c>
      <c r="BE45" s="672">
        <f>ROUND(BG45*[5]QCI!$R$16,2)</f>
        <v>0</v>
      </c>
      <c r="BF45" s="672">
        <f>BG45-BE45</f>
        <v>0</v>
      </c>
      <c r="BG45" s="674"/>
      <c r="BH45" s="675">
        <f>IF(BK45&lt;&gt;0,(BK45/$F45)*100,0)</f>
        <v>0</v>
      </c>
      <c r="BI45" s="672">
        <f>ROUND(BK45*[5]QCI!$R$16,2)</f>
        <v>0</v>
      </c>
      <c r="BJ45" s="672">
        <f>BK45-BI45</f>
        <v>0</v>
      </c>
      <c r="BK45" s="674"/>
      <c r="BL45" s="675">
        <f>IF(BO45&lt;&gt;0,(BO45/$F45)*100,0)</f>
        <v>0</v>
      </c>
      <c r="BM45" s="672">
        <f>ROUND(BO45*[5]QCI!$R$16,2)</f>
        <v>0</v>
      </c>
      <c r="BN45" s="672">
        <f>BO45-BM45</f>
        <v>0</v>
      </c>
      <c r="BO45" s="674"/>
      <c r="BP45" s="675">
        <f>IF(BS45&lt;&gt;0,(BS45/$F45)*100,0)</f>
        <v>0</v>
      </c>
      <c r="BQ45" s="672">
        <f>ROUND(BS45*[5]QCI!$R$16,2)</f>
        <v>0</v>
      </c>
      <c r="BR45" s="672">
        <f>BS45-BQ45</f>
        <v>0</v>
      </c>
      <c r="BS45" s="674"/>
      <c r="BT45" s="675">
        <f>IF(BW45&lt;&gt;0,(BW45/$F45)*100,0)</f>
        <v>0</v>
      </c>
      <c r="BU45" s="672">
        <f>ROUND(BW45*[5]QCI!$R$16,2)</f>
        <v>0</v>
      </c>
      <c r="BV45" s="672">
        <f>BW45-BU45</f>
        <v>0</v>
      </c>
      <c r="BW45" s="674"/>
      <c r="BX45" s="675">
        <f>IF(CA45&lt;&gt;0,(CA45/$F45)*100,0)</f>
        <v>0</v>
      </c>
      <c r="BY45" s="672">
        <f>ROUND(CA45*[5]QCI!$R$16,2)</f>
        <v>0</v>
      </c>
      <c r="BZ45" s="672">
        <f>CA45-BY45</f>
        <v>0</v>
      </c>
      <c r="CA45" s="674"/>
      <c r="CB45" s="675">
        <f>IF(CE45&lt;&gt;0,(CE45/$F45)*100,0)</f>
        <v>0</v>
      </c>
      <c r="CC45" s="672">
        <f>ROUND(CE45*[5]QCI!$R$16,2)</f>
        <v>0</v>
      </c>
      <c r="CD45" s="672">
        <f>CE45-CC45</f>
        <v>0</v>
      </c>
      <c r="CE45" s="674"/>
      <c r="CF45" s="675">
        <f>IF(CI45&lt;&gt;0,(CI45/$F45)*100,0)</f>
        <v>0</v>
      </c>
      <c r="CG45" s="672">
        <f>ROUND(CI45*[5]QCI!$R$16,2)</f>
        <v>0</v>
      </c>
      <c r="CH45" s="672">
        <f>CI45-CG45</f>
        <v>0</v>
      </c>
      <c r="CI45" s="674"/>
      <c r="CJ45" s="675">
        <f>IF(CM45&lt;&gt;0,(CM45/$F45)*100,0)</f>
        <v>0</v>
      </c>
      <c r="CK45" s="672">
        <f>ROUND(CM45*[5]QCI!$R$16,2)</f>
        <v>0</v>
      </c>
      <c r="CL45" s="672">
        <f>CM45-CK45</f>
        <v>0</v>
      </c>
      <c r="CM45" s="674"/>
      <c r="CN45" s="675">
        <f>IF(CQ45&lt;&gt;0,(CQ45/$F45)*100,0)</f>
        <v>0</v>
      </c>
      <c r="CO45" s="672">
        <f>ROUND(CQ45*[5]QCI!$R$16,2)</f>
        <v>0</v>
      </c>
      <c r="CP45" s="672">
        <f>CQ45-CO45</f>
        <v>0</v>
      </c>
      <c r="CQ45" s="674"/>
      <c r="CR45" s="675">
        <f>IF(CU45&lt;&gt;0,(CU45/$F45)*100,0)</f>
        <v>0</v>
      </c>
      <c r="CS45" s="672">
        <f>ROUND(CU45*[5]QCI!$R$16,2)</f>
        <v>0</v>
      </c>
      <c r="CT45" s="672">
        <f>CU45-CS45</f>
        <v>0</v>
      </c>
      <c r="CU45" s="674"/>
      <c r="CV45" s="675">
        <f>IF(CY45&lt;&gt;0,(CY45/$F45)*100,0)</f>
        <v>0</v>
      </c>
      <c r="CW45" s="672">
        <f>ROUND(CY45*[5]QCI!$R$16,2)</f>
        <v>0</v>
      </c>
      <c r="CX45" s="672">
        <f>CY45-CW45</f>
        <v>0</v>
      </c>
      <c r="CY45" s="674"/>
      <c r="CZ45" s="675">
        <f>IF(DC45&lt;&gt;0,(DC45/$F45)*100,0)</f>
        <v>0</v>
      </c>
      <c r="DA45" s="672">
        <f>ROUND(DC45*[5]QCI!$R$16,2)</f>
        <v>0</v>
      </c>
      <c r="DB45" s="672">
        <f>DC45-DA45</f>
        <v>0</v>
      </c>
      <c r="DC45" s="674"/>
      <c r="DD45" s="675">
        <f>IF(DG45&lt;&gt;0,(DG45/$F45)*100,0)</f>
        <v>0</v>
      </c>
      <c r="DE45" s="672">
        <f>ROUND(DG45*[5]QCI!$R$16,2)</f>
        <v>0</v>
      </c>
      <c r="DF45" s="672">
        <f>DG45-DE45</f>
        <v>0</v>
      </c>
      <c r="DG45" s="674"/>
      <c r="DH45" s="675">
        <f>IF(DK45&lt;&gt;0,(DK45/$F45)*100,0)</f>
        <v>0</v>
      </c>
      <c r="DI45" s="672">
        <f>ROUND(DK45*[5]QCI!$R$16,2)</f>
        <v>0</v>
      </c>
      <c r="DJ45" s="672">
        <f>DK45-DI45</f>
        <v>0</v>
      </c>
      <c r="DK45" s="674"/>
      <c r="DL45" s="675">
        <f>IF(DO45&lt;&gt;0,(DO45/$F45)*100,0)</f>
        <v>0</v>
      </c>
      <c r="DM45" s="672">
        <f>ROUND(DO45*[5]QCI!$R$16,2)</f>
        <v>0</v>
      </c>
      <c r="DN45" s="672">
        <f>DO45-DM45</f>
        <v>0</v>
      </c>
      <c r="DO45" s="674"/>
      <c r="DP45" s="675">
        <f>IF(DS45&lt;&gt;0,(DS45/$F45)*100,0)</f>
        <v>0</v>
      </c>
      <c r="DQ45" s="672">
        <f>ROUND(DS45*[5]QCI!$R$16,2)</f>
        <v>0</v>
      </c>
      <c r="DR45" s="672">
        <f>DS45-DQ45</f>
        <v>0</v>
      </c>
      <c r="DS45" s="674"/>
      <c r="DT45" s="675">
        <f>IF(DW45&lt;&gt;0,(DW45/$F45)*100,0)</f>
        <v>0</v>
      </c>
      <c r="DU45" s="672">
        <f>ROUND(DW45*[5]QCI!$R$16,2)</f>
        <v>0</v>
      </c>
      <c r="DV45" s="672">
        <f>DW45-DU45</f>
        <v>0</v>
      </c>
      <c r="DW45" s="674"/>
      <c r="DX45" s="675">
        <f>IF(EA45&lt;&gt;0,(EA45/$F45)*100,0)</f>
        <v>0</v>
      </c>
      <c r="DY45" s="672">
        <f>ROUND(EA45*[5]QCI!$R$16,2)</f>
        <v>0</v>
      </c>
      <c r="DZ45" s="672">
        <f>EA45-DY45</f>
        <v>0</v>
      </c>
      <c r="EA45" s="674"/>
    </row>
    <row r="46" spans="2:131" ht="12.75" hidden="1" customHeight="1">
      <c r="B46" s="688"/>
      <c r="C46" s="650"/>
      <c r="D46" s="676" t="s">
        <v>679</v>
      </c>
      <c r="E46" s="677" t="s">
        <v>680</v>
      </c>
      <c r="F46" s="678" t="e">
        <f>IF(F45=0,F43,F45)</f>
        <v>#REF!</v>
      </c>
      <c r="G46" s="679"/>
      <c r="H46" s="680"/>
      <c r="I46" s="681"/>
      <c r="J46" s="681"/>
      <c r="K46" s="682"/>
      <c r="L46" s="683">
        <f t="shared" ref="L46:BW46" si="30">L45+H46</f>
        <v>0</v>
      </c>
      <c r="M46" s="683">
        <f t="shared" si="30"/>
        <v>0</v>
      </c>
      <c r="N46" s="684">
        <f t="shared" si="30"/>
        <v>0</v>
      </c>
      <c r="O46" s="685">
        <f t="shared" si="30"/>
        <v>0</v>
      </c>
      <c r="P46" s="686">
        <f t="shared" si="30"/>
        <v>0</v>
      </c>
      <c r="Q46" s="683">
        <f t="shared" si="30"/>
        <v>0</v>
      </c>
      <c r="R46" s="683">
        <f t="shared" si="30"/>
        <v>0</v>
      </c>
      <c r="S46" s="685">
        <f t="shared" si="30"/>
        <v>0</v>
      </c>
      <c r="T46" s="686">
        <f t="shared" si="30"/>
        <v>0</v>
      </c>
      <c r="U46" s="683">
        <f t="shared" si="30"/>
        <v>0</v>
      </c>
      <c r="V46" s="683">
        <f t="shared" si="30"/>
        <v>0</v>
      </c>
      <c r="W46" s="685">
        <f t="shared" si="30"/>
        <v>0</v>
      </c>
      <c r="X46" s="686">
        <f t="shared" si="30"/>
        <v>0</v>
      </c>
      <c r="Y46" s="683">
        <f t="shared" si="30"/>
        <v>0</v>
      </c>
      <c r="Z46" s="683">
        <f t="shared" si="30"/>
        <v>0</v>
      </c>
      <c r="AA46" s="685">
        <f t="shared" si="30"/>
        <v>0</v>
      </c>
      <c r="AB46" s="686">
        <f t="shared" si="30"/>
        <v>0</v>
      </c>
      <c r="AC46" s="683">
        <f t="shared" si="30"/>
        <v>0</v>
      </c>
      <c r="AD46" s="683">
        <f t="shared" si="30"/>
        <v>0</v>
      </c>
      <c r="AE46" s="685">
        <f t="shared" si="30"/>
        <v>0</v>
      </c>
      <c r="AF46" s="686">
        <f t="shared" si="30"/>
        <v>0</v>
      </c>
      <c r="AG46" s="683">
        <f t="shared" si="30"/>
        <v>0</v>
      </c>
      <c r="AH46" s="683">
        <f t="shared" si="30"/>
        <v>0</v>
      </c>
      <c r="AI46" s="685">
        <f t="shared" si="30"/>
        <v>0</v>
      </c>
      <c r="AJ46" s="686">
        <f t="shared" si="30"/>
        <v>0</v>
      </c>
      <c r="AK46" s="683">
        <f t="shared" si="30"/>
        <v>0</v>
      </c>
      <c r="AL46" s="683">
        <f t="shared" si="30"/>
        <v>0</v>
      </c>
      <c r="AM46" s="685">
        <f t="shared" si="30"/>
        <v>0</v>
      </c>
      <c r="AN46" s="686">
        <f t="shared" si="30"/>
        <v>0</v>
      </c>
      <c r="AO46" s="683">
        <f t="shared" si="30"/>
        <v>0</v>
      </c>
      <c r="AP46" s="683">
        <f t="shared" si="30"/>
        <v>0</v>
      </c>
      <c r="AQ46" s="685">
        <f t="shared" si="30"/>
        <v>0</v>
      </c>
      <c r="AR46" s="686">
        <f t="shared" si="30"/>
        <v>0</v>
      </c>
      <c r="AS46" s="683">
        <f t="shared" si="30"/>
        <v>0</v>
      </c>
      <c r="AT46" s="683">
        <f t="shared" si="30"/>
        <v>0</v>
      </c>
      <c r="AU46" s="685">
        <f t="shared" si="30"/>
        <v>0</v>
      </c>
      <c r="AV46" s="686">
        <f t="shared" si="30"/>
        <v>0</v>
      </c>
      <c r="AW46" s="683">
        <f t="shared" si="30"/>
        <v>0</v>
      </c>
      <c r="AX46" s="683">
        <f t="shared" si="30"/>
        <v>0</v>
      </c>
      <c r="AY46" s="685">
        <f t="shared" si="30"/>
        <v>0</v>
      </c>
      <c r="AZ46" s="686">
        <f t="shared" si="30"/>
        <v>0</v>
      </c>
      <c r="BA46" s="683">
        <f t="shared" si="30"/>
        <v>0</v>
      </c>
      <c r="BB46" s="683">
        <f t="shared" si="30"/>
        <v>0</v>
      </c>
      <c r="BC46" s="685">
        <f t="shared" si="30"/>
        <v>0</v>
      </c>
      <c r="BD46" s="686">
        <f t="shared" si="30"/>
        <v>0</v>
      </c>
      <c r="BE46" s="683">
        <f t="shared" si="30"/>
        <v>0</v>
      </c>
      <c r="BF46" s="683">
        <f t="shared" si="30"/>
        <v>0</v>
      </c>
      <c r="BG46" s="685">
        <f t="shared" si="30"/>
        <v>0</v>
      </c>
      <c r="BH46" s="686">
        <f t="shared" si="30"/>
        <v>0</v>
      </c>
      <c r="BI46" s="683">
        <f t="shared" si="30"/>
        <v>0</v>
      </c>
      <c r="BJ46" s="683">
        <f t="shared" si="30"/>
        <v>0</v>
      </c>
      <c r="BK46" s="685">
        <f t="shared" si="30"/>
        <v>0</v>
      </c>
      <c r="BL46" s="686">
        <f t="shared" si="30"/>
        <v>0</v>
      </c>
      <c r="BM46" s="683">
        <f t="shared" si="30"/>
        <v>0</v>
      </c>
      <c r="BN46" s="683">
        <f t="shared" si="30"/>
        <v>0</v>
      </c>
      <c r="BO46" s="685">
        <f t="shared" si="30"/>
        <v>0</v>
      </c>
      <c r="BP46" s="686">
        <f t="shared" si="30"/>
        <v>0</v>
      </c>
      <c r="BQ46" s="683">
        <f t="shared" si="30"/>
        <v>0</v>
      </c>
      <c r="BR46" s="683">
        <f t="shared" si="30"/>
        <v>0</v>
      </c>
      <c r="BS46" s="685">
        <f t="shared" si="30"/>
        <v>0</v>
      </c>
      <c r="BT46" s="686">
        <f t="shared" si="30"/>
        <v>0</v>
      </c>
      <c r="BU46" s="683">
        <f t="shared" si="30"/>
        <v>0</v>
      </c>
      <c r="BV46" s="683">
        <f t="shared" si="30"/>
        <v>0</v>
      </c>
      <c r="BW46" s="685">
        <f t="shared" si="30"/>
        <v>0</v>
      </c>
      <c r="BX46" s="686">
        <f t="shared" ref="BX46:EA46" si="31">BX45+BT46</f>
        <v>0</v>
      </c>
      <c r="BY46" s="683">
        <f t="shared" si="31"/>
        <v>0</v>
      </c>
      <c r="BZ46" s="683">
        <f t="shared" si="31"/>
        <v>0</v>
      </c>
      <c r="CA46" s="685">
        <f t="shared" si="31"/>
        <v>0</v>
      </c>
      <c r="CB46" s="686">
        <f t="shared" si="31"/>
        <v>0</v>
      </c>
      <c r="CC46" s="683">
        <f t="shared" si="31"/>
        <v>0</v>
      </c>
      <c r="CD46" s="683">
        <f t="shared" si="31"/>
        <v>0</v>
      </c>
      <c r="CE46" s="685">
        <f t="shared" si="31"/>
        <v>0</v>
      </c>
      <c r="CF46" s="686">
        <f t="shared" si="31"/>
        <v>0</v>
      </c>
      <c r="CG46" s="683">
        <f t="shared" si="31"/>
        <v>0</v>
      </c>
      <c r="CH46" s="683">
        <f t="shared" si="31"/>
        <v>0</v>
      </c>
      <c r="CI46" s="685">
        <f t="shared" si="31"/>
        <v>0</v>
      </c>
      <c r="CJ46" s="686">
        <f t="shared" si="31"/>
        <v>0</v>
      </c>
      <c r="CK46" s="683">
        <f t="shared" si="31"/>
        <v>0</v>
      </c>
      <c r="CL46" s="683">
        <f t="shared" si="31"/>
        <v>0</v>
      </c>
      <c r="CM46" s="685">
        <f t="shared" si="31"/>
        <v>0</v>
      </c>
      <c r="CN46" s="686">
        <f t="shared" si="31"/>
        <v>0</v>
      </c>
      <c r="CO46" s="683">
        <f t="shared" si="31"/>
        <v>0</v>
      </c>
      <c r="CP46" s="683">
        <f t="shared" si="31"/>
        <v>0</v>
      </c>
      <c r="CQ46" s="685">
        <f t="shared" si="31"/>
        <v>0</v>
      </c>
      <c r="CR46" s="686">
        <f t="shared" si="31"/>
        <v>0</v>
      </c>
      <c r="CS46" s="683">
        <f t="shared" si="31"/>
        <v>0</v>
      </c>
      <c r="CT46" s="683">
        <f t="shared" si="31"/>
        <v>0</v>
      </c>
      <c r="CU46" s="685">
        <f t="shared" si="31"/>
        <v>0</v>
      </c>
      <c r="CV46" s="686">
        <f t="shared" si="31"/>
        <v>0</v>
      </c>
      <c r="CW46" s="683">
        <f t="shared" si="31"/>
        <v>0</v>
      </c>
      <c r="CX46" s="683">
        <f t="shared" si="31"/>
        <v>0</v>
      </c>
      <c r="CY46" s="685">
        <f t="shared" si="31"/>
        <v>0</v>
      </c>
      <c r="CZ46" s="686">
        <f t="shared" si="31"/>
        <v>0</v>
      </c>
      <c r="DA46" s="683">
        <f t="shared" si="31"/>
        <v>0</v>
      </c>
      <c r="DB46" s="683">
        <f t="shared" si="31"/>
        <v>0</v>
      </c>
      <c r="DC46" s="685">
        <f t="shared" si="31"/>
        <v>0</v>
      </c>
      <c r="DD46" s="686">
        <f t="shared" si="31"/>
        <v>0</v>
      </c>
      <c r="DE46" s="683">
        <f t="shared" si="31"/>
        <v>0</v>
      </c>
      <c r="DF46" s="683">
        <f t="shared" si="31"/>
        <v>0</v>
      </c>
      <c r="DG46" s="685">
        <f t="shared" si="31"/>
        <v>0</v>
      </c>
      <c r="DH46" s="686">
        <f t="shared" si="31"/>
        <v>0</v>
      </c>
      <c r="DI46" s="683">
        <f t="shared" si="31"/>
        <v>0</v>
      </c>
      <c r="DJ46" s="683">
        <f t="shared" si="31"/>
        <v>0</v>
      </c>
      <c r="DK46" s="685">
        <f t="shared" si="31"/>
        <v>0</v>
      </c>
      <c r="DL46" s="686">
        <f t="shared" si="31"/>
        <v>0</v>
      </c>
      <c r="DM46" s="683">
        <f t="shared" si="31"/>
        <v>0</v>
      </c>
      <c r="DN46" s="683">
        <f t="shared" si="31"/>
        <v>0</v>
      </c>
      <c r="DO46" s="685">
        <f t="shared" si="31"/>
        <v>0</v>
      </c>
      <c r="DP46" s="686">
        <f t="shared" si="31"/>
        <v>0</v>
      </c>
      <c r="DQ46" s="683">
        <f t="shared" si="31"/>
        <v>0</v>
      </c>
      <c r="DR46" s="683">
        <f t="shared" si="31"/>
        <v>0</v>
      </c>
      <c r="DS46" s="685">
        <f t="shared" si="31"/>
        <v>0</v>
      </c>
      <c r="DT46" s="686">
        <f t="shared" si="31"/>
        <v>0</v>
      </c>
      <c r="DU46" s="683">
        <f t="shared" si="31"/>
        <v>0</v>
      </c>
      <c r="DV46" s="683">
        <f t="shared" si="31"/>
        <v>0</v>
      </c>
      <c r="DW46" s="685">
        <f t="shared" si="31"/>
        <v>0</v>
      </c>
      <c r="DX46" s="686">
        <f t="shared" si="31"/>
        <v>0</v>
      </c>
      <c r="DY46" s="683">
        <f t="shared" si="31"/>
        <v>0</v>
      </c>
      <c r="DZ46" s="683">
        <f t="shared" si="31"/>
        <v>0</v>
      </c>
      <c r="EA46" s="685">
        <f t="shared" si="31"/>
        <v>0</v>
      </c>
    </row>
    <row r="47" spans="2:131" ht="12.75" customHeight="1">
      <c r="B47" s="633">
        <v>9</v>
      </c>
      <c r="C47" s="689" t="e">
        <f>[5]QCI!C53</f>
        <v>#REF!</v>
      </c>
      <c r="D47" s="635" t="s">
        <v>674</v>
      </c>
      <c r="E47" s="636" t="s">
        <v>675</v>
      </c>
      <c r="F47" s="637" t="e">
        <f>[5]QCI!Y53</f>
        <v>#REF!</v>
      </c>
      <c r="G47" s="638">
        <f>'[5]Percentuais do Cronograma'!G23</f>
        <v>2.3336731050390687E-3</v>
      </c>
      <c r="H47" s="639"/>
      <c r="I47" s="640"/>
      <c r="J47" s="640"/>
      <c r="K47" s="641"/>
      <c r="L47" s="642" t="e">
        <f>'[5]Percentuais do Cronograma'!H23</f>
        <v>#REF!</v>
      </c>
      <c r="M47" s="643" t="e">
        <f>L47*[5]QCI!$Y53*[5]QCI!$R53/100</f>
        <v>#REF!</v>
      </c>
      <c r="N47" s="644" t="e">
        <f>L47/100*[5]QCI!$Y53*([5]QCI!$U53+[5]QCI!$W53)</f>
        <v>#REF!</v>
      </c>
      <c r="O47" s="645" t="e">
        <f>M47+N47</f>
        <v>#REF!</v>
      </c>
      <c r="P47" s="646" t="e">
        <f>'[5]Percentuais do Cronograma'!L23</f>
        <v>#REF!</v>
      </c>
      <c r="Q47" s="647" t="e">
        <f>P47*[5]QCI!$Y53*[5]QCI!$R53/100</f>
        <v>#REF!</v>
      </c>
      <c r="R47" s="647" t="e">
        <f>P47/100*[5]QCI!$Y53*([5]QCI!$U53+[5]QCI!$W53)</f>
        <v>#REF!</v>
      </c>
      <c r="S47" s="648" t="e">
        <f>Q47+R47</f>
        <v>#REF!</v>
      </c>
      <c r="T47" s="646">
        <f>'[5]Percentuais do Cronograma'!P23</f>
        <v>4.1666666666600003</v>
      </c>
      <c r="U47" s="647" t="e">
        <f>T47*[5]QCI!$Y53*[5]QCI!$R53/100</f>
        <v>#REF!</v>
      </c>
      <c r="V47" s="647" t="e">
        <f>T47/100*[5]QCI!$Y53*([5]QCI!$U53+[5]QCI!$W53)</f>
        <v>#REF!</v>
      </c>
      <c r="W47" s="648" t="e">
        <f>U47+V47</f>
        <v>#REF!</v>
      </c>
      <c r="X47" s="646">
        <f>'[5]Percentuais do Cronograma'!T23</f>
        <v>4.1666666666600003</v>
      </c>
      <c r="Y47" s="647" t="e">
        <f>X47*[5]QCI!$Y53*[5]QCI!$R53/100</f>
        <v>#REF!</v>
      </c>
      <c r="Z47" s="647" t="e">
        <f>X47/100*[5]QCI!$Y53*([5]QCI!$U53+[5]QCI!$W53)</f>
        <v>#REF!</v>
      </c>
      <c r="AA47" s="648" t="e">
        <f>Y47+Z47</f>
        <v>#REF!</v>
      </c>
      <c r="AB47" s="646">
        <f>'[5]Percentuais do Cronograma'!X23</f>
        <v>4.1666666666600003</v>
      </c>
      <c r="AC47" s="647" t="e">
        <f>AB47*[5]QCI!$Y53*[5]QCI!$R53/100</f>
        <v>#REF!</v>
      </c>
      <c r="AD47" s="647" t="e">
        <f>AB47/100*[5]QCI!$Y53*([5]QCI!$U53+[5]QCI!$W53)</f>
        <v>#REF!</v>
      </c>
      <c r="AE47" s="648" t="e">
        <f>AC47+AD47</f>
        <v>#REF!</v>
      </c>
      <c r="AF47" s="646">
        <f>'[5]Percentuais do Cronograma'!AB23</f>
        <v>4.1666666666600003</v>
      </c>
      <c r="AG47" s="647" t="e">
        <f>AF47*[5]QCI!$Y53*[5]QCI!$R53/100</f>
        <v>#REF!</v>
      </c>
      <c r="AH47" s="647" t="e">
        <f>AF47/100*[5]QCI!$Y53*([5]QCI!$U53+[5]QCI!$W53)</f>
        <v>#REF!</v>
      </c>
      <c r="AI47" s="648" t="e">
        <f>AG47+AH47</f>
        <v>#REF!</v>
      </c>
      <c r="AJ47" s="646">
        <f>'[5]Percentuais do Cronograma'!AF23</f>
        <v>4.1666666666600003</v>
      </c>
      <c r="AK47" s="647" t="e">
        <f>AJ47*[5]QCI!$Y53*[5]QCI!$R53/100</f>
        <v>#REF!</v>
      </c>
      <c r="AL47" s="647" t="e">
        <f>AJ47/100*[5]QCI!$Y53*([5]QCI!$U53+[5]QCI!$W53)</f>
        <v>#REF!</v>
      </c>
      <c r="AM47" s="648" t="e">
        <f>AK47+AL47</f>
        <v>#REF!</v>
      </c>
      <c r="AN47" s="646">
        <f>'[5]Percentuais do Cronograma'!AJ23</f>
        <v>4.1666666666600003</v>
      </c>
      <c r="AO47" s="647" t="e">
        <f>AN47*[5]QCI!$Y53*[5]QCI!$R53/100</f>
        <v>#REF!</v>
      </c>
      <c r="AP47" s="647" t="e">
        <f>AN47/100*[5]QCI!$Y53*([5]QCI!$U53+[5]QCI!$W53)</f>
        <v>#REF!</v>
      </c>
      <c r="AQ47" s="648" t="e">
        <f>AO47+AP47</f>
        <v>#REF!</v>
      </c>
      <c r="AR47" s="646">
        <f>'[5]Percentuais do Cronograma'!AN23</f>
        <v>4.1666666666600003</v>
      </c>
      <c r="AS47" s="647" t="e">
        <f>AR47*[5]QCI!$Y53*[5]QCI!$R53/100</f>
        <v>#REF!</v>
      </c>
      <c r="AT47" s="647" t="e">
        <f>AR47/100*[5]QCI!$Y53*([5]QCI!$U53+[5]QCI!$W53)</f>
        <v>#REF!</v>
      </c>
      <c r="AU47" s="648" t="e">
        <f>AS47+AT47</f>
        <v>#REF!</v>
      </c>
      <c r="AV47" s="646">
        <f>'[5]Percentuais do Cronograma'!AR23</f>
        <v>4.1666666666600003</v>
      </c>
      <c r="AW47" s="647" t="e">
        <f>AV47*[5]QCI!$Y53*[5]QCI!$R53/100</f>
        <v>#REF!</v>
      </c>
      <c r="AX47" s="647" t="e">
        <f>AV47/100*[5]QCI!$Y53*([5]QCI!$U53+[5]QCI!$W53)</f>
        <v>#REF!</v>
      </c>
      <c r="AY47" s="648" t="e">
        <f>AW47+AX47</f>
        <v>#REF!</v>
      </c>
      <c r="AZ47" s="646">
        <f>'[5]Percentuais do Cronograma'!AV23</f>
        <v>4.1666666666600003</v>
      </c>
      <c r="BA47" s="647" t="e">
        <f>AZ47*[5]QCI!$Y53*[5]QCI!$R53/100</f>
        <v>#REF!</v>
      </c>
      <c r="BB47" s="647" t="e">
        <f>AZ47/100*[5]QCI!$Y53*([5]QCI!$U53+[5]QCI!$W53)</f>
        <v>#REF!</v>
      </c>
      <c r="BC47" s="648" t="e">
        <f>BA47+BB47</f>
        <v>#REF!</v>
      </c>
      <c r="BD47" s="646">
        <f>'[5]Percentuais do Cronograma'!AZ23</f>
        <v>4.1666666666600003</v>
      </c>
      <c r="BE47" s="647" t="e">
        <f>BD47*[5]QCI!$Y53*[5]QCI!$R53/100</f>
        <v>#REF!</v>
      </c>
      <c r="BF47" s="647" t="e">
        <f>BD47/100*[5]QCI!$Y53*([5]QCI!$U53+[5]QCI!$W53)</f>
        <v>#REF!</v>
      </c>
      <c r="BG47" s="648" t="e">
        <f>BE47+BF47</f>
        <v>#REF!</v>
      </c>
      <c r="BH47" s="646">
        <f>'[5]Percentuais do Cronograma'!BD23</f>
        <v>4.1666666666600003</v>
      </c>
      <c r="BI47" s="647" t="e">
        <f>BH47*[5]QCI!$Y53*[5]QCI!$R53/100</f>
        <v>#REF!</v>
      </c>
      <c r="BJ47" s="647" t="e">
        <f>BH47/100*[5]QCI!$Y53*([5]QCI!$U53+[5]QCI!$W53)</f>
        <v>#REF!</v>
      </c>
      <c r="BK47" s="648" t="e">
        <f>BI47+BJ47</f>
        <v>#REF!</v>
      </c>
      <c r="BL47" s="646">
        <f>'[5]Percentuais do Cronograma'!BH23</f>
        <v>4.1666666666600003</v>
      </c>
      <c r="BM47" s="647" t="e">
        <f>BL47*[5]QCI!$Y53*[5]QCI!$R53/100</f>
        <v>#REF!</v>
      </c>
      <c r="BN47" s="647" t="e">
        <f>BL47/100*[5]QCI!$Y53*([5]QCI!$U53+[5]QCI!$W53)</f>
        <v>#REF!</v>
      </c>
      <c r="BO47" s="648" t="e">
        <f>BM47+BN47</f>
        <v>#REF!</v>
      </c>
      <c r="BP47" s="646">
        <f>'[5]Percentuais do Cronograma'!BL23</f>
        <v>4.1666666666600003</v>
      </c>
      <c r="BQ47" s="647" t="e">
        <f>BP47*[5]QCI!$Y53*[5]QCI!$R53/100</f>
        <v>#REF!</v>
      </c>
      <c r="BR47" s="647" t="e">
        <f>BP47/100*[5]QCI!$Y53*([5]QCI!$U53+[5]QCI!$W53)</f>
        <v>#REF!</v>
      </c>
      <c r="BS47" s="648" t="e">
        <f>BQ47+BR47</f>
        <v>#REF!</v>
      </c>
      <c r="BT47" s="646">
        <f>'[5]Percentuais do Cronograma'!BP23</f>
        <v>4.1666666666600003</v>
      </c>
      <c r="BU47" s="647" t="e">
        <f>BT47*[5]QCI!$Y53*[5]QCI!$R53/100</f>
        <v>#REF!</v>
      </c>
      <c r="BV47" s="647" t="e">
        <f>BT47/100*[5]QCI!$Y53*([5]QCI!$U53+[5]QCI!$W53)</f>
        <v>#REF!</v>
      </c>
      <c r="BW47" s="648" t="e">
        <f>BU47+BV47</f>
        <v>#REF!</v>
      </c>
      <c r="BX47" s="646">
        <f>'[5]Percentuais do Cronograma'!BT23</f>
        <v>4.1666666666600003</v>
      </c>
      <c r="BY47" s="647" t="e">
        <f>BX47*[5]QCI!$Y53*[5]QCI!$R53/100</f>
        <v>#REF!</v>
      </c>
      <c r="BZ47" s="647" t="e">
        <f>BX47/100*[5]QCI!$Y53*([5]QCI!$U53+[5]QCI!$W53)</f>
        <v>#REF!</v>
      </c>
      <c r="CA47" s="648" t="e">
        <f>BY47+BZ47</f>
        <v>#REF!</v>
      </c>
      <c r="CB47" s="646">
        <f>'[5]Percentuais do Cronograma'!BX23</f>
        <v>4.1666666666600003</v>
      </c>
      <c r="CC47" s="647" t="e">
        <f>CB47*[5]QCI!$Y53*[5]QCI!$R53/100</f>
        <v>#REF!</v>
      </c>
      <c r="CD47" s="647" t="e">
        <f>CB47/100*[5]QCI!$Y53*([5]QCI!$U53+[5]QCI!$W53)</f>
        <v>#REF!</v>
      </c>
      <c r="CE47" s="648" t="e">
        <f>CC47+CD47</f>
        <v>#REF!</v>
      </c>
      <c r="CF47" s="646">
        <f>'[5]Percentuais do Cronograma'!CB23</f>
        <v>4.1666666666600003</v>
      </c>
      <c r="CG47" s="647" t="e">
        <f>CF47*[5]QCI!$Y53*[5]QCI!$R53/100</f>
        <v>#REF!</v>
      </c>
      <c r="CH47" s="647" t="e">
        <f>CF47/100*[5]QCI!$Y53*([5]QCI!$U53+[5]QCI!$W53)</f>
        <v>#REF!</v>
      </c>
      <c r="CI47" s="648" t="e">
        <f>CG47+CH47</f>
        <v>#REF!</v>
      </c>
      <c r="CJ47" s="646">
        <f>'[5]Percentuais do Cronograma'!CF23</f>
        <v>4.1666666666600003</v>
      </c>
      <c r="CK47" s="647" t="e">
        <f>CJ47*[5]QCI!$Y53*[5]QCI!$R53/100</f>
        <v>#REF!</v>
      </c>
      <c r="CL47" s="647" t="e">
        <f>CJ47/100*[5]QCI!$Y53*([5]QCI!$U53+[5]QCI!$W53)</f>
        <v>#REF!</v>
      </c>
      <c r="CM47" s="648" t="e">
        <f>CK47+CL47</f>
        <v>#REF!</v>
      </c>
      <c r="CN47" s="646">
        <f>'[5]Percentuais do Cronograma'!CJ23</f>
        <v>4.1666666666600003</v>
      </c>
      <c r="CO47" s="647" t="e">
        <f>CN47*[5]QCI!$Y53*[5]QCI!$R53/100</f>
        <v>#REF!</v>
      </c>
      <c r="CP47" s="647" t="e">
        <f>CN47/100*[5]QCI!$Y53*([5]QCI!$U53+[5]QCI!$W53)</f>
        <v>#REF!</v>
      </c>
      <c r="CQ47" s="648" t="e">
        <f>CO47+CP47</f>
        <v>#REF!</v>
      </c>
      <c r="CR47" s="646">
        <f>'[5]Percentuais do Cronograma'!CN23</f>
        <v>4.1666666666600003</v>
      </c>
      <c r="CS47" s="647" t="e">
        <f>CR47*[5]QCI!$Y53*[5]QCI!$R53/100</f>
        <v>#REF!</v>
      </c>
      <c r="CT47" s="647" t="e">
        <f>CR47/100*[5]QCI!$Y53*([5]QCI!$U53+[5]QCI!$W53)</f>
        <v>#REF!</v>
      </c>
      <c r="CU47" s="648" t="e">
        <f>CS47+CT47</f>
        <v>#REF!</v>
      </c>
      <c r="CV47" s="646">
        <f>'[5]Percentuais do Cronograma'!CR23</f>
        <v>4.1666666666600003</v>
      </c>
      <c r="CW47" s="647" t="e">
        <f>CV47*[5]QCI!$Y53*[5]QCI!$R53/100</f>
        <v>#REF!</v>
      </c>
      <c r="CX47" s="647" t="e">
        <f>CV47/100*[5]QCI!$Y53*([5]QCI!$U53+[5]QCI!$W53)</f>
        <v>#REF!</v>
      </c>
      <c r="CY47" s="648" t="e">
        <f>CW47+CX47</f>
        <v>#REF!</v>
      </c>
      <c r="CZ47" s="646">
        <f>'[5]Percentuais do Cronograma'!CV23</f>
        <v>4.1666666666600003</v>
      </c>
      <c r="DA47" s="647" t="e">
        <f>CZ47*[5]QCI!$Y53*[5]QCI!$R53/100</f>
        <v>#REF!</v>
      </c>
      <c r="DB47" s="647" t="e">
        <f>CZ47/100*[5]QCI!$Y53*([5]QCI!$U53+[5]QCI!$W53)</f>
        <v>#REF!</v>
      </c>
      <c r="DC47" s="648" t="e">
        <f>DA47+DB47</f>
        <v>#REF!</v>
      </c>
      <c r="DD47" s="646" t="e">
        <f>'[5]Percentuais do Cronograma'!CZ23</f>
        <v>#REF!</v>
      </c>
      <c r="DE47" s="647" t="e">
        <f>DD47*[5]QCI!$Y53*[5]QCI!$R53/100</f>
        <v>#REF!</v>
      </c>
      <c r="DF47" s="647" t="e">
        <f>DD47/100*[5]QCI!$Y53*([5]QCI!$U53+[5]QCI!$W53)</f>
        <v>#REF!</v>
      </c>
      <c r="DG47" s="648" t="e">
        <f>DE47+DF47</f>
        <v>#REF!</v>
      </c>
      <c r="DH47" s="646" t="e">
        <f>'[5]Percentuais do Cronograma'!DD23</f>
        <v>#REF!</v>
      </c>
      <c r="DI47" s="647" t="e">
        <f>DH47*[5]QCI!$Y53*[5]QCI!$R53/100</f>
        <v>#REF!</v>
      </c>
      <c r="DJ47" s="647" t="e">
        <f>DH47/100*[5]QCI!$Y53*([5]QCI!$U53+[5]QCI!$W53)</f>
        <v>#REF!</v>
      </c>
      <c r="DK47" s="648" t="e">
        <f>DI47+DJ47</f>
        <v>#REF!</v>
      </c>
      <c r="DL47" s="646" t="e">
        <f>'[5]Percentuais do Cronograma'!DH23</f>
        <v>#REF!</v>
      </c>
      <c r="DM47" s="647" t="e">
        <f>DL47*[5]QCI!$Y53*[5]QCI!$R53/100</f>
        <v>#REF!</v>
      </c>
      <c r="DN47" s="647" t="e">
        <f>DL47/100*[5]QCI!$Y53*([5]QCI!$U53+[5]QCI!$W53)</f>
        <v>#REF!</v>
      </c>
      <c r="DO47" s="648" t="e">
        <f>DM47+DN47</f>
        <v>#REF!</v>
      </c>
      <c r="DP47" s="646" t="e">
        <f>'[5]Percentuais do Cronograma'!DL23</f>
        <v>#REF!</v>
      </c>
      <c r="DQ47" s="647" t="e">
        <f>DP47*[5]QCI!$Y53*[5]QCI!$R53/100</f>
        <v>#REF!</v>
      </c>
      <c r="DR47" s="647" t="e">
        <f>DP47/100*[5]QCI!$Y53*([5]QCI!$U53+[5]QCI!$W53)</f>
        <v>#REF!</v>
      </c>
      <c r="DS47" s="648" t="e">
        <f>DQ47+DR47</f>
        <v>#REF!</v>
      </c>
      <c r="DT47" s="646" t="e">
        <f>'[5]Percentuais do Cronograma'!DP23</f>
        <v>#REF!</v>
      </c>
      <c r="DU47" s="647" t="e">
        <f>DT47*[5]QCI!$Y53*[5]QCI!$R53/100</f>
        <v>#REF!</v>
      </c>
      <c r="DV47" s="647" t="e">
        <f>DT47/100*[5]QCI!$Y53*([5]QCI!$U53+[5]QCI!$W53)</f>
        <v>#REF!</v>
      </c>
      <c r="DW47" s="648" t="e">
        <f>DU47+DV47</f>
        <v>#REF!</v>
      </c>
      <c r="DX47" s="646" t="e">
        <f>'[5]Percentuais do Cronograma'!DT23</f>
        <v>#REF!</v>
      </c>
      <c r="DY47" s="647" t="e">
        <f>DX47*[5]QCI!$Y53*[5]QCI!$R53/100</f>
        <v>#REF!</v>
      </c>
      <c r="DZ47" s="647" t="e">
        <f>DX47/100*[5]QCI!$Y53*([5]QCI!$U53+[5]QCI!$W53)</f>
        <v>#REF!</v>
      </c>
      <c r="EA47" s="648" t="e">
        <f>DY47+DZ47</f>
        <v>#REF!</v>
      </c>
    </row>
    <row r="48" spans="2:131" ht="12.75" hidden="1" customHeight="1">
      <c r="B48" s="649"/>
      <c r="C48" s="650"/>
      <c r="D48" s="651" t="s">
        <v>674</v>
      </c>
      <c r="E48" s="652" t="s">
        <v>676</v>
      </c>
      <c r="F48" s="653">
        <f>IF(F49&lt;&gt;0,F47-F49,0)</f>
        <v>0</v>
      </c>
      <c r="G48" s="654"/>
      <c r="H48" s="655"/>
      <c r="I48" s="656"/>
      <c r="J48" s="656"/>
      <c r="K48" s="657"/>
      <c r="L48" s="658" t="e">
        <f t="shared" ref="L48:BW48" si="32">L47+H48</f>
        <v>#REF!</v>
      </c>
      <c r="M48" s="658" t="e">
        <f t="shared" si="32"/>
        <v>#REF!</v>
      </c>
      <c r="N48" s="659" t="e">
        <f t="shared" si="32"/>
        <v>#REF!</v>
      </c>
      <c r="O48" s="660" t="e">
        <f>#REF!</f>
        <v>#REF!</v>
      </c>
      <c r="P48" s="661" t="e">
        <f t="shared" si="32"/>
        <v>#REF!</v>
      </c>
      <c r="Q48" s="662" t="e">
        <f t="shared" si="32"/>
        <v>#REF!</v>
      </c>
      <c r="R48" s="663" t="e">
        <f t="shared" si="32"/>
        <v>#REF!</v>
      </c>
      <c r="S48" s="664" t="e">
        <f t="shared" si="32"/>
        <v>#REF!</v>
      </c>
      <c r="T48" s="661" t="e">
        <f t="shared" si="32"/>
        <v>#REF!</v>
      </c>
      <c r="U48" s="662" t="e">
        <f t="shared" si="32"/>
        <v>#REF!</v>
      </c>
      <c r="V48" s="663" t="e">
        <f t="shared" si="32"/>
        <v>#REF!</v>
      </c>
      <c r="W48" s="664" t="e">
        <f t="shared" si="32"/>
        <v>#REF!</v>
      </c>
      <c r="X48" s="661" t="e">
        <f t="shared" si="32"/>
        <v>#REF!</v>
      </c>
      <c r="Y48" s="662" t="e">
        <f t="shared" si="32"/>
        <v>#REF!</v>
      </c>
      <c r="Z48" s="663" t="e">
        <f t="shared" si="32"/>
        <v>#REF!</v>
      </c>
      <c r="AA48" s="664" t="e">
        <f t="shared" si="32"/>
        <v>#REF!</v>
      </c>
      <c r="AB48" s="661" t="e">
        <f t="shared" si="32"/>
        <v>#REF!</v>
      </c>
      <c r="AC48" s="662" t="e">
        <f t="shared" si="32"/>
        <v>#REF!</v>
      </c>
      <c r="AD48" s="663" t="e">
        <f t="shared" si="32"/>
        <v>#REF!</v>
      </c>
      <c r="AE48" s="664" t="e">
        <f t="shared" si="32"/>
        <v>#REF!</v>
      </c>
      <c r="AF48" s="661" t="e">
        <f t="shared" si="32"/>
        <v>#REF!</v>
      </c>
      <c r="AG48" s="662" t="e">
        <f t="shared" si="32"/>
        <v>#REF!</v>
      </c>
      <c r="AH48" s="663" t="e">
        <f t="shared" si="32"/>
        <v>#REF!</v>
      </c>
      <c r="AI48" s="664" t="e">
        <f t="shared" si="32"/>
        <v>#REF!</v>
      </c>
      <c r="AJ48" s="661" t="e">
        <f t="shared" si="32"/>
        <v>#REF!</v>
      </c>
      <c r="AK48" s="662" t="e">
        <f t="shared" si="32"/>
        <v>#REF!</v>
      </c>
      <c r="AL48" s="663" t="e">
        <f t="shared" si="32"/>
        <v>#REF!</v>
      </c>
      <c r="AM48" s="664" t="e">
        <f t="shared" si="32"/>
        <v>#REF!</v>
      </c>
      <c r="AN48" s="661" t="e">
        <f t="shared" si="32"/>
        <v>#REF!</v>
      </c>
      <c r="AO48" s="662" t="e">
        <f t="shared" si="32"/>
        <v>#REF!</v>
      </c>
      <c r="AP48" s="663" t="e">
        <f t="shared" si="32"/>
        <v>#REF!</v>
      </c>
      <c r="AQ48" s="664" t="e">
        <f t="shared" si="32"/>
        <v>#REF!</v>
      </c>
      <c r="AR48" s="661" t="e">
        <f t="shared" si="32"/>
        <v>#REF!</v>
      </c>
      <c r="AS48" s="662" t="e">
        <f t="shared" si="32"/>
        <v>#REF!</v>
      </c>
      <c r="AT48" s="663" t="e">
        <f t="shared" si="32"/>
        <v>#REF!</v>
      </c>
      <c r="AU48" s="664" t="e">
        <f t="shared" si="32"/>
        <v>#REF!</v>
      </c>
      <c r="AV48" s="661" t="e">
        <f t="shared" si="32"/>
        <v>#REF!</v>
      </c>
      <c r="AW48" s="662" t="e">
        <f t="shared" si="32"/>
        <v>#REF!</v>
      </c>
      <c r="AX48" s="663" t="e">
        <f t="shared" si="32"/>
        <v>#REF!</v>
      </c>
      <c r="AY48" s="664" t="e">
        <f t="shared" si="32"/>
        <v>#REF!</v>
      </c>
      <c r="AZ48" s="661" t="e">
        <f t="shared" si="32"/>
        <v>#REF!</v>
      </c>
      <c r="BA48" s="662" t="e">
        <f t="shared" si="32"/>
        <v>#REF!</v>
      </c>
      <c r="BB48" s="663" t="e">
        <f t="shared" si="32"/>
        <v>#REF!</v>
      </c>
      <c r="BC48" s="664" t="e">
        <f t="shared" si="32"/>
        <v>#REF!</v>
      </c>
      <c r="BD48" s="661" t="e">
        <f t="shared" si="32"/>
        <v>#REF!</v>
      </c>
      <c r="BE48" s="662" t="e">
        <f t="shared" si="32"/>
        <v>#REF!</v>
      </c>
      <c r="BF48" s="663" t="e">
        <f t="shared" si="32"/>
        <v>#REF!</v>
      </c>
      <c r="BG48" s="664" t="e">
        <f t="shared" si="32"/>
        <v>#REF!</v>
      </c>
      <c r="BH48" s="661" t="e">
        <f t="shared" si="32"/>
        <v>#REF!</v>
      </c>
      <c r="BI48" s="662" t="e">
        <f t="shared" si="32"/>
        <v>#REF!</v>
      </c>
      <c r="BJ48" s="663" t="e">
        <f t="shared" si="32"/>
        <v>#REF!</v>
      </c>
      <c r="BK48" s="664" t="e">
        <f t="shared" si="32"/>
        <v>#REF!</v>
      </c>
      <c r="BL48" s="661" t="e">
        <f t="shared" si="32"/>
        <v>#REF!</v>
      </c>
      <c r="BM48" s="662" t="e">
        <f t="shared" si="32"/>
        <v>#REF!</v>
      </c>
      <c r="BN48" s="663" t="e">
        <f t="shared" si="32"/>
        <v>#REF!</v>
      </c>
      <c r="BO48" s="664" t="e">
        <f t="shared" si="32"/>
        <v>#REF!</v>
      </c>
      <c r="BP48" s="661" t="e">
        <f t="shared" si="32"/>
        <v>#REF!</v>
      </c>
      <c r="BQ48" s="662" t="e">
        <f t="shared" si="32"/>
        <v>#REF!</v>
      </c>
      <c r="BR48" s="663" t="e">
        <f t="shared" si="32"/>
        <v>#REF!</v>
      </c>
      <c r="BS48" s="664" t="e">
        <f t="shared" si="32"/>
        <v>#REF!</v>
      </c>
      <c r="BT48" s="661" t="e">
        <f t="shared" si="32"/>
        <v>#REF!</v>
      </c>
      <c r="BU48" s="662" t="e">
        <f t="shared" si="32"/>
        <v>#REF!</v>
      </c>
      <c r="BV48" s="663" t="e">
        <f t="shared" si="32"/>
        <v>#REF!</v>
      </c>
      <c r="BW48" s="664" t="e">
        <f t="shared" si="32"/>
        <v>#REF!</v>
      </c>
      <c r="BX48" s="661" t="e">
        <f t="shared" ref="BX48:EA48" si="33">BX47+BT48</f>
        <v>#REF!</v>
      </c>
      <c r="BY48" s="662" t="e">
        <f t="shared" si="33"/>
        <v>#REF!</v>
      </c>
      <c r="BZ48" s="663" t="e">
        <f t="shared" si="33"/>
        <v>#REF!</v>
      </c>
      <c r="CA48" s="664" t="e">
        <f t="shared" si="33"/>
        <v>#REF!</v>
      </c>
      <c r="CB48" s="661" t="e">
        <f t="shared" si="33"/>
        <v>#REF!</v>
      </c>
      <c r="CC48" s="662" t="e">
        <f t="shared" si="33"/>
        <v>#REF!</v>
      </c>
      <c r="CD48" s="663" t="e">
        <f t="shared" si="33"/>
        <v>#REF!</v>
      </c>
      <c r="CE48" s="664" t="e">
        <f t="shared" si="33"/>
        <v>#REF!</v>
      </c>
      <c r="CF48" s="661" t="e">
        <f t="shared" si="33"/>
        <v>#REF!</v>
      </c>
      <c r="CG48" s="662" t="e">
        <f t="shared" si="33"/>
        <v>#REF!</v>
      </c>
      <c r="CH48" s="663" t="e">
        <f t="shared" si="33"/>
        <v>#REF!</v>
      </c>
      <c r="CI48" s="664" t="e">
        <f t="shared" si="33"/>
        <v>#REF!</v>
      </c>
      <c r="CJ48" s="661" t="e">
        <f t="shared" si="33"/>
        <v>#REF!</v>
      </c>
      <c r="CK48" s="662" t="e">
        <f t="shared" si="33"/>
        <v>#REF!</v>
      </c>
      <c r="CL48" s="663" t="e">
        <f t="shared" si="33"/>
        <v>#REF!</v>
      </c>
      <c r="CM48" s="664" t="e">
        <f t="shared" si="33"/>
        <v>#REF!</v>
      </c>
      <c r="CN48" s="661" t="e">
        <f t="shared" si="33"/>
        <v>#REF!</v>
      </c>
      <c r="CO48" s="662" t="e">
        <f t="shared" si="33"/>
        <v>#REF!</v>
      </c>
      <c r="CP48" s="663" t="e">
        <f t="shared" si="33"/>
        <v>#REF!</v>
      </c>
      <c r="CQ48" s="664" t="e">
        <f t="shared" si="33"/>
        <v>#REF!</v>
      </c>
      <c r="CR48" s="661" t="e">
        <f t="shared" si="33"/>
        <v>#REF!</v>
      </c>
      <c r="CS48" s="662" t="e">
        <f t="shared" si="33"/>
        <v>#REF!</v>
      </c>
      <c r="CT48" s="663" t="e">
        <f t="shared" si="33"/>
        <v>#REF!</v>
      </c>
      <c r="CU48" s="664" t="e">
        <f t="shared" si="33"/>
        <v>#REF!</v>
      </c>
      <c r="CV48" s="661" t="e">
        <f t="shared" si="33"/>
        <v>#REF!</v>
      </c>
      <c r="CW48" s="662" t="e">
        <f t="shared" si="33"/>
        <v>#REF!</v>
      </c>
      <c r="CX48" s="663" t="e">
        <f t="shared" si="33"/>
        <v>#REF!</v>
      </c>
      <c r="CY48" s="664" t="e">
        <f t="shared" si="33"/>
        <v>#REF!</v>
      </c>
      <c r="CZ48" s="661" t="e">
        <f t="shared" si="33"/>
        <v>#REF!</v>
      </c>
      <c r="DA48" s="662" t="e">
        <f t="shared" si="33"/>
        <v>#REF!</v>
      </c>
      <c r="DB48" s="663" t="e">
        <f t="shared" si="33"/>
        <v>#REF!</v>
      </c>
      <c r="DC48" s="664" t="e">
        <f t="shared" si="33"/>
        <v>#REF!</v>
      </c>
      <c r="DD48" s="661" t="e">
        <f t="shared" si="33"/>
        <v>#REF!</v>
      </c>
      <c r="DE48" s="662" t="e">
        <f t="shared" si="33"/>
        <v>#REF!</v>
      </c>
      <c r="DF48" s="663" t="e">
        <f t="shared" si="33"/>
        <v>#REF!</v>
      </c>
      <c r="DG48" s="664" t="e">
        <f t="shared" si="33"/>
        <v>#REF!</v>
      </c>
      <c r="DH48" s="661" t="e">
        <f t="shared" si="33"/>
        <v>#REF!</v>
      </c>
      <c r="DI48" s="662" t="e">
        <f t="shared" si="33"/>
        <v>#REF!</v>
      </c>
      <c r="DJ48" s="663" t="e">
        <f t="shared" si="33"/>
        <v>#REF!</v>
      </c>
      <c r="DK48" s="664" t="e">
        <f t="shared" si="33"/>
        <v>#REF!</v>
      </c>
      <c r="DL48" s="661" t="e">
        <f t="shared" si="33"/>
        <v>#REF!</v>
      </c>
      <c r="DM48" s="662" t="e">
        <f t="shared" si="33"/>
        <v>#REF!</v>
      </c>
      <c r="DN48" s="663" t="e">
        <f t="shared" si="33"/>
        <v>#REF!</v>
      </c>
      <c r="DO48" s="664" t="e">
        <f t="shared" si="33"/>
        <v>#REF!</v>
      </c>
      <c r="DP48" s="661" t="e">
        <f t="shared" si="33"/>
        <v>#REF!</v>
      </c>
      <c r="DQ48" s="662" t="e">
        <f t="shared" si="33"/>
        <v>#REF!</v>
      </c>
      <c r="DR48" s="663" t="e">
        <f t="shared" si="33"/>
        <v>#REF!</v>
      </c>
      <c r="DS48" s="664" t="e">
        <f t="shared" si="33"/>
        <v>#REF!</v>
      </c>
      <c r="DT48" s="661" t="e">
        <f t="shared" si="33"/>
        <v>#REF!</v>
      </c>
      <c r="DU48" s="662" t="e">
        <f t="shared" si="33"/>
        <v>#REF!</v>
      </c>
      <c r="DV48" s="663" t="e">
        <f t="shared" si="33"/>
        <v>#REF!</v>
      </c>
      <c r="DW48" s="664" t="e">
        <f t="shared" si="33"/>
        <v>#REF!</v>
      </c>
      <c r="DX48" s="661" t="e">
        <f t="shared" si="33"/>
        <v>#REF!</v>
      </c>
      <c r="DY48" s="662" t="e">
        <f t="shared" si="33"/>
        <v>#REF!</v>
      </c>
      <c r="DZ48" s="663" t="e">
        <f t="shared" si="33"/>
        <v>#REF!</v>
      </c>
      <c r="EA48" s="664" t="e">
        <f t="shared" si="33"/>
        <v>#REF!</v>
      </c>
    </row>
    <row r="49" spans="2:131" ht="12.75" hidden="1" customHeight="1">
      <c r="B49" s="649"/>
      <c r="C49" s="650"/>
      <c r="D49" s="665" t="s">
        <v>677</v>
      </c>
      <c r="E49" s="666" t="s">
        <v>678</v>
      </c>
      <c r="F49" s="667"/>
      <c r="G49" s="668">
        <f>IF(F49=0,0,F49/F$115)</f>
        <v>0</v>
      </c>
      <c r="H49" s="669"/>
      <c r="I49" s="670"/>
      <c r="J49" s="670"/>
      <c r="K49" s="671"/>
      <c r="L49" s="672">
        <f>IF(O49&lt;&gt;0,(O49/$F49)*100,0)</f>
        <v>0</v>
      </c>
      <c r="M49" s="672">
        <f>ROUND(O49*[5]QCI!$R$16,2)</f>
        <v>0</v>
      </c>
      <c r="N49" s="673">
        <f>O49-M49</f>
        <v>0</v>
      </c>
      <c r="O49" s="674"/>
      <c r="P49" s="675">
        <f>IF(S49&lt;&gt;0,(S49/$F49)*100,0)</f>
        <v>0</v>
      </c>
      <c r="Q49" s="672">
        <f>ROUND(S49*[5]QCI!$R$16,2)</f>
        <v>0</v>
      </c>
      <c r="R49" s="672">
        <f>S49-Q49</f>
        <v>0</v>
      </c>
      <c r="S49" s="674"/>
      <c r="T49" s="675">
        <f>IF(W49&lt;&gt;0,(W49/$F49)*100,0)</f>
        <v>0</v>
      </c>
      <c r="U49" s="672">
        <f>ROUND(W49*[5]QCI!$R$16,2)</f>
        <v>0</v>
      </c>
      <c r="V49" s="672">
        <f>W49-U49</f>
        <v>0</v>
      </c>
      <c r="W49" s="674"/>
      <c r="X49" s="675">
        <f>IF(AA49&lt;&gt;0,(AA49/$F49)*100,0)</f>
        <v>0</v>
      </c>
      <c r="Y49" s="672">
        <f>ROUND(AA49*[5]QCI!$R$16,2)</f>
        <v>0</v>
      </c>
      <c r="Z49" s="672">
        <f>AA49-Y49</f>
        <v>0</v>
      </c>
      <c r="AA49" s="674"/>
      <c r="AB49" s="675">
        <f>IF(AE49&lt;&gt;0,(AE49/$F49)*100,0)</f>
        <v>0</v>
      </c>
      <c r="AC49" s="672">
        <f>ROUND(AE49*[5]QCI!$R$16,2)</f>
        <v>0</v>
      </c>
      <c r="AD49" s="672">
        <f>AE49-AC49</f>
        <v>0</v>
      </c>
      <c r="AE49" s="674"/>
      <c r="AF49" s="675">
        <f>IF(AI49&lt;&gt;0,(AI49/$F49)*100,0)</f>
        <v>0</v>
      </c>
      <c r="AG49" s="672">
        <f>ROUND(AI49*[5]QCI!$R$16,2)</f>
        <v>0</v>
      </c>
      <c r="AH49" s="672">
        <f>AI49-AG49</f>
        <v>0</v>
      </c>
      <c r="AI49" s="674"/>
      <c r="AJ49" s="675">
        <f>IF(AM49&lt;&gt;0,(AM49/$F49)*100,0)</f>
        <v>0</v>
      </c>
      <c r="AK49" s="672">
        <f>ROUND(AM49*[5]QCI!$R$16,2)</f>
        <v>0</v>
      </c>
      <c r="AL49" s="672">
        <f>AM49-AK49</f>
        <v>0</v>
      </c>
      <c r="AM49" s="674"/>
      <c r="AN49" s="675">
        <f>IF(AQ49&lt;&gt;0,(AQ49/$F49)*100,0)</f>
        <v>0</v>
      </c>
      <c r="AO49" s="672">
        <f>ROUND(AQ49*[5]QCI!$R$16,2)</f>
        <v>0</v>
      </c>
      <c r="AP49" s="672">
        <f>AQ49-AO49</f>
        <v>0</v>
      </c>
      <c r="AQ49" s="674"/>
      <c r="AR49" s="675">
        <f>IF(AU49&lt;&gt;0,(AU49/$F49)*100,0)</f>
        <v>0</v>
      </c>
      <c r="AS49" s="672">
        <f>ROUND(AU49*[5]QCI!$R$16,2)</f>
        <v>0</v>
      </c>
      <c r="AT49" s="672">
        <f>AU49-AS49</f>
        <v>0</v>
      </c>
      <c r="AU49" s="674"/>
      <c r="AV49" s="675">
        <f>IF(AY49&lt;&gt;0,(AY49/$F49)*100,0)</f>
        <v>0</v>
      </c>
      <c r="AW49" s="672">
        <f>ROUND(AY49*[5]QCI!$R$16,2)</f>
        <v>0</v>
      </c>
      <c r="AX49" s="672">
        <f>AY49-AW49</f>
        <v>0</v>
      </c>
      <c r="AY49" s="674"/>
      <c r="AZ49" s="675">
        <f>IF(BC49&lt;&gt;0,(BC49/$F49)*100,0)</f>
        <v>0</v>
      </c>
      <c r="BA49" s="672">
        <f>ROUND(BC49*[5]QCI!$R$16,2)</f>
        <v>0</v>
      </c>
      <c r="BB49" s="672">
        <f>BC49-BA49</f>
        <v>0</v>
      </c>
      <c r="BC49" s="674"/>
      <c r="BD49" s="675">
        <f>IF(BG49&lt;&gt;0,(BG49/$F49)*100,0)</f>
        <v>0</v>
      </c>
      <c r="BE49" s="672">
        <f>ROUND(BG49*[5]QCI!$R$16,2)</f>
        <v>0</v>
      </c>
      <c r="BF49" s="672">
        <f>BG49-BE49</f>
        <v>0</v>
      </c>
      <c r="BG49" s="674"/>
      <c r="BH49" s="675">
        <f>IF(BK49&lt;&gt;0,(BK49/$F49)*100,0)</f>
        <v>0</v>
      </c>
      <c r="BI49" s="672">
        <f>ROUND(BK49*[5]QCI!$R$16,2)</f>
        <v>0</v>
      </c>
      <c r="BJ49" s="672">
        <f>BK49-BI49</f>
        <v>0</v>
      </c>
      <c r="BK49" s="674"/>
      <c r="BL49" s="675">
        <f>IF(BO49&lt;&gt;0,(BO49/$F49)*100,0)</f>
        <v>0</v>
      </c>
      <c r="BM49" s="672">
        <f>ROUND(BO49*[5]QCI!$R$16,2)</f>
        <v>0</v>
      </c>
      <c r="BN49" s="672">
        <f>BO49-BM49</f>
        <v>0</v>
      </c>
      <c r="BO49" s="674"/>
      <c r="BP49" s="675">
        <f>IF(BS49&lt;&gt;0,(BS49/$F49)*100,0)</f>
        <v>0</v>
      </c>
      <c r="BQ49" s="672">
        <f>ROUND(BS49*[5]QCI!$R$16,2)</f>
        <v>0</v>
      </c>
      <c r="BR49" s="672">
        <f>BS49-BQ49</f>
        <v>0</v>
      </c>
      <c r="BS49" s="674"/>
      <c r="BT49" s="675">
        <f>IF(BW49&lt;&gt;0,(BW49/$F49)*100,0)</f>
        <v>0</v>
      </c>
      <c r="BU49" s="672">
        <f>ROUND(BW49*[5]QCI!$R$16,2)</f>
        <v>0</v>
      </c>
      <c r="BV49" s="672">
        <f>BW49-BU49</f>
        <v>0</v>
      </c>
      <c r="BW49" s="674"/>
      <c r="BX49" s="675">
        <f>IF(CA49&lt;&gt;0,(CA49/$F49)*100,0)</f>
        <v>0</v>
      </c>
      <c r="BY49" s="672">
        <f>ROUND(CA49*[5]QCI!$R$16,2)</f>
        <v>0</v>
      </c>
      <c r="BZ49" s="672">
        <f>CA49-BY49</f>
        <v>0</v>
      </c>
      <c r="CA49" s="674"/>
      <c r="CB49" s="675">
        <f>IF(CE49&lt;&gt;0,(CE49/$F49)*100,0)</f>
        <v>0</v>
      </c>
      <c r="CC49" s="672">
        <f>ROUND(CE49*[5]QCI!$R$16,2)</f>
        <v>0</v>
      </c>
      <c r="CD49" s="672">
        <f>CE49-CC49</f>
        <v>0</v>
      </c>
      <c r="CE49" s="674"/>
      <c r="CF49" s="675">
        <f>IF(CI49&lt;&gt;0,(CI49/$F49)*100,0)</f>
        <v>0</v>
      </c>
      <c r="CG49" s="672">
        <f>ROUND(CI49*[5]QCI!$R$16,2)</f>
        <v>0</v>
      </c>
      <c r="CH49" s="672">
        <f>CI49-CG49</f>
        <v>0</v>
      </c>
      <c r="CI49" s="674"/>
      <c r="CJ49" s="675">
        <f>IF(CM49&lt;&gt;0,(CM49/$F49)*100,0)</f>
        <v>0</v>
      </c>
      <c r="CK49" s="672">
        <f>ROUND(CM49*[5]QCI!$R$16,2)</f>
        <v>0</v>
      </c>
      <c r="CL49" s="672">
        <f>CM49-CK49</f>
        <v>0</v>
      </c>
      <c r="CM49" s="674"/>
      <c r="CN49" s="675">
        <f>IF(CQ49&lt;&gt;0,(CQ49/$F49)*100,0)</f>
        <v>0</v>
      </c>
      <c r="CO49" s="672">
        <f>ROUND(CQ49*[5]QCI!$R$16,2)</f>
        <v>0</v>
      </c>
      <c r="CP49" s="672">
        <f>CQ49-CO49</f>
        <v>0</v>
      </c>
      <c r="CQ49" s="674"/>
      <c r="CR49" s="675">
        <f>IF(CU49&lt;&gt;0,(CU49/$F49)*100,0)</f>
        <v>0</v>
      </c>
      <c r="CS49" s="672">
        <f>ROUND(CU49*[5]QCI!$R$16,2)</f>
        <v>0</v>
      </c>
      <c r="CT49" s="672">
        <f>CU49-CS49</f>
        <v>0</v>
      </c>
      <c r="CU49" s="674"/>
      <c r="CV49" s="675">
        <f>IF(CY49&lt;&gt;0,(CY49/$F49)*100,0)</f>
        <v>0</v>
      </c>
      <c r="CW49" s="672">
        <f>ROUND(CY49*[5]QCI!$R$16,2)</f>
        <v>0</v>
      </c>
      <c r="CX49" s="672">
        <f>CY49-CW49</f>
        <v>0</v>
      </c>
      <c r="CY49" s="674"/>
      <c r="CZ49" s="675">
        <f>IF(DC49&lt;&gt;0,(DC49/$F49)*100,0)</f>
        <v>0</v>
      </c>
      <c r="DA49" s="672">
        <f>ROUND(DC49*[5]QCI!$R$16,2)</f>
        <v>0</v>
      </c>
      <c r="DB49" s="672">
        <f>DC49-DA49</f>
        <v>0</v>
      </c>
      <c r="DC49" s="674"/>
      <c r="DD49" s="675">
        <f>IF(DG49&lt;&gt;0,(DG49/$F49)*100,0)</f>
        <v>0</v>
      </c>
      <c r="DE49" s="672">
        <f>ROUND(DG49*[5]QCI!$R$16,2)</f>
        <v>0</v>
      </c>
      <c r="DF49" s="672">
        <f>DG49-DE49</f>
        <v>0</v>
      </c>
      <c r="DG49" s="674"/>
      <c r="DH49" s="675">
        <f>IF(DK49&lt;&gt;0,(DK49/$F49)*100,0)</f>
        <v>0</v>
      </c>
      <c r="DI49" s="672">
        <f>ROUND(DK49*[5]QCI!$R$16,2)</f>
        <v>0</v>
      </c>
      <c r="DJ49" s="672">
        <f>DK49-DI49</f>
        <v>0</v>
      </c>
      <c r="DK49" s="674"/>
      <c r="DL49" s="675">
        <f>IF(DO49&lt;&gt;0,(DO49/$F49)*100,0)</f>
        <v>0</v>
      </c>
      <c r="DM49" s="672">
        <f>ROUND(DO49*[5]QCI!$R$16,2)</f>
        <v>0</v>
      </c>
      <c r="DN49" s="672">
        <f>DO49-DM49</f>
        <v>0</v>
      </c>
      <c r="DO49" s="674"/>
      <c r="DP49" s="675">
        <f>IF(DS49&lt;&gt;0,(DS49/$F49)*100,0)</f>
        <v>0</v>
      </c>
      <c r="DQ49" s="672">
        <f>ROUND(DS49*[5]QCI!$R$16,2)</f>
        <v>0</v>
      </c>
      <c r="DR49" s="672">
        <f>DS49-DQ49</f>
        <v>0</v>
      </c>
      <c r="DS49" s="674"/>
      <c r="DT49" s="675">
        <f>IF(DW49&lt;&gt;0,(DW49/$F49)*100,0)</f>
        <v>0</v>
      </c>
      <c r="DU49" s="672">
        <f>ROUND(DW49*[5]QCI!$R$16,2)</f>
        <v>0</v>
      </c>
      <c r="DV49" s="672">
        <f>DW49-DU49</f>
        <v>0</v>
      </c>
      <c r="DW49" s="674"/>
      <c r="DX49" s="675">
        <f>IF(EA49&lt;&gt;0,(EA49/$F49)*100,0)</f>
        <v>0</v>
      </c>
      <c r="DY49" s="672">
        <f>ROUND(EA49*[5]QCI!$R$16,2)</f>
        <v>0</v>
      </c>
      <c r="DZ49" s="672">
        <f>EA49-DY49</f>
        <v>0</v>
      </c>
      <c r="EA49" s="674"/>
    </row>
    <row r="50" spans="2:131" ht="12.75" hidden="1" customHeight="1">
      <c r="B50" s="688"/>
      <c r="C50" s="650"/>
      <c r="D50" s="676" t="s">
        <v>679</v>
      </c>
      <c r="E50" s="677" t="s">
        <v>680</v>
      </c>
      <c r="F50" s="678" t="e">
        <f>IF(F49=0,F47,F49)</f>
        <v>#REF!</v>
      </c>
      <c r="G50" s="679"/>
      <c r="H50" s="680"/>
      <c r="I50" s="681"/>
      <c r="J50" s="681"/>
      <c r="K50" s="682"/>
      <c r="L50" s="683">
        <f t="shared" ref="L50:BW50" si="34">L49+H50</f>
        <v>0</v>
      </c>
      <c r="M50" s="683">
        <f t="shared" si="34"/>
        <v>0</v>
      </c>
      <c r="N50" s="684">
        <f t="shared" si="34"/>
        <v>0</v>
      </c>
      <c r="O50" s="685">
        <f t="shared" si="34"/>
        <v>0</v>
      </c>
      <c r="P50" s="686">
        <f t="shared" si="34"/>
        <v>0</v>
      </c>
      <c r="Q50" s="683">
        <f t="shared" si="34"/>
        <v>0</v>
      </c>
      <c r="R50" s="683">
        <f t="shared" si="34"/>
        <v>0</v>
      </c>
      <c r="S50" s="685">
        <f t="shared" si="34"/>
        <v>0</v>
      </c>
      <c r="T50" s="686">
        <f t="shared" si="34"/>
        <v>0</v>
      </c>
      <c r="U50" s="683">
        <f t="shared" si="34"/>
        <v>0</v>
      </c>
      <c r="V50" s="683">
        <f t="shared" si="34"/>
        <v>0</v>
      </c>
      <c r="W50" s="685">
        <f t="shared" si="34"/>
        <v>0</v>
      </c>
      <c r="X50" s="686">
        <f t="shared" si="34"/>
        <v>0</v>
      </c>
      <c r="Y50" s="683">
        <f t="shared" si="34"/>
        <v>0</v>
      </c>
      <c r="Z50" s="683">
        <f t="shared" si="34"/>
        <v>0</v>
      </c>
      <c r="AA50" s="685">
        <f t="shared" si="34"/>
        <v>0</v>
      </c>
      <c r="AB50" s="686">
        <f t="shared" si="34"/>
        <v>0</v>
      </c>
      <c r="AC50" s="683">
        <f t="shared" si="34"/>
        <v>0</v>
      </c>
      <c r="AD50" s="683">
        <f t="shared" si="34"/>
        <v>0</v>
      </c>
      <c r="AE50" s="685">
        <f t="shared" si="34"/>
        <v>0</v>
      </c>
      <c r="AF50" s="686">
        <f t="shared" si="34"/>
        <v>0</v>
      </c>
      <c r="AG50" s="683">
        <f t="shared" si="34"/>
        <v>0</v>
      </c>
      <c r="AH50" s="683">
        <f t="shared" si="34"/>
        <v>0</v>
      </c>
      <c r="AI50" s="685">
        <f t="shared" si="34"/>
        <v>0</v>
      </c>
      <c r="AJ50" s="686">
        <f t="shared" si="34"/>
        <v>0</v>
      </c>
      <c r="AK50" s="683">
        <f t="shared" si="34"/>
        <v>0</v>
      </c>
      <c r="AL50" s="683">
        <f t="shared" si="34"/>
        <v>0</v>
      </c>
      <c r="AM50" s="685">
        <f t="shared" si="34"/>
        <v>0</v>
      </c>
      <c r="AN50" s="686">
        <f t="shared" si="34"/>
        <v>0</v>
      </c>
      <c r="AO50" s="683">
        <f t="shared" si="34"/>
        <v>0</v>
      </c>
      <c r="AP50" s="683">
        <f t="shared" si="34"/>
        <v>0</v>
      </c>
      <c r="AQ50" s="685">
        <f t="shared" si="34"/>
        <v>0</v>
      </c>
      <c r="AR50" s="686">
        <f t="shared" si="34"/>
        <v>0</v>
      </c>
      <c r="AS50" s="683">
        <f t="shared" si="34"/>
        <v>0</v>
      </c>
      <c r="AT50" s="683">
        <f t="shared" si="34"/>
        <v>0</v>
      </c>
      <c r="AU50" s="685">
        <f t="shared" si="34"/>
        <v>0</v>
      </c>
      <c r="AV50" s="686">
        <f t="shared" si="34"/>
        <v>0</v>
      </c>
      <c r="AW50" s="683">
        <f t="shared" si="34"/>
        <v>0</v>
      </c>
      <c r="AX50" s="683">
        <f t="shared" si="34"/>
        <v>0</v>
      </c>
      <c r="AY50" s="685">
        <f t="shared" si="34"/>
        <v>0</v>
      </c>
      <c r="AZ50" s="686">
        <f t="shared" si="34"/>
        <v>0</v>
      </c>
      <c r="BA50" s="683">
        <f t="shared" si="34"/>
        <v>0</v>
      </c>
      <c r="BB50" s="683">
        <f t="shared" si="34"/>
        <v>0</v>
      </c>
      <c r="BC50" s="685">
        <f t="shared" si="34"/>
        <v>0</v>
      </c>
      <c r="BD50" s="686">
        <f t="shared" si="34"/>
        <v>0</v>
      </c>
      <c r="BE50" s="683">
        <f t="shared" si="34"/>
        <v>0</v>
      </c>
      <c r="BF50" s="683">
        <f t="shared" si="34"/>
        <v>0</v>
      </c>
      <c r="BG50" s="685">
        <f t="shared" si="34"/>
        <v>0</v>
      </c>
      <c r="BH50" s="686">
        <f t="shared" si="34"/>
        <v>0</v>
      </c>
      <c r="BI50" s="683">
        <f t="shared" si="34"/>
        <v>0</v>
      </c>
      <c r="BJ50" s="683">
        <f t="shared" si="34"/>
        <v>0</v>
      </c>
      <c r="BK50" s="685">
        <f t="shared" si="34"/>
        <v>0</v>
      </c>
      <c r="BL50" s="686">
        <f t="shared" si="34"/>
        <v>0</v>
      </c>
      <c r="BM50" s="683">
        <f t="shared" si="34"/>
        <v>0</v>
      </c>
      <c r="BN50" s="683">
        <f t="shared" si="34"/>
        <v>0</v>
      </c>
      <c r="BO50" s="685">
        <f t="shared" si="34"/>
        <v>0</v>
      </c>
      <c r="BP50" s="686">
        <f t="shared" si="34"/>
        <v>0</v>
      </c>
      <c r="BQ50" s="683">
        <f t="shared" si="34"/>
        <v>0</v>
      </c>
      <c r="BR50" s="683">
        <f t="shared" si="34"/>
        <v>0</v>
      </c>
      <c r="BS50" s="685">
        <f t="shared" si="34"/>
        <v>0</v>
      </c>
      <c r="BT50" s="686">
        <f t="shared" si="34"/>
        <v>0</v>
      </c>
      <c r="BU50" s="683">
        <f t="shared" si="34"/>
        <v>0</v>
      </c>
      <c r="BV50" s="683">
        <f t="shared" si="34"/>
        <v>0</v>
      </c>
      <c r="BW50" s="685">
        <f t="shared" si="34"/>
        <v>0</v>
      </c>
      <c r="BX50" s="686">
        <f t="shared" ref="BX50:EA50" si="35">BX49+BT50</f>
        <v>0</v>
      </c>
      <c r="BY50" s="683">
        <f t="shared" si="35"/>
        <v>0</v>
      </c>
      <c r="BZ50" s="683">
        <f t="shared" si="35"/>
        <v>0</v>
      </c>
      <c r="CA50" s="685">
        <f t="shared" si="35"/>
        <v>0</v>
      </c>
      <c r="CB50" s="686">
        <f t="shared" si="35"/>
        <v>0</v>
      </c>
      <c r="CC50" s="683">
        <f t="shared" si="35"/>
        <v>0</v>
      </c>
      <c r="CD50" s="683">
        <f t="shared" si="35"/>
        <v>0</v>
      </c>
      <c r="CE50" s="685">
        <f t="shared" si="35"/>
        <v>0</v>
      </c>
      <c r="CF50" s="686">
        <f t="shared" si="35"/>
        <v>0</v>
      </c>
      <c r="CG50" s="683">
        <f t="shared" si="35"/>
        <v>0</v>
      </c>
      <c r="CH50" s="683">
        <f t="shared" si="35"/>
        <v>0</v>
      </c>
      <c r="CI50" s="685">
        <f t="shared" si="35"/>
        <v>0</v>
      </c>
      <c r="CJ50" s="686">
        <f t="shared" si="35"/>
        <v>0</v>
      </c>
      <c r="CK50" s="683">
        <f t="shared" si="35"/>
        <v>0</v>
      </c>
      <c r="CL50" s="683">
        <f t="shared" si="35"/>
        <v>0</v>
      </c>
      <c r="CM50" s="685">
        <f t="shared" si="35"/>
        <v>0</v>
      </c>
      <c r="CN50" s="686">
        <f t="shared" si="35"/>
        <v>0</v>
      </c>
      <c r="CO50" s="683">
        <f t="shared" si="35"/>
        <v>0</v>
      </c>
      <c r="CP50" s="683">
        <f t="shared" si="35"/>
        <v>0</v>
      </c>
      <c r="CQ50" s="685">
        <f t="shared" si="35"/>
        <v>0</v>
      </c>
      <c r="CR50" s="686">
        <f t="shared" si="35"/>
        <v>0</v>
      </c>
      <c r="CS50" s="683">
        <f t="shared" si="35"/>
        <v>0</v>
      </c>
      <c r="CT50" s="683">
        <f t="shared" si="35"/>
        <v>0</v>
      </c>
      <c r="CU50" s="685">
        <f t="shared" si="35"/>
        <v>0</v>
      </c>
      <c r="CV50" s="686">
        <f t="shared" si="35"/>
        <v>0</v>
      </c>
      <c r="CW50" s="683">
        <f t="shared" si="35"/>
        <v>0</v>
      </c>
      <c r="CX50" s="683">
        <f t="shared" si="35"/>
        <v>0</v>
      </c>
      <c r="CY50" s="685">
        <f t="shared" si="35"/>
        <v>0</v>
      </c>
      <c r="CZ50" s="686">
        <f t="shared" si="35"/>
        <v>0</v>
      </c>
      <c r="DA50" s="683">
        <f t="shared" si="35"/>
        <v>0</v>
      </c>
      <c r="DB50" s="683">
        <f t="shared" si="35"/>
        <v>0</v>
      </c>
      <c r="DC50" s="685">
        <f t="shared" si="35"/>
        <v>0</v>
      </c>
      <c r="DD50" s="686">
        <f t="shared" si="35"/>
        <v>0</v>
      </c>
      <c r="DE50" s="683">
        <f t="shared" si="35"/>
        <v>0</v>
      </c>
      <c r="DF50" s="683">
        <f t="shared" si="35"/>
        <v>0</v>
      </c>
      <c r="DG50" s="685">
        <f t="shared" si="35"/>
        <v>0</v>
      </c>
      <c r="DH50" s="686">
        <f t="shared" si="35"/>
        <v>0</v>
      </c>
      <c r="DI50" s="683">
        <f t="shared" si="35"/>
        <v>0</v>
      </c>
      <c r="DJ50" s="683">
        <f t="shared" si="35"/>
        <v>0</v>
      </c>
      <c r="DK50" s="685">
        <f t="shared" si="35"/>
        <v>0</v>
      </c>
      <c r="DL50" s="686">
        <f t="shared" si="35"/>
        <v>0</v>
      </c>
      <c r="DM50" s="683">
        <f t="shared" si="35"/>
        <v>0</v>
      </c>
      <c r="DN50" s="683">
        <f t="shared" si="35"/>
        <v>0</v>
      </c>
      <c r="DO50" s="685">
        <f t="shared" si="35"/>
        <v>0</v>
      </c>
      <c r="DP50" s="686">
        <f t="shared" si="35"/>
        <v>0</v>
      </c>
      <c r="DQ50" s="683">
        <f t="shared" si="35"/>
        <v>0</v>
      </c>
      <c r="DR50" s="683">
        <f t="shared" si="35"/>
        <v>0</v>
      </c>
      <c r="DS50" s="685">
        <f t="shared" si="35"/>
        <v>0</v>
      </c>
      <c r="DT50" s="686">
        <f t="shared" si="35"/>
        <v>0</v>
      </c>
      <c r="DU50" s="683">
        <f t="shared" si="35"/>
        <v>0</v>
      </c>
      <c r="DV50" s="683">
        <f t="shared" si="35"/>
        <v>0</v>
      </c>
      <c r="DW50" s="685">
        <f t="shared" si="35"/>
        <v>0</v>
      </c>
      <c r="DX50" s="686">
        <f t="shared" si="35"/>
        <v>0</v>
      </c>
      <c r="DY50" s="683">
        <f t="shared" si="35"/>
        <v>0</v>
      </c>
      <c r="DZ50" s="683">
        <f t="shared" si="35"/>
        <v>0</v>
      </c>
      <c r="EA50" s="685">
        <f t="shared" si="35"/>
        <v>0</v>
      </c>
    </row>
    <row r="51" spans="2:131" ht="12.75" customHeight="1">
      <c r="B51" s="633">
        <v>10</v>
      </c>
      <c r="C51" s="689" t="e">
        <f>[5]QCI!C58</f>
        <v>#REF!</v>
      </c>
      <c r="D51" s="635" t="s">
        <v>674</v>
      </c>
      <c r="E51" s="636" t="s">
        <v>675</v>
      </c>
      <c r="F51" s="637" t="e">
        <f>[5]QCI!Y58</f>
        <v>#REF!</v>
      </c>
      <c r="G51" s="638">
        <f>'[5]Percentuais do Cronograma'!G24</f>
        <v>0.1633618268922806</v>
      </c>
      <c r="H51" s="639"/>
      <c r="I51" s="640"/>
      <c r="J51" s="640"/>
      <c r="K51" s="641"/>
      <c r="L51" s="642" t="e">
        <f>'[5]Percentuais do Cronograma'!H24</f>
        <v>#REF!</v>
      </c>
      <c r="M51" s="643" t="e">
        <f>L51*[5]QCI!$Y58*[5]QCI!$R58/100</f>
        <v>#REF!</v>
      </c>
      <c r="N51" s="644" t="e">
        <f>L51/100*[5]QCI!$Y58*([5]QCI!$U58+[5]QCI!$W58)</f>
        <v>#REF!</v>
      </c>
      <c r="O51" s="645" t="e">
        <f>M51+N51</f>
        <v>#REF!</v>
      </c>
      <c r="P51" s="646" t="e">
        <f>'[5]Percentuais do Cronograma'!L24</f>
        <v>#REF!</v>
      </c>
      <c r="Q51" s="647" t="e">
        <f>P51*[5]QCI!$Y58*[5]QCI!$R58/100</f>
        <v>#REF!</v>
      </c>
      <c r="R51" s="647" t="e">
        <f>P51/100*[5]QCI!$Y58*([5]QCI!$U58+[5]QCI!$W58)</f>
        <v>#REF!</v>
      </c>
      <c r="S51" s="648" t="e">
        <f>Q51+R51</f>
        <v>#REF!</v>
      </c>
      <c r="T51" s="646">
        <f>'[5]Percentuais do Cronograma'!P24</f>
        <v>4.1666666666600003</v>
      </c>
      <c r="U51" s="647" t="e">
        <f>T51*[5]QCI!$Y58*[5]QCI!$R58/100</f>
        <v>#REF!</v>
      </c>
      <c r="V51" s="647" t="e">
        <f>T51/100*[5]QCI!$Y58*([5]QCI!$U58+[5]QCI!$W58)</f>
        <v>#REF!</v>
      </c>
      <c r="W51" s="648" t="e">
        <f>U51+V51</f>
        <v>#REF!</v>
      </c>
      <c r="X51" s="646">
        <f>'[5]Percentuais do Cronograma'!T24</f>
        <v>4.1666666666600003</v>
      </c>
      <c r="Y51" s="647" t="e">
        <f>X51*[5]QCI!$Y58*[5]QCI!$R58/100</f>
        <v>#REF!</v>
      </c>
      <c r="Z51" s="647" t="e">
        <f>X51/100*[5]QCI!$Y58*([5]QCI!$U58+[5]QCI!$W58)</f>
        <v>#REF!</v>
      </c>
      <c r="AA51" s="648" t="e">
        <f>Y51+Z51</f>
        <v>#REF!</v>
      </c>
      <c r="AB51" s="646">
        <f>'[5]Percentuais do Cronograma'!X24</f>
        <v>4.1666666666600003</v>
      </c>
      <c r="AC51" s="647" t="e">
        <f>AB51*[5]QCI!$Y58*[5]QCI!$R58/100</f>
        <v>#REF!</v>
      </c>
      <c r="AD51" s="647" t="e">
        <f>AB51/100*[5]QCI!$Y58*([5]QCI!$U58+[5]QCI!$W58)</f>
        <v>#REF!</v>
      </c>
      <c r="AE51" s="648" t="e">
        <f>AC51+AD51</f>
        <v>#REF!</v>
      </c>
      <c r="AF51" s="646">
        <f>'[5]Percentuais do Cronograma'!AB24</f>
        <v>4.1666666666600003</v>
      </c>
      <c r="AG51" s="647" t="e">
        <f>AF51*[5]QCI!$Y58*[5]QCI!$R58/100</f>
        <v>#REF!</v>
      </c>
      <c r="AH51" s="647" t="e">
        <f>AF51/100*[5]QCI!$Y58*([5]QCI!$U58+[5]QCI!$W58)</f>
        <v>#REF!</v>
      </c>
      <c r="AI51" s="648" t="e">
        <f>AG51+AH51</f>
        <v>#REF!</v>
      </c>
      <c r="AJ51" s="646">
        <f>'[5]Percentuais do Cronograma'!AF24</f>
        <v>4.1666666666600003</v>
      </c>
      <c r="AK51" s="647" t="e">
        <f>AJ51*[5]QCI!$Y58*[5]QCI!$R58/100</f>
        <v>#REF!</v>
      </c>
      <c r="AL51" s="647" t="e">
        <f>AJ51/100*[5]QCI!$Y58*([5]QCI!$U58+[5]QCI!$W58)</f>
        <v>#REF!</v>
      </c>
      <c r="AM51" s="648" t="e">
        <f>AK51+AL51</f>
        <v>#REF!</v>
      </c>
      <c r="AN51" s="646">
        <f>'[5]Percentuais do Cronograma'!AJ24</f>
        <v>4.1666666666600003</v>
      </c>
      <c r="AO51" s="647" t="e">
        <f>AN51*[5]QCI!$Y58*[5]QCI!$R58/100</f>
        <v>#REF!</v>
      </c>
      <c r="AP51" s="647" t="e">
        <f>AN51/100*[5]QCI!$Y58*([5]QCI!$U58+[5]QCI!$W58)</f>
        <v>#REF!</v>
      </c>
      <c r="AQ51" s="648" t="e">
        <f>AO51+AP51</f>
        <v>#REF!</v>
      </c>
      <c r="AR51" s="646">
        <f>'[5]Percentuais do Cronograma'!AN24</f>
        <v>4.1666666666600003</v>
      </c>
      <c r="AS51" s="647" t="e">
        <f>AR51*[5]QCI!$Y58*[5]QCI!$R58/100</f>
        <v>#REF!</v>
      </c>
      <c r="AT51" s="647" t="e">
        <f>AR51/100*[5]QCI!$Y58*([5]QCI!$U58+[5]QCI!$W58)</f>
        <v>#REF!</v>
      </c>
      <c r="AU51" s="648" t="e">
        <f>AS51+AT51</f>
        <v>#REF!</v>
      </c>
      <c r="AV51" s="646">
        <f>'[5]Percentuais do Cronograma'!AR24</f>
        <v>4.1666666666600003</v>
      </c>
      <c r="AW51" s="647" t="e">
        <f>AV51*[5]QCI!$Y58*[5]QCI!$R58/100</f>
        <v>#REF!</v>
      </c>
      <c r="AX51" s="647" t="e">
        <f>AV51/100*[5]QCI!$Y58*([5]QCI!$U58+[5]QCI!$W58)</f>
        <v>#REF!</v>
      </c>
      <c r="AY51" s="648" t="e">
        <f>AW51+AX51</f>
        <v>#REF!</v>
      </c>
      <c r="AZ51" s="646">
        <f>'[5]Percentuais do Cronograma'!AV24</f>
        <v>4.1666666666600003</v>
      </c>
      <c r="BA51" s="647" t="e">
        <f>AZ51*[5]QCI!$Y58*[5]QCI!$R58/100</f>
        <v>#REF!</v>
      </c>
      <c r="BB51" s="647" t="e">
        <f>AZ51/100*[5]QCI!$Y58*([5]QCI!$U58+[5]QCI!$W58)</f>
        <v>#REF!</v>
      </c>
      <c r="BC51" s="648" t="e">
        <f>BA51+BB51</f>
        <v>#REF!</v>
      </c>
      <c r="BD51" s="646">
        <f>'[5]Percentuais do Cronograma'!AZ24</f>
        <v>4.1666666666600003</v>
      </c>
      <c r="BE51" s="647" t="e">
        <f>BD51*[5]QCI!$Y58*[5]QCI!$R58/100</f>
        <v>#REF!</v>
      </c>
      <c r="BF51" s="647" t="e">
        <f>BD51/100*[5]QCI!$Y58*([5]QCI!$U58+[5]QCI!$W58)</f>
        <v>#REF!</v>
      </c>
      <c r="BG51" s="648" t="e">
        <f>BE51+BF51</f>
        <v>#REF!</v>
      </c>
      <c r="BH51" s="646">
        <f>'[5]Percentuais do Cronograma'!BD24</f>
        <v>4.1666666666600003</v>
      </c>
      <c r="BI51" s="647" t="e">
        <f>BH51*[5]QCI!$Y58*[5]QCI!$R58/100</f>
        <v>#REF!</v>
      </c>
      <c r="BJ51" s="647" t="e">
        <f>BH51/100*[5]QCI!$Y58*([5]QCI!$U58+[5]QCI!$W58)</f>
        <v>#REF!</v>
      </c>
      <c r="BK51" s="648" t="e">
        <f>BI51+BJ51</f>
        <v>#REF!</v>
      </c>
      <c r="BL51" s="646">
        <f>'[5]Percentuais do Cronograma'!BH24</f>
        <v>4.1666666666600003</v>
      </c>
      <c r="BM51" s="647" t="e">
        <f>BL51*[5]QCI!$Y58*[5]QCI!$R58/100</f>
        <v>#REF!</v>
      </c>
      <c r="BN51" s="647" t="e">
        <f>BL51/100*[5]QCI!$Y58*([5]QCI!$U58+[5]QCI!$W58)</f>
        <v>#REF!</v>
      </c>
      <c r="BO51" s="648" t="e">
        <f>BM51+BN51</f>
        <v>#REF!</v>
      </c>
      <c r="BP51" s="646">
        <f>'[5]Percentuais do Cronograma'!BL24</f>
        <v>4.1666666666600003</v>
      </c>
      <c r="BQ51" s="647" t="e">
        <f>BP51*[5]QCI!$Y58*[5]QCI!$R58/100</f>
        <v>#REF!</v>
      </c>
      <c r="BR51" s="647" t="e">
        <f>BP51/100*[5]QCI!$Y58*([5]QCI!$U58+[5]QCI!$W58)</f>
        <v>#REF!</v>
      </c>
      <c r="BS51" s="648" t="e">
        <f>BQ51+BR51</f>
        <v>#REF!</v>
      </c>
      <c r="BT51" s="646">
        <f>'[5]Percentuais do Cronograma'!BP24</f>
        <v>4.1666666666600003</v>
      </c>
      <c r="BU51" s="647" t="e">
        <f>BT51*[5]QCI!$Y58*[5]QCI!$R58/100</f>
        <v>#REF!</v>
      </c>
      <c r="BV51" s="647" t="e">
        <f>BT51/100*[5]QCI!$Y58*([5]QCI!$U58+[5]QCI!$W58)</f>
        <v>#REF!</v>
      </c>
      <c r="BW51" s="648" t="e">
        <f>BU51+BV51</f>
        <v>#REF!</v>
      </c>
      <c r="BX51" s="646">
        <f>'[5]Percentuais do Cronograma'!BT24</f>
        <v>4.1666666666600003</v>
      </c>
      <c r="BY51" s="647" t="e">
        <f>BX51*[5]QCI!$Y58*[5]QCI!$R58/100</f>
        <v>#REF!</v>
      </c>
      <c r="BZ51" s="647" t="e">
        <f>BX51/100*[5]QCI!$Y58*([5]QCI!$U58+[5]QCI!$W58)</f>
        <v>#REF!</v>
      </c>
      <c r="CA51" s="648" t="e">
        <f>BY51+BZ51</f>
        <v>#REF!</v>
      </c>
      <c r="CB51" s="646">
        <f>'[5]Percentuais do Cronograma'!BX24</f>
        <v>4.1666666666600003</v>
      </c>
      <c r="CC51" s="647" t="e">
        <f>CB51*[5]QCI!$Y58*[5]QCI!$R58/100</f>
        <v>#REF!</v>
      </c>
      <c r="CD51" s="647" t="e">
        <f>CB51/100*[5]QCI!$Y58*([5]QCI!$U58+[5]QCI!$W58)</f>
        <v>#REF!</v>
      </c>
      <c r="CE51" s="648" t="e">
        <f>CC51+CD51</f>
        <v>#REF!</v>
      </c>
      <c r="CF51" s="646">
        <f>'[5]Percentuais do Cronograma'!CB24</f>
        <v>4.1666666666600003</v>
      </c>
      <c r="CG51" s="647" t="e">
        <f>CF51*[5]QCI!$Y58*[5]QCI!$R58/100</f>
        <v>#REF!</v>
      </c>
      <c r="CH51" s="647" t="e">
        <f>CF51/100*[5]QCI!$Y58*([5]QCI!$U58+[5]QCI!$W58)</f>
        <v>#REF!</v>
      </c>
      <c r="CI51" s="648" t="e">
        <f>CG51+CH51</f>
        <v>#REF!</v>
      </c>
      <c r="CJ51" s="646">
        <f>'[5]Percentuais do Cronograma'!CF24</f>
        <v>4.1666666666600003</v>
      </c>
      <c r="CK51" s="647" t="e">
        <f>CJ51*[5]QCI!$Y58*[5]QCI!$R58/100</f>
        <v>#REF!</v>
      </c>
      <c r="CL51" s="647" t="e">
        <f>CJ51/100*[5]QCI!$Y58*([5]QCI!$U58+[5]QCI!$W58)</f>
        <v>#REF!</v>
      </c>
      <c r="CM51" s="648" t="e">
        <f>CK51+CL51</f>
        <v>#REF!</v>
      </c>
      <c r="CN51" s="646">
        <f>'[5]Percentuais do Cronograma'!CJ24</f>
        <v>4.1666666666600003</v>
      </c>
      <c r="CO51" s="647" t="e">
        <f>CN51*[5]QCI!$Y58*[5]QCI!$R58/100</f>
        <v>#REF!</v>
      </c>
      <c r="CP51" s="647" t="e">
        <f>CN51/100*[5]QCI!$Y58*([5]QCI!$U58+[5]QCI!$W58)</f>
        <v>#REF!</v>
      </c>
      <c r="CQ51" s="648" t="e">
        <f>CO51+CP51</f>
        <v>#REF!</v>
      </c>
      <c r="CR51" s="646">
        <f>'[5]Percentuais do Cronograma'!CN24</f>
        <v>4.1666666666600003</v>
      </c>
      <c r="CS51" s="647" t="e">
        <f>CR51*[5]QCI!$Y58*[5]QCI!$R58/100</f>
        <v>#REF!</v>
      </c>
      <c r="CT51" s="647" t="e">
        <f>CR51/100*[5]QCI!$Y58*([5]QCI!$U58+[5]QCI!$W58)</f>
        <v>#REF!</v>
      </c>
      <c r="CU51" s="648" t="e">
        <f>CS51+CT51</f>
        <v>#REF!</v>
      </c>
      <c r="CV51" s="646">
        <f>'[5]Percentuais do Cronograma'!CR24</f>
        <v>4.1666666666600003</v>
      </c>
      <c r="CW51" s="647" t="e">
        <f>CV51*[5]QCI!$Y58*[5]QCI!$R58/100</f>
        <v>#REF!</v>
      </c>
      <c r="CX51" s="647" t="e">
        <f>CV51/100*[5]QCI!$Y58*([5]QCI!$U58+[5]QCI!$W58)</f>
        <v>#REF!</v>
      </c>
      <c r="CY51" s="648" t="e">
        <f>CW51+CX51</f>
        <v>#REF!</v>
      </c>
      <c r="CZ51" s="646">
        <f>'[5]Percentuais do Cronograma'!CV24</f>
        <v>4.1666666666600003</v>
      </c>
      <c r="DA51" s="647" t="e">
        <f>CZ51*[5]QCI!$Y58*[5]QCI!$R58/100</f>
        <v>#REF!</v>
      </c>
      <c r="DB51" s="647" t="e">
        <f>CZ51/100*[5]QCI!$Y58*([5]QCI!$U58+[5]QCI!$W58)</f>
        <v>#REF!</v>
      </c>
      <c r="DC51" s="648" t="e">
        <f>DA51+DB51</f>
        <v>#REF!</v>
      </c>
      <c r="DD51" s="646" t="e">
        <f>'[5]Percentuais do Cronograma'!CZ24</f>
        <v>#REF!</v>
      </c>
      <c r="DE51" s="647" t="e">
        <f>DD51*[5]QCI!$Y58*[5]QCI!$R58/100</f>
        <v>#REF!</v>
      </c>
      <c r="DF51" s="647" t="e">
        <f>DD51/100*[5]QCI!$Y58*([5]QCI!$U58+[5]QCI!$W58)</f>
        <v>#REF!</v>
      </c>
      <c r="DG51" s="648" t="e">
        <f>DE51+DF51</f>
        <v>#REF!</v>
      </c>
      <c r="DH51" s="646" t="e">
        <f>'[5]Percentuais do Cronograma'!DD24</f>
        <v>#REF!</v>
      </c>
      <c r="DI51" s="647" t="e">
        <f>DH51*[5]QCI!$Y58*[5]QCI!$R58/100</f>
        <v>#REF!</v>
      </c>
      <c r="DJ51" s="647" t="e">
        <f>DH51/100*[5]QCI!$Y58*([5]QCI!$U58+[5]QCI!$W58)</f>
        <v>#REF!</v>
      </c>
      <c r="DK51" s="648" t="e">
        <f>DI51+DJ51</f>
        <v>#REF!</v>
      </c>
      <c r="DL51" s="646" t="e">
        <f>'[5]Percentuais do Cronograma'!DH24</f>
        <v>#REF!</v>
      </c>
      <c r="DM51" s="647" t="e">
        <f>DL51*[5]QCI!$Y58*[5]QCI!$R58/100</f>
        <v>#REF!</v>
      </c>
      <c r="DN51" s="647" t="e">
        <f>DL51/100*[5]QCI!$Y58*([5]QCI!$U58+[5]QCI!$W58)</f>
        <v>#REF!</v>
      </c>
      <c r="DO51" s="648" t="e">
        <f>DM51+DN51</f>
        <v>#REF!</v>
      </c>
      <c r="DP51" s="646" t="e">
        <f>'[5]Percentuais do Cronograma'!DL24</f>
        <v>#REF!</v>
      </c>
      <c r="DQ51" s="647" t="e">
        <f>DP51*[5]QCI!$Y58*[5]QCI!$R58/100</f>
        <v>#REF!</v>
      </c>
      <c r="DR51" s="647" t="e">
        <f>DP51/100*[5]QCI!$Y58*([5]QCI!$U58+[5]QCI!$W58)</f>
        <v>#REF!</v>
      </c>
      <c r="DS51" s="648" t="e">
        <f>DQ51+DR51</f>
        <v>#REF!</v>
      </c>
      <c r="DT51" s="646" t="e">
        <f>'[5]Percentuais do Cronograma'!DP24</f>
        <v>#REF!</v>
      </c>
      <c r="DU51" s="647" t="e">
        <f>DT51*[5]QCI!$Y58*[5]QCI!$R58/100</f>
        <v>#REF!</v>
      </c>
      <c r="DV51" s="647" t="e">
        <f>DT51/100*[5]QCI!$Y58*([5]QCI!$U58+[5]QCI!$W58)</f>
        <v>#REF!</v>
      </c>
      <c r="DW51" s="648" t="e">
        <f>DU51+DV51</f>
        <v>#REF!</v>
      </c>
      <c r="DX51" s="646" t="e">
        <f>'[5]Percentuais do Cronograma'!DT24</f>
        <v>#REF!</v>
      </c>
      <c r="DY51" s="647" t="e">
        <f>DX51*[5]QCI!$Y58*[5]QCI!$R58/100</f>
        <v>#REF!</v>
      </c>
      <c r="DZ51" s="647" t="e">
        <f>DX51/100*[5]QCI!$Y58*([5]QCI!$U58+[5]QCI!$W58)</f>
        <v>#REF!</v>
      </c>
      <c r="EA51" s="648" t="e">
        <f>DY51+DZ51</f>
        <v>#REF!</v>
      </c>
    </row>
    <row r="52" spans="2:131" ht="12.75" hidden="1" customHeight="1">
      <c r="B52" s="649"/>
      <c r="C52" s="650"/>
      <c r="D52" s="651" t="s">
        <v>674</v>
      </c>
      <c r="E52" s="652" t="s">
        <v>676</v>
      </c>
      <c r="F52" s="653">
        <f>IF(F53&lt;&gt;0,F51-F53,0)</f>
        <v>0</v>
      </c>
      <c r="G52" s="654"/>
      <c r="H52" s="655"/>
      <c r="I52" s="656"/>
      <c r="J52" s="656"/>
      <c r="K52" s="657"/>
      <c r="L52" s="658" t="e">
        <f t="shared" ref="L52:BW52" si="36">L51+H52</f>
        <v>#REF!</v>
      </c>
      <c r="M52" s="658" t="e">
        <f t="shared" si="36"/>
        <v>#REF!</v>
      </c>
      <c r="N52" s="659" t="e">
        <f t="shared" si="36"/>
        <v>#REF!</v>
      </c>
      <c r="O52" s="660" t="e">
        <f t="shared" si="36"/>
        <v>#REF!</v>
      </c>
      <c r="P52" s="661" t="e">
        <f t="shared" si="36"/>
        <v>#REF!</v>
      </c>
      <c r="Q52" s="662" t="e">
        <f t="shared" si="36"/>
        <v>#REF!</v>
      </c>
      <c r="R52" s="663" t="e">
        <f t="shared" si="36"/>
        <v>#REF!</v>
      </c>
      <c r="S52" s="664" t="e">
        <f t="shared" si="36"/>
        <v>#REF!</v>
      </c>
      <c r="T52" s="661" t="e">
        <f t="shared" si="36"/>
        <v>#REF!</v>
      </c>
      <c r="U52" s="662" t="e">
        <f t="shared" si="36"/>
        <v>#REF!</v>
      </c>
      <c r="V52" s="663" t="e">
        <f t="shared" si="36"/>
        <v>#REF!</v>
      </c>
      <c r="W52" s="664" t="e">
        <f t="shared" si="36"/>
        <v>#REF!</v>
      </c>
      <c r="X52" s="661" t="e">
        <f t="shared" si="36"/>
        <v>#REF!</v>
      </c>
      <c r="Y52" s="662" t="e">
        <f t="shared" si="36"/>
        <v>#REF!</v>
      </c>
      <c r="Z52" s="663" t="e">
        <f t="shared" si="36"/>
        <v>#REF!</v>
      </c>
      <c r="AA52" s="664" t="e">
        <f t="shared" si="36"/>
        <v>#REF!</v>
      </c>
      <c r="AB52" s="661" t="e">
        <f t="shared" si="36"/>
        <v>#REF!</v>
      </c>
      <c r="AC52" s="662" t="e">
        <f t="shared" si="36"/>
        <v>#REF!</v>
      </c>
      <c r="AD52" s="663" t="e">
        <f t="shared" si="36"/>
        <v>#REF!</v>
      </c>
      <c r="AE52" s="664" t="e">
        <f t="shared" si="36"/>
        <v>#REF!</v>
      </c>
      <c r="AF52" s="661" t="e">
        <f t="shared" si="36"/>
        <v>#REF!</v>
      </c>
      <c r="AG52" s="662" t="e">
        <f t="shared" si="36"/>
        <v>#REF!</v>
      </c>
      <c r="AH52" s="663" t="e">
        <f t="shared" si="36"/>
        <v>#REF!</v>
      </c>
      <c r="AI52" s="664" t="e">
        <f t="shared" si="36"/>
        <v>#REF!</v>
      </c>
      <c r="AJ52" s="661" t="e">
        <f t="shared" si="36"/>
        <v>#REF!</v>
      </c>
      <c r="AK52" s="662" t="e">
        <f t="shared" si="36"/>
        <v>#REF!</v>
      </c>
      <c r="AL52" s="663" t="e">
        <f t="shared" si="36"/>
        <v>#REF!</v>
      </c>
      <c r="AM52" s="664" t="e">
        <f t="shared" si="36"/>
        <v>#REF!</v>
      </c>
      <c r="AN52" s="661" t="e">
        <f t="shared" si="36"/>
        <v>#REF!</v>
      </c>
      <c r="AO52" s="662" t="e">
        <f t="shared" si="36"/>
        <v>#REF!</v>
      </c>
      <c r="AP52" s="663" t="e">
        <f t="shared" si="36"/>
        <v>#REF!</v>
      </c>
      <c r="AQ52" s="664" t="e">
        <f t="shared" si="36"/>
        <v>#REF!</v>
      </c>
      <c r="AR52" s="661" t="e">
        <f t="shared" si="36"/>
        <v>#REF!</v>
      </c>
      <c r="AS52" s="662" t="e">
        <f t="shared" si="36"/>
        <v>#REF!</v>
      </c>
      <c r="AT52" s="663" t="e">
        <f t="shared" si="36"/>
        <v>#REF!</v>
      </c>
      <c r="AU52" s="664" t="e">
        <f t="shared" si="36"/>
        <v>#REF!</v>
      </c>
      <c r="AV52" s="661" t="e">
        <f t="shared" si="36"/>
        <v>#REF!</v>
      </c>
      <c r="AW52" s="662" t="e">
        <f t="shared" si="36"/>
        <v>#REF!</v>
      </c>
      <c r="AX52" s="663" t="e">
        <f t="shared" si="36"/>
        <v>#REF!</v>
      </c>
      <c r="AY52" s="664" t="e">
        <f t="shared" si="36"/>
        <v>#REF!</v>
      </c>
      <c r="AZ52" s="661" t="e">
        <f t="shared" si="36"/>
        <v>#REF!</v>
      </c>
      <c r="BA52" s="662" t="e">
        <f t="shared" si="36"/>
        <v>#REF!</v>
      </c>
      <c r="BB52" s="663" t="e">
        <f t="shared" si="36"/>
        <v>#REF!</v>
      </c>
      <c r="BC52" s="664" t="e">
        <f t="shared" si="36"/>
        <v>#REF!</v>
      </c>
      <c r="BD52" s="661" t="e">
        <f t="shared" si="36"/>
        <v>#REF!</v>
      </c>
      <c r="BE52" s="662" t="e">
        <f t="shared" si="36"/>
        <v>#REF!</v>
      </c>
      <c r="BF52" s="663" t="e">
        <f t="shared" si="36"/>
        <v>#REF!</v>
      </c>
      <c r="BG52" s="664" t="e">
        <f t="shared" si="36"/>
        <v>#REF!</v>
      </c>
      <c r="BH52" s="661" t="e">
        <f t="shared" si="36"/>
        <v>#REF!</v>
      </c>
      <c r="BI52" s="662" t="e">
        <f t="shared" si="36"/>
        <v>#REF!</v>
      </c>
      <c r="BJ52" s="663" t="e">
        <f t="shared" si="36"/>
        <v>#REF!</v>
      </c>
      <c r="BK52" s="664" t="e">
        <f t="shared" si="36"/>
        <v>#REF!</v>
      </c>
      <c r="BL52" s="661" t="e">
        <f t="shared" si="36"/>
        <v>#REF!</v>
      </c>
      <c r="BM52" s="662" t="e">
        <f t="shared" si="36"/>
        <v>#REF!</v>
      </c>
      <c r="BN52" s="663" t="e">
        <f t="shared" si="36"/>
        <v>#REF!</v>
      </c>
      <c r="BO52" s="664" t="e">
        <f t="shared" si="36"/>
        <v>#REF!</v>
      </c>
      <c r="BP52" s="661" t="e">
        <f t="shared" si="36"/>
        <v>#REF!</v>
      </c>
      <c r="BQ52" s="662" t="e">
        <f t="shared" si="36"/>
        <v>#REF!</v>
      </c>
      <c r="BR52" s="663" t="e">
        <f t="shared" si="36"/>
        <v>#REF!</v>
      </c>
      <c r="BS52" s="664" t="e">
        <f t="shared" si="36"/>
        <v>#REF!</v>
      </c>
      <c r="BT52" s="661" t="e">
        <f t="shared" si="36"/>
        <v>#REF!</v>
      </c>
      <c r="BU52" s="662" t="e">
        <f t="shared" si="36"/>
        <v>#REF!</v>
      </c>
      <c r="BV52" s="663" t="e">
        <f t="shared" si="36"/>
        <v>#REF!</v>
      </c>
      <c r="BW52" s="664" t="e">
        <f t="shared" si="36"/>
        <v>#REF!</v>
      </c>
      <c r="BX52" s="661" t="e">
        <f t="shared" ref="BX52:EA52" si="37">BX51+BT52</f>
        <v>#REF!</v>
      </c>
      <c r="BY52" s="662" t="e">
        <f t="shared" si="37"/>
        <v>#REF!</v>
      </c>
      <c r="BZ52" s="663" t="e">
        <f t="shared" si="37"/>
        <v>#REF!</v>
      </c>
      <c r="CA52" s="664" t="e">
        <f t="shared" si="37"/>
        <v>#REF!</v>
      </c>
      <c r="CB52" s="661" t="e">
        <f t="shared" si="37"/>
        <v>#REF!</v>
      </c>
      <c r="CC52" s="662" t="e">
        <f t="shared" si="37"/>
        <v>#REF!</v>
      </c>
      <c r="CD52" s="663" t="e">
        <f t="shared" si="37"/>
        <v>#REF!</v>
      </c>
      <c r="CE52" s="664" t="e">
        <f t="shared" si="37"/>
        <v>#REF!</v>
      </c>
      <c r="CF52" s="661" t="e">
        <f t="shared" si="37"/>
        <v>#REF!</v>
      </c>
      <c r="CG52" s="662" t="e">
        <f t="shared" si="37"/>
        <v>#REF!</v>
      </c>
      <c r="CH52" s="663" t="e">
        <f t="shared" si="37"/>
        <v>#REF!</v>
      </c>
      <c r="CI52" s="664" t="e">
        <f t="shared" si="37"/>
        <v>#REF!</v>
      </c>
      <c r="CJ52" s="661" t="e">
        <f t="shared" si="37"/>
        <v>#REF!</v>
      </c>
      <c r="CK52" s="662" t="e">
        <f t="shared" si="37"/>
        <v>#REF!</v>
      </c>
      <c r="CL52" s="663" t="e">
        <f t="shared" si="37"/>
        <v>#REF!</v>
      </c>
      <c r="CM52" s="664" t="e">
        <f t="shared" si="37"/>
        <v>#REF!</v>
      </c>
      <c r="CN52" s="661" t="e">
        <f t="shared" si="37"/>
        <v>#REF!</v>
      </c>
      <c r="CO52" s="662" t="e">
        <f t="shared" si="37"/>
        <v>#REF!</v>
      </c>
      <c r="CP52" s="663" t="e">
        <f t="shared" si="37"/>
        <v>#REF!</v>
      </c>
      <c r="CQ52" s="664" t="e">
        <f t="shared" si="37"/>
        <v>#REF!</v>
      </c>
      <c r="CR52" s="661" t="e">
        <f t="shared" si="37"/>
        <v>#REF!</v>
      </c>
      <c r="CS52" s="662" t="e">
        <f t="shared" si="37"/>
        <v>#REF!</v>
      </c>
      <c r="CT52" s="663" t="e">
        <f t="shared" si="37"/>
        <v>#REF!</v>
      </c>
      <c r="CU52" s="664" t="e">
        <f t="shared" si="37"/>
        <v>#REF!</v>
      </c>
      <c r="CV52" s="661" t="e">
        <f t="shared" si="37"/>
        <v>#REF!</v>
      </c>
      <c r="CW52" s="662" t="e">
        <f t="shared" si="37"/>
        <v>#REF!</v>
      </c>
      <c r="CX52" s="663" t="e">
        <f t="shared" si="37"/>
        <v>#REF!</v>
      </c>
      <c r="CY52" s="664" t="e">
        <f t="shared" si="37"/>
        <v>#REF!</v>
      </c>
      <c r="CZ52" s="661" t="e">
        <f t="shared" si="37"/>
        <v>#REF!</v>
      </c>
      <c r="DA52" s="662" t="e">
        <f t="shared" si="37"/>
        <v>#REF!</v>
      </c>
      <c r="DB52" s="663" t="e">
        <f t="shared" si="37"/>
        <v>#REF!</v>
      </c>
      <c r="DC52" s="664" t="e">
        <f t="shared" si="37"/>
        <v>#REF!</v>
      </c>
      <c r="DD52" s="661" t="e">
        <f t="shared" si="37"/>
        <v>#REF!</v>
      </c>
      <c r="DE52" s="662" t="e">
        <f t="shared" si="37"/>
        <v>#REF!</v>
      </c>
      <c r="DF52" s="663" t="e">
        <f t="shared" si="37"/>
        <v>#REF!</v>
      </c>
      <c r="DG52" s="664" t="e">
        <f t="shared" si="37"/>
        <v>#REF!</v>
      </c>
      <c r="DH52" s="661" t="e">
        <f t="shared" si="37"/>
        <v>#REF!</v>
      </c>
      <c r="DI52" s="662" t="e">
        <f t="shared" si="37"/>
        <v>#REF!</v>
      </c>
      <c r="DJ52" s="663" t="e">
        <f t="shared" si="37"/>
        <v>#REF!</v>
      </c>
      <c r="DK52" s="664" t="e">
        <f t="shared" si="37"/>
        <v>#REF!</v>
      </c>
      <c r="DL52" s="661" t="e">
        <f t="shared" si="37"/>
        <v>#REF!</v>
      </c>
      <c r="DM52" s="662" t="e">
        <f t="shared" si="37"/>
        <v>#REF!</v>
      </c>
      <c r="DN52" s="663" t="e">
        <f t="shared" si="37"/>
        <v>#REF!</v>
      </c>
      <c r="DO52" s="664" t="e">
        <f t="shared" si="37"/>
        <v>#REF!</v>
      </c>
      <c r="DP52" s="661" t="e">
        <f t="shared" si="37"/>
        <v>#REF!</v>
      </c>
      <c r="DQ52" s="662" t="e">
        <f t="shared" si="37"/>
        <v>#REF!</v>
      </c>
      <c r="DR52" s="663" t="e">
        <f t="shared" si="37"/>
        <v>#REF!</v>
      </c>
      <c r="DS52" s="664" t="e">
        <f t="shared" si="37"/>
        <v>#REF!</v>
      </c>
      <c r="DT52" s="661" t="e">
        <f t="shared" si="37"/>
        <v>#REF!</v>
      </c>
      <c r="DU52" s="662" t="e">
        <f t="shared" si="37"/>
        <v>#REF!</v>
      </c>
      <c r="DV52" s="663" t="e">
        <f t="shared" si="37"/>
        <v>#REF!</v>
      </c>
      <c r="DW52" s="664" t="e">
        <f t="shared" si="37"/>
        <v>#REF!</v>
      </c>
      <c r="DX52" s="661" t="e">
        <f t="shared" si="37"/>
        <v>#REF!</v>
      </c>
      <c r="DY52" s="662" t="e">
        <f t="shared" si="37"/>
        <v>#REF!</v>
      </c>
      <c r="DZ52" s="663" t="e">
        <f t="shared" si="37"/>
        <v>#REF!</v>
      </c>
      <c r="EA52" s="664" t="e">
        <f t="shared" si="37"/>
        <v>#REF!</v>
      </c>
    </row>
    <row r="53" spans="2:131" ht="12.75" hidden="1" customHeight="1">
      <c r="B53" s="649"/>
      <c r="C53" s="650"/>
      <c r="D53" s="665" t="s">
        <v>677</v>
      </c>
      <c r="E53" s="666" t="s">
        <v>678</v>
      </c>
      <c r="F53" s="667"/>
      <c r="G53" s="668">
        <f>IF(F53=0,0,F53/F$115)</f>
        <v>0</v>
      </c>
      <c r="H53" s="669"/>
      <c r="I53" s="670"/>
      <c r="J53" s="670"/>
      <c r="K53" s="671"/>
      <c r="L53" s="672" t="e">
        <f>IF(O53&lt;&gt;0,(O53/$F53)*100,0)</f>
        <v>#REF!</v>
      </c>
      <c r="M53" s="672" t="e">
        <f>ROUND(O53*[5]QCI!$R$16,2)</f>
        <v>#REF!</v>
      </c>
      <c r="N53" s="673" t="e">
        <f>O53-M53</f>
        <v>#REF!</v>
      </c>
      <c r="O53" s="674" t="e">
        <f>#REF!</f>
        <v>#REF!</v>
      </c>
      <c r="P53" s="675">
        <f>IF(S53&lt;&gt;0,(S53/$F53)*100,0)</f>
        <v>0</v>
      </c>
      <c r="Q53" s="672">
        <f>ROUND(S53*[5]QCI!$R$16,2)</f>
        <v>0</v>
      </c>
      <c r="R53" s="672">
        <f>S53-Q53</f>
        <v>0</v>
      </c>
      <c r="S53" s="674"/>
      <c r="T53" s="675">
        <f>IF(W53&lt;&gt;0,(W53/$F53)*100,0)</f>
        <v>0</v>
      </c>
      <c r="U53" s="672">
        <f>ROUND(W53*[5]QCI!$R$16,2)</f>
        <v>0</v>
      </c>
      <c r="V53" s="672">
        <f>W53-U53</f>
        <v>0</v>
      </c>
      <c r="W53" s="674"/>
      <c r="X53" s="675">
        <f>IF(AA53&lt;&gt;0,(AA53/$F53)*100,0)</f>
        <v>0</v>
      </c>
      <c r="Y53" s="672">
        <f>ROUND(AA53*[5]QCI!$R$16,2)</f>
        <v>0</v>
      </c>
      <c r="Z53" s="672">
        <f>AA53-Y53</f>
        <v>0</v>
      </c>
      <c r="AA53" s="674"/>
      <c r="AB53" s="675">
        <f>IF(AE53&lt;&gt;0,(AE53/$F53)*100,0)</f>
        <v>0</v>
      </c>
      <c r="AC53" s="672">
        <f>ROUND(AE53*[5]QCI!$R$16,2)</f>
        <v>0</v>
      </c>
      <c r="AD53" s="672">
        <f>AE53-AC53</f>
        <v>0</v>
      </c>
      <c r="AE53" s="674"/>
      <c r="AF53" s="675">
        <f>IF(AI53&lt;&gt;0,(AI53/$F53)*100,0)</f>
        <v>0</v>
      </c>
      <c r="AG53" s="672">
        <f>ROUND(AI53*[5]QCI!$R$16,2)</f>
        <v>0</v>
      </c>
      <c r="AH53" s="672">
        <f>AI53-AG53</f>
        <v>0</v>
      </c>
      <c r="AI53" s="674"/>
      <c r="AJ53" s="675">
        <f>IF(AM53&lt;&gt;0,(AM53/$F53)*100,0)</f>
        <v>0</v>
      </c>
      <c r="AK53" s="672">
        <f>ROUND(AM53*[5]QCI!$R$16,2)</f>
        <v>0</v>
      </c>
      <c r="AL53" s="672">
        <f>AM53-AK53</f>
        <v>0</v>
      </c>
      <c r="AM53" s="674"/>
      <c r="AN53" s="675">
        <f>IF(AQ53&lt;&gt;0,(AQ53/$F53)*100,0)</f>
        <v>0</v>
      </c>
      <c r="AO53" s="672">
        <f>ROUND(AQ53*[5]QCI!$R$16,2)</f>
        <v>0</v>
      </c>
      <c r="AP53" s="672">
        <f>AQ53-AO53</f>
        <v>0</v>
      </c>
      <c r="AQ53" s="674"/>
      <c r="AR53" s="675">
        <f>IF(AU53&lt;&gt;0,(AU53/$F53)*100,0)</f>
        <v>0</v>
      </c>
      <c r="AS53" s="672">
        <f>ROUND(AU53*[5]QCI!$R$16,2)</f>
        <v>0</v>
      </c>
      <c r="AT53" s="672">
        <f>AU53-AS53</f>
        <v>0</v>
      </c>
      <c r="AU53" s="674"/>
      <c r="AV53" s="675">
        <f>IF(AY53&lt;&gt;0,(AY53/$F53)*100,0)</f>
        <v>0</v>
      </c>
      <c r="AW53" s="672">
        <f>ROUND(AY53*[5]QCI!$R$16,2)</f>
        <v>0</v>
      </c>
      <c r="AX53" s="672">
        <f>AY53-AW53</f>
        <v>0</v>
      </c>
      <c r="AY53" s="674"/>
      <c r="AZ53" s="675">
        <f>IF(BC53&lt;&gt;0,(BC53/$F53)*100,0)</f>
        <v>0</v>
      </c>
      <c r="BA53" s="672">
        <f>ROUND(BC53*[5]QCI!$R$16,2)</f>
        <v>0</v>
      </c>
      <c r="BB53" s="672">
        <f>BC53-BA53</f>
        <v>0</v>
      </c>
      <c r="BC53" s="674"/>
      <c r="BD53" s="675">
        <f>IF(BG53&lt;&gt;0,(BG53/$F53)*100,0)</f>
        <v>0</v>
      </c>
      <c r="BE53" s="672">
        <f>ROUND(BG53*[5]QCI!$R$16,2)</f>
        <v>0</v>
      </c>
      <c r="BF53" s="672">
        <f>BG53-BE53</f>
        <v>0</v>
      </c>
      <c r="BG53" s="674"/>
      <c r="BH53" s="675">
        <f>IF(BK53&lt;&gt;0,(BK53/$F53)*100,0)</f>
        <v>0</v>
      </c>
      <c r="BI53" s="672">
        <f>ROUND(BK53*[5]QCI!$R$16,2)</f>
        <v>0</v>
      </c>
      <c r="BJ53" s="672">
        <f>BK53-BI53</f>
        <v>0</v>
      </c>
      <c r="BK53" s="674"/>
      <c r="BL53" s="675">
        <f>IF(BO53&lt;&gt;0,(BO53/$F53)*100,0)</f>
        <v>0</v>
      </c>
      <c r="BM53" s="672">
        <f>ROUND(BO53*[5]QCI!$R$16,2)</f>
        <v>0</v>
      </c>
      <c r="BN53" s="672">
        <f>BO53-BM53</f>
        <v>0</v>
      </c>
      <c r="BO53" s="674"/>
      <c r="BP53" s="675">
        <f>IF(BS53&lt;&gt;0,(BS53/$F53)*100,0)</f>
        <v>0</v>
      </c>
      <c r="BQ53" s="672">
        <f>ROUND(BS53*[5]QCI!$R$16,2)</f>
        <v>0</v>
      </c>
      <c r="BR53" s="672">
        <f>BS53-BQ53</f>
        <v>0</v>
      </c>
      <c r="BS53" s="674"/>
      <c r="BT53" s="675">
        <f>IF(BW53&lt;&gt;0,(BW53/$F53)*100,0)</f>
        <v>0</v>
      </c>
      <c r="BU53" s="672">
        <f>ROUND(BW53*[5]QCI!$R$16,2)</f>
        <v>0</v>
      </c>
      <c r="BV53" s="672">
        <f>BW53-BU53</f>
        <v>0</v>
      </c>
      <c r="BW53" s="674"/>
      <c r="BX53" s="675">
        <f>IF(CA53&lt;&gt;0,(CA53/$F53)*100,0)</f>
        <v>0</v>
      </c>
      <c r="BY53" s="672">
        <f>ROUND(CA53*[5]QCI!$R$16,2)</f>
        <v>0</v>
      </c>
      <c r="BZ53" s="672">
        <f>CA53-BY53</f>
        <v>0</v>
      </c>
      <c r="CA53" s="674"/>
      <c r="CB53" s="675">
        <f>IF(CE53&lt;&gt;0,(CE53/$F53)*100,0)</f>
        <v>0</v>
      </c>
      <c r="CC53" s="672">
        <f>ROUND(CE53*[5]QCI!$R$16,2)</f>
        <v>0</v>
      </c>
      <c r="CD53" s="672">
        <f>CE53-CC53</f>
        <v>0</v>
      </c>
      <c r="CE53" s="674"/>
      <c r="CF53" s="675">
        <f>IF(CI53&lt;&gt;0,(CI53/$F53)*100,0)</f>
        <v>0</v>
      </c>
      <c r="CG53" s="672">
        <f>ROUND(CI53*[5]QCI!$R$16,2)</f>
        <v>0</v>
      </c>
      <c r="CH53" s="672">
        <f>CI53-CG53</f>
        <v>0</v>
      </c>
      <c r="CI53" s="674"/>
      <c r="CJ53" s="675">
        <f>IF(CM53&lt;&gt;0,(CM53/$F53)*100,0)</f>
        <v>0</v>
      </c>
      <c r="CK53" s="672">
        <f>ROUND(CM53*[5]QCI!$R$16,2)</f>
        <v>0</v>
      </c>
      <c r="CL53" s="672">
        <f>CM53-CK53</f>
        <v>0</v>
      </c>
      <c r="CM53" s="674"/>
      <c r="CN53" s="675">
        <f>IF(CQ53&lt;&gt;0,(CQ53/$F53)*100,0)</f>
        <v>0</v>
      </c>
      <c r="CO53" s="672">
        <f>ROUND(CQ53*[5]QCI!$R$16,2)</f>
        <v>0</v>
      </c>
      <c r="CP53" s="672">
        <f>CQ53-CO53</f>
        <v>0</v>
      </c>
      <c r="CQ53" s="674"/>
      <c r="CR53" s="675">
        <f>IF(CU53&lt;&gt;0,(CU53/$F53)*100,0)</f>
        <v>0</v>
      </c>
      <c r="CS53" s="672">
        <f>ROUND(CU53*[5]QCI!$R$16,2)</f>
        <v>0</v>
      </c>
      <c r="CT53" s="672">
        <f>CU53-CS53</f>
        <v>0</v>
      </c>
      <c r="CU53" s="674"/>
      <c r="CV53" s="675">
        <f>IF(CY53&lt;&gt;0,(CY53/$F53)*100,0)</f>
        <v>0</v>
      </c>
      <c r="CW53" s="672">
        <f>ROUND(CY53*[5]QCI!$R$16,2)</f>
        <v>0</v>
      </c>
      <c r="CX53" s="672">
        <f>CY53-CW53</f>
        <v>0</v>
      </c>
      <c r="CY53" s="674"/>
      <c r="CZ53" s="675">
        <f>IF(DC53&lt;&gt;0,(DC53/$F53)*100,0)</f>
        <v>0</v>
      </c>
      <c r="DA53" s="672">
        <f>ROUND(DC53*[5]QCI!$R$16,2)</f>
        <v>0</v>
      </c>
      <c r="DB53" s="672">
        <f>DC53-DA53</f>
        <v>0</v>
      </c>
      <c r="DC53" s="674"/>
      <c r="DD53" s="675">
        <f>IF(DG53&lt;&gt;0,(DG53/$F53)*100,0)</f>
        <v>0</v>
      </c>
      <c r="DE53" s="672">
        <f>ROUND(DG53*[5]QCI!$R$16,2)</f>
        <v>0</v>
      </c>
      <c r="DF53" s="672">
        <f>DG53-DE53</f>
        <v>0</v>
      </c>
      <c r="DG53" s="674"/>
      <c r="DH53" s="675">
        <f>IF(DK53&lt;&gt;0,(DK53/$F53)*100,0)</f>
        <v>0</v>
      </c>
      <c r="DI53" s="672">
        <f>ROUND(DK53*[5]QCI!$R$16,2)</f>
        <v>0</v>
      </c>
      <c r="DJ53" s="672">
        <f>DK53-DI53</f>
        <v>0</v>
      </c>
      <c r="DK53" s="674"/>
      <c r="DL53" s="675">
        <f>IF(DO53&lt;&gt;0,(DO53/$F53)*100,0)</f>
        <v>0</v>
      </c>
      <c r="DM53" s="672">
        <f>ROUND(DO53*[5]QCI!$R$16,2)</f>
        <v>0</v>
      </c>
      <c r="DN53" s="672">
        <f>DO53-DM53</f>
        <v>0</v>
      </c>
      <c r="DO53" s="674"/>
      <c r="DP53" s="675">
        <f>IF(DS53&lt;&gt;0,(DS53/$F53)*100,0)</f>
        <v>0</v>
      </c>
      <c r="DQ53" s="672">
        <f>ROUND(DS53*[5]QCI!$R$16,2)</f>
        <v>0</v>
      </c>
      <c r="DR53" s="672">
        <f>DS53-DQ53</f>
        <v>0</v>
      </c>
      <c r="DS53" s="674"/>
      <c r="DT53" s="675">
        <f>IF(DW53&lt;&gt;0,(DW53/$F53)*100,0)</f>
        <v>0</v>
      </c>
      <c r="DU53" s="672">
        <f>ROUND(DW53*[5]QCI!$R$16,2)</f>
        <v>0</v>
      </c>
      <c r="DV53" s="672">
        <f>DW53-DU53</f>
        <v>0</v>
      </c>
      <c r="DW53" s="674"/>
      <c r="DX53" s="675">
        <f>IF(EA53&lt;&gt;0,(EA53/$F53)*100,0)</f>
        <v>0</v>
      </c>
      <c r="DY53" s="672">
        <f>ROUND(EA53*[5]QCI!$R$16,2)</f>
        <v>0</v>
      </c>
      <c r="DZ53" s="672">
        <f>EA53-DY53</f>
        <v>0</v>
      </c>
      <c r="EA53" s="674"/>
    </row>
    <row r="54" spans="2:131" ht="12.75" hidden="1" customHeight="1">
      <c r="B54" s="688"/>
      <c r="C54" s="650"/>
      <c r="D54" s="676" t="s">
        <v>679</v>
      </c>
      <c r="E54" s="677" t="s">
        <v>680</v>
      </c>
      <c r="F54" s="678" t="e">
        <f>IF(F53=0,F51,F53)</f>
        <v>#REF!</v>
      </c>
      <c r="G54" s="679"/>
      <c r="H54" s="680"/>
      <c r="I54" s="681"/>
      <c r="J54" s="681"/>
      <c r="K54" s="682"/>
      <c r="L54" s="683" t="e">
        <f t="shared" ref="L54:BW54" si="38">L53+H54</f>
        <v>#REF!</v>
      </c>
      <c r="M54" s="683" t="e">
        <f t="shared" si="38"/>
        <v>#REF!</v>
      </c>
      <c r="N54" s="684" t="e">
        <f t="shared" si="38"/>
        <v>#REF!</v>
      </c>
      <c r="O54" s="685" t="e">
        <f t="shared" si="38"/>
        <v>#REF!</v>
      </c>
      <c r="P54" s="686" t="e">
        <f t="shared" si="38"/>
        <v>#REF!</v>
      </c>
      <c r="Q54" s="683" t="e">
        <f t="shared" si="38"/>
        <v>#REF!</v>
      </c>
      <c r="R54" s="683" t="e">
        <f t="shared" si="38"/>
        <v>#REF!</v>
      </c>
      <c r="S54" s="685" t="e">
        <f t="shared" si="38"/>
        <v>#REF!</v>
      </c>
      <c r="T54" s="686" t="e">
        <f t="shared" si="38"/>
        <v>#REF!</v>
      </c>
      <c r="U54" s="683" t="e">
        <f t="shared" si="38"/>
        <v>#REF!</v>
      </c>
      <c r="V54" s="683" t="e">
        <f t="shared" si="38"/>
        <v>#REF!</v>
      </c>
      <c r="W54" s="685" t="e">
        <f t="shared" si="38"/>
        <v>#REF!</v>
      </c>
      <c r="X54" s="686" t="e">
        <f t="shared" si="38"/>
        <v>#REF!</v>
      </c>
      <c r="Y54" s="683" t="e">
        <f t="shared" si="38"/>
        <v>#REF!</v>
      </c>
      <c r="Z54" s="683" t="e">
        <f t="shared" si="38"/>
        <v>#REF!</v>
      </c>
      <c r="AA54" s="685" t="e">
        <f t="shared" si="38"/>
        <v>#REF!</v>
      </c>
      <c r="AB54" s="686" t="e">
        <f t="shared" si="38"/>
        <v>#REF!</v>
      </c>
      <c r="AC54" s="683" t="e">
        <f t="shared" si="38"/>
        <v>#REF!</v>
      </c>
      <c r="AD54" s="683" t="e">
        <f t="shared" si="38"/>
        <v>#REF!</v>
      </c>
      <c r="AE54" s="685" t="e">
        <f t="shared" si="38"/>
        <v>#REF!</v>
      </c>
      <c r="AF54" s="686" t="e">
        <f t="shared" si="38"/>
        <v>#REF!</v>
      </c>
      <c r="AG54" s="683" t="e">
        <f t="shared" si="38"/>
        <v>#REF!</v>
      </c>
      <c r="AH54" s="683" t="e">
        <f t="shared" si="38"/>
        <v>#REF!</v>
      </c>
      <c r="AI54" s="685" t="e">
        <f t="shared" si="38"/>
        <v>#REF!</v>
      </c>
      <c r="AJ54" s="686" t="e">
        <f t="shared" si="38"/>
        <v>#REF!</v>
      </c>
      <c r="AK54" s="683" t="e">
        <f t="shared" si="38"/>
        <v>#REF!</v>
      </c>
      <c r="AL54" s="683" t="e">
        <f t="shared" si="38"/>
        <v>#REF!</v>
      </c>
      <c r="AM54" s="685" t="e">
        <f t="shared" si="38"/>
        <v>#REF!</v>
      </c>
      <c r="AN54" s="686" t="e">
        <f t="shared" si="38"/>
        <v>#REF!</v>
      </c>
      <c r="AO54" s="683" t="e">
        <f t="shared" si="38"/>
        <v>#REF!</v>
      </c>
      <c r="AP54" s="683" t="e">
        <f t="shared" si="38"/>
        <v>#REF!</v>
      </c>
      <c r="AQ54" s="685" t="e">
        <f t="shared" si="38"/>
        <v>#REF!</v>
      </c>
      <c r="AR54" s="686" t="e">
        <f t="shared" si="38"/>
        <v>#REF!</v>
      </c>
      <c r="AS54" s="683" t="e">
        <f t="shared" si="38"/>
        <v>#REF!</v>
      </c>
      <c r="AT54" s="683" t="e">
        <f t="shared" si="38"/>
        <v>#REF!</v>
      </c>
      <c r="AU54" s="685" t="e">
        <f t="shared" si="38"/>
        <v>#REF!</v>
      </c>
      <c r="AV54" s="686" t="e">
        <f t="shared" si="38"/>
        <v>#REF!</v>
      </c>
      <c r="AW54" s="683" t="e">
        <f t="shared" si="38"/>
        <v>#REF!</v>
      </c>
      <c r="AX54" s="683" t="e">
        <f t="shared" si="38"/>
        <v>#REF!</v>
      </c>
      <c r="AY54" s="685" t="e">
        <f t="shared" si="38"/>
        <v>#REF!</v>
      </c>
      <c r="AZ54" s="686" t="e">
        <f t="shared" si="38"/>
        <v>#REF!</v>
      </c>
      <c r="BA54" s="683" t="e">
        <f t="shared" si="38"/>
        <v>#REF!</v>
      </c>
      <c r="BB54" s="683" t="e">
        <f t="shared" si="38"/>
        <v>#REF!</v>
      </c>
      <c r="BC54" s="685" t="e">
        <f t="shared" si="38"/>
        <v>#REF!</v>
      </c>
      <c r="BD54" s="686" t="e">
        <f t="shared" si="38"/>
        <v>#REF!</v>
      </c>
      <c r="BE54" s="683" t="e">
        <f t="shared" si="38"/>
        <v>#REF!</v>
      </c>
      <c r="BF54" s="683" t="e">
        <f t="shared" si="38"/>
        <v>#REF!</v>
      </c>
      <c r="BG54" s="685" t="e">
        <f t="shared" si="38"/>
        <v>#REF!</v>
      </c>
      <c r="BH54" s="686" t="e">
        <f t="shared" si="38"/>
        <v>#REF!</v>
      </c>
      <c r="BI54" s="683" t="e">
        <f t="shared" si="38"/>
        <v>#REF!</v>
      </c>
      <c r="BJ54" s="683" t="e">
        <f t="shared" si="38"/>
        <v>#REF!</v>
      </c>
      <c r="BK54" s="685" t="e">
        <f t="shared" si="38"/>
        <v>#REF!</v>
      </c>
      <c r="BL54" s="686" t="e">
        <f t="shared" si="38"/>
        <v>#REF!</v>
      </c>
      <c r="BM54" s="683" t="e">
        <f t="shared" si="38"/>
        <v>#REF!</v>
      </c>
      <c r="BN54" s="683" t="e">
        <f t="shared" si="38"/>
        <v>#REF!</v>
      </c>
      <c r="BO54" s="685" t="e">
        <f t="shared" si="38"/>
        <v>#REF!</v>
      </c>
      <c r="BP54" s="686" t="e">
        <f t="shared" si="38"/>
        <v>#REF!</v>
      </c>
      <c r="BQ54" s="683" t="e">
        <f t="shared" si="38"/>
        <v>#REF!</v>
      </c>
      <c r="BR54" s="683" t="e">
        <f t="shared" si="38"/>
        <v>#REF!</v>
      </c>
      <c r="BS54" s="685" t="e">
        <f t="shared" si="38"/>
        <v>#REF!</v>
      </c>
      <c r="BT54" s="686" t="e">
        <f t="shared" si="38"/>
        <v>#REF!</v>
      </c>
      <c r="BU54" s="683" t="e">
        <f t="shared" si="38"/>
        <v>#REF!</v>
      </c>
      <c r="BV54" s="683" t="e">
        <f t="shared" si="38"/>
        <v>#REF!</v>
      </c>
      <c r="BW54" s="685" t="e">
        <f t="shared" si="38"/>
        <v>#REF!</v>
      </c>
      <c r="BX54" s="686" t="e">
        <f t="shared" ref="BX54:EA54" si="39">BX53+BT54</f>
        <v>#REF!</v>
      </c>
      <c r="BY54" s="683" t="e">
        <f t="shared" si="39"/>
        <v>#REF!</v>
      </c>
      <c r="BZ54" s="683" t="e">
        <f t="shared" si="39"/>
        <v>#REF!</v>
      </c>
      <c r="CA54" s="685" t="e">
        <f t="shared" si="39"/>
        <v>#REF!</v>
      </c>
      <c r="CB54" s="686" t="e">
        <f t="shared" si="39"/>
        <v>#REF!</v>
      </c>
      <c r="CC54" s="683" t="e">
        <f t="shared" si="39"/>
        <v>#REF!</v>
      </c>
      <c r="CD54" s="683" t="e">
        <f t="shared" si="39"/>
        <v>#REF!</v>
      </c>
      <c r="CE54" s="685" t="e">
        <f t="shared" si="39"/>
        <v>#REF!</v>
      </c>
      <c r="CF54" s="686" t="e">
        <f t="shared" si="39"/>
        <v>#REF!</v>
      </c>
      <c r="CG54" s="683" t="e">
        <f t="shared" si="39"/>
        <v>#REF!</v>
      </c>
      <c r="CH54" s="683" t="e">
        <f t="shared" si="39"/>
        <v>#REF!</v>
      </c>
      <c r="CI54" s="685" t="e">
        <f t="shared" si="39"/>
        <v>#REF!</v>
      </c>
      <c r="CJ54" s="686" t="e">
        <f t="shared" si="39"/>
        <v>#REF!</v>
      </c>
      <c r="CK54" s="683" t="e">
        <f t="shared" si="39"/>
        <v>#REF!</v>
      </c>
      <c r="CL54" s="683" t="e">
        <f t="shared" si="39"/>
        <v>#REF!</v>
      </c>
      <c r="CM54" s="685" t="e">
        <f t="shared" si="39"/>
        <v>#REF!</v>
      </c>
      <c r="CN54" s="686" t="e">
        <f t="shared" si="39"/>
        <v>#REF!</v>
      </c>
      <c r="CO54" s="683" t="e">
        <f t="shared" si="39"/>
        <v>#REF!</v>
      </c>
      <c r="CP54" s="683" t="e">
        <f t="shared" si="39"/>
        <v>#REF!</v>
      </c>
      <c r="CQ54" s="685" t="e">
        <f t="shared" si="39"/>
        <v>#REF!</v>
      </c>
      <c r="CR54" s="686" t="e">
        <f t="shared" si="39"/>
        <v>#REF!</v>
      </c>
      <c r="CS54" s="683" t="e">
        <f t="shared" si="39"/>
        <v>#REF!</v>
      </c>
      <c r="CT54" s="683" t="e">
        <f t="shared" si="39"/>
        <v>#REF!</v>
      </c>
      <c r="CU54" s="685" t="e">
        <f t="shared" si="39"/>
        <v>#REF!</v>
      </c>
      <c r="CV54" s="686" t="e">
        <f t="shared" si="39"/>
        <v>#REF!</v>
      </c>
      <c r="CW54" s="683" t="e">
        <f t="shared" si="39"/>
        <v>#REF!</v>
      </c>
      <c r="CX54" s="683" t="e">
        <f t="shared" si="39"/>
        <v>#REF!</v>
      </c>
      <c r="CY54" s="685" t="e">
        <f t="shared" si="39"/>
        <v>#REF!</v>
      </c>
      <c r="CZ54" s="686" t="e">
        <f t="shared" si="39"/>
        <v>#REF!</v>
      </c>
      <c r="DA54" s="683" t="e">
        <f t="shared" si="39"/>
        <v>#REF!</v>
      </c>
      <c r="DB54" s="683" t="e">
        <f t="shared" si="39"/>
        <v>#REF!</v>
      </c>
      <c r="DC54" s="685" t="e">
        <f t="shared" si="39"/>
        <v>#REF!</v>
      </c>
      <c r="DD54" s="686" t="e">
        <f t="shared" si="39"/>
        <v>#REF!</v>
      </c>
      <c r="DE54" s="683" t="e">
        <f t="shared" si="39"/>
        <v>#REF!</v>
      </c>
      <c r="DF54" s="683" t="e">
        <f t="shared" si="39"/>
        <v>#REF!</v>
      </c>
      <c r="DG54" s="685" t="e">
        <f t="shared" si="39"/>
        <v>#REF!</v>
      </c>
      <c r="DH54" s="686" t="e">
        <f t="shared" si="39"/>
        <v>#REF!</v>
      </c>
      <c r="DI54" s="683" t="e">
        <f t="shared" si="39"/>
        <v>#REF!</v>
      </c>
      <c r="DJ54" s="683" t="e">
        <f t="shared" si="39"/>
        <v>#REF!</v>
      </c>
      <c r="DK54" s="685" t="e">
        <f t="shared" si="39"/>
        <v>#REF!</v>
      </c>
      <c r="DL54" s="686" t="e">
        <f t="shared" si="39"/>
        <v>#REF!</v>
      </c>
      <c r="DM54" s="683" t="e">
        <f t="shared" si="39"/>
        <v>#REF!</v>
      </c>
      <c r="DN54" s="683" t="e">
        <f t="shared" si="39"/>
        <v>#REF!</v>
      </c>
      <c r="DO54" s="685" t="e">
        <f t="shared" si="39"/>
        <v>#REF!</v>
      </c>
      <c r="DP54" s="686" t="e">
        <f t="shared" si="39"/>
        <v>#REF!</v>
      </c>
      <c r="DQ54" s="683" t="e">
        <f t="shared" si="39"/>
        <v>#REF!</v>
      </c>
      <c r="DR54" s="683" t="e">
        <f t="shared" si="39"/>
        <v>#REF!</v>
      </c>
      <c r="DS54" s="685" t="e">
        <f t="shared" si="39"/>
        <v>#REF!</v>
      </c>
      <c r="DT54" s="686" t="e">
        <f t="shared" si="39"/>
        <v>#REF!</v>
      </c>
      <c r="DU54" s="683" t="e">
        <f t="shared" si="39"/>
        <v>#REF!</v>
      </c>
      <c r="DV54" s="683" t="e">
        <f t="shared" si="39"/>
        <v>#REF!</v>
      </c>
      <c r="DW54" s="685" t="e">
        <f t="shared" si="39"/>
        <v>#REF!</v>
      </c>
      <c r="DX54" s="686" t="e">
        <f t="shared" si="39"/>
        <v>#REF!</v>
      </c>
      <c r="DY54" s="683" t="e">
        <f t="shared" si="39"/>
        <v>#REF!</v>
      </c>
      <c r="DZ54" s="683" t="e">
        <f t="shared" si="39"/>
        <v>#REF!</v>
      </c>
      <c r="EA54" s="685" t="e">
        <f t="shared" si="39"/>
        <v>#REF!</v>
      </c>
    </row>
    <row r="55" spans="2:131" ht="12.75" customHeight="1">
      <c r="B55" s="633">
        <v>11</v>
      </c>
      <c r="C55" s="687" t="e">
        <f>[5]QCI!C63</f>
        <v>#REF!</v>
      </c>
      <c r="D55" s="635" t="s">
        <v>674</v>
      </c>
      <c r="E55" s="636" t="s">
        <v>675</v>
      </c>
      <c r="F55" s="637" t="e">
        <f>[5]QCI!Y63</f>
        <v>#REF!</v>
      </c>
      <c r="G55" s="638">
        <f>'[5]Percentuais do Cronograma'!G25</f>
        <v>0.10012415059475924</v>
      </c>
      <c r="H55" s="639"/>
      <c r="I55" s="640"/>
      <c r="J55" s="640"/>
      <c r="K55" s="641"/>
      <c r="L55" s="642" t="e">
        <f>'[5]Percentuais do Cronograma'!H25</f>
        <v>#REF!</v>
      </c>
      <c r="M55" s="643" t="e">
        <f>L55*[5]QCI!$Y63*[5]QCI!$R63/100</f>
        <v>#REF!</v>
      </c>
      <c r="N55" s="644" t="e">
        <f>L55/100*[5]QCI!$Y63*([5]QCI!$U63+[5]QCI!$W63)</f>
        <v>#REF!</v>
      </c>
      <c r="O55" s="645" t="e">
        <f>M55+N55</f>
        <v>#REF!</v>
      </c>
      <c r="P55" s="646" t="e">
        <f>'[5]Percentuais do Cronograma'!L25</f>
        <v>#REF!</v>
      </c>
      <c r="Q55" s="647" t="e">
        <f>P55*[5]QCI!$Y63*[5]QCI!$R63/100</f>
        <v>#REF!</v>
      </c>
      <c r="R55" s="647" t="e">
        <f>P55/100*[5]QCI!$Y63*([5]QCI!$U63+[5]QCI!$W63)</f>
        <v>#REF!</v>
      </c>
      <c r="S55" s="648" t="e">
        <f>Q55+R55</f>
        <v>#REF!</v>
      </c>
      <c r="T55" s="646">
        <f>'[5]Percentuais do Cronograma'!P25</f>
        <v>4.1666666666600003</v>
      </c>
      <c r="U55" s="647" t="e">
        <f>T55*[5]QCI!$Y63*[5]QCI!$R63/100</f>
        <v>#REF!</v>
      </c>
      <c r="V55" s="647" t="e">
        <f>T55/100*[5]QCI!$Y63*([5]QCI!$U63+[5]QCI!$W63)</f>
        <v>#REF!</v>
      </c>
      <c r="W55" s="648" t="e">
        <f>U55+V55</f>
        <v>#REF!</v>
      </c>
      <c r="X55" s="646">
        <f>'[5]Percentuais do Cronograma'!T25</f>
        <v>4.1666666666600003</v>
      </c>
      <c r="Y55" s="647" t="e">
        <f>X55*[5]QCI!$Y63*[5]QCI!$R63/100</f>
        <v>#REF!</v>
      </c>
      <c r="Z55" s="647" t="e">
        <f>X55/100*[5]QCI!$Y63*([5]QCI!$U63+[5]QCI!$W63)</f>
        <v>#REF!</v>
      </c>
      <c r="AA55" s="648" t="e">
        <f>Y55+Z55</f>
        <v>#REF!</v>
      </c>
      <c r="AB55" s="646">
        <f>'[5]Percentuais do Cronograma'!X25</f>
        <v>4.1666666666600003</v>
      </c>
      <c r="AC55" s="647" t="e">
        <f>AB55*[5]QCI!$Y63*[5]QCI!$R63/100</f>
        <v>#REF!</v>
      </c>
      <c r="AD55" s="647" t="e">
        <f>AB55/100*[5]QCI!$Y63*([5]QCI!$U63+[5]QCI!$W63)</f>
        <v>#REF!</v>
      </c>
      <c r="AE55" s="648" t="e">
        <f>AC55+AD55</f>
        <v>#REF!</v>
      </c>
      <c r="AF55" s="646">
        <f>'[5]Percentuais do Cronograma'!AB25</f>
        <v>4.1666666666600003</v>
      </c>
      <c r="AG55" s="647" t="e">
        <f>AF55*[5]QCI!$Y63*[5]QCI!$R63/100</f>
        <v>#REF!</v>
      </c>
      <c r="AH55" s="647" t="e">
        <f>AF55/100*[5]QCI!$Y63*([5]QCI!$U63+[5]QCI!$W63)</f>
        <v>#REF!</v>
      </c>
      <c r="AI55" s="648" t="e">
        <f>AG55+AH55</f>
        <v>#REF!</v>
      </c>
      <c r="AJ55" s="646">
        <f>'[5]Percentuais do Cronograma'!AF25</f>
        <v>4.1666666666600003</v>
      </c>
      <c r="AK55" s="647" t="e">
        <f>AJ55*[5]QCI!$Y63*[5]QCI!$R63/100</f>
        <v>#REF!</v>
      </c>
      <c r="AL55" s="647" t="e">
        <f>AJ55/100*[5]QCI!$Y63*([5]QCI!$U63+[5]QCI!$W63)</f>
        <v>#REF!</v>
      </c>
      <c r="AM55" s="648" t="e">
        <f>AK55+AL55</f>
        <v>#REF!</v>
      </c>
      <c r="AN55" s="646">
        <f>'[5]Percentuais do Cronograma'!AJ25</f>
        <v>4.1666666666600003</v>
      </c>
      <c r="AO55" s="647" t="e">
        <f>AN55*[5]QCI!$Y63*[5]QCI!$R63/100</f>
        <v>#REF!</v>
      </c>
      <c r="AP55" s="647" t="e">
        <f>AN55/100*[5]QCI!$Y63*([5]QCI!$U63+[5]QCI!$W63)</f>
        <v>#REF!</v>
      </c>
      <c r="AQ55" s="648" t="e">
        <f>AO55+AP55</f>
        <v>#REF!</v>
      </c>
      <c r="AR55" s="646">
        <f>'[5]Percentuais do Cronograma'!AN25</f>
        <v>4.1666666666600003</v>
      </c>
      <c r="AS55" s="647" t="e">
        <f>AR55*[5]QCI!$Y63*[5]QCI!$R63/100</f>
        <v>#REF!</v>
      </c>
      <c r="AT55" s="647" t="e">
        <f>AR55/100*[5]QCI!$Y63*([5]QCI!$U63+[5]QCI!$W63)</f>
        <v>#REF!</v>
      </c>
      <c r="AU55" s="648" t="e">
        <f>AS55+AT55</f>
        <v>#REF!</v>
      </c>
      <c r="AV55" s="646">
        <f>'[5]Percentuais do Cronograma'!AR25</f>
        <v>4.1666666666600003</v>
      </c>
      <c r="AW55" s="647" t="e">
        <f>AV55*[5]QCI!$Y63*[5]QCI!$R63/100</f>
        <v>#REF!</v>
      </c>
      <c r="AX55" s="647" t="e">
        <f>AV55/100*[5]QCI!$Y63*([5]QCI!$U63+[5]QCI!$W63)</f>
        <v>#REF!</v>
      </c>
      <c r="AY55" s="648" t="e">
        <f>AW55+AX55</f>
        <v>#REF!</v>
      </c>
      <c r="AZ55" s="646">
        <f>'[5]Percentuais do Cronograma'!AV25</f>
        <v>4.1666666666600003</v>
      </c>
      <c r="BA55" s="647" t="e">
        <f>AZ55*[5]QCI!$Y63*[5]QCI!$R63/100</f>
        <v>#REF!</v>
      </c>
      <c r="BB55" s="647" t="e">
        <f>AZ55/100*[5]QCI!$Y63*([5]QCI!$U63+[5]QCI!$W63)</f>
        <v>#REF!</v>
      </c>
      <c r="BC55" s="648" t="e">
        <f>BA55+BB55</f>
        <v>#REF!</v>
      </c>
      <c r="BD55" s="646">
        <f>'[5]Percentuais do Cronograma'!AZ25</f>
        <v>4.1666666666600003</v>
      </c>
      <c r="BE55" s="647" t="e">
        <f>BD55*[5]QCI!$Y63*[5]QCI!$R63/100</f>
        <v>#REF!</v>
      </c>
      <c r="BF55" s="647" t="e">
        <f>BD55/100*[5]QCI!$Y63*([5]QCI!$U63+[5]QCI!$W63)</f>
        <v>#REF!</v>
      </c>
      <c r="BG55" s="648" t="e">
        <f>BE55+BF55</f>
        <v>#REF!</v>
      </c>
      <c r="BH55" s="646">
        <f>'[5]Percentuais do Cronograma'!BD25</f>
        <v>4.1666666666600003</v>
      </c>
      <c r="BI55" s="647" t="e">
        <f>BH55*[5]QCI!$Y63*[5]QCI!$R63/100</f>
        <v>#REF!</v>
      </c>
      <c r="BJ55" s="647" t="e">
        <f>BH55/100*[5]QCI!$Y63*([5]QCI!$U63+[5]QCI!$W63)</f>
        <v>#REF!</v>
      </c>
      <c r="BK55" s="648" t="e">
        <f>BI55+BJ55</f>
        <v>#REF!</v>
      </c>
      <c r="BL55" s="646">
        <f>'[5]Percentuais do Cronograma'!BH25</f>
        <v>4.1666666666600003</v>
      </c>
      <c r="BM55" s="647" t="e">
        <f>BL55*[5]QCI!$Y63*[5]QCI!$R63/100</f>
        <v>#REF!</v>
      </c>
      <c r="BN55" s="647" t="e">
        <f>BL55/100*[5]QCI!$Y63*([5]QCI!$U63+[5]QCI!$W63)</f>
        <v>#REF!</v>
      </c>
      <c r="BO55" s="648" t="e">
        <f>BM55+BN55</f>
        <v>#REF!</v>
      </c>
      <c r="BP55" s="646">
        <f>'[5]Percentuais do Cronograma'!BL25</f>
        <v>4.1666666666600003</v>
      </c>
      <c r="BQ55" s="647" t="e">
        <f>BP55*[5]QCI!$Y63*[5]QCI!$R63/100</f>
        <v>#REF!</v>
      </c>
      <c r="BR55" s="647" t="e">
        <f>BP55/100*[5]QCI!$Y63*([5]QCI!$U63+[5]QCI!$W63)</f>
        <v>#REF!</v>
      </c>
      <c r="BS55" s="648" t="e">
        <f>BQ55+BR55</f>
        <v>#REF!</v>
      </c>
      <c r="BT55" s="646">
        <f>'[5]Percentuais do Cronograma'!BP25</f>
        <v>4.1666666666600003</v>
      </c>
      <c r="BU55" s="647" t="e">
        <f>BT55*[5]QCI!$Y63*[5]QCI!$R63/100</f>
        <v>#REF!</v>
      </c>
      <c r="BV55" s="647" t="e">
        <f>BT55/100*[5]QCI!$Y63*([5]QCI!$U63+[5]QCI!$W63)</f>
        <v>#REF!</v>
      </c>
      <c r="BW55" s="648" t="e">
        <f>BU55+BV55</f>
        <v>#REF!</v>
      </c>
      <c r="BX55" s="646">
        <f>'[5]Percentuais do Cronograma'!BT25</f>
        <v>4.1666666666600003</v>
      </c>
      <c r="BY55" s="647" t="e">
        <f>BX55*[5]QCI!$Y63*[5]QCI!$R63/100</f>
        <v>#REF!</v>
      </c>
      <c r="BZ55" s="647" t="e">
        <f>BX55/100*[5]QCI!$Y63*([5]QCI!$U63+[5]QCI!$W63)</f>
        <v>#REF!</v>
      </c>
      <c r="CA55" s="648" t="e">
        <f>BY55+BZ55</f>
        <v>#REF!</v>
      </c>
      <c r="CB55" s="646">
        <f>'[5]Percentuais do Cronograma'!BX25</f>
        <v>4.1666666666600003</v>
      </c>
      <c r="CC55" s="647" t="e">
        <f>CB55*[5]QCI!$Y63*[5]QCI!$R63/100</f>
        <v>#REF!</v>
      </c>
      <c r="CD55" s="647" t="e">
        <f>CB55/100*[5]QCI!$Y63*([5]QCI!$U63+[5]QCI!$W63)</f>
        <v>#REF!</v>
      </c>
      <c r="CE55" s="648" t="e">
        <f>CC55+CD55</f>
        <v>#REF!</v>
      </c>
      <c r="CF55" s="646">
        <f>'[5]Percentuais do Cronograma'!CB25</f>
        <v>4.1666666666600003</v>
      </c>
      <c r="CG55" s="647" t="e">
        <f>CF55*[5]QCI!$Y63*[5]QCI!$R63/100</f>
        <v>#REF!</v>
      </c>
      <c r="CH55" s="647" t="e">
        <f>CF55/100*[5]QCI!$Y63*([5]QCI!$U63+[5]QCI!$W63)</f>
        <v>#REF!</v>
      </c>
      <c r="CI55" s="648" t="e">
        <f>CG55+CH55</f>
        <v>#REF!</v>
      </c>
      <c r="CJ55" s="646">
        <f>'[5]Percentuais do Cronograma'!CF25</f>
        <v>4.1666666666600003</v>
      </c>
      <c r="CK55" s="647" t="e">
        <f>CJ55*[5]QCI!$Y63*[5]QCI!$R63/100</f>
        <v>#REF!</v>
      </c>
      <c r="CL55" s="647" t="e">
        <f>CJ55/100*[5]QCI!$Y63*([5]QCI!$U63+[5]QCI!$W63)</f>
        <v>#REF!</v>
      </c>
      <c r="CM55" s="648" t="e">
        <f>CK55+CL55</f>
        <v>#REF!</v>
      </c>
      <c r="CN55" s="646">
        <f>'[5]Percentuais do Cronograma'!CJ25</f>
        <v>4.1666666666600003</v>
      </c>
      <c r="CO55" s="647" t="e">
        <f>CN55*[5]QCI!$Y63*[5]QCI!$R63/100</f>
        <v>#REF!</v>
      </c>
      <c r="CP55" s="647" t="e">
        <f>CN55/100*[5]QCI!$Y63*([5]QCI!$U63+[5]QCI!$W63)</f>
        <v>#REF!</v>
      </c>
      <c r="CQ55" s="648" t="e">
        <f>CO55+CP55</f>
        <v>#REF!</v>
      </c>
      <c r="CR55" s="646">
        <f>'[5]Percentuais do Cronograma'!CN25</f>
        <v>4.1666666666600003</v>
      </c>
      <c r="CS55" s="647" t="e">
        <f>CR55*[5]QCI!$Y63*[5]QCI!$R63/100</f>
        <v>#REF!</v>
      </c>
      <c r="CT55" s="647" t="e">
        <f>CR55/100*[5]QCI!$Y63*([5]QCI!$U63+[5]QCI!$W63)</f>
        <v>#REF!</v>
      </c>
      <c r="CU55" s="648" t="e">
        <f>CS55+CT55</f>
        <v>#REF!</v>
      </c>
      <c r="CV55" s="646">
        <f>'[5]Percentuais do Cronograma'!CR25</f>
        <v>4.1666666666600003</v>
      </c>
      <c r="CW55" s="647" t="e">
        <f>CV55*[5]QCI!$Y63*[5]QCI!$R63/100</f>
        <v>#REF!</v>
      </c>
      <c r="CX55" s="647" t="e">
        <f>CV55/100*[5]QCI!$Y63*([5]QCI!$U63+[5]QCI!$W63)</f>
        <v>#REF!</v>
      </c>
      <c r="CY55" s="648" t="e">
        <f>CW55+CX55</f>
        <v>#REF!</v>
      </c>
      <c r="CZ55" s="646">
        <f>'[5]Percentuais do Cronograma'!CV25</f>
        <v>4.1666666666600003</v>
      </c>
      <c r="DA55" s="647" t="e">
        <f>CZ55*[5]QCI!$Y63*[5]QCI!$R63/100</f>
        <v>#REF!</v>
      </c>
      <c r="DB55" s="647" t="e">
        <f>CZ55/100*[5]QCI!$Y63*([5]QCI!$U63+[5]QCI!$W63)</f>
        <v>#REF!</v>
      </c>
      <c r="DC55" s="648" t="e">
        <f>DA55+DB55</f>
        <v>#REF!</v>
      </c>
      <c r="DD55" s="646" t="e">
        <f>'[5]Percentuais do Cronograma'!CZ25</f>
        <v>#REF!</v>
      </c>
      <c r="DE55" s="647" t="e">
        <f>DD55*[5]QCI!$Y63*[5]QCI!$R63/100</f>
        <v>#REF!</v>
      </c>
      <c r="DF55" s="647" t="e">
        <f>DD55/100*[5]QCI!$Y63*([5]QCI!$U63+[5]QCI!$W63)</f>
        <v>#REF!</v>
      </c>
      <c r="DG55" s="648" t="e">
        <f>DE55+DF55</f>
        <v>#REF!</v>
      </c>
      <c r="DH55" s="646" t="e">
        <f>'[5]Percentuais do Cronograma'!DD25</f>
        <v>#REF!</v>
      </c>
      <c r="DI55" s="647" t="e">
        <f>DH55*[5]QCI!$Y63*[5]QCI!$R63/100</f>
        <v>#REF!</v>
      </c>
      <c r="DJ55" s="647" t="e">
        <f>DH55/100*[5]QCI!$Y63*([5]QCI!$U63+[5]QCI!$W63)</f>
        <v>#REF!</v>
      </c>
      <c r="DK55" s="648" t="e">
        <f>DI55+DJ55</f>
        <v>#REF!</v>
      </c>
      <c r="DL55" s="646" t="e">
        <f>'[5]Percentuais do Cronograma'!DH25</f>
        <v>#REF!</v>
      </c>
      <c r="DM55" s="647" t="e">
        <f>DL55*[5]QCI!$Y63*[5]QCI!$R63/100</f>
        <v>#REF!</v>
      </c>
      <c r="DN55" s="647" t="e">
        <f>DL55/100*[5]QCI!$Y63*([5]QCI!$U63+[5]QCI!$W63)</f>
        <v>#REF!</v>
      </c>
      <c r="DO55" s="648" t="e">
        <f>DM55+DN55</f>
        <v>#REF!</v>
      </c>
      <c r="DP55" s="646" t="e">
        <f>'[5]Percentuais do Cronograma'!DL25</f>
        <v>#REF!</v>
      </c>
      <c r="DQ55" s="647" t="e">
        <f>DP55*[5]QCI!$Y63*[5]QCI!$R63/100</f>
        <v>#REF!</v>
      </c>
      <c r="DR55" s="647" t="e">
        <f>DP55/100*[5]QCI!$Y63*([5]QCI!$U63+[5]QCI!$W63)</f>
        <v>#REF!</v>
      </c>
      <c r="DS55" s="648" t="e">
        <f>DQ55+DR55</f>
        <v>#REF!</v>
      </c>
      <c r="DT55" s="646" t="e">
        <f>'[5]Percentuais do Cronograma'!DP25</f>
        <v>#REF!</v>
      </c>
      <c r="DU55" s="647" t="e">
        <f>DT55*[5]QCI!$Y63*[5]QCI!$R63/100</f>
        <v>#REF!</v>
      </c>
      <c r="DV55" s="647" t="e">
        <f>DT55/100*[5]QCI!$Y63*([5]QCI!$U63+[5]QCI!$W63)</f>
        <v>#REF!</v>
      </c>
      <c r="DW55" s="648" t="e">
        <f>DU55+DV55</f>
        <v>#REF!</v>
      </c>
      <c r="DX55" s="646" t="e">
        <f>'[5]Percentuais do Cronograma'!DT25</f>
        <v>#REF!</v>
      </c>
      <c r="DY55" s="647" t="e">
        <f>DX55*[5]QCI!$Y63*[5]QCI!$R63/100</f>
        <v>#REF!</v>
      </c>
      <c r="DZ55" s="647" t="e">
        <f>DX55/100*[5]QCI!$Y63*([5]QCI!$U63+[5]QCI!$W63)</f>
        <v>#REF!</v>
      </c>
      <c r="EA55" s="648" t="e">
        <f>DY55+DZ55</f>
        <v>#REF!</v>
      </c>
    </row>
    <row r="56" spans="2:131" ht="12.75" hidden="1" customHeight="1">
      <c r="B56" s="649"/>
      <c r="C56" s="650"/>
      <c r="D56" s="651" t="s">
        <v>674</v>
      </c>
      <c r="E56" s="652" t="s">
        <v>676</v>
      </c>
      <c r="F56" s="653">
        <f>IF(F57&lt;&gt;0,F55-F57,0)</f>
        <v>0</v>
      </c>
      <c r="G56" s="654"/>
      <c r="H56" s="655"/>
      <c r="I56" s="656"/>
      <c r="J56" s="656"/>
      <c r="K56" s="657"/>
      <c r="L56" s="658" t="e">
        <f t="shared" ref="L56:BW56" si="40">L55+H56</f>
        <v>#REF!</v>
      </c>
      <c r="M56" s="658" t="e">
        <f t="shared" si="40"/>
        <v>#REF!</v>
      </c>
      <c r="N56" s="659" t="e">
        <f t="shared" si="40"/>
        <v>#REF!</v>
      </c>
      <c r="O56" s="660" t="e">
        <f t="shared" si="40"/>
        <v>#REF!</v>
      </c>
      <c r="P56" s="661" t="e">
        <f t="shared" si="40"/>
        <v>#REF!</v>
      </c>
      <c r="Q56" s="662" t="e">
        <f t="shared" si="40"/>
        <v>#REF!</v>
      </c>
      <c r="R56" s="663" t="e">
        <f t="shared" si="40"/>
        <v>#REF!</v>
      </c>
      <c r="S56" s="664" t="e">
        <f t="shared" si="40"/>
        <v>#REF!</v>
      </c>
      <c r="T56" s="661" t="e">
        <f t="shared" si="40"/>
        <v>#REF!</v>
      </c>
      <c r="U56" s="662" t="e">
        <f t="shared" si="40"/>
        <v>#REF!</v>
      </c>
      <c r="V56" s="663" t="e">
        <f t="shared" si="40"/>
        <v>#REF!</v>
      </c>
      <c r="W56" s="664" t="e">
        <f t="shared" si="40"/>
        <v>#REF!</v>
      </c>
      <c r="X56" s="661" t="e">
        <f t="shared" si="40"/>
        <v>#REF!</v>
      </c>
      <c r="Y56" s="662" t="e">
        <f t="shared" si="40"/>
        <v>#REF!</v>
      </c>
      <c r="Z56" s="663" t="e">
        <f t="shared" si="40"/>
        <v>#REF!</v>
      </c>
      <c r="AA56" s="664" t="e">
        <f t="shared" si="40"/>
        <v>#REF!</v>
      </c>
      <c r="AB56" s="661" t="e">
        <f t="shared" si="40"/>
        <v>#REF!</v>
      </c>
      <c r="AC56" s="662" t="e">
        <f t="shared" si="40"/>
        <v>#REF!</v>
      </c>
      <c r="AD56" s="663" t="e">
        <f t="shared" si="40"/>
        <v>#REF!</v>
      </c>
      <c r="AE56" s="664" t="e">
        <f t="shared" si="40"/>
        <v>#REF!</v>
      </c>
      <c r="AF56" s="661" t="e">
        <f t="shared" si="40"/>
        <v>#REF!</v>
      </c>
      <c r="AG56" s="662" t="e">
        <f t="shared" si="40"/>
        <v>#REF!</v>
      </c>
      <c r="AH56" s="663" t="e">
        <f t="shared" si="40"/>
        <v>#REF!</v>
      </c>
      <c r="AI56" s="664" t="e">
        <f t="shared" si="40"/>
        <v>#REF!</v>
      </c>
      <c r="AJ56" s="661" t="e">
        <f t="shared" si="40"/>
        <v>#REF!</v>
      </c>
      <c r="AK56" s="662" t="e">
        <f t="shared" si="40"/>
        <v>#REF!</v>
      </c>
      <c r="AL56" s="663" t="e">
        <f t="shared" si="40"/>
        <v>#REF!</v>
      </c>
      <c r="AM56" s="664" t="e">
        <f t="shared" si="40"/>
        <v>#REF!</v>
      </c>
      <c r="AN56" s="661" t="e">
        <f t="shared" si="40"/>
        <v>#REF!</v>
      </c>
      <c r="AO56" s="662" t="e">
        <f t="shared" si="40"/>
        <v>#REF!</v>
      </c>
      <c r="AP56" s="663" t="e">
        <f t="shared" si="40"/>
        <v>#REF!</v>
      </c>
      <c r="AQ56" s="664" t="e">
        <f t="shared" si="40"/>
        <v>#REF!</v>
      </c>
      <c r="AR56" s="661" t="e">
        <f t="shared" si="40"/>
        <v>#REF!</v>
      </c>
      <c r="AS56" s="662" t="e">
        <f t="shared" si="40"/>
        <v>#REF!</v>
      </c>
      <c r="AT56" s="663" t="e">
        <f t="shared" si="40"/>
        <v>#REF!</v>
      </c>
      <c r="AU56" s="664" t="e">
        <f t="shared" si="40"/>
        <v>#REF!</v>
      </c>
      <c r="AV56" s="661" t="e">
        <f t="shared" si="40"/>
        <v>#REF!</v>
      </c>
      <c r="AW56" s="662" t="e">
        <f t="shared" si="40"/>
        <v>#REF!</v>
      </c>
      <c r="AX56" s="663" t="e">
        <f t="shared" si="40"/>
        <v>#REF!</v>
      </c>
      <c r="AY56" s="664" t="e">
        <f t="shared" si="40"/>
        <v>#REF!</v>
      </c>
      <c r="AZ56" s="661" t="e">
        <f t="shared" si="40"/>
        <v>#REF!</v>
      </c>
      <c r="BA56" s="662" t="e">
        <f t="shared" si="40"/>
        <v>#REF!</v>
      </c>
      <c r="BB56" s="663" t="e">
        <f t="shared" si="40"/>
        <v>#REF!</v>
      </c>
      <c r="BC56" s="664" t="e">
        <f t="shared" si="40"/>
        <v>#REF!</v>
      </c>
      <c r="BD56" s="661" t="e">
        <f t="shared" si="40"/>
        <v>#REF!</v>
      </c>
      <c r="BE56" s="662" t="e">
        <f t="shared" si="40"/>
        <v>#REF!</v>
      </c>
      <c r="BF56" s="663" t="e">
        <f t="shared" si="40"/>
        <v>#REF!</v>
      </c>
      <c r="BG56" s="664" t="e">
        <f t="shared" si="40"/>
        <v>#REF!</v>
      </c>
      <c r="BH56" s="661" t="e">
        <f t="shared" si="40"/>
        <v>#REF!</v>
      </c>
      <c r="BI56" s="662" t="e">
        <f t="shared" si="40"/>
        <v>#REF!</v>
      </c>
      <c r="BJ56" s="663" t="e">
        <f t="shared" si="40"/>
        <v>#REF!</v>
      </c>
      <c r="BK56" s="664" t="e">
        <f t="shared" si="40"/>
        <v>#REF!</v>
      </c>
      <c r="BL56" s="661" t="e">
        <f t="shared" si="40"/>
        <v>#REF!</v>
      </c>
      <c r="BM56" s="662" t="e">
        <f t="shared" si="40"/>
        <v>#REF!</v>
      </c>
      <c r="BN56" s="663" t="e">
        <f t="shared" si="40"/>
        <v>#REF!</v>
      </c>
      <c r="BO56" s="664" t="e">
        <f t="shared" si="40"/>
        <v>#REF!</v>
      </c>
      <c r="BP56" s="661" t="e">
        <f t="shared" si="40"/>
        <v>#REF!</v>
      </c>
      <c r="BQ56" s="662" t="e">
        <f t="shared" si="40"/>
        <v>#REF!</v>
      </c>
      <c r="BR56" s="663" t="e">
        <f t="shared" si="40"/>
        <v>#REF!</v>
      </c>
      <c r="BS56" s="664" t="e">
        <f t="shared" si="40"/>
        <v>#REF!</v>
      </c>
      <c r="BT56" s="661" t="e">
        <f t="shared" si="40"/>
        <v>#REF!</v>
      </c>
      <c r="BU56" s="662" t="e">
        <f t="shared" si="40"/>
        <v>#REF!</v>
      </c>
      <c r="BV56" s="663" t="e">
        <f t="shared" si="40"/>
        <v>#REF!</v>
      </c>
      <c r="BW56" s="664" t="e">
        <f t="shared" si="40"/>
        <v>#REF!</v>
      </c>
      <c r="BX56" s="661" t="e">
        <f t="shared" ref="BX56:EA56" si="41">BX55+BT56</f>
        <v>#REF!</v>
      </c>
      <c r="BY56" s="662" t="e">
        <f t="shared" si="41"/>
        <v>#REF!</v>
      </c>
      <c r="BZ56" s="663" t="e">
        <f t="shared" si="41"/>
        <v>#REF!</v>
      </c>
      <c r="CA56" s="664" t="e">
        <f t="shared" si="41"/>
        <v>#REF!</v>
      </c>
      <c r="CB56" s="661" t="e">
        <f t="shared" si="41"/>
        <v>#REF!</v>
      </c>
      <c r="CC56" s="662" t="e">
        <f t="shared" si="41"/>
        <v>#REF!</v>
      </c>
      <c r="CD56" s="663" t="e">
        <f t="shared" si="41"/>
        <v>#REF!</v>
      </c>
      <c r="CE56" s="664" t="e">
        <f t="shared" si="41"/>
        <v>#REF!</v>
      </c>
      <c r="CF56" s="661" t="e">
        <f t="shared" si="41"/>
        <v>#REF!</v>
      </c>
      <c r="CG56" s="662" t="e">
        <f t="shared" si="41"/>
        <v>#REF!</v>
      </c>
      <c r="CH56" s="663" t="e">
        <f t="shared" si="41"/>
        <v>#REF!</v>
      </c>
      <c r="CI56" s="664" t="e">
        <f t="shared" si="41"/>
        <v>#REF!</v>
      </c>
      <c r="CJ56" s="661" t="e">
        <f t="shared" si="41"/>
        <v>#REF!</v>
      </c>
      <c r="CK56" s="662" t="e">
        <f t="shared" si="41"/>
        <v>#REF!</v>
      </c>
      <c r="CL56" s="663" t="e">
        <f t="shared" si="41"/>
        <v>#REF!</v>
      </c>
      <c r="CM56" s="664" t="e">
        <f t="shared" si="41"/>
        <v>#REF!</v>
      </c>
      <c r="CN56" s="661" t="e">
        <f t="shared" si="41"/>
        <v>#REF!</v>
      </c>
      <c r="CO56" s="662" t="e">
        <f t="shared" si="41"/>
        <v>#REF!</v>
      </c>
      <c r="CP56" s="663" t="e">
        <f t="shared" si="41"/>
        <v>#REF!</v>
      </c>
      <c r="CQ56" s="664" t="e">
        <f t="shared" si="41"/>
        <v>#REF!</v>
      </c>
      <c r="CR56" s="661" t="e">
        <f t="shared" si="41"/>
        <v>#REF!</v>
      </c>
      <c r="CS56" s="662" t="e">
        <f t="shared" si="41"/>
        <v>#REF!</v>
      </c>
      <c r="CT56" s="663" t="e">
        <f t="shared" si="41"/>
        <v>#REF!</v>
      </c>
      <c r="CU56" s="664" t="e">
        <f t="shared" si="41"/>
        <v>#REF!</v>
      </c>
      <c r="CV56" s="661" t="e">
        <f t="shared" si="41"/>
        <v>#REF!</v>
      </c>
      <c r="CW56" s="662" t="e">
        <f t="shared" si="41"/>
        <v>#REF!</v>
      </c>
      <c r="CX56" s="663" t="e">
        <f t="shared" si="41"/>
        <v>#REF!</v>
      </c>
      <c r="CY56" s="664" t="e">
        <f t="shared" si="41"/>
        <v>#REF!</v>
      </c>
      <c r="CZ56" s="661" t="e">
        <f t="shared" si="41"/>
        <v>#REF!</v>
      </c>
      <c r="DA56" s="662" t="e">
        <f t="shared" si="41"/>
        <v>#REF!</v>
      </c>
      <c r="DB56" s="663" t="e">
        <f t="shared" si="41"/>
        <v>#REF!</v>
      </c>
      <c r="DC56" s="664" t="e">
        <f t="shared" si="41"/>
        <v>#REF!</v>
      </c>
      <c r="DD56" s="661" t="e">
        <f t="shared" si="41"/>
        <v>#REF!</v>
      </c>
      <c r="DE56" s="662" t="e">
        <f t="shared" si="41"/>
        <v>#REF!</v>
      </c>
      <c r="DF56" s="663" t="e">
        <f t="shared" si="41"/>
        <v>#REF!</v>
      </c>
      <c r="DG56" s="664" t="e">
        <f t="shared" si="41"/>
        <v>#REF!</v>
      </c>
      <c r="DH56" s="661" t="e">
        <f t="shared" si="41"/>
        <v>#REF!</v>
      </c>
      <c r="DI56" s="662" t="e">
        <f t="shared" si="41"/>
        <v>#REF!</v>
      </c>
      <c r="DJ56" s="663" t="e">
        <f t="shared" si="41"/>
        <v>#REF!</v>
      </c>
      <c r="DK56" s="664" t="e">
        <f t="shared" si="41"/>
        <v>#REF!</v>
      </c>
      <c r="DL56" s="661" t="e">
        <f t="shared" si="41"/>
        <v>#REF!</v>
      </c>
      <c r="DM56" s="662" t="e">
        <f t="shared" si="41"/>
        <v>#REF!</v>
      </c>
      <c r="DN56" s="663" t="e">
        <f t="shared" si="41"/>
        <v>#REF!</v>
      </c>
      <c r="DO56" s="664" t="e">
        <f t="shared" si="41"/>
        <v>#REF!</v>
      </c>
      <c r="DP56" s="661" t="e">
        <f t="shared" si="41"/>
        <v>#REF!</v>
      </c>
      <c r="DQ56" s="662" t="e">
        <f t="shared" si="41"/>
        <v>#REF!</v>
      </c>
      <c r="DR56" s="663" t="e">
        <f t="shared" si="41"/>
        <v>#REF!</v>
      </c>
      <c r="DS56" s="664" t="e">
        <f t="shared" si="41"/>
        <v>#REF!</v>
      </c>
      <c r="DT56" s="661" t="e">
        <f t="shared" si="41"/>
        <v>#REF!</v>
      </c>
      <c r="DU56" s="662" t="e">
        <f t="shared" si="41"/>
        <v>#REF!</v>
      </c>
      <c r="DV56" s="663" t="e">
        <f t="shared" si="41"/>
        <v>#REF!</v>
      </c>
      <c r="DW56" s="664" t="e">
        <f t="shared" si="41"/>
        <v>#REF!</v>
      </c>
      <c r="DX56" s="661" t="e">
        <f t="shared" si="41"/>
        <v>#REF!</v>
      </c>
      <c r="DY56" s="662" t="e">
        <f t="shared" si="41"/>
        <v>#REF!</v>
      </c>
      <c r="DZ56" s="663" t="e">
        <f t="shared" si="41"/>
        <v>#REF!</v>
      </c>
      <c r="EA56" s="664" t="e">
        <f t="shared" si="41"/>
        <v>#REF!</v>
      </c>
    </row>
    <row r="57" spans="2:131" ht="12.75" hidden="1" customHeight="1">
      <c r="B57" s="649"/>
      <c r="C57" s="650"/>
      <c r="D57" s="665" t="s">
        <v>677</v>
      </c>
      <c r="E57" s="666" t="s">
        <v>678</v>
      </c>
      <c r="F57" s="667"/>
      <c r="G57" s="668">
        <f>IF(F57=0,0,F57/F$115)</f>
        <v>0</v>
      </c>
      <c r="H57" s="669"/>
      <c r="I57" s="670"/>
      <c r="J57" s="670"/>
      <c r="K57" s="671"/>
      <c r="L57" s="672">
        <f>IF(O57&lt;&gt;0,(O57/$F57)*100,0)</f>
        <v>0</v>
      </c>
      <c r="M57" s="672">
        <f>ROUND(O57*[5]QCI!$R$16,2)</f>
        <v>0</v>
      </c>
      <c r="N57" s="673">
        <f>O57-M57</f>
        <v>0</v>
      </c>
      <c r="O57" s="674"/>
      <c r="P57" s="675">
        <f>IF(S57&lt;&gt;0,(S57/$F57)*100,0)</f>
        <v>0</v>
      </c>
      <c r="Q57" s="672">
        <f>ROUND(S57*[5]QCI!$R$16,2)</f>
        <v>0</v>
      </c>
      <c r="R57" s="672">
        <f>S57-Q57</f>
        <v>0</v>
      </c>
      <c r="S57" s="674"/>
      <c r="T57" s="675">
        <f>IF(W57&lt;&gt;0,(W57/$F57)*100,0)</f>
        <v>0</v>
      </c>
      <c r="U57" s="672">
        <f>ROUND(W57*[5]QCI!$R$16,2)</f>
        <v>0</v>
      </c>
      <c r="V57" s="672">
        <f>W57-U57</f>
        <v>0</v>
      </c>
      <c r="W57" s="674"/>
      <c r="X57" s="675">
        <f>IF(AA57&lt;&gt;0,(AA57/$F57)*100,0)</f>
        <v>0</v>
      </c>
      <c r="Y57" s="672">
        <f>ROUND(AA57*[5]QCI!$R$16,2)</f>
        <v>0</v>
      </c>
      <c r="Z57" s="672">
        <f>AA57-Y57</f>
        <v>0</v>
      </c>
      <c r="AA57" s="674"/>
      <c r="AB57" s="675">
        <f>IF(AE57&lt;&gt;0,(AE57/$F57)*100,0)</f>
        <v>0</v>
      </c>
      <c r="AC57" s="672">
        <f>ROUND(AE57*[5]QCI!$R$16,2)</f>
        <v>0</v>
      </c>
      <c r="AD57" s="672">
        <f>AE57-AC57</f>
        <v>0</v>
      </c>
      <c r="AE57" s="674"/>
      <c r="AF57" s="675">
        <f>IF(AI57&lt;&gt;0,(AI57/$F57)*100,0)</f>
        <v>0</v>
      </c>
      <c r="AG57" s="672">
        <f>ROUND(AI57*[5]QCI!$R$16,2)</f>
        <v>0</v>
      </c>
      <c r="AH57" s="672">
        <f>AI57-AG57</f>
        <v>0</v>
      </c>
      <c r="AI57" s="674"/>
      <c r="AJ57" s="675">
        <f>IF(AM57&lt;&gt;0,(AM57/$F57)*100,0)</f>
        <v>0</v>
      </c>
      <c r="AK57" s="672">
        <f>ROUND(AM57*[5]QCI!$R$16,2)</f>
        <v>0</v>
      </c>
      <c r="AL57" s="672">
        <f>AM57-AK57</f>
        <v>0</v>
      </c>
      <c r="AM57" s="674"/>
      <c r="AN57" s="675">
        <f>IF(AQ57&lt;&gt;0,(AQ57/$F57)*100,0)</f>
        <v>0</v>
      </c>
      <c r="AO57" s="672">
        <f>ROUND(AQ57*[5]QCI!$R$16,2)</f>
        <v>0</v>
      </c>
      <c r="AP57" s="672">
        <f>AQ57-AO57</f>
        <v>0</v>
      </c>
      <c r="AQ57" s="674"/>
      <c r="AR57" s="675">
        <f>IF(AU57&lt;&gt;0,(AU57/$F57)*100,0)</f>
        <v>0</v>
      </c>
      <c r="AS57" s="672">
        <f>ROUND(AU57*[5]QCI!$R$16,2)</f>
        <v>0</v>
      </c>
      <c r="AT57" s="672">
        <f>AU57-AS57</f>
        <v>0</v>
      </c>
      <c r="AU57" s="674"/>
      <c r="AV57" s="675">
        <f>IF(AY57&lt;&gt;0,(AY57/$F57)*100,0)</f>
        <v>0</v>
      </c>
      <c r="AW57" s="672">
        <f>ROUND(AY57*[5]QCI!$R$16,2)</f>
        <v>0</v>
      </c>
      <c r="AX57" s="672">
        <f>AY57-AW57</f>
        <v>0</v>
      </c>
      <c r="AY57" s="674"/>
      <c r="AZ57" s="675">
        <f>IF(BC57&lt;&gt;0,(BC57/$F57)*100,0)</f>
        <v>0</v>
      </c>
      <c r="BA57" s="672">
        <f>ROUND(BC57*[5]QCI!$R$16,2)</f>
        <v>0</v>
      </c>
      <c r="BB57" s="672">
        <f>BC57-BA57</f>
        <v>0</v>
      </c>
      <c r="BC57" s="674"/>
      <c r="BD57" s="675">
        <f>IF(BG57&lt;&gt;0,(BG57/$F57)*100,0)</f>
        <v>0</v>
      </c>
      <c r="BE57" s="672">
        <f>ROUND(BG57*[5]QCI!$R$16,2)</f>
        <v>0</v>
      </c>
      <c r="BF57" s="672">
        <f>BG57-BE57</f>
        <v>0</v>
      </c>
      <c r="BG57" s="674"/>
      <c r="BH57" s="675">
        <f>IF(BK57&lt;&gt;0,(BK57/$F57)*100,0)</f>
        <v>0</v>
      </c>
      <c r="BI57" s="672">
        <f>ROUND(BK57*[5]QCI!$R$16,2)</f>
        <v>0</v>
      </c>
      <c r="BJ57" s="672">
        <f>BK57-BI57</f>
        <v>0</v>
      </c>
      <c r="BK57" s="674"/>
      <c r="BL57" s="675">
        <f>IF(BO57&lt;&gt;0,(BO57/$F57)*100,0)</f>
        <v>0</v>
      </c>
      <c r="BM57" s="672">
        <f>ROUND(BO57*[5]QCI!$R$16,2)</f>
        <v>0</v>
      </c>
      <c r="BN57" s="672">
        <f>BO57-BM57</f>
        <v>0</v>
      </c>
      <c r="BO57" s="674"/>
      <c r="BP57" s="675">
        <f>IF(BS57&lt;&gt;0,(BS57/$F57)*100,0)</f>
        <v>0</v>
      </c>
      <c r="BQ57" s="672">
        <f>ROUND(BS57*[5]QCI!$R$16,2)</f>
        <v>0</v>
      </c>
      <c r="BR57" s="672">
        <f>BS57-BQ57</f>
        <v>0</v>
      </c>
      <c r="BS57" s="674"/>
      <c r="BT57" s="675">
        <f>IF(BW57&lt;&gt;0,(BW57/$F57)*100,0)</f>
        <v>0</v>
      </c>
      <c r="BU57" s="672">
        <f>ROUND(BW57*[5]QCI!$R$16,2)</f>
        <v>0</v>
      </c>
      <c r="BV57" s="672">
        <f>BW57-BU57</f>
        <v>0</v>
      </c>
      <c r="BW57" s="674"/>
      <c r="BX57" s="675">
        <f>IF(CA57&lt;&gt;0,(CA57/$F57)*100,0)</f>
        <v>0</v>
      </c>
      <c r="BY57" s="672">
        <f>ROUND(CA57*[5]QCI!$R$16,2)</f>
        <v>0</v>
      </c>
      <c r="BZ57" s="672">
        <f>CA57-BY57</f>
        <v>0</v>
      </c>
      <c r="CA57" s="674"/>
      <c r="CB57" s="675">
        <f>IF(CE57&lt;&gt;0,(CE57/$F57)*100,0)</f>
        <v>0</v>
      </c>
      <c r="CC57" s="672">
        <f>ROUND(CE57*[5]QCI!$R$16,2)</f>
        <v>0</v>
      </c>
      <c r="CD57" s="672">
        <f>CE57-CC57</f>
        <v>0</v>
      </c>
      <c r="CE57" s="674"/>
      <c r="CF57" s="675">
        <f>IF(CI57&lt;&gt;0,(CI57/$F57)*100,0)</f>
        <v>0</v>
      </c>
      <c r="CG57" s="672">
        <f>ROUND(CI57*[5]QCI!$R$16,2)</f>
        <v>0</v>
      </c>
      <c r="CH57" s="672">
        <f>CI57-CG57</f>
        <v>0</v>
      </c>
      <c r="CI57" s="674"/>
      <c r="CJ57" s="675">
        <f>IF(CM57&lt;&gt;0,(CM57/$F57)*100,0)</f>
        <v>0</v>
      </c>
      <c r="CK57" s="672">
        <f>ROUND(CM57*[5]QCI!$R$16,2)</f>
        <v>0</v>
      </c>
      <c r="CL57" s="672">
        <f>CM57-CK57</f>
        <v>0</v>
      </c>
      <c r="CM57" s="674"/>
      <c r="CN57" s="675">
        <f>IF(CQ57&lt;&gt;0,(CQ57/$F57)*100,0)</f>
        <v>0</v>
      </c>
      <c r="CO57" s="672">
        <f>ROUND(CQ57*[5]QCI!$R$16,2)</f>
        <v>0</v>
      </c>
      <c r="CP57" s="672">
        <f>CQ57-CO57</f>
        <v>0</v>
      </c>
      <c r="CQ57" s="674"/>
      <c r="CR57" s="675">
        <f>IF(CU57&lt;&gt;0,(CU57/$F57)*100,0)</f>
        <v>0</v>
      </c>
      <c r="CS57" s="672">
        <f>ROUND(CU57*[5]QCI!$R$16,2)</f>
        <v>0</v>
      </c>
      <c r="CT57" s="672">
        <f>CU57-CS57</f>
        <v>0</v>
      </c>
      <c r="CU57" s="674"/>
      <c r="CV57" s="675">
        <f>IF(CY57&lt;&gt;0,(CY57/$F57)*100,0)</f>
        <v>0</v>
      </c>
      <c r="CW57" s="672">
        <f>ROUND(CY57*[5]QCI!$R$16,2)</f>
        <v>0</v>
      </c>
      <c r="CX57" s="672">
        <f>CY57-CW57</f>
        <v>0</v>
      </c>
      <c r="CY57" s="674"/>
      <c r="CZ57" s="675">
        <f>IF(DC57&lt;&gt;0,(DC57/$F57)*100,0)</f>
        <v>0</v>
      </c>
      <c r="DA57" s="672">
        <f>ROUND(DC57*[5]QCI!$R$16,2)</f>
        <v>0</v>
      </c>
      <c r="DB57" s="672">
        <f>DC57-DA57</f>
        <v>0</v>
      </c>
      <c r="DC57" s="674"/>
      <c r="DD57" s="675">
        <f>IF(DG57&lt;&gt;0,(DG57/$F57)*100,0)</f>
        <v>0</v>
      </c>
      <c r="DE57" s="672">
        <f>ROUND(DG57*[5]QCI!$R$16,2)</f>
        <v>0</v>
      </c>
      <c r="DF57" s="672">
        <f>DG57-DE57</f>
        <v>0</v>
      </c>
      <c r="DG57" s="674"/>
      <c r="DH57" s="675">
        <f>IF(DK57&lt;&gt;0,(DK57/$F57)*100,0)</f>
        <v>0</v>
      </c>
      <c r="DI57" s="672">
        <f>ROUND(DK57*[5]QCI!$R$16,2)</f>
        <v>0</v>
      </c>
      <c r="DJ57" s="672">
        <f>DK57-DI57</f>
        <v>0</v>
      </c>
      <c r="DK57" s="674"/>
      <c r="DL57" s="675">
        <f>IF(DO57&lt;&gt;0,(DO57/$F57)*100,0)</f>
        <v>0</v>
      </c>
      <c r="DM57" s="672">
        <f>ROUND(DO57*[5]QCI!$R$16,2)</f>
        <v>0</v>
      </c>
      <c r="DN57" s="672">
        <f>DO57-DM57</f>
        <v>0</v>
      </c>
      <c r="DO57" s="674"/>
      <c r="DP57" s="675">
        <f>IF(DS57&lt;&gt;0,(DS57/$F57)*100,0)</f>
        <v>0</v>
      </c>
      <c r="DQ57" s="672">
        <f>ROUND(DS57*[5]QCI!$R$16,2)</f>
        <v>0</v>
      </c>
      <c r="DR57" s="672">
        <f>DS57-DQ57</f>
        <v>0</v>
      </c>
      <c r="DS57" s="674"/>
      <c r="DT57" s="675">
        <f>IF(DW57&lt;&gt;0,(DW57/$F57)*100,0)</f>
        <v>0</v>
      </c>
      <c r="DU57" s="672">
        <f>ROUND(DW57*[5]QCI!$R$16,2)</f>
        <v>0</v>
      </c>
      <c r="DV57" s="672">
        <f>DW57-DU57</f>
        <v>0</v>
      </c>
      <c r="DW57" s="674"/>
      <c r="DX57" s="675">
        <f>IF(EA57&lt;&gt;0,(EA57/$F57)*100,0)</f>
        <v>0</v>
      </c>
      <c r="DY57" s="672">
        <f>ROUND(EA57*[5]QCI!$R$16,2)</f>
        <v>0</v>
      </c>
      <c r="DZ57" s="672">
        <f>EA57-DY57</f>
        <v>0</v>
      </c>
      <c r="EA57" s="674"/>
    </row>
    <row r="58" spans="2:131" ht="12.75" hidden="1" customHeight="1">
      <c r="B58" s="688"/>
      <c r="C58" s="650"/>
      <c r="D58" s="676" t="s">
        <v>679</v>
      </c>
      <c r="E58" s="677" t="s">
        <v>680</v>
      </c>
      <c r="F58" s="678" t="e">
        <f>IF(F57=0,F55,F57)</f>
        <v>#REF!</v>
      </c>
      <c r="G58" s="679"/>
      <c r="H58" s="680"/>
      <c r="I58" s="681"/>
      <c r="J58" s="681"/>
      <c r="K58" s="682"/>
      <c r="L58" s="683">
        <f t="shared" ref="L58:BW58" si="42">L57+H58</f>
        <v>0</v>
      </c>
      <c r="M58" s="683">
        <f t="shared" si="42"/>
        <v>0</v>
      </c>
      <c r="N58" s="684">
        <f t="shared" si="42"/>
        <v>0</v>
      </c>
      <c r="O58" s="685" t="e">
        <f>#REF!</f>
        <v>#REF!</v>
      </c>
      <c r="P58" s="686">
        <f t="shared" si="42"/>
        <v>0</v>
      </c>
      <c r="Q58" s="683">
        <f t="shared" si="42"/>
        <v>0</v>
      </c>
      <c r="R58" s="683">
        <f t="shared" si="42"/>
        <v>0</v>
      </c>
      <c r="S58" s="685" t="e">
        <f t="shared" si="42"/>
        <v>#REF!</v>
      </c>
      <c r="T58" s="686">
        <f t="shared" si="42"/>
        <v>0</v>
      </c>
      <c r="U58" s="683">
        <f t="shared" si="42"/>
        <v>0</v>
      </c>
      <c r="V58" s="683">
        <f t="shared" si="42"/>
        <v>0</v>
      </c>
      <c r="W58" s="685" t="e">
        <f t="shared" si="42"/>
        <v>#REF!</v>
      </c>
      <c r="X58" s="686">
        <f t="shared" si="42"/>
        <v>0</v>
      </c>
      <c r="Y58" s="683">
        <f t="shared" si="42"/>
        <v>0</v>
      </c>
      <c r="Z58" s="683">
        <f t="shared" si="42"/>
        <v>0</v>
      </c>
      <c r="AA58" s="685" t="e">
        <f t="shared" si="42"/>
        <v>#REF!</v>
      </c>
      <c r="AB58" s="686">
        <f t="shared" si="42"/>
        <v>0</v>
      </c>
      <c r="AC58" s="683">
        <f t="shared" si="42"/>
        <v>0</v>
      </c>
      <c r="AD58" s="683">
        <f t="shared" si="42"/>
        <v>0</v>
      </c>
      <c r="AE58" s="685" t="e">
        <f t="shared" si="42"/>
        <v>#REF!</v>
      </c>
      <c r="AF58" s="686">
        <f t="shared" si="42"/>
        <v>0</v>
      </c>
      <c r="AG58" s="683">
        <f t="shared" si="42"/>
        <v>0</v>
      </c>
      <c r="AH58" s="683">
        <f t="shared" si="42"/>
        <v>0</v>
      </c>
      <c r="AI58" s="685" t="e">
        <f t="shared" si="42"/>
        <v>#REF!</v>
      </c>
      <c r="AJ58" s="686">
        <f t="shared" si="42"/>
        <v>0</v>
      </c>
      <c r="AK58" s="683">
        <f t="shared" si="42"/>
        <v>0</v>
      </c>
      <c r="AL58" s="683">
        <f t="shared" si="42"/>
        <v>0</v>
      </c>
      <c r="AM58" s="685" t="e">
        <f t="shared" si="42"/>
        <v>#REF!</v>
      </c>
      <c r="AN58" s="686">
        <f t="shared" si="42"/>
        <v>0</v>
      </c>
      <c r="AO58" s="683">
        <f t="shared" si="42"/>
        <v>0</v>
      </c>
      <c r="AP58" s="683">
        <f t="shared" si="42"/>
        <v>0</v>
      </c>
      <c r="AQ58" s="685" t="e">
        <f t="shared" si="42"/>
        <v>#REF!</v>
      </c>
      <c r="AR58" s="686">
        <f t="shared" si="42"/>
        <v>0</v>
      </c>
      <c r="AS58" s="683">
        <f t="shared" si="42"/>
        <v>0</v>
      </c>
      <c r="AT58" s="683">
        <f t="shared" si="42"/>
        <v>0</v>
      </c>
      <c r="AU58" s="685" t="e">
        <f t="shared" si="42"/>
        <v>#REF!</v>
      </c>
      <c r="AV58" s="686">
        <f t="shared" si="42"/>
        <v>0</v>
      </c>
      <c r="AW58" s="683">
        <f t="shared" si="42"/>
        <v>0</v>
      </c>
      <c r="AX58" s="683">
        <f t="shared" si="42"/>
        <v>0</v>
      </c>
      <c r="AY58" s="685" t="e">
        <f t="shared" si="42"/>
        <v>#REF!</v>
      </c>
      <c r="AZ58" s="686">
        <f t="shared" si="42"/>
        <v>0</v>
      </c>
      <c r="BA58" s="683">
        <f t="shared" si="42"/>
        <v>0</v>
      </c>
      <c r="BB58" s="683">
        <f t="shared" si="42"/>
        <v>0</v>
      </c>
      <c r="BC58" s="685" t="e">
        <f t="shared" si="42"/>
        <v>#REF!</v>
      </c>
      <c r="BD58" s="686">
        <f t="shared" si="42"/>
        <v>0</v>
      </c>
      <c r="BE58" s="683">
        <f t="shared" si="42"/>
        <v>0</v>
      </c>
      <c r="BF58" s="683">
        <f t="shared" si="42"/>
        <v>0</v>
      </c>
      <c r="BG58" s="685" t="e">
        <f t="shared" si="42"/>
        <v>#REF!</v>
      </c>
      <c r="BH58" s="686">
        <f t="shared" si="42"/>
        <v>0</v>
      </c>
      <c r="BI58" s="683">
        <f t="shared" si="42"/>
        <v>0</v>
      </c>
      <c r="BJ58" s="683">
        <f t="shared" si="42"/>
        <v>0</v>
      </c>
      <c r="BK58" s="685" t="e">
        <f t="shared" si="42"/>
        <v>#REF!</v>
      </c>
      <c r="BL58" s="686">
        <f t="shared" si="42"/>
        <v>0</v>
      </c>
      <c r="BM58" s="683">
        <f t="shared" si="42"/>
        <v>0</v>
      </c>
      <c r="BN58" s="683">
        <f t="shared" si="42"/>
        <v>0</v>
      </c>
      <c r="BO58" s="685" t="e">
        <f t="shared" si="42"/>
        <v>#REF!</v>
      </c>
      <c r="BP58" s="686">
        <f t="shared" si="42"/>
        <v>0</v>
      </c>
      <c r="BQ58" s="683">
        <f t="shared" si="42"/>
        <v>0</v>
      </c>
      <c r="BR58" s="683">
        <f t="shared" si="42"/>
        <v>0</v>
      </c>
      <c r="BS58" s="685" t="e">
        <f t="shared" si="42"/>
        <v>#REF!</v>
      </c>
      <c r="BT58" s="686">
        <f t="shared" si="42"/>
        <v>0</v>
      </c>
      <c r="BU58" s="683">
        <f t="shared" si="42"/>
        <v>0</v>
      </c>
      <c r="BV58" s="683">
        <f t="shared" si="42"/>
        <v>0</v>
      </c>
      <c r="BW58" s="685" t="e">
        <f t="shared" si="42"/>
        <v>#REF!</v>
      </c>
      <c r="BX58" s="686">
        <f t="shared" ref="BX58:EA58" si="43">BX57+BT58</f>
        <v>0</v>
      </c>
      <c r="BY58" s="683">
        <f t="shared" si="43"/>
        <v>0</v>
      </c>
      <c r="BZ58" s="683">
        <f t="shared" si="43"/>
        <v>0</v>
      </c>
      <c r="CA58" s="685" t="e">
        <f t="shared" si="43"/>
        <v>#REF!</v>
      </c>
      <c r="CB58" s="686">
        <f t="shared" si="43"/>
        <v>0</v>
      </c>
      <c r="CC58" s="683">
        <f t="shared" si="43"/>
        <v>0</v>
      </c>
      <c r="CD58" s="683">
        <f t="shared" si="43"/>
        <v>0</v>
      </c>
      <c r="CE58" s="685" t="e">
        <f t="shared" si="43"/>
        <v>#REF!</v>
      </c>
      <c r="CF58" s="686">
        <f t="shared" si="43"/>
        <v>0</v>
      </c>
      <c r="CG58" s="683">
        <f t="shared" si="43"/>
        <v>0</v>
      </c>
      <c r="CH58" s="683">
        <f t="shared" si="43"/>
        <v>0</v>
      </c>
      <c r="CI58" s="685" t="e">
        <f t="shared" si="43"/>
        <v>#REF!</v>
      </c>
      <c r="CJ58" s="686">
        <f t="shared" si="43"/>
        <v>0</v>
      </c>
      <c r="CK58" s="683">
        <f t="shared" si="43"/>
        <v>0</v>
      </c>
      <c r="CL58" s="683">
        <f t="shared" si="43"/>
        <v>0</v>
      </c>
      <c r="CM58" s="685" t="e">
        <f t="shared" si="43"/>
        <v>#REF!</v>
      </c>
      <c r="CN58" s="686">
        <f t="shared" si="43"/>
        <v>0</v>
      </c>
      <c r="CO58" s="683">
        <f t="shared" si="43"/>
        <v>0</v>
      </c>
      <c r="CP58" s="683">
        <f t="shared" si="43"/>
        <v>0</v>
      </c>
      <c r="CQ58" s="685" t="e">
        <f t="shared" si="43"/>
        <v>#REF!</v>
      </c>
      <c r="CR58" s="686">
        <f t="shared" si="43"/>
        <v>0</v>
      </c>
      <c r="CS58" s="683">
        <f t="shared" si="43"/>
        <v>0</v>
      </c>
      <c r="CT58" s="683">
        <f t="shared" si="43"/>
        <v>0</v>
      </c>
      <c r="CU58" s="685" t="e">
        <f t="shared" si="43"/>
        <v>#REF!</v>
      </c>
      <c r="CV58" s="686">
        <f t="shared" si="43"/>
        <v>0</v>
      </c>
      <c r="CW58" s="683">
        <f t="shared" si="43"/>
        <v>0</v>
      </c>
      <c r="CX58" s="683">
        <f t="shared" si="43"/>
        <v>0</v>
      </c>
      <c r="CY58" s="685" t="e">
        <f t="shared" si="43"/>
        <v>#REF!</v>
      </c>
      <c r="CZ58" s="686">
        <f t="shared" si="43"/>
        <v>0</v>
      </c>
      <c r="DA58" s="683">
        <f t="shared" si="43"/>
        <v>0</v>
      </c>
      <c r="DB58" s="683">
        <f t="shared" si="43"/>
        <v>0</v>
      </c>
      <c r="DC58" s="685" t="e">
        <f t="shared" si="43"/>
        <v>#REF!</v>
      </c>
      <c r="DD58" s="686">
        <f t="shared" si="43"/>
        <v>0</v>
      </c>
      <c r="DE58" s="683">
        <f t="shared" si="43"/>
        <v>0</v>
      </c>
      <c r="DF58" s="683">
        <f t="shared" si="43"/>
        <v>0</v>
      </c>
      <c r="DG58" s="685" t="e">
        <f t="shared" si="43"/>
        <v>#REF!</v>
      </c>
      <c r="DH58" s="686">
        <f t="shared" si="43"/>
        <v>0</v>
      </c>
      <c r="DI58" s="683">
        <f t="shared" si="43"/>
        <v>0</v>
      </c>
      <c r="DJ58" s="683">
        <f t="shared" si="43"/>
        <v>0</v>
      </c>
      <c r="DK58" s="685" t="e">
        <f t="shared" si="43"/>
        <v>#REF!</v>
      </c>
      <c r="DL58" s="686">
        <f t="shared" si="43"/>
        <v>0</v>
      </c>
      <c r="DM58" s="683">
        <f t="shared" si="43"/>
        <v>0</v>
      </c>
      <c r="DN58" s="683">
        <f t="shared" si="43"/>
        <v>0</v>
      </c>
      <c r="DO58" s="685" t="e">
        <f t="shared" si="43"/>
        <v>#REF!</v>
      </c>
      <c r="DP58" s="686">
        <f t="shared" si="43"/>
        <v>0</v>
      </c>
      <c r="DQ58" s="683">
        <f t="shared" si="43"/>
        <v>0</v>
      </c>
      <c r="DR58" s="683">
        <f t="shared" si="43"/>
        <v>0</v>
      </c>
      <c r="DS58" s="685" t="e">
        <f t="shared" si="43"/>
        <v>#REF!</v>
      </c>
      <c r="DT58" s="686">
        <f t="shared" si="43"/>
        <v>0</v>
      </c>
      <c r="DU58" s="683">
        <f t="shared" si="43"/>
        <v>0</v>
      </c>
      <c r="DV58" s="683">
        <f t="shared" si="43"/>
        <v>0</v>
      </c>
      <c r="DW58" s="685" t="e">
        <f t="shared" si="43"/>
        <v>#REF!</v>
      </c>
      <c r="DX58" s="686">
        <f t="shared" si="43"/>
        <v>0</v>
      </c>
      <c r="DY58" s="683">
        <f t="shared" si="43"/>
        <v>0</v>
      </c>
      <c r="DZ58" s="683">
        <f t="shared" si="43"/>
        <v>0</v>
      </c>
      <c r="EA58" s="685" t="e">
        <f t="shared" si="43"/>
        <v>#REF!</v>
      </c>
    </row>
    <row r="59" spans="2:131" ht="12.75" customHeight="1">
      <c r="B59" s="633">
        <v>12</v>
      </c>
      <c r="C59" s="687" t="e">
        <f>[5]QCI!C68</f>
        <v>#REF!</v>
      </c>
      <c r="D59" s="635" t="s">
        <v>674</v>
      </c>
      <c r="E59" s="636" t="s">
        <v>675</v>
      </c>
      <c r="F59" s="637" t="e">
        <f>[5]QCI!Y68</f>
        <v>#REF!</v>
      </c>
      <c r="G59" s="638">
        <f>'[5]Percentuais do Cronograma'!G26</f>
        <v>3.8226846660066205E-2</v>
      </c>
      <c r="H59" s="639"/>
      <c r="I59" s="640"/>
      <c r="J59" s="640"/>
      <c r="K59" s="641"/>
      <c r="L59" s="642" t="e">
        <f>'[5]Percentuais do Cronograma'!H26</f>
        <v>#REF!</v>
      </c>
      <c r="M59" s="643" t="e">
        <f>L59*[5]QCI!$Y68*[5]QCI!$R68/100</f>
        <v>#REF!</v>
      </c>
      <c r="N59" s="644" t="e">
        <f>L59/100*[5]QCI!$Y68*([5]QCI!$U68+[5]QCI!$W68)</f>
        <v>#REF!</v>
      </c>
      <c r="O59" s="645" t="e">
        <f>M59+N59</f>
        <v>#REF!</v>
      </c>
      <c r="P59" s="646" t="e">
        <f>'[5]Percentuais do Cronograma'!L26</f>
        <v>#REF!</v>
      </c>
      <c r="Q59" s="647" t="e">
        <f>P59*[5]QCI!$Y68*[5]QCI!$R68/100</f>
        <v>#REF!</v>
      </c>
      <c r="R59" s="647" t="e">
        <f>P59/100*[5]QCI!$Y68*([5]QCI!$U68+[5]QCI!$W68)</f>
        <v>#REF!</v>
      </c>
      <c r="S59" s="648" t="e">
        <f>Q59+R59</f>
        <v>#REF!</v>
      </c>
      <c r="T59" s="646">
        <f>'[5]Percentuais do Cronograma'!P26</f>
        <v>4.1666666666600003</v>
      </c>
      <c r="U59" s="647" t="e">
        <f>T59*[5]QCI!$Y68*[5]QCI!$R68/100</f>
        <v>#REF!</v>
      </c>
      <c r="V59" s="647" t="e">
        <f>T59/100*[5]QCI!$Y68*([5]QCI!$U68+[5]QCI!$W68)</f>
        <v>#REF!</v>
      </c>
      <c r="W59" s="648" t="e">
        <f>U59+V59</f>
        <v>#REF!</v>
      </c>
      <c r="X59" s="646">
        <f>'[5]Percentuais do Cronograma'!T26</f>
        <v>4.1666666666600003</v>
      </c>
      <c r="Y59" s="647" t="e">
        <f>X59*[5]QCI!$Y68*[5]QCI!$R68/100</f>
        <v>#REF!</v>
      </c>
      <c r="Z59" s="647" t="e">
        <f>X59/100*[5]QCI!$Y68*([5]QCI!$U68+[5]QCI!$W68)</f>
        <v>#REF!</v>
      </c>
      <c r="AA59" s="648" t="e">
        <f>Y59+Z59</f>
        <v>#REF!</v>
      </c>
      <c r="AB59" s="646">
        <f>'[5]Percentuais do Cronograma'!X26</f>
        <v>4.1666666666600003</v>
      </c>
      <c r="AC59" s="647" t="e">
        <f>AB59*[5]QCI!$Y68*[5]QCI!$R68/100</f>
        <v>#REF!</v>
      </c>
      <c r="AD59" s="647" t="e">
        <f>AB59/100*[5]QCI!$Y68*([5]QCI!$U68+[5]QCI!$W68)</f>
        <v>#REF!</v>
      </c>
      <c r="AE59" s="648" t="e">
        <f>AC59+AD59</f>
        <v>#REF!</v>
      </c>
      <c r="AF59" s="646">
        <f>'[5]Percentuais do Cronograma'!AB26</f>
        <v>4.1666666666600003</v>
      </c>
      <c r="AG59" s="647" t="e">
        <f>AF59*[5]QCI!$Y68*[5]QCI!$R68/100</f>
        <v>#REF!</v>
      </c>
      <c r="AH59" s="647" t="e">
        <f>AF59/100*[5]QCI!$Y68*([5]QCI!$U68+[5]QCI!$W68)</f>
        <v>#REF!</v>
      </c>
      <c r="AI59" s="648" t="e">
        <f>AG59+AH59</f>
        <v>#REF!</v>
      </c>
      <c r="AJ59" s="646">
        <f>'[5]Percentuais do Cronograma'!AF26</f>
        <v>4.1666666666600003</v>
      </c>
      <c r="AK59" s="647" t="e">
        <f>AJ59*[5]QCI!$Y68*[5]QCI!$R68/100</f>
        <v>#REF!</v>
      </c>
      <c r="AL59" s="647" t="e">
        <f>AJ59/100*[5]QCI!$Y68*([5]QCI!$U68+[5]QCI!$W68)</f>
        <v>#REF!</v>
      </c>
      <c r="AM59" s="648" t="e">
        <f>AK59+AL59</f>
        <v>#REF!</v>
      </c>
      <c r="AN59" s="646">
        <f>'[5]Percentuais do Cronograma'!AJ26</f>
        <v>4.1666666666600003</v>
      </c>
      <c r="AO59" s="647" t="e">
        <f>AN59*[5]QCI!$Y68*[5]QCI!$R68/100</f>
        <v>#REF!</v>
      </c>
      <c r="AP59" s="647" t="e">
        <f>AN59/100*[5]QCI!$Y68*([5]QCI!$U68+[5]QCI!$W68)</f>
        <v>#REF!</v>
      </c>
      <c r="AQ59" s="648" t="e">
        <f>AO59+AP59</f>
        <v>#REF!</v>
      </c>
      <c r="AR59" s="646">
        <f>'[5]Percentuais do Cronograma'!AN26</f>
        <v>4.1666666666600003</v>
      </c>
      <c r="AS59" s="647" t="e">
        <f>AR59*[5]QCI!$Y68*[5]QCI!$R68/100</f>
        <v>#REF!</v>
      </c>
      <c r="AT59" s="647" t="e">
        <f>AR59/100*[5]QCI!$Y68*([5]QCI!$U68+[5]QCI!$W68)</f>
        <v>#REF!</v>
      </c>
      <c r="AU59" s="648" t="e">
        <f>AS59+AT59</f>
        <v>#REF!</v>
      </c>
      <c r="AV59" s="646">
        <f>'[5]Percentuais do Cronograma'!AR26</f>
        <v>4.1666666666600003</v>
      </c>
      <c r="AW59" s="647" t="e">
        <f>AV59*[5]QCI!$Y68*[5]QCI!$R68/100</f>
        <v>#REF!</v>
      </c>
      <c r="AX59" s="647" t="e">
        <f>AV59/100*[5]QCI!$Y68*([5]QCI!$U68+[5]QCI!$W68)</f>
        <v>#REF!</v>
      </c>
      <c r="AY59" s="648" t="e">
        <f>AW59+AX59</f>
        <v>#REF!</v>
      </c>
      <c r="AZ59" s="646">
        <f>'[5]Percentuais do Cronograma'!AV26</f>
        <v>4.1666666666600003</v>
      </c>
      <c r="BA59" s="647" t="e">
        <f>AZ59*[5]QCI!$Y68*[5]QCI!$R68/100</f>
        <v>#REF!</v>
      </c>
      <c r="BB59" s="647" t="e">
        <f>AZ59/100*[5]QCI!$Y68*([5]QCI!$U68+[5]QCI!$W68)</f>
        <v>#REF!</v>
      </c>
      <c r="BC59" s="648" t="e">
        <f>BA59+BB59</f>
        <v>#REF!</v>
      </c>
      <c r="BD59" s="646">
        <f>'[5]Percentuais do Cronograma'!AZ26</f>
        <v>4.1666666666600003</v>
      </c>
      <c r="BE59" s="647" t="e">
        <f>BD59*[5]QCI!$Y68*[5]QCI!$R68/100</f>
        <v>#REF!</v>
      </c>
      <c r="BF59" s="647" t="e">
        <f>BD59/100*[5]QCI!$Y68*([5]QCI!$U68+[5]QCI!$W68)</f>
        <v>#REF!</v>
      </c>
      <c r="BG59" s="648" t="e">
        <f>BE59+BF59</f>
        <v>#REF!</v>
      </c>
      <c r="BH59" s="646">
        <f>'[5]Percentuais do Cronograma'!BD26</f>
        <v>4.1666666666600003</v>
      </c>
      <c r="BI59" s="647" t="e">
        <f>BH59*[5]QCI!$Y68*[5]QCI!$R68/100</f>
        <v>#REF!</v>
      </c>
      <c r="BJ59" s="647" t="e">
        <f>BH59/100*[5]QCI!$Y68*([5]QCI!$U68+[5]QCI!$W68)</f>
        <v>#REF!</v>
      </c>
      <c r="BK59" s="648" t="e">
        <f>BI59+BJ59</f>
        <v>#REF!</v>
      </c>
      <c r="BL59" s="646">
        <f>'[5]Percentuais do Cronograma'!BH26</f>
        <v>4.1666666666600003</v>
      </c>
      <c r="BM59" s="647" t="e">
        <f>BL59*[5]QCI!$Y68*[5]QCI!$R68/100</f>
        <v>#REF!</v>
      </c>
      <c r="BN59" s="647" t="e">
        <f>BL59/100*[5]QCI!$Y68*([5]QCI!$U68+[5]QCI!$W68)</f>
        <v>#REF!</v>
      </c>
      <c r="BO59" s="648" t="e">
        <f>BM59+BN59</f>
        <v>#REF!</v>
      </c>
      <c r="BP59" s="646">
        <f>'[5]Percentuais do Cronograma'!BL26</f>
        <v>4.1666666666600003</v>
      </c>
      <c r="BQ59" s="647" t="e">
        <f>BP59*[5]QCI!$Y68*[5]QCI!$R68/100</f>
        <v>#REF!</v>
      </c>
      <c r="BR59" s="647" t="e">
        <f>BP59/100*[5]QCI!$Y68*([5]QCI!$U68+[5]QCI!$W68)</f>
        <v>#REF!</v>
      </c>
      <c r="BS59" s="648" t="e">
        <f>BQ59+BR59</f>
        <v>#REF!</v>
      </c>
      <c r="BT59" s="646">
        <f>'[5]Percentuais do Cronograma'!BP26</f>
        <v>4.1666666666600003</v>
      </c>
      <c r="BU59" s="647" t="e">
        <f>BT59*[5]QCI!$Y68*[5]QCI!$R68/100</f>
        <v>#REF!</v>
      </c>
      <c r="BV59" s="647" t="e">
        <f>BT59/100*[5]QCI!$Y68*([5]QCI!$U68+[5]QCI!$W68)</f>
        <v>#REF!</v>
      </c>
      <c r="BW59" s="648" t="e">
        <f>BU59+BV59</f>
        <v>#REF!</v>
      </c>
      <c r="BX59" s="646">
        <f>'[5]Percentuais do Cronograma'!BT26</f>
        <v>4.1666666666600003</v>
      </c>
      <c r="BY59" s="647" t="e">
        <f>BX59*[5]QCI!$Y68*[5]QCI!$R68/100</f>
        <v>#REF!</v>
      </c>
      <c r="BZ59" s="647" t="e">
        <f>BX59/100*[5]QCI!$Y68*([5]QCI!$U68+[5]QCI!$W68)</f>
        <v>#REF!</v>
      </c>
      <c r="CA59" s="648" t="e">
        <f>BY59+BZ59</f>
        <v>#REF!</v>
      </c>
      <c r="CB59" s="646">
        <f>'[5]Percentuais do Cronograma'!BX26</f>
        <v>4.1666666666600003</v>
      </c>
      <c r="CC59" s="647" t="e">
        <f>CB59*[5]QCI!$Y68*[5]QCI!$R68/100</f>
        <v>#REF!</v>
      </c>
      <c r="CD59" s="647" t="e">
        <f>CB59/100*[5]QCI!$Y68*([5]QCI!$U68+[5]QCI!$W68)</f>
        <v>#REF!</v>
      </c>
      <c r="CE59" s="648" t="e">
        <f>CC59+CD59</f>
        <v>#REF!</v>
      </c>
      <c r="CF59" s="646">
        <f>'[5]Percentuais do Cronograma'!CB26</f>
        <v>4.1666666666600003</v>
      </c>
      <c r="CG59" s="647" t="e">
        <f>CF59*[5]QCI!$Y68*[5]QCI!$R68/100</f>
        <v>#REF!</v>
      </c>
      <c r="CH59" s="647" t="e">
        <f>CF59/100*[5]QCI!$Y68*([5]QCI!$U68+[5]QCI!$W68)</f>
        <v>#REF!</v>
      </c>
      <c r="CI59" s="648" t="e">
        <f>CG59+CH59</f>
        <v>#REF!</v>
      </c>
      <c r="CJ59" s="646">
        <f>'[5]Percentuais do Cronograma'!CF26</f>
        <v>4.1666666666600003</v>
      </c>
      <c r="CK59" s="647" t="e">
        <f>CJ59*[5]QCI!$Y68*[5]QCI!$R68/100</f>
        <v>#REF!</v>
      </c>
      <c r="CL59" s="647" t="e">
        <f>CJ59/100*[5]QCI!$Y68*([5]QCI!$U68+[5]QCI!$W68)</f>
        <v>#REF!</v>
      </c>
      <c r="CM59" s="648" t="e">
        <f>CK59+CL59</f>
        <v>#REF!</v>
      </c>
      <c r="CN59" s="646">
        <f>'[5]Percentuais do Cronograma'!CJ26</f>
        <v>4.1666666666600003</v>
      </c>
      <c r="CO59" s="647" t="e">
        <f>CN59*[5]QCI!$Y68*[5]QCI!$R68/100</f>
        <v>#REF!</v>
      </c>
      <c r="CP59" s="647" t="e">
        <f>CN59/100*[5]QCI!$Y68*([5]QCI!$U68+[5]QCI!$W68)</f>
        <v>#REF!</v>
      </c>
      <c r="CQ59" s="648" t="e">
        <f>CO59+CP59</f>
        <v>#REF!</v>
      </c>
      <c r="CR59" s="646">
        <f>'[5]Percentuais do Cronograma'!CN26</f>
        <v>4.1666666666600003</v>
      </c>
      <c r="CS59" s="647" t="e">
        <f>CR59*[5]QCI!$Y68*[5]QCI!$R68/100</f>
        <v>#REF!</v>
      </c>
      <c r="CT59" s="647" t="e">
        <f>CR59/100*[5]QCI!$Y68*([5]QCI!$U68+[5]QCI!$W68)</f>
        <v>#REF!</v>
      </c>
      <c r="CU59" s="648" t="e">
        <f>CS59+CT59</f>
        <v>#REF!</v>
      </c>
      <c r="CV59" s="646">
        <f>'[5]Percentuais do Cronograma'!CR26</f>
        <v>4.1666666666600003</v>
      </c>
      <c r="CW59" s="647" t="e">
        <f>CV59*[5]QCI!$Y68*[5]QCI!$R68/100</f>
        <v>#REF!</v>
      </c>
      <c r="CX59" s="647" t="e">
        <f>CV59/100*[5]QCI!$Y68*([5]QCI!$U68+[5]QCI!$W68)</f>
        <v>#REF!</v>
      </c>
      <c r="CY59" s="648" t="e">
        <f>CW59+CX59</f>
        <v>#REF!</v>
      </c>
      <c r="CZ59" s="646">
        <f>'[5]Percentuais do Cronograma'!CV26</f>
        <v>4.1666666666600003</v>
      </c>
      <c r="DA59" s="647" t="e">
        <f>CZ59*[5]QCI!$Y68*[5]QCI!$R68/100</f>
        <v>#REF!</v>
      </c>
      <c r="DB59" s="647" t="e">
        <f>CZ59/100*[5]QCI!$Y68*([5]QCI!$U68+[5]QCI!$W68)</f>
        <v>#REF!</v>
      </c>
      <c r="DC59" s="648" t="e">
        <f>DA59+DB59</f>
        <v>#REF!</v>
      </c>
      <c r="DD59" s="646" t="e">
        <f>'[5]Percentuais do Cronograma'!CZ26</f>
        <v>#REF!</v>
      </c>
      <c r="DE59" s="647" t="e">
        <f>DD59*[5]QCI!$Y68*[5]QCI!$R68/100</f>
        <v>#REF!</v>
      </c>
      <c r="DF59" s="647" t="e">
        <f>DD59/100*[5]QCI!$Y68*([5]QCI!$U68+[5]QCI!$W68)</f>
        <v>#REF!</v>
      </c>
      <c r="DG59" s="648" t="e">
        <f>DE59+DF59</f>
        <v>#REF!</v>
      </c>
      <c r="DH59" s="646" t="e">
        <f>'[5]Percentuais do Cronograma'!DD26</f>
        <v>#REF!</v>
      </c>
      <c r="DI59" s="647" t="e">
        <f>DH59*[5]QCI!$Y68*[5]QCI!$R68/100</f>
        <v>#REF!</v>
      </c>
      <c r="DJ59" s="647" t="e">
        <f>DH59/100*[5]QCI!$Y68*([5]QCI!$U68+[5]QCI!$W68)</f>
        <v>#REF!</v>
      </c>
      <c r="DK59" s="648" t="e">
        <f>DI59+DJ59</f>
        <v>#REF!</v>
      </c>
      <c r="DL59" s="646" t="e">
        <f>'[5]Percentuais do Cronograma'!DH26</f>
        <v>#REF!</v>
      </c>
      <c r="DM59" s="647" t="e">
        <f>DL59*[5]QCI!$Y68*[5]QCI!$R68/100</f>
        <v>#REF!</v>
      </c>
      <c r="DN59" s="647" t="e">
        <f>DL59/100*[5]QCI!$Y68*([5]QCI!$U68+[5]QCI!$W68)</f>
        <v>#REF!</v>
      </c>
      <c r="DO59" s="648" t="e">
        <f>DM59+DN59</f>
        <v>#REF!</v>
      </c>
      <c r="DP59" s="646" t="e">
        <f>'[5]Percentuais do Cronograma'!DL26</f>
        <v>#REF!</v>
      </c>
      <c r="DQ59" s="647" t="e">
        <f>DP59*[5]QCI!$Y68*[5]QCI!$R68/100</f>
        <v>#REF!</v>
      </c>
      <c r="DR59" s="647" t="e">
        <f>DP59/100*[5]QCI!$Y68*([5]QCI!$U68+[5]QCI!$W68)</f>
        <v>#REF!</v>
      </c>
      <c r="DS59" s="648" t="e">
        <f>DQ59+DR59</f>
        <v>#REF!</v>
      </c>
      <c r="DT59" s="646" t="e">
        <f>'[5]Percentuais do Cronograma'!DP26</f>
        <v>#REF!</v>
      </c>
      <c r="DU59" s="647" t="e">
        <f>DT59*[5]QCI!$Y68*[5]QCI!$R68/100</f>
        <v>#REF!</v>
      </c>
      <c r="DV59" s="647" t="e">
        <f>DT59/100*[5]QCI!$Y68*([5]QCI!$U68+[5]QCI!$W68)</f>
        <v>#REF!</v>
      </c>
      <c r="DW59" s="648" t="e">
        <f>DU59+DV59</f>
        <v>#REF!</v>
      </c>
      <c r="DX59" s="646" t="e">
        <f>'[5]Percentuais do Cronograma'!DT26</f>
        <v>#REF!</v>
      </c>
      <c r="DY59" s="647" t="e">
        <f>DX59*[5]QCI!$Y68*[5]QCI!$R68/100</f>
        <v>#REF!</v>
      </c>
      <c r="DZ59" s="647" t="e">
        <f>DX59/100*[5]QCI!$Y68*([5]QCI!$U68+[5]QCI!$W68)</f>
        <v>#REF!</v>
      </c>
      <c r="EA59" s="648" t="e">
        <f>DY59+DZ59</f>
        <v>#REF!</v>
      </c>
    </row>
    <row r="60" spans="2:131" ht="12.75" hidden="1" customHeight="1">
      <c r="B60" s="649"/>
      <c r="C60" s="650"/>
      <c r="D60" s="651" t="s">
        <v>674</v>
      </c>
      <c r="E60" s="652" t="s">
        <v>676</v>
      </c>
      <c r="F60" s="653">
        <f>IF(F61&lt;&gt;0,F59-F61,0)</f>
        <v>0</v>
      </c>
      <c r="G60" s="654"/>
      <c r="H60" s="655"/>
      <c r="I60" s="656"/>
      <c r="J60" s="656"/>
      <c r="K60" s="657"/>
      <c r="L60" s="658" t="e">
        <f t="shared" ref="L60:BW60" si="44">L59+H60</f>
        <v>#REF!</v>
      </c>
      <c r="M60" s="658" t="e">
        <f t="shared" si="44"/>
        <v>#REF!</v>
      </c>
      <c r="N60" s="659" t="e">
        <f t="shared" si="44"/>
        <v>#REF!</v>
      </c>
      <c r="O60" s="660" t="e">
        <f t="shared" si="44"/>
        <v>#REF!</v>
      </c>
      <c r="P60" s="661" t="e">
        <f t="shared" si="44"/>
        <v>#REF!</v>
      </c>
      <c r="Q60" s="662" t="e">
        <f t="shared" si="44"/>
        <v>#REF!</v>
      </c>
      <c r="R60" s="663" t="e">
        <f t="shared" si="44"/>
        <v>#REF!</v>
      </c>
      <c r="S60" s="664" t="e">
        <f t="shared" si="44"/>
        <v>#REF!</v>
      </c>
      <c r="T60" s="661" t="e">
        <f t="shared" si="44"/>
        <v>#REF!</v>
      </c>
      <c r="U60" s="662" t="e">
        <f t="shared" si="44"/>
        <v>#REF!</v>
      </c>
      <c r="V60" s="663" t="e">
        <f t="shared" si="44"/>
        <v>#REF!</v>
      </c>
      <c r="W60" s="664" t="e">
        <f t="shared" si="44"/>
        <v>#REF!</v>
      </c>
      <c r="X60" s="661" t="e">
        <f t="shared" si="44"/>
        <v>#REF!</v>
      </c>
      <c r="Y60" s="662" t="e">
        <f t="shared" si="44"/>
        <v>#REF!</v>
      </c>
      <c r="Z60" s="663" t="e">
        <f t="shared" si="44"/>
        <v>#REF!</v>
      </c>
      <c r="AA60" s="664" t="e">
        <f t="shared" si="44"/>
        <v>#REF!</v>
      </c>
      <c r="AB60" s="661" t="e">
        <f t="shared" si="44"/>
        <v>#REF!</v>
      </c>
      <c r="AC60" s="662" t="e">
        <f t="shared" si="44"/>
        <v>#REF!</v>
      </c>
      <c r="AD60" s="663" t="e">
        <f t="shared" si="44"/>
        <v>#REF!</v>
      </c>
      <c r="AE60" s="664" t="e">
        <f t="shared" si="44"/>
        <v>#REF!</v>
      </c>
      <c r="AF60" s="661" t="e">
        <f t="shared" si="44"/>
        <v>#REF!</v>
      </c>
      <c r="AG60" s="662" t="e">
        <f t="shared" si="44"/>
        <v>#REF!</v>
      </c>
      <c r="AH60" s="663" t="e">
        <f t="shared" si="44"/>
        <v>#REF!</v>
      </c>
      <c r="AI60" s="664" t="e">
        <f t="shared" si="44"/>
        <v>#REF!</v>
      </c>
      <c r="AJ60" s="661" t="e">
        <f t="shared" si="44"/>
        <v>#REF!</v>
      </c>
      <c r="AK60" s="662" t="e">
        <f t="shared" si="44"/>
        <v>#REF!</v>
      </c>
      <c r="AL60" s="663" t="e">
        <f t="shared" si="44"/>
        <v>#REF!</v>
      </c>
      <c r="AM60" s="664" t="e">
        <f t="shared" si="44"/>
        <v>#REF!</v>
      </c>
      <c r="AN60" s="661" t="e">
        <f t="shared" si="44"/>
        <v>#REF!</v>
      </c>
      <c r="AO60" s="662" t="e">
        <f t="shared" si="44"/>
        <v>#REF!</v>
      </c>
      <c r="AP60" s="663" t="e">
        <f t="shared" si="44"/>
        <v>#REF!</v>
      </c>
      <c r="AQ60" s="664" t="e">
        <f t="shared" si="44"/>
        <v>#REF!</v>
      </c>
      <c r="AR60" s="661" t="e">
        <f t="shared" si="44"/>
        <v>#REF!</v>
      </c>
      <c r="AS60" s="662" t="e">
        <f t="shared" si="44"/>
        <v>#REF!</v>
      </c>
      <c r="AT60" s="663" t="e">
        <f t="shared" si="44"/>
        <v>#REF!</v>
      </c>
      <c r="AU60" s="664" t="e">
        <f t="shared" si="44"/>
        <v>#REF!</v>
      </c>
      <c r="AV60" s="661" t="e">
        <f t="shared" si="44"/>
        <v>#REF!</v>
      </c>
      <c r="AW60" s="662" t="e">
        <f t="shared" si="44"/>
        <v>#REF!</v>
      </c>
      <c r="AX60" s="663" t="e">
        <f t="shared" si="44"/>
        <v>#REF!</v>
      </c>
      <c r="AY60" s="664" t="e">
        <f t="shared" si="44"/>
        <v>#REF!</v>
      </c>
      <c r="AZ60" s="661" t="e">
        <f t="shared" si="44"/>
        <v>#REF!</v>
      </c>
      <c r="BA60" s="662" t="e">
        <f t="shared" si="44"/>
        <v>#REF!</v>
      </c>
      <c r="BB60" s="663" t="e">
        <f t="shared" si="44"/>
        <v>#REF!</v>
      </c>
      <c r="BC60" s="664" t="e">
        <f t="shared" si="44"/>
        <v>#REF!</v>
      </c>
      <c r="BD60" s="661" t="e">
        <f t="shared" si="44"/>
        <v>#REF!</v>
      </c>
      <c r="BE60" s="662" t="e">
        <f t="shared" si="44"/>
        <v>#REF!</v>
      </c>
      <c r="BF60" s="663" t="e">
        <f t="shared" si="44"/>
        <v>#REF!</v>
      </c>
      <c r="BG60" s="664" t="e">
        <f t="shared" si="44"/>
        <v>#REF!</v>
      </c>
      <c r="BH60" s="661" t="e">
        <f t="shared" si="44"/>
        <v>#REF!</v>
      </c>
      <c r="BI60" s="662" t="e">
        <f t="shared" si="44"/>
        <v>#REF!</v>
      </c>
      <c r="BJ60" s="663" t="e">
        <f t="shared" si="44"/>
        <v>#REF!</v>
      </c>
      <c r="BK60" s="664" t="e">
        <f t="shared" si="44"/>
        <v>#REF!</v>
      </c>
      <c r="BL60" s="661" t="e">
        <f t="shared" si="44"/>
        <v>#REF!</v>
      </c>
      <c r="BM60" s="662" t="e">
        <f t="shared" si="44"/>
        <v>#REF!</v>
      </c>
      <c r="BN60" s="663" t="e">
        <f t="shared" si="44"/>
        <v>#REF!</v>
      </c>
      <c r="BO60" s="664" t="e">
        <f t="shared" si="44"/>
        <v>#REF!</v>
      </c>
      <c r="BP60" s="661" t="e">
        <f t="shared" si="44"/>
        <v>#REF!</v>
      </c>
      <c r="BQ60" s="662" t="e">
        <f t="shared" si="44"/>
        <v>#REF!</v>
      </c>
      <c r="BR60" s="663" t="e">
        <f t="shared" si="44"/>
        <v>#REF!</v>
      </c>
      <c r="BS60" s="664" t="e">
        <f t="shared" si="44"/>
        <v>#REF!</v>
      </c>
      <c r="BT60" s="661" t="e">
        <f t="shared" si="44"/>
        <v>#REF!</v>
      </c>
      <c r="BU60" s="662" t="e">
        <f t="shared" si="44"/>
        <v>#REF!</v>
      </c>
      <c r="BV60" s="663" t="e">
        <f t="shared" si="44"/>
        <v>#REF!</v>
      </c>
      <c r="BW60" s="664" t="e">
        <f t="shared" si="44"/>
        <v>#REF!</v>
      </c>
      <c r="BX60" s="661" t="e">
        <f t="shared" ref="BX60:EA60" si="45">BX59+BT60</f>
        <v>#REF!</v>
      </c>
      <c r="BY60" s="662" t="e">
        <f t="shared" si="45"/>
        <v>#REF!</v>
      </c>
      <c r="BZ60" s="663" t="e">
        <f t="shared" si="45"/>
        <v>#REF!</v>
      </c>
      <c r="CA60" s="664" t="e">
        <f t="shared" si="45"/>
        <v>#REF!</v>
      </c>
      <c r="CB60" s="661" t="e">
        <f t="shared" si="45"/>
        <v>#REF!</v>
      </c>
      <c r="CC60" s="662" t="e">
        <f t="shared" si="45"/>
        <v>#REF!</v>
      </c>
      <c r="CD60" s="663" t="e">
        <f t="shared" si="45"/>
        <v>#REF!</v>
      </c>
      <c r="CE60" s="664" t="e">
        <f t="shared" si="45"/>
        <v>#REF!</v>
      </c>
      <c r="CF60" s="661" t="e">
        <f t="shared" si="45"/>
        <v>#REF!</v>
      </c>
      <c r="CG60" s="662" t="e">
        <f t="shared" si="45"/>
        <v>#REF!</v>
      </c>
      <c r="CH60" s="663" t="e">
        <f t="shared" si="45"/>
        <v>#REF!</v>
      </c>
      <c r="CI60" s="664" t="e">
        <f t="shared" si="45"/>
        <v>#REF!</v>
      </c>
      <c r="CJ60" s="661" t="e">
        <f t="shared" si="45"/>
        <v>#REF!</v>
      </c>
      <c r="CK60" s="662" t="e">
        <f t="shared" si="45"/>
        <v>#REF!</v>
      </c>
      <c r="CL60" s="663" t="e">
        <f t="shared" si="45"/>
        <v>#REF!</v>
      </c>
      <c r="CM60" s="664" t="e">
        <f t="shared" si="45"/>
        <v>#REF!</v>
      </c>
      <c r="CN60" s="661" t="e">
        <f t="shared" si="45"/>
        <v>#REF!</v>
      </c>
      <c r="CO60" s="662" t="e">
        <f t="shared" si="45"/>
        <v>#REF!</v>
      </c>
      <c r="CP60" s="663" t="e">
        <f t="shared" si="45"/>
        <v>#REF!</v>
      </c>
      <c r="CQ60" s="664" t="e">
        <f t="shared" si="45"/>
        <v>#REF!</v>
      </c>
      <c r="CR60" s="661" t="e">
        <f t="shared" si="45"/>
        <v>#REF!</v>
      </c>
      <c r="CS60" s="662" t="e">
        <f t="shared" si="45"/>
        <v>#REF!</v>
      </c>
      <c r="CT60" s="663" t="e">
        <f t="shared" si="45"/>
        <v>#REF!</v>
      </c>
      <c r="CU60" s="664" t="e">
        <f t="shared" si="45"/>
        <v>#REF!</v>
      </c>
      <c r="CV60" s="661" t="e">
        <f t="shared" si="45"/>
        <v>#REF!</v>
      </c>
      <c r="CW60" s="662" t="e">
        <f t="shared" si="45"/>
        <v>#REF!</v>
      </c>
      <c r="CX60" s="663" t="e">
        <f t="shared" si="45"/>
        <v>#REF!</v>
      </c>
      <c r="CY60" s="664" t="e">
        <f t="shared" si="45"/>
        <v>#REF!</v>
      </c>
      <c r="CZ60" s="661" t="e">
        <f t="shared" si="45"/>
        <v>#REF!</v>
      </c>
      <c r="DA60" s="662" t="e">
        <f t="shared" si="45"/>
        <v>#REF!</v>
      </c>
      <c r="DB60" s="663" t="e">
        <f t="shared" si="45"/>
        <v>#REF!</v>
      </c>
      <c r="DC60" s="664" t="e">
        <f t="shared" si="45"/>
        <v>#REF!</v>
      </c>
      <c r="DD60" s="661" t="e">
        <f t="shared" si="45"/>
        <v>#REF!</v>
      </c>
      <c r="DE60" s="662" t="e">
        <f t="shared" si="45"/>
        <v>#REF!</v>
      </c>
      <c r="DF60" s="663" t="e">
        <f t="shared" si="45"/>
        <v>#REF!</v>
      </c>
      <c r="DG60" s="664" t="e">
        <f t="shared" si="45"/>
        <v>#REF!</v>
      </c>
      <c r="DH60" s="661" t="e">
        <f t="shared" si="45"/>
        <v>#REF!</v>
      </c>
      <c r="DI60" s="662" t="e">
        <f t="shared" si="45"/>
        <v>#REF!</v>
      </c>
      <c r="DJ60" s="663" t="e">
        <f t="shared" si="45"/>
        <v>#REF!</v>
      </c>
      <c r="DK60" s="664" t="e">
        <f t="shared" si="45"/>
        <v>#REF!</v>
      </c>
      <c r="DL60" s="661" t="e">
        <f t="shared" si="45"/>
        <v>#REF!</v>
      </c>
      <c r="DM60" s="662" t="e">
        <f t="shared" si="45"/>
        <v>#REF!</v>
      </c>
      <c r="DN60" s="663" t="e">
        <f t="shared" si="45"/>
        <v>#REF!</v>
      </c>
      <c r="DO60" s="664" t="e">
        <f t="shared" si="45"/>
        <v>#REF!</v>
      </c>
      <c r="DP60" s="661" t="e">
        <f t="shared" si="45"/>
        <v>#REF!</v>
      </c>
      <c r="DQ60" s="662" t="e">
        <f t="shared" si="45"/>
        <v>#REF!</v>
      </c>
      <c r="DR60" s="663" t="e">
        <f t="shared" si="45"/>
        <v>#REF!</v>
      </c>
      <c r="DS60" s="664" t="e">
        <f t="shared" si="45"/>
        <v>#REF!</v>
      </c>
      <c r="DT60" s="661" t="e">
        <f t="shared" si="45"/>
        <v>#REF!</v>
      </c>
      <c r="DU60" s="662" t="e">
        <f t="shared" si="45"/>
        <v>#REF!</v>
      </c>
      <c r="DV60" s="663" t="e">
        <f t="shared" si="45"/>
        <v>#REF!</v>
      </c>
      <c r="DW60" s="664" t="e">
        <f t="shared" si="45"/>
        <v>#REF!</v>
      </c>
      <c r="DX60" s="661" t="e">
        <f t="shared" si="45"/>
        <v>#REF!</v>
      </c>
      <c r="DY60" s="662" t="e">
        <f t="shared" si="45"/>
        <v>#REF!</v>
      </c>
      <c r="DZ60" s="663" t="e">
        <f t="shared" si="45"/>
        <v>#REF!</v>
      </c>
      <c r="EA60" s="664" t="e">
        <f t="shared" si="45"/>
        <v>#REF!</v>
      </c>
    </row>
    <row r="61" spans="2:131" ht="12.75" hidden="1" customHeight="1">
      <c r="B61" s="649"/>
      <c r="C61" s="650"/>
      <c r="D61" s="665" t="s">
        <v>677</v>
      </c>
      <c r="E61" s="666" t="s">
        <v>678</v>
      </c>
      <c r="F61" s="667"/>
      <c r="G61" s="668">
        <f>IF(F61=0,0,F61/F$115)</f>
        <v>0</v>
      </c>
      <c r="H61" s="669"/>
      <c r="I61" s="670"/>
      <c r="J61" s="670"/>
      <c r="K61" s="671"/>
      <c r="L61" s="672">
        <f>IF(O61&lt;&gt;0,(O61/$F61)*100,0)</f>
        <v>0</v>
      </c>
      <c r="M61" s="672">
        <f>ROUND(O61*[5]QCI!$R$16,2)</f>
        <v>0</v>
      </c>
      <c r="N61" s="673">
        <f>O61-M61</f>
        <v>0</v>
      </c>
      <c r="O61" s="674"/>
      <c r="P61" s="675">
        <f>IF(S61&lt;&gt;0,(S61/$F61)*100,0)</f>
        <v>0</v>
      </c>
      <c r="Q61" s="672">
        <f>ROUND(S61*[5]QCI!$R$16,2)</f>
        <v>0</v>
      </c>
      <c r="R61" s="672">
        <f>S61-Q61</f>
        <v>0</v>
      </c>
      <c r="S61" s="674"/>
      <c r="T61" s="675">
        <f>IF(W61&lt;&gt;0,(W61/$F61)*100,0)</f>
        <v>0</v>
      </c>
      <c r="U61" s="672">
        <f>ROUND(W61*[5]QCI!$R$16,2)</f>
        <v>0</v>
      </c>
      <c r="V61" s="672">
        <f>W61-U61</f>
        <v>0</v>
      </c>
      <c r="W61" s="674"/>
      <c r="X61" s="675">
        <f>IF(AA61&lt;&gt;0,(AA61/$F61)*100,0)</f>
        <v>0</v>
      </c>
      <c r="Y61" s="672">
        <f>ROUND(AA61*[5]QCI!$R$16,2)</f>
        <v>0</v>
      </c>
      <c r="Z61" s="672">
        <f>AA61-Y61</f>
        <v>0</v>
      </c>
      <c r="AA61" s="674"/>
      <c r="AB61" s="675">
        <f>IF(AE61&lt;&gt;0,(AE61/$F61)*100,0)</f>
        <v>0</v>
      </c>
      <c r="AC61" s="672">
        <f>ROUND(AE61*[5]QCI!$R$16,2)</f>
        <v>0</v>
      </c>
      <c r="AD61" s="672">
        <f>AE61-AC61</f>
        <v>0</v>
      </c>
      <c r="AE61" s="674"/>
      <c r="AF61" s="675">
        <f>IF(AI61&lt;&gt;0,(AI61/$F61)*100,0)</f>
        <v>0</v>
      </c>
      <c r="AG61" s="672">
        <f>ROUND(AI61*[5]QCI!$R$16,2)</f>
        <v>0</v>
      </c>
      <c r="AH61" s="672">
        <f>AI61-AG61</f>
        <v>0</v>
      </c>
      <c r="AI61" s="674"/>
      <c r="AJ61" s="675">
        <f>IF(AM61&lt;&gt;0,(AM61/$F61)*100,0)</f>
        <v>0</v>
      </c>
      <c r="AK61" s="672">
        <f>ROUND(AM61*[5]QCI!$R$16,2)</f>
        <v>0</v>
      </c>
      <c r="AL61" s="672">
        <f>AM61-AK61</f>
        <v>0</v>
      </c>
      <c r="AM61" s="674"/>
      <c r="AN61" s="675">
        <f>IF(AQ61&lt;&gt;0,(AQ61/$F61)*100,0)</f>
        <v>0</v>
      </c>
      <c r="AO61" s="672">
        <f>ROUND(AQ61*[5]QCI!$R$16,2)</f>
        <v>0</v>
      </c>
      <c r="AP61" s="672">
        <f>AQ61-AO61</f>
        <v>0</v>
      </c>
      <c r="AQ61" s="674"/>
      <c r="AR61" s="675">
        <f>IF(AU61&lt;&gt;0,(AU61/$F61)*100,0)</f>
        <v>0</v>
      </c>
      <c r="AS61" s="672">
        <f>ROUND(AU61*[5]QCI!$R$16,2)</f>
        <v>0</v>
      </c>
      <c r="AT61" s="672">
        <f>AU61-AS61</f>
        <v>0</v>
      </c>
      <c r="AU61" s="674"/>
      <c r="AV61" s="675">
        <f>IF(AY61&lt;&gt;0,(AY61/$F61)*100,0)</f>
        <v>0</v>
      </c>
      <c r="AW61" s="672">
        <f>ROUND(AY61*[5]QCI!$R$16,2)</f>
        <v>0</v>
      </c>
      <c r="AX61" s="672">
        <f>AY61-AW61</f>
        <v>0</v>
      </c>
      <c r="AY61" s="674"/>
      <c r="AZ61" s="675">
        <f>IF(BC61&lt;&gt;0,(BC61/$F61)*100,0)</f>
        <v>0</v>
      </c>
      <c r="BA61" s="672">
        <f>ROUND(BC61*[5]QCI!$R$16,2)</f>
        <v>0</v>
      </c>
      <c r="BB61" s="672">
        <f>BC61-BA61</f>
        <v>0</v>
      </c>
      <c r="BC61" s="674"/>
      <c r="BD61" s="675">
        <f>IF(BG61&lt;&gt;0,(BG61/$F61)*100,0)</f>
        <v>0</v>
      </c>
      <c r="BE61" s="672">
        <f>ROUND(BG61*[5]QCI!$R$16,2)</f>
        <v>0</v>
      </c>
      <c r="BF61" s="672">
        <f>BG61-BE61</f>
        <v>0</v>
      </c>
      <c r="BG61" s="674"/>
      <c r="BH61" s="675">
        <f>IF(BK61&lt;&gt;0,(BK61/$F61)*100,0)</f>
        <v>0</v>
      </c>
      <c r="BI61" s="672">
        <f>ROUND(BK61*[5]QCI!$R$16,2)</f>
        <v>0</v>
      </c>
      <c r="BJ61" s="672">
        <f>BK61-BI61</f>
        <v>0</v>
      </c>
      <c r="BK61" s="674"/>
      <c r="BL61" s="675">
        <f>IF(BO61&lt;&gt;0,(BO61/$F61)*100,0)</f>
        <v>0</v>
      </c>
      <c r="BM61" s="672">
        <f>ROUND(BO61*[5]QCI!$R$16,2)</f>
        <v>0</v>
      </c>
      <c r="BN61" s="672">
        <f>BO61-BM61</f>
        <v>0</v>
      </c>
      <c r="BO61" s="674"/>
      <c r="BP61" s="675">
        <f>IF(BS61&lt;&gt;0,(BS61/$F61)*100,0)</f>
        <v>0</v>
      </c>
      <c r="BQ61" s="672">
        <f>ROUND(BS61*[5]QCI!$R$16,2)</f>
        <v>0</v>
      </c>
      <c r="BR61" s="672">
        <f>BS61-BQ61</f>
        <v>0</v>
      </c>
      <c r="BS61" s="674"/>
      <c r="BT61" s="675">
        <f>IF(BW61&lt;&gt;0,(BW61/$F61)*100,0)</f>
        <v>0</v>
      </c>
      <c r="BU61" s="672">
        <f>ROUND(BW61*[5]QCI!$R$16,2)</f>
        <v>0</v>
      </c>
      <c r="BV61" s="672">
        <f>BW61-BU61</f>
        <v>0</v>
      </c>
      <c r="BW61" s="674"/>
      <c r="BX61" s="675">
        <f>IF(CA61&lt;&gt;0,(CA61/$F61)*100,0)</f>
        <v>0</v>
      </c>
      <c r="BY61" s="672">
        <f>ROUND(CA61*[5]QCI!$R$16,2)</f>
        <v>0</v>
      </c>
      <c r="BZ61" s="672">
        <f>CA61-BY61</f>
        <v>0</v>
      </c>
      <c r="CA61" s="674"/>
      <c r="CB61" s="675">
        <f>IF(CE61&lt;&gt;0,(CE61/$F61)*100,0)</f>
        <v>0</v>
      </c>
      <c r="CC61" s="672">
        <f>ROUND(CE61*[5]QCI!$R$16,2)</f>
        <v>0</v>
      </c>
      <c r="CD61" s="672">
        <f>CE61-CC61</f>
        <v>0</v>
      </c>
      <c r="CE61" s="674"/>
      <c r="CF61" s="675">
        <f>IF(CI61&lt;&gt;0,(CI61/$F61)*100,0)</f>
        <v>0</v>
      </c>
      <c r="CG61" s="672">
        <f>ROUND(CI61*[5]QCI!$R$16,2)</f>
        <v>0</v>
      </c>
      <c r="CH61" s="672">
        <f>CI61-CG61</f>
        <v>0</v>
      </c>
      <c r="CI61" s="674"/>
      <c r="CJ61" s="675">
        <f>IF(CM61&lt;&gt;0,(CM61/$F61)*100,0)</f>
        <v>0</v>
      </c>
      <c r="CK61" s="672">
        <f>ROUND(CM61*[5]QCI!$R$16,2)</f>
        <v>0</v>
      </c>
      <c r="CL61" s="672">
        <f>CM61-CK61</f>
        <v>0</v>
      </c>
      <c r="CM61" s="674"/>
      <c r="CN61" s="675">
        <f>IF(CQ61&lt;&gt;0,(CQ61/$F61)*100,0)</f>
        <v>0</v>
      </c>
      <c r="CO61" s="672">
        <f>ROUND(CQ61*[5]QCI!$R$16,2)</f>
        <v>0</v>
      </c>
      <c r="CP61" s="672">
        <f>CQ61-CO61</f>
        <v>0</v>
      </c>
      <c r="CQ61" s="674"/>
      <c r="CR61" s="675">
        <f>IF(CU61&lt;&gt;0,(CU61/$F61)*100,0)</f>
        <v>0</v>
      </c>
      <c r="CS61" s="672">
        <f>ROUND(CU61*[5]QCI!$R$16,2)</f>
        <v>0</v>
      </c>
      <c r="CT61" s="672">
        <f>CU61-CS61</f>
        <v>0</v>
      </c>
      <c r="CU61" s="674"/>
      <c r="CV61" s="675">
        <f>IF(CY61&lt;&gt;0,(CY61/$F61)*100,0)</f>
        <v>0</v>
      </c>
      <c r="CW61" s="672">
        <f>ROUND(CY61*[5]QCI!$R$16,2)</f>
        <v>0</v>
      </c>
      <c r="CX61" s="672">
        <f>CY61-CW61</f>
        <v>0</v>
      </c>
      <c r="CY61" s="674"/>
      <c r="CZ61" s="675">
        <f>IF(DC61&lt;&gt;0,(DC61/$F61)*100,0)</f>
        <v>0</v>
      </c>
      <c r="DA61" s="672">
        <f>ROUND(DC61*[5]QCI!$R$16,2)</f>
        <v>0</v>
      </c>
      <c r="DB61" s="672">
        <f>DC61-DA61</f>
        <v>0</v>
      </c>
      <c r="DC61" s="674"/>
      <c r="DD61" s="675">
        <f>IF(DG61&lt;&gt;0,(DG61/$F61)*100,0)</f>
        <v>0</v>
      </c>
      <c r="DE61" s="672">
        <f>ROUND(DG61*[5]QCI!$R$16,2)</f>
        <v>0</v>
      </c>
      <c r="DF61" s="672">
        <f>DG61-DE61</f>
        <v>0</v>
      </c>
      <c r="DG61" s="674"/>
      <c r="DH61" s="675">
        <f>IF(DK61&lt;&gt;0,(DK61/$F61)*100,0)</f>
        <v>0</v>
      </c>
      <c r="DI61" s="672">
        <f>ROUND(DK61*[5]QCI!$R$16,2)</f>
        <v>0</v>
      </c>
      <c r="DJ61" s="672">
        <f>DK61-DI61</f>
        <v>0</v>
      </c>
      <c r="DK61" s="674"/>
      <c r="DL61" s="675">
        <f>IF(DO61&lt;&gt;0,(DO61/$F61)*100,0)</f>
        <v>0</v>
      </c>
      <c r="DM61" s="672">
        <f>ROUND(DO61*[5]QCI!$R$16,2)</f>
        <v>0</v>
      </c>
      <c r="DN61" s="672">
        <f>DO61-DM61</f>
        <v>0</v>
      </c>
      <c r="DO61" s="674"/>
      <c r="DP61" s="675">
        <f>IF(DS61&lt;&gt;0,(DS61/$F61)*100,0)</f>
        <v>0</v>
      </c>
      <c r="DQ61" s="672">
        <f>ROUND(DS61*[5]QCI!$R$16,2)</f>
        <v>0</v>
      </c>
      <c r="DR61" s="672">
        <f>DS61-DQ61</f>
        <v>0</v>
      </c>
      <c r="DS61" s="674"/>
      <c r="DT61" s="675">
        <f>IF(DW61&lt;&gt;0,(DW61/$F61)*100,0)</f>
        <v>0</v>
      </c>
      <c r="DU61" s="672">
        <f>ROUND(DW61*[5]QCI!$R$16,2)</f>
        <v>0</v>
      </c>
      <c r="DV61" s="672">
        <f>DW61-DU61</f>
        <v>0</v>
      </c>
      <c r="DW61" s="674"/>
      <c r="DX61" s="675">
        <f>IF(EA61&lt;&gt;0,(EA61/$F61)*100,0)</f>
        <v>0</v>
      </c>
      <c r="DY61" s="672">
        <f>ROUND(EA61*[5]QCI!$R$16,2)</f>
        <v>0</v>
      </c>
      <c r="DZ61" s="672">
        <f>EA61-DY61</f>
        <v>0</v>
      </c>
      <c r="EA61" s="674"/>
    </row>
    <row r="62" spans="2:131" ht="12.75" hidden="1" customHeight="1">
      <c r="B62" s="688"/>
      <c r="C62" s="650"/>
      <c r="D62" s="676" t="s">
        <v>679</v>
      </c>
      <c r="E62" s="677" t="s">
        <v>680</v>
      </c>
      <c r="F62" s="678" t="e">
        <f>IF(F61=0,F59,F61)</f>
        <v>#REF!</v>
      </c>
      <c r="G62" s="679"/>
      <c r="H62" s="680"/>
      <c r="I62" s="681"/>
      <c r="J62" s="681"/>
      <c r="K62" s="682"/>
      <c r="L62" s="683">
        <f t="shared" ref="L62:BW62" si="46">L61+H62</f>
        <v>0</v>
      </c>
      <c r="M62" s="683">
        <f t="shared" si="46"/>
        <v>0</v>
      </c>
      <c r="N62" s="684">
        <f t="shared" si="46"/>
        <v>0</v>
      </c>
      <c r="O62" s="685">
        <f t="shared" si="46"/>
        <v>0</v>
      </c>
      <c r="P62" s="686">
        <f t="shared" si="46"/>
        <v>0</v>
      </c>
      <c r="Q62" s="683">
        <f t="shared" si="46"/>
        <v>0</v>
      </c>
      <c r="R62" s="683">
        <f t="shared" si="46"/>
        <v>0</v>
      </c>
      <c r="S62" s="685">
        <f t="shared" si="46"/>
        <v>0</v>
      </c>
      <c r="T62" s="686">
        <f t="shared" si="46"/>
        <v>0</v>
      </c>
      <c r="U62" s="683">
        <f t="shared" si="46"/>
        <v>0</v>
      </c>
      <c r="V62" s="683">
        <f t="shared" si="46"/>
        <v>0</v>
      </c>
      <c r="W62" s="685">
        <f t="shared" si="46"/>
        <v>0</v>
      </c>
      <c r="X62" s="686">
        <f t="shared" si="46"/>
        <v>0</v>
      </c>
      <c r="Y62" s="683">
        <f t="shared" si="46"/>
        <v>0</v>
      </c>
      <c r="Z62" s="683">
        <f t="shared" si="46"/>
        <v>0</v>
      </c>
      <c r="AA62" s="685">
        <f t="shared" si="46"/>
        <v>0</v>
      </c>
      <c r="AB62" s="686">
        <f t="shared" si="46"/>
        <v>0</v>
      </c>
      <c r="AC62" s="683">
        <f t="shared" si="46"/>
        <v>0</v>
      </c>
      <c r="AD62" s="683">
        <f t="shared" si="46"/>
        <v>0</v>
      </c>
      <c r="AE62" s="685">
        <f t="shared" si="46"/>
        <v>0</v>
      </c>
      <c r="AF62" s="686">
        <f t="shared" si="46"/>
        <v>0</v>
      </c>
      <c r="AG62" s="683">
        <f t="shared" si="46"/>
        <v>0</v>
      </c>
      <c r="AH62" s="683">
        <f t="shared" si="46"/>
        <v>0</v>
      </c>
      <c r="AI62" s="685">
        <f t="shared" si="46"/>
        <v>0</v>
      </c>
      <c r="AJ62" s="686">
        <f t="shared" si="46"/>
        <v>0</v>
      </c>
      <c r="AK62" s="683">
        <f t="shared" si="46"/>
        <v>0</v>
      </c>
      <c r="AL62" s="683">
        <f t="shared" si="46"/>
        <v>0</v>
      </c>
      <c r="AM62" s="685">
        <f t="shared" si="46"/>
        <v>0</v>
      </c>
      <c r="AN62" s="686">
        <f t="shared" si="46"/>
        <v>0</v>
      </c>
      <c r="AO62" s="683">
        <f t="shared" si="46"/>
        <v>0</v>
      </c>
      <c r="AP62" s="683">
        <f t="shared" si="46"/>
        <v>0</v>
      </c>
      <c r="AQ62" s="685">
        <f t="shared" si="46"/>
        <v>0</v>
      </c>
      <c r="AR62" s="686">
        <f t="shared" si="46"/>
        <v>0</v>
      </c>
      <c r="AS62" s="683">
        <f t="shared" si="46"/>
        <v>0</v>
      </c>
      <c r="AT62" s="683">
        <f t="shared" si="46"/>
        <v>0</v>
      </c>
      <c r="AU62" s="685">
        <f t="shared" si="46"/>
        <v>0</v>
      </c>
      <c r="AV62" s="686">
        <f t="shared" si="46"/>
        <v>0</v>
      </c>
      <c r="AW62" s="683">
        <f t="shared" si="46"/>
        <v>0</v>
      </c>
      <c r="AX62" s="683">
        <f t="shared" si="46"/>
        <v>0</v>
      </c>
      <c r="AY62" s="685">
        <f t="shared" si="46"/>
        <v>0</v>
      </c>
      <c r="AZ62" s="686">
        <f t="shared" si="46"/>
        <v>0</v>
      </c>
      <c r="BA62" s="683">
        <f t="shared" si="46"/>
        <v>0</v>
      </c>
      <c r="BB62" s="683">
        <f t="shared" si="46"/>
        <v>0</v>
      </c>
      <c r="BC62" s="685">
        <f t="shared" si="46"/>
        <v>0</v>
      </c>
      <c r="BD62" s="686">
        <f t="shared" si="46"/>
        <v>0</v>
      </c>
      <c r="BE62" s="683">
        <f t="shared" si="46"/>
        <v>0</v>
      </c>
      <c r="BF62" s="683">
        <f t="shared" si="46"/>
        <v>0</v>
      </c>
      <c r="BG62" s="685">
        <f t="shared" si="46"/>
        <v>0</v>
      </c>
      <c r="BH62" s="686">
        <f t="shared" si="46"/>
        <v>0</v>
      </c>
      <c r="BI62" s="683">
        <f t="shared" si="46"/>
        <v>0</v>
      </c>
      <c r="BJ62" s="683">
        <f t="shared" si="46"/>
        <v>0</v>
      </c>
      <c r="BK62" s="685">
        <f t="shared" si="46"/>
        <v>0</v>
      </c>
      <c r="BL62" s="686">
        <f t="shared" si="46"/>
        <v>0</v>
      </c>
      <c r="BM62" s="683">
        <f t="shared" si="46"/>
        <v>0</v>
      </c>
      <c r="BN62" s="683">
        <f t="shared" si="46"/>
        <v>0</v>
      </c>
      <c r="BO62" s="685">
        <f t="shared" si="46"/>
        <v>0</v>
      </c>
      <c r="BP62" s="686">
        <f t="shared" si="46"/>
        <v>0</v>
      </c>
      <c r="BQ62" s="683">
        <f t="shared" si="46"/>
        <v>0</v>
      </c>
      <c r="BR62" s="683">
        <f t="shared" si="46"/>
        <v>0</v>
      </c>
      <c r="BS62" s="685">
        <f t="shared" si="46"/>
        <v>0</v>
      </c>
      <c r="BT62" s="686">
        <f t="shared" si="46"/>
        <v>0</v>
      </c>
      <c r="BU62" s="683">
        <f t="shared" si="46"/>
        <v>0</v>
      </c>
      <c r="BV62" s="683">
        <f t="shared" si="46"/>
        <v>0</v>
      </c>
      <c r="BW62" s="685">
        <f t="shared" si="46"/>
        <v>0</v>
      </c>
      <c r="BX62" s="686">
        <f t="shared" ref="BX62:EA62" si="47">BX61+BT62</f>
        <v>0</v>
      </c>
      <c r="BY62" s="683">
        <f t="shared" si="47"/>
        <v>0</v>
      </c>
      <c r="BZ62" s="683">
        <f t="shared" si="47"/>
        <v>0</v>
      </c>
      <c r="CA62" s="685">
        <f t="shared" si="47"/>
        <v>0</v>
      </c>
      <c r="CB62" s="686">
        <f t="shared" si="47"/>
        <v>0</v>
      </c>
      <c r="CC62" s="683">
        <f t="shared" si="47"/>
        <v>0</v>
      </c>
      <c r="CD62" s="683">
        <f t="shared" si="47"/>
        <v>0</v>
      </c>
      <c r="CE62" s="685">
        <f t="shared" si="47"/>
        <v>0</v>
      </c>
      <c r="CF62" s="686">
        <f t="shared" si="47"/>
        <v>0</v>
      </c>
      <c r="CG62" s="683">
        <f t="shared" si="47"/>
        <v>0</v>
      </c>
      <c r="CH62" s="683">
        <f t="shared" si="47"/>
        <v>0</v>
      </c>
      <c r="CI62" s="685">
        <f t="shared" si="47"/>
        <v>0</v>
      </c>
      <c r="CJ62" s="686">
        <f t="shared" si="47"/>
        <v>0</v>
      </c>
      <c r="CK62" s="683">
        <f t="shared" si="47"/>
        <v>0</v>
      </c>
      <c r="CL62" s="683">
        <f t="shared" si="47"/>
        <v>0</v>
      </c>
      <c r="CM62" s="685">
        <f t="shared" si="47"/>
        <v>0</v>
      </c>
      <c r="CN62" s="686">
        <f t="shared" si="47"/>
        <v>0</v>
      </c>
      <c r="CO62" s="683">
        <f t="shared" si="47"/>
        <v>0</v>
      </c>
      <c r="CP62" s="683">
        <f t="shared" si="47"/>
        <v>0</v>
      </c>
      <c r="CQ62" s="685">
        <f t="shared" si="47"/>
        <v>0</v>
      </c>
      <c r="CR62" s="686">
        <f t="shared" si="47"/>
        <v>0</v>
      </c>
      <c r="CS62" s="683">
        <f t="shared" si="47"/>
        <v>0</v>
      </c>
      <c r="CT62" s="683">
        <f t="shared" si="47"/>
        <v>0</v>
      </c>
      <c r="CU62" s="685">
        <f t="shared" si="47"/>
        <v>0</v>
      </c>
      <c r="CV62" s="686">
        <f t="shared" si="47"/>
        <v>0</v>
      </c>
      <c r="CW62" s="683">
        <f t="shared" si="47"/>
        <v>0</v>
      </c>
      <c r="CX62" s="683">
        <f t="shared" si="47"/>
        <v>0</v>
      </c>
      <c r="CY62" s="685">
        <f t="shared" si="47"/>
        <v>0</v>
      </c>
      <c r="CZ62" s="686">
        <f t="shared" si="47"/>
        <v>0</v>
      </c>
      <c r="DA62" s="683">
        <f t="shared" si="47"/>
        <v>0</v>
      </c>
      <c r="DB62" s="683">
        <f t="shared" si="47"/>
        <v>0</v>
      </c>
      <c r="DC62" s="685">
        <f t="shared" si="47"/>
        <v>0</v>
      </c>
      <c r="DD62" s="686">
        <f t="shared" si="47"/>
        <v>0</v>
      </c>
      <c r="DE62" s="683">
        <f t="shared" si="47"/>
        <v>0</v>
      </c>
      <c r="DF62" s="683">
        <f t="shared" si="47"/>
        <v>0</v>
      </c>
      <c r="DG62" s="685">
        <f t="shared" si="47"/>
        <v>0</v>
      </c>
      <c r="DH62" s="686">
        <f t="shared" si="47"/>
        <v>0</v>
      </c>
      <c r="DI62" s="683">
        <f t="shared" si="47"/>
        <v>0</v>
      </c>
      <c r="DJ62" s="683">
        <f t="shared" si="47"/>
        <v>0</v>
      </c>
      <c r="DK62" s="685">
        <f t="shared" si="47"/>
        <v>0</v>
      </c>
      <c r="DL62" s="686">
        <f t="shared" si="47"/>
        <v>0</v>
      </c>
      <c r="DM62" s="683">
        <f t="shared" si="47"/>
        <v>0</v>
      </c>
      <c r="DN62" s="683">
        <f t="shared" si="47"/>
        <v>0</v>
      </c>
      <c r="DO62" s="685">
        <f t="shared" si="47"/>
        <v>0</v>
      </c>
      <c r="DP62" s="686">
        <f t="shared" si="47"/>
        <v>0</v>
      </c>
      <c r="DQ62" s="683">
        <f t="shared" si="47"/>
        <v>0</v>
      </c>
      <c r="DR62" s="683">
        <f t="shared" si="47"/>
        <v>0</v>
      </c>
      <c r="DS62" s="685">
        <f t="shared" si="47"/>
        <v>0</v>
      </c>
      <c r="DT62" s="686">
        <f t="shared" si="47"/>
        <v>0</v>
      </c>
      <c r="DU62" s="683">
        <f t="shared" si="47"/>
        <v>0</v>
      </c>
      <c r="DV62" s="683">
        <f t="shared" si="47"/>
        <v>0</v>
      </c>
      <c r="DW62" s="685">
        <f t="shared" si="47"/>
        <v>0</v>
      </c>
      <c r="DX62" s="686">
        <f t="shared" si="47"/>
        <v>0</v>
      </c>
      <c r="DY62" s="683">
        <f t="shared" si="47"/>
        <v>0</v>
      </c>
      <c r="DZ62" s="683">
        <f t="shared" si="47"/>
        <v>0</v>
      </c>
      <c r="EA62" s="685">
        <f t="shared" si="47"/>
        <v>0</v>
      </c>
    </row>
    <row r="63" spans="2:131" ht="12.75" customHeight="1">
      <c r="B63" s="633">
        <v>13</v>
      </c>
      <c r="C63" s="687" t="e">
        <f>[5]QCI!C73</f>
        <v>#REF!</v>
      </c>
      <c r="D63" s="635" t="s">
        <v>674</v>
      </c>
      <c r="E63" s="636" t="s">
        <v>675</v>
      </c>
      <c r="F63" s="637" t="e">
        <f>[5]QCI!Y73</f>
        <v>#REF!</v>
      </c>
      <c r="G63" s="638">
        <f>'[5]Percentuais do Cronograma'!G27</f>
        <v>2.0691972442341999E-2</v>
      </c>
      <c r="H63" s="639"/>
      <c r="I63" s="640"/>
      <c r="J63" s="640"/>
      <c r="K63" s="641"/>
      <c r="L63" s="642" t="e">
        <f>'[5]Percentuais do Cronograma'!H27</f>
        <v>#REF!</v>
      </c>
      <c r="M63" s="643" t="e">
        <f>L63*[5]QCI!$Y73*[5]QCI!$R73/100</f>
        <v>#REF!</v>
      </c>
      <c r="N63" s="644" t="e">
        <f>L63/100*[5]QCI!$Y73*([5]QCI!$U73+[5]QCI!$W73)</f>
        <v>#REF!</v>
      </c>
      <c r="O63" s="645" t="e">
        <f>#REF!</f>
        <v>#REF!</v>
      </c>
      <c r="P63" s="646" t="e">
        <f>'[5]Percentuais do Cronograma'!L27</f>
        <v>#REF!</v>
      </c>
      <c r="Q63" s="647" t="e">
        <f>P63*[5]QCI!$Y73*[5]QCI!$R73/100</f>
        <v>#REF!</v>
      </c>
      <c r="R63" s="647" t="e">
        <f>P63/100*[5]QCI!$Y73*([5]QCI!$U73+[5]QCI!$W73)</f>
        <v>#REF!</v>
      </c>
      <c r="S63" s="648" t="e">
        <f>Q63+R63</f>
        <v>#REF!</v>
      </c>
      <c r="T63" s="646">
        <f>'[5]Percentuais do Cronograma'!P27</f>
        <v>16.6666666666666</v>
      </c>
      <c r="U63" s="647" t="e">
        <f>T63*[5]QCI!$Y73*[5]QCI!$R73/100</f>
        <v>#REF!</v>
      </c>
      <c r="V63" s="647" t="e">
        <f>T63/100*[5]QCI!$Y73*([5]QCI!$U73+[5]QCI!$W73)</f>
        <v>#REF!</v>
      </c>
      <c r="W63" s="648" t="e">
        <f>U63+V63</f>
        <v>#REF!</v>
      </c>
      <c r="X63" s="646">
        <f>'[5]Percentuais do Cronograma'!T27</f>
        <v>16.6666666666666</v>
      </c>
      <c r="Y63" s="647" t="e">
        <f>X63*[5]QCI!$Y73*[5]QCI!$R73/100</f>
        <v>#REF!</v>
      </c>
      <c r="Z63" s="647" t="e">
        <f>X63/100*[5]QCI!$Y73*([5]QCI!$U73+[5]QCI!$W73)</f>
        <v>#REF!</v>
      </c>
      <c r="AA63" s="648" t="e">
        <f>Y63+Z63</f>
        <v>#REF!</v>
      </c>
      <c r="AB63" s="646">
        <f>'[5]Percentuais do Cronograma'!X27</f>
        <v>16.6666666666666</v>
      </c>
      <c r="AC63" s="647" t="e">
        <f>AB63*[5]QCI!$Y73*[5]QCI!$R73/100</f>
        <v>#REF!</v>
      </c>
      <c r="AD63" s="647" t="e">
        <f>AB63/100*[5]QCI!$Y73*([5]QCI!$U73+[5]QCI!$W73)</f>
        <v>#REF!</v>
      </c>
      <c r="AE63" s="648" t="e">
        <f>AC63+AD63</f>
        <v>#REF!</v>
      </c>
      <c r="AF63" s="646">
        <f>'[5]Percentuais do Cronograma'!AB27</f>
        <v>16.6666666666666</v>
      </c>
      <c r="AG63" s="647" t="e">
        <f>AF63*[5]QCI!$Y73*[5]QCI!$R73/100</f>
        <v>#REF!</v>
      </c>
      <c r="AH63" s="647" t="e">
        <f>AF63/100*[5]QCI!$Y73*([5]QCI!$U73+[5]QCI!$W73)</f>
        <v>#REF!</v>
      </c>
      <c r="AI63" s="648" t="e">
        <f>AG63+AH63</f>
        <v>#REF!</v>
      </c>
      <c r="AJ63" s="646" t="e">
        <f>'[5]Percentuais do Cronograma'!AF27</f>
        <v>#REF!</v>
      </c>
      <c r="AK63" s="647" t="e">
        <f>AJ63*[5]QCI!$Y73*[5]QCI!$R73/100</f>
        <v>#REF!</v>
      </c>
      <c r="AL63" s="647" t="e">
        <f>AJ63/100*[5]QCI!$Y73*([5]QCI!$U73+[5]QCI!$W73)</f>
        <v>#REF!</v>
      </c>
      <c r="AM63" s="648" t="e">
        <f>AK63+AL63</f>
        <v>#REF!</v>
      </c>
      <c r="AN63" s="646" t="e">
        <f>'[5]Percentuais do Cronograma'!AJ27</f>
        <v>#REF!</v>
      </c>
      <c r="AO63" s="647" t="e">
        <f>AN63*[5]QCI!$Y73*[5]QCI!$R73/100</f>
        <v>#REF!</v>
      </c>
      <c r="AP63" s="647" t="e">
        <f>AN63/100*[5]QCI!$Y73*([5]QCI!$U73+[5]QCI!$W73)</f>
        <v>#REF!</v>
      </c>
      <c r="AQ63" s="648" t="e">
        <f>AO63+AP63</f>
        <v>#REF!</v>
      </c>
      <c r="AR63" s="646" t="e">
        <f>'[5]Percentuais do Cronograma'!AN27</f>
        <v>#REF!</v>
      </c>
      <c r="AS63" s="647" t="e">
        <f>AR63*[5]QCI!$Y73*[5]QCI!$R73/100</f>
        <v>#REF!</v>
      </c>
      <c r="AT63" s="647" t="e">
        <f>AR63/100*[5]QCI!$Y73*([5]QCI!$U73+[5]QCI!$W73)</f>
        <v>#REF!</v>
      </c>
      <c r="AU63" s="648" t="e">
        <f>AS63+AT63</f>
        <v>#REF!</v>
      </c>
      <c r="AV63" s="646" t="e">
        <f>'[5]Percentuais do Cronograma'!AR27</f>
        <v>#REF!</v>
      </c>
      <c r="AW63" s="647" t="e">
        <f>AV63*[5]QCI!$Y73*[5]QCI!$R73/100</f>
        <v>#REF!</v>
      </c>
      <c r="AX63" s="647" t="e">
        <f>AV63/100*[5]QCI!$Y73*([5]QCI!$U73+[5]QCI!$W73)</f>
        <v>#REF!</v>
      </c>
      <c r="AY63" s="648" t="e">
        <f>AW63+AX63</f>
        <v>#REF!</v>
      </c>
      <c r="AZ63" s="646" t="e">
        <f>'[5]Percentuais do Cronograma'!AV27</f>
        <v>#REF!</v>
      </c>
      <c r="BA63" s="647" t="e">
        <f>AZ63*[5]QCI!$Y73*[5]QCI!$R73/100</f>
        <v>#REF!</v>
      </c>
      <c r="BB63" s="647" t="e">
        <f>AZ63/100*[5]QCI!$Y73*([5]QCI!$U73+[5]QCI!$W73)</f>
        <v>#REF!</v>
      </c>
      <c r="BC63" s="648" t="e">
        <f>BA63+BB63</f>
        <v>#REF!</v>
      </c>
      <c r="BD63" s="646" t="e">
        <f>'[5]Percentuais do Cronograma'!AZ27</f>
        <v>#REF!</v>
      </c>
      <c r="BE63" s="647" t="e">
        <f>BD63*[5]QCI!$Y73*[5]QCI!$R73/100</f>
        <v>#REF!</v>
      </c>
      <c r="BF63" s="647" t="e">
        <f>BD63/100*[5]QCI!$Y73*([5]QCI!$U73+[5]QCI!$W73)</f>
        <v>#REF!</v>
      </c>
      <c r="BG63" s="648" t="e">
        <f>BE63+BF63</f>
        <v>#REF!</v>
      </c>
      <c r="BH63" s="646" t="e">
        <f>'[5]Percentuais do Cronograma'!BD27</f>
        <v>#REF!</v>
      </c>
      <c r="BI63" s="647" t="e">
        <f>BH63*[5]QCI!$Y73*[5]QCI!$R73/100</f>
        <v>#REF!</v>
      </c>
      <c r="BJ63" s="647" t="e">
        <f>BH63/100*[5]QCI!$Y73*([5]QCI!$U73+[5]QCI!$W73)</f>
        <v>#REF!</v>
      </c>
      <c r="BK63" s="648" t="e">
        <f>BI63+BJ63</f>
        <v>#REF!</v>
      </c>
      <c r="BL63" s="646" t="e">
        <f>'[5]Percentuais do Cronograma'!BH27</f>
        <v>#REF!</v>
      </c>
      <c r="BM63" s="647" t="e">
        <f>BL63*[5]QCI!$Y73*[5]QCI!$R73/100</f>
        <v>#REF!</v>
      </c>
      <c r="BN63" s="647" t="e">
        <f>BL63/100*[5]QCI!$Y73*([5]QCI!$U73+[5]QCI!$W73)</f>
        <v>#REF!</v>
      </c>
      <c r="BO63" s="648" t="e">
        <f>BM63+BN63</f>
        <v>#REF!</v>
      </c>
      <c r="BP63" s="646" t="e">
        <f>'[5]Percentuais do Cronograma'!BL27</f>
        <v>#REF!</v>
      </c>
      <c r="BQ63" s="647" t="e">
        <f>BP63*[5]QCI!$Y73*[5]QCI!$R73/100</f>
        <v>#REF!</v>
      </c>
      <c r="BR63" s="647" t="e">
        <f>BP63/100*[5]QCI!$Y73*([5]QCI!$U73+[5]QCI!$W73)</f>
        <v>#REF!</v>
      </c>
      <c r="BS63" s="648" t="e">
        <f>BQ63+BR63</f>
        <v>#REF!</v>
      </c>
      <c r="BT63" s="646" t="e">
        <f>'[5]Percentuais do Cronograma'!BP27</f>
        <v>#REF!</v>
      </c>
      <c r="BU63" s="647" t="e">
        <f>BT63*[5]QCI!$Y73*[5]QCI!$R73/100</f>
        <v>#REF!</v>
      </c>
      <c r="BV63" s="647" t="e">
        <f>BT63/100*[5]QCI!$Y73*([5]QCI!$U73+[5]QCI!$W73)</f>
        <v>#REF!</v>
      </c>
      <c r="BW63" s="648" t="e">
        <f>BU63+BV63</f>
        <v>#REF!</v>
      </c>
      <c r="BX63" s="646" t="e">
        <f>'[5]Percentuais do Cronograma'!BT27</f>
        <v>#REF!</v>
      </c>
      <c r="BY63" s="647" t="e">
        <f>BX63*[5]QCI!$Y73*[5]QCI!$R73/100</f>
        <v>#REF!</v>
      </c>
      <c r="BZ63" s="647" t="e">
        <f>BX63/100*[5]QCI!$Y73*([5]QCI!$U73+[5]QCI!$W73)</f>
        <v>#REF!</v>
      </c>
      <c r="CA63" s="648" t="e">
        <f>BY63+BZ63</f>
        <v>#REF!</v>
      </c>
      <c r="CB63" s="646" t="e">
        <f>'[5]Percentuais do Cronograma'!BX27</f>
        <v>#REF!</v>
      </c>
      <c r="CC63" s="647" t="e">
        <f>CB63*[5]QCI!$Y73*[5]QCI!$R73/100</f>
        <v>#REF!</v>
      </c>
      <c r="CD63" s="647" t="e">
        <f>CB63/100*[5]QCI!$Y73*([5]QCI!$U73+[5]QCI!$W73)</f>
        <v>#REF!</v>
      </c>
      <c r="CE63" s="648" t="e">
        <f>CC63+CD63</f>
        <v>#REF!</v>
      </c>
      <c r="CF63" s="646" t="e">
        <f>'[5]Percentuais do Cronograma'!CB27</f>
        <v>#REF!</v>
      </c>
      <c r="CG63" s="647" t="e">
        <f>CF63*[5]QCI!$Y73*[5]QCI!$R73/100</f>
        <v>#REF!</v>
      </c>
      <c r="CH63" s="647" t="e">
        <f>CF63/100*[5]QCI!$Y73*([5]QCI!$U73+[5]QCI!$W73)</f>
        <v>#REF!</v>
      </c>
      <c r="CI63" s="648" t="e">
        <f>CG63+CH63</f>
        <v>#REF!</v>
      </c>
      <c r="CJ63" s="646" t="e">
        <f>'[5]Percentuais do Cronograma'!CF27</f>
        <v>#REF!</v>
      </c>
      <c r="CK63" s="647" t="e">
        <f>CJ63*[5]QCI!$Y73*[5]QCI!$R73/100</f>
        <v>#REF!</v>
      </c>
      <c r="CL63" s="647" t="e">
        <f>CJ63/100*[5]QCI!$Y73*([5]QCI!$U73+[5]QCI!$W73)</f>
        <v>#REF!</v>
      </c>
      <c r="CM63" s="648" t="e">
        <f>CK63+CL63</f>
        <v>#REF!</v>
      </c>
      <c r="CN63" s="646" t="e">
        <f>'[5]Percentuais do Cronograma'!CJ27</f>
        <v>#REF!</v>
      </c>
      <c r="CO63" s="647" t="e">
        <f>CN63*[5]QCI!$Y73*[5]QCI!$R73/100</f>
        <v>#REF!</v>
      </c>
      <c r="CP63" s="647" t="e">
        <f>CN63/100*[5]QCI!$Y73*([5]QCI!$U73+[5]QCI!$W73)</f>
        <v>#REF!</v>
      </c>
      <c r="CQ63" s="648" t="e">
        <f>CO63+CP63</f>
        <v>#REF!</v>
      </c>
      <c r="CR63" s="646" t="e">
        <f>'[5]Percentuais do Cronograma'!CN27</f>
        <v>#REF!</v>
      </c>
      <c r="CS63" s="647" t="e">
        <f>CR63*[5]QCI!$Y73*[5]QCI!$R73/100</f>
        <v>#REF!</v>
      </c>
      <c r="CT63" s="647" t="e">
        <f>CR63/100*[5]QCI!$Y73*([5]QCI!$U73+[5]QCI!$W73)</f>
        <v>#REF!</v>
      </c>
      <c r="CU63" s="648" t="e">
        <f>CS63+CT63</f>
        <v>#REF!</v>
      </c>
      <c r="CV63" s="646" t="e">
        <f>'[5]Percentuais do Cronograma'!CR27</f>
        <v>#REF!</v>
      </c>
      <c r="CW63" s="647" t="e">
        <f>CV63*[5]QCI!$Y73*[5]QCI!$R73/100</f>
        <v>#REF!</v>
      </c>
      <c r="CX63" s="647" t="e">
        <f>CV63/100*[5]QCI!$Y73*([5]QCI!$U73+[5]QCI!$W73)</f>
        <v>#REF!</v>
      </c>
      <c r="CY63" s="648" t="e">
        <f>CW63+CX63</f>
        <v>#REF!</v>
      </c>
      <c r="CZ63" s="646" t="e">
        <f>'[5]Percentuais do Cronograma'!CV27</f>
        <v>#REF!</v>
      </c>
      <c r="DA63" s="647" t="e">
        <f>CZ63*[5]QCI!$Y73*[5]QCI!$R73/100</f>
        <v>#REF!</v>
      </c>
      <c r="DB63" s="647" t="e">
        <f>CZ63/100*[5]QCI!$Y73*([5]QCI!$U73+[5]QCI!$W73)</f>
        <v>#REF!</v>
      </c>
      <c r="DC63" s="648" t="e">
        <f>DA63+DB63</f>
        <v>#REF!</v>
      </c>
      <c r="DD63" s="646" t="e">
        <f>'[5]Percentuais do Cronograma'!CZ27</f>
        <v>#REF!</v>
      </c>
      <c r="DE63" s="647" t="e">
        <f>DD63*[5]QCI!$Y73*[5]QCI!$R73/100</f>
        <v>#REF!</v>
      </c>
      <c r="DF63" s="647" t="e">
        <f>DD63/100*[5]QCI!$Y73*([5]QCI!$U73+[5]QCI!$W73)</f>
        <v>#REF!</v>
      </c>
      <c r="DG63" s="648" t="e">
        <f>DE63+DF63</f>
        <v>#REF!</v>
      </c>
      <c r="DH63" s="646" t="e">
        <f>'[5]Percentuais do Cronograma'!DD27</f>
        <v>#REF!</v>
      </c>
      <c r="DI63" s="647" t="e">
        <f>DH63*[5]QCI!$Y73*[5]QCI!$R73/100</f>
        <v>#REF!</v>
      </c>
      <c r="DJ63" s="647" t="e">
        <f>DH63/100*[5]QCI!$Y73*([5]QCI!$U73+[5]QCI!$W73)</f>
        <v>#REF!</v>
      </c>
      <c r="DK63" s="648" t="e">
        <f>DI63+DJ63</f>
        <v>#REF!</v>
      </c>
      <c r="DL63" s="646" t="e">
        <f>'[5]Percentuais do Cronograma'!DH27</f>
        <v>#REF!</v>
      </c>
      <c r="DM63" s="647" t="e">
        <f>DL63*[5]QCI!$Y73*[5]QCI!$R73/100</f>
        <v>#REF!</v>
      </c>
      <c r="DN63" s="647" t="e">
        <f>DL63/100*[5]QCI!$Y73*([5]QCI!$U73+[5]QCI!$W73)</f>
        <v>#REF!</v>
      </c>
      <c r="DO63" s="648" t="e">
        <f>DM63+DN63</f>
        <v>#REF!</v>
      </c>
      <c r="DP63" s="646" t="e">
        <f>'[5]Percentuais do Cronograma'!DL27</f>
        <v>#REF!</v>
      </c>
      <c r="DQ63" s="647" t="e">
        <f>DP63*[5]QCI!$Y73*[5]QCI!$R73/100</f>
        <v>#REF!</v>
      </c>
      <c r="DR63" s="647" t="e">
        <f>DP63/100*[5]QCI!$Y73*([5]QCI!$U73+[5]QCI!$W73)</f>
        <v>#REF!</v>
      </c>
      <c r="DS63" s="648" t="e">
        <f>DQ63+DR63</f>
        <v>#REF!</v>
      </c>
      <c r="DT63" s="646" t="e">
        <f>'[5]Percentuais do Cronograma'!DP27</f>
        <v>#REF!</v>
      </c>
      <c r="DU63" s="647" t="e">
        <f>DT63*[5]QCI!$Y73*[5]QCI!$R73/100</f>
        <v>#REF!</v>
      </c>
      <c r="DV63" s="647" t="e">
        <f>DT63/100*[5]QCI!$Y73*([5]QCI!$U73+[5]QCI!$W73)</f>
        <v>#REF!</v>
      </c>
      <c r="DW63" s="648" t="e">
        <f>DU63+DV63</f>
        <v>#REF!</v>
      </c>
      <c r="DX63" s="646" t="e">
        <f>'[5]Percentuais do Cronograma'!DT27</f>
        <v>#REF!</v>
      </c>
      <c r="DY63" s="647" t="e">
        <f>DX63*[5]QCI!$Y73*[5]QCI!$R73/100</f>
        <v>#REF!</v>
      </c>
      <c r="DZ63" s="647" t="e">
        <f>DX63/100*[5]QCI!$Y73*([5]QCI!$U73+[5]QCI!$W73)</f>
        <v>#REF!</v>
      </c>
      <c r="EA63" s="648" t="e">
        <f>DY63+DZ63</f>
        <v>#REF!</v>
      </c>
    </row>
    <row r="64" spans="2:131" ht="12.75" hidden="1" customHeight="1">
      <c r="B64" s="649"/>
      <c r="C64" s="650"/>
      <c r="D64" s="651" t="s">
        <v>674</v>
      </c>
      <c r="E64" s="652" t="s">
        <v>676</v>
      </c>
      <c r="F64" s="653">
        <f>IF(F65&lt;&gt;0,F63-F65,0)</f>
        <v>0</v>
      </c>
      <c r="G64" s="654"/>
      <c r="H64" s="655"/>
      <c r="I64" s="656"/>
      <c r="J64" s="656"/>
      <c r="K64" s="657"/>
      <c r="L64" s="658" t="e">
        <f t="shared" ref="L64:BW64" si="48">L63+H64</f>
        <v>#REF!</v>
      </c>
      <c r="M64" s="658" t="e">
        <f t="shared" si="48"/>
        <v>#REF!</v>
      </c>
      <c r="N64" s="659" t="e">
        <f t="shared" si="48"/>
        <v>#REF!</v>
      </c>
      <c r="O64" s="660" t="e">
        <f t="shared" si="48"/>
        <v>#REF!</v>
      </c>
      <c r="P64" s="661" t="e">
        <f t="shared" si="48"/>
        <v>#REF!</v>
      </c>
      <c r="Q64" s="662" t="e">
        <f t="shared" si="48"/>
        <v>#REF!</v>
      </c>
      <c r="R64" s="663" t="e">
        <f t="shared" si="48"/>
        <v>#REF!</v>
      </c>
      <c r="S64" s="664" t="e">
        <f t="shared" si="48"/>
        <v>#REF!</v>
      </c>
      <c r="T64" s="661" t="e">
        <f t="shared" si="48"/>
        <v>#REF!</v>
      </c>
      <c r="U64" s="662" t="e">
        <f t="shared" si="48"/>
        <v>#REF!</v>
      </c>
      <c r="V64" s="663" t="e">
        <f t="shared" si="48"/>
        <v>#REF!</v>
      </c>
      <c r="W64" s="664" t="e">
        <f t="shared" si="48"/>
        <v>#REF!</v>
      </c>
      <c r="X64" s="661" t="e">
        <f t="shared" si="48"/>
        <v>#REF!</v>
      </c>
      <c r="Y64" s="662" t="e">
        <f t="shared" si="48"/>
        <v>#REF!</v>
      </c>
      <c r="Z64" s="663" t="e">
        <f t="shared" si="48"/>
        <v>#REF!</v>
      </c>
      <c r="AA64" s="664" t="e">
        <f t="shared" si="48"/>
        <v>#REF!</v>
      </c>
      <c r="AB64" s="661" t="e">
        <f t="shared" si="48"/>
        <v>#REF!</v>
      </c>
      <c r="AC64" s="662" t="e">
        <f t="shared" si="48"/>
        <v>#REF!</v>
      </c>
      <c r="AD64" s="663" t="e">
        <f t="shared" si="48"/>
        <v>#REF!</v>
      </c>
      <c r="AE64" s="664" t="e">
        <f t="shared" si="48"/>
        <v>#REF!</v>
      </c>
      <c r="AF64" s="661" t="e">
        <f t="shared" si="48"/>
        <v>#REF!</v>
      </c>
      <c r="AG64" s="662" t="e">
        <f t="shared" si="48"/>
        <v>#REF!</v>
      </c>
      <c r="AH64" s="663" t="e">
        <f t="shared" si="48"/>
        <v>#REF!</v>
      </c>
      <c r="AI64" s="664" t="e">
        <f t="shared" si="48"/>
        <v>#REF!</v>
      </c>
      <c r="AJ64" s="661" t="e">
        <f t="shared" si="48"/>
        <v>#REF!</v>
      </c>
      <c r="AK64" s="662" t="e">
        <f t="shared" si="48"/>
        <v>#REF!</v>
      </c>
      <c r="AL64" s="663" t="e">
        <f t="shared" si="48"/>
        <v>#REF!</v>
      </c>
      <c r="AM64" s="664" t="e">
        <f t="shared" si="48"/>
        <v>#REF!</v>
      </c>
      <c r="AN64" s="661" t="e">
        <f t="shared" si="48"/>
        <v>#REF!</v>
      </c>
      <c r="AO64" s="662" t="e">
        <f t="shared" si="48"/>
        <v>#REF!</v>
      </c>
      <c r="AP64" s="663" t="e">
        <f t="shared" si="48"/>
        <v>#REF!</v>
      </c>
      <c r="AQ64" s="664" t="e">
        <f t="shared" si="48"/>
        <v>#REF!</v>
      </c>
      <c r="AR64" s="661" t="e">
        <f t="shared" si="48"/>
        <v>#REF!</v>
      </c>
      <c r="AS64" s="662" t="e">
        <f t="shared" si="48"/>
        <v>#REF!</v>
      </c>
      <c r="AT64" s="663" t="e">
        <f t="shared" si="48"/>
        <v>#REF!</v>
      </c>
      <c r="AU64" s="664" t="e">
        <f t="shared" si="48"/>
        <v>#REF!</v>
      </c>
      <c r="AV64" s="661" t="e">
        <f t="shared" si="48"/>
        <v>#REF!</v>
      </c>
      <c r="AW64" s="662" t="e">
        <f t="shared" si="48"/>
        <v>#REF!</v>
      </c>
      <c r="AX64" s="663" t="e">
        <f t="shared" si="48"/>
        <v>#REF!</v>
      </c>
      <c r="AY64" s="664" t="e">
        <f t="shared" si="48"/>
        <v>#REF!</v>
      </c>
      <c r="AZ64" s="661" t="e">
        <f t="shared" si="48"/>
        <v>#REF!</v>
      </c>
      <c r="BA64" s="662" t="e">
        <f t="shared" si="48"/>
        <v>#REF!</v>
      </c>
      <c r="BB64" s="663" t="e">
        <f t="shared" si="48"/>
        <v>#REF!</v>
      </c>
      <c r="BC64" s="664" t="e">
        <f t="shared" si="48"/>
        <v>#REF!</v>
      </c>
      <c r="BD64" s="661" t="e">
        <f t="shared" si="48"/>
        <v>#REF!</v>
      </c>
      <c r="BE64" s="662" t="e">
        <f t="shared" si="48"/>
        <v>#REF!</v>
      </c>
      <c r="BF64" s="663" t="e">
        <f t="shared" si="48"/>
        <v>#REF!</v>
      </c>
      <c r="BG64" s="664" t="e">
        <f t="shared" si="48"/>
        <v>#REF!</v>
      </c>
      <c r="BH64" s="661" t="e">
        <f t="shared" si="48"/>
        <v>#REF!</v>
      </c>
      <c r="BI64" s="662" t="e">
        <f t="shared" si="48"/>
        <v>#REF!</v>
      </c>
      <c r="BJ64" s="663" t="e">
        <f t="shared" si="48"/>
        <v>#REF!</v>
      </c>
      <c r="BK64" s="664" t="e">
        <f t="shared" si="48"/>
        <v>#REF!</v>
      </c>
      <c r="BL64" s="661" t="e">
        <f t="shared" si="48"/>
        <v>#REF!</v>
      </c>
      <c r="BM64" s="662" t="e">
        <f t="shared" si="48"/>
        <v>#REF!</v>
      </c>
      <c r="BN64" s="663" t="e">
        <f t="shared" si="48"/>
        <v>#REF!</v>
      </c>
      <c r="BO64" s="664" t="e">
        <f t="shared" si="48"/>
        <v>#REF!</v>
      </c>
      <c r="BP64" s="661" t="e">
        <f t="shared" si="48"/>
        <v>#REF!</v>
      </c>
      <c r="BQ64" s="662" t="e">
        <f t="shared" si="48"/>
        <v>#REF!</v>
      </c>
      <c r="BR64" s="663" t="e">
        <f t="shared" si="48"/>
        <v>#REF!</v>
      </c>
      <c r="BS64" s="664" t="e">
        <f t="shared" si="48"/>
        <v>#REF!</v>
      </c>
      <c r="BT64" s="661" t="e">
        <f t="shared" si="48"/>
        <v>#REF!</v>
      </c>
      <c r="BU64" s="662" t="e">
        <f t="shared" si="48"/>
        <v>#REF!</v>
      </c>
      <c r="BV64" s="663" t="e">
        <f t="shared" si="48"/>
        <v>#REF!</v>
      </c>
      <c r="BW64" s="664" t="e">
        <f t="shared" si="48"/>
        <v>#REF!</v>
      </c>
      <c r="BX64" s="661" t="e">
        <f t="shared" ref="BX64:EA64" si="49">BX63+BT64</f>
        <v>#REF!</v>
      </c>
      <c r="BY64" s="662" t="e">
        <f t="shared" si="49"/>
        <v>#REF!</v>
      </c>
      <c r="BZ64" s="663" t="e">
        <f t="shared" si="49"/>
        <v>#REF!</v>
      </c>
      <c r="CA64" s="664" t="e">
        <f t="shared" si="49"/>
        <v>#REF!</v>
      </c>
      <c r="CB64" s="661" t="e">
        <f t="shared" si="49"/>
        <v>#REF!</v>
      </c>
      <c r="CC64" s="662" t="e">
        <f t="shared" si="49"/>
        <v>#REF!</v>
      </c>
      <c r="CD64" s="663" t="e">
        <f t="shared" si="49"/>
        <v>#REF!</v>
      </c>
      <c r="CE64" s="664" t="e">
        <f t="shared" si="49"/>
        <v>#REF!</v>
      </c>
      <c r="CF64" s="661" t="e">
        <f t="shared" si="49"/>
        <v>#REF!</v>
      </c>
      <c r="CG64" s="662" t="e">
        <f t="shared" si="49"/>
        <v>#REF!</v>
      </c>
      <c r="CH64" s="663" t="e">
        <f t="shared" si="49"/>
        <v>#REF!</v>
      </c>
      <c r="CI64" s="664" t="e">
        <f t="shared" si="49"/>
        <v>#REF!</v>
      </c>
      <c r="CJ64" s="661" t="e">
        <f t="shared" si="49"/>
        <v>#REF!</v>
      </c>
      <c r="CK64" s="662" t="e">
        <f t="shared" si="49"/>
        <v>#REF!</v>
      </c>
      <c r="CL64" s="663" t="e">
        <f t="shared" si="49"/>
        <v>#REF!</v>
      </c>
      <c r="CM64" s="664" t="e">
        <f t="shared" si="49"/>
        <v>#REF!</v>
      </c>
      <c r="CN64" s="661" t="e">
        <f t="shared" si="49"/>
        <v>#REF!</v>
      </c>
      <c r="CO64" s="662" t="e">
        <f t="shared" si="49"/>
        <v>#REF!</v>
      </c>
      <c r="CP64" s="663" t="e">
        <f t="shared" si="49"/>
        <v>#REF!</v>
      </c>
      <c r="CQ64" s="664" t="e">
        <f t="shared" si="49"/>
        <v>#REF!</v>
      </c>
      <c r="CR64" s="661" t="e">
        <f t="shared" si="49"/>
        <v>#REF!</v>
      </c>
      <c r="CS64" s="662" t="e">
        <f t="shared" si="49"/>
        <v>#REF!</v>
      </c>
      <c r="CT64" s="663" t="e">
        <f t="shared" si="49"/>
        <v>#REF!</v>
      </c>
      <c r="CU64" s="664" t="e">
        <f t="shared" si="49"/>
        <v>#REF!</v>
      </c>
      <c r="CV64" s="661" t="e">
        <f t="shared" si="49"/>
        <v>#REF!</v>
      </c>
      <c r="CW64" s="662" t="e">
        <f t="shared" si="49"/>
        <v>#REF!</v>
      </c>
      <c r="CX64" s="663" t="e">
        <f t="shared" si="49"/>
        <v>#REF!</v>
      </c>
      <c r="CY64" s="664" t="e">
        <f t="shared" si="49"/>
        <v>#REF!</v>
      </c>
      <c r="CZ64" s="661" t="e">
        <f t="shared" si="49"/>
        <v>#REF!</v>
      </c>
      <c r="DA64" s="662" t="e">
        <f t="shared" si="49"/>
        <v>#REF!</v>
      </c>
      <c r="DB64" s="663" t="e">
        <f t="shared" si="49"/>
        <v>#REF!</v>
      </c>
      <c r="DC64" s="664" t="e">
        <f t="shared" si="49"/>
        <v>#REF!</v>
      </c>
      <c r="DD64" s="661" t="e">
        <f t="shared" si="49"/>
        <v>#REF!</v>
      </c>
      <c r="DE64" s="662" t="e">
        <f t="shared" si="49"/>
        <v>#REF!</v>
      </c>
      <c r="DF64" s="663" t="e">
        <f t="shared" si="49"/>
        <v>#REF!</v>
      </c>
      <c r="DG64" s="664" t="e">
        <f t="shared" si="49"/>
        <v>#REF!</v>
      </c>
      <c r="DH64" s="661" t="e">
        <f t="shared" si="49"/>
        <v>#REF!</v>
      </c>
      <c r="DI64" s="662" t="e">
        <f t="shared" si="49"/>
        <v>#REF!</v>
      </c>
      <c r="DJ64" s="663" t="e">
        <f t="shared" si="49"/>
        <v>#REF!</v>
      </c>
      <c r="DK64" s="664" t="e">
        <f t="shared" si="49"/>
        <v>#REF!</v>
      </c>
      <c r="DL64" s="661" t="e">
        <f t="shared" si="49"/>
        <v>#REF!</v>
      </c>
      <c r="DM64" s="662" t="e">
        <f t="shared" si="49"/>
        <v>#REF!</v>
      </c>
      <c r="DN64" s="663" t="e">
        <f t="shared" si="49"/>
        <v>#REF!</v>
      </c>
      <c r="DO64" s="664" t="e">
        <f t="shared" si="49"/>
        <v>#REF!</v>
      </c>
      <c r="DP64" s="661" t="e">
        <f t="shared" si="49"/>
        <v>#REF!</v>
      </c>
      <c r="DQ64" s="662" t="e">
        <f t="shared" si="49"/>
        <v>#REF!</v>
      </c>
      <c r="DR64" s="663" t="e">
        <f t="shared" si="49"/>
        <v>#REF!</v>
      </c>
      <c r="DS64" s="664" t="e">
        <f t="shared" si="49"/>
        <v>#REF!</v>
      </c>
      <c r="DT64" s="661" t="e">
        <f t="shared" si="49"/>
        <v>#REF!</v>
      </c>
      <c r="DU64" s="662" t="e">
        <f t="shared" si="49"/>
        <v>#REF!</v>
      </c>
      <c r="DV64" s="663" t="e">
        <f t="shared" si="49"/>
        <v>#REF!</v>
      </c>
      <c r="DW64" s="664" t="e">
        <f t="shared" si="49"/>
        <v>#REF!</v>
      </c>
      <c r="DX64" s="661" t="e">
        <f t="shared" si="49"/>
        <v>#REF!</v>
      </c>
      <c r="DY64" s="662" t="e">
        <f t="shared" si="49"/>
        <v>#REF!</v>
      </c>
      <c r="DZ64" s="663" t="e">
        <f t="shared" si="49"/>
        <v>#REF!</v>
      </c>
      <c r="EA64" s="664" t="e">
        <f t="shared" si="49"/>
        <v>#REF!</v>
      </c>
    </row>
    <row r="65" spans="2:131" ht="12.75" hidden="1" customHeight="1">
      <c r="B65" s="649"/>
      <c r="C65" s="650"/>
      <c r="D65" s="665" t="s">
        <v>677</v>
      </c>
      <c r="E65" s="666" t="s">
        <v>678</v>
      </c>
      <c r="F65" s="667"/>
      <c r="G65" s="668">
        <f>IF(F65=0,0,F65/F$115)</f>
        <v>0</v>
      </c>
      <c r="H65" s="669"/>
      <c r="I65" s="670"/>
      <c r="J65" s="670"/>
      <c r="K65" s="671"/>
      <c r="L65" s="672">
        <f>IF(O65&lt;&gt;0,(O65/$F65)*100,0)</f>
        <v>0</v>
      </c>
      <c r="M65" s="672">
        <f>ROUND(O65*[5]QCI!$R$16,2)</f>
        <v>0</v>
      </c>
      <c r="N65" s="673">
        <f>O65-M65</f>
        <v>0</v>
      </c>
      <c r="O65" s="674"/>
      <c r="P65" s="675">
        <f>IF(S65&lt;&gt;0,(S65/$F65)*100,0)</f>
        <v>0</v>
      </c>
      <c r="Q65" s="672">
        <f>ROUND(S65*[5]QCI!$R$16,2)</f>
        <v>0</v>
      </c>
      <c r="R65" s="672">
        <f>S65-Q65</f>
        <v>0</v>
      </c>
      <c r="S65" s="674"/>
      <c r="T65" s="675">
        <f>IF(W65&lt;&gt;0,(W65/$F65)*100,0)</f>
        <v>0</v>
      </c>
      <c r="U65" s="672">
        <f>ROUND(W65*[5]QCI!$R$16,2)</f>
        <v>0</v>
      </c>
      <c r="V65" s="672">
        <f>W65-U65</f>
        <v>0</v>
      </c>
      <c r="W65" s="674"/>
      <c r="X65" s="675">
        <f>IF(AA65&lt;&gt;0,(AA65/$F65)*100,0)</f>
        <v>0</v>
      </c>
      <c r="Y65" s="672">
        <f>ROUND(AA65*[5]QCI!$R$16,2)</f>
        <v>0</v>
      </c>
      <c r="Z65" s="672">
        <f>AA65-Y65</f>
        <v>0</v>
      </c>
      <c r="AA65" s="674"/>
      <c r="AB65" s="675">
        <f>IF(AE65&lt;&gt;0,(AE65/$F65)*100,0)</f>
        <v>0</v>
      </c>
      <c r="AC65" s="672">
        <f>ROUND(AE65*[5]QCI!$R$16,2)</f>
        <v>0</v>
      </c>
      <c r="AD65" s="672">
        <f>AE65-AC65</f>
        <v>0</v>
      </c>
      <c r="AE65" s="674"/>
      <c r="AF65" s="675">
        <f>IF(AI65&lt;&gt;0,(AI65/$F65)*100,0)</f>
        <v>0</v>
      </c>
      <c r="AG65" s="672">
        <f>ROUND(AI65*[5]QCI!$R$16,2)</f>
        <v>0</v>
      </c>
      <c r="AH65" s="672">
        <f>AI65-AG65</f>
        <v>0</v>
      </c>
      <c r="AI65" s="674"/>
      <c r="AJ65" s="675">
        <f>IF(AM65&lt;&gt;0,(AM65/$F65)*100,0)</f>
        <v>0</v>
      </c>
      <c r="AK65" s="672">
        <f>ROUND(AM65*[5]QCI!$R$16,2)</f>
        <v>0</v>
      </c>
      <c r="AL65" s="672">
        <f>AM65-AK65</f>
        <v>0</v>
      </c>
      <c r="AM65" s="674"/>
      <c r="AN65" s="675">
        <f>IF(AQ65&lt;&gt;0,(AQ65/$F65)*100,0)</f>
        <v>0</v>
      </c>
      <c r="AO65" s="672">
        <f>ROUND(AQ65*[5]QCI!$R$16,2)</f>
        <v>0</v>
      </c>
      <c r="AP65" s="672">
        <f>AQ65-AO65</f>
        <v>0</v>
      </c>
      <c r="AQ65" s="674"/>
      <c r="AR65" s="675">
        <f>IF(AU65&lt;&gt;0,(AU65/$F65)*100,0)</f>
        <v>0</v>
      </c>
      <c r="AS65" s="672">
        <f>ROUND(AU65*[5]QCI!$R$16,2)</f>
        <v>0</v>
      </c>
      <c r="AT65" s="672">
        <f>AU65-AS65</f>
        <v>0</v>
      </c>
      <c r="AU65" s="674"/>
      <c r="AV65" s="675">
        <f>IF(AY65&lt;&gt;0,(AY65/$F65)*100,0)</f>
        <v>0</v>
      </c>
      <c r="AW65" s="672">
        <f>ROUND(AY65*[5]QCI!$R$16,2)</f>
        <v>0</v>
      </c>
      <c r="AX65" s="672">
        <f>AY65-AW65</f>
        <v>0</v>
      </c>
      <c r="AY65" s="674"/>
      <c r="AZ65" s="675">
        <f>IF(BC65&lt;&gt;0,(BC65/$F65)*100,0)</f>
        <v>0</v>
      </c>
      <c r="BA65" s="672">
        <f>ROUND(BC65*[5]QCI!$R$16,2)</f>
        <v>0</v>
      </c>
      <c r="BB65" s="672">
        <f>BC65-BA65</f>
        <v>0</v>
      </c>
      <c r="BC65" s="674"/>
      <c r="BD65" s="675">
        <f>IF(BG65&lt;&gt;0,(BG65/$F65)*100,0)</f>
        <v>0</v>
      </c>
      <c r="BE65" s="672">
        <f>ROUND(BG65*[5]QCI!$R$16,2)</f>
        <v>0</v>
      </c>
      <c r="BF65" s="672">
        <f>BG65-BE65</f>
        <v>0</v>
      </c>
      <c r="BG65" s="674"/>
      <c r="BH65" s="675">
        <f>IF(BK65&lt;&gt;0,(BK65/$F65)*100,0)</f>
        <v>0</v>
      </c>
      <c r="BI65" s="672">
        <f>ROUND(BK65*[5]QCI!$R$16,2)</f>
        <v>0</v>
      </c>
      <c r="BJ65" s="672">
        <f>BK65-BI65</f>
        <v>0</v>
      </c>
      <c r="BK65" s="674"/>
      <c r="BL65" s="675">
        <f>IF(BO65&lt;&gt;0,(BO65/$F65)*100,0)</f>
        <v>0</v>
      </c>
      <c r="BM65" s="672">
        <f>ROUND(BO65*[5]QCI!$R$16,2)</f>
        <v>0</v>
      </c>
      <c r="BN65" s="672">
        <f>BO65-BM65</f>
        <v>0</v>
      </c>
      <c r="BO65" s="674"/>
      <c r="BP65" s="675">
        <f>IF(BS65&lt;&gt;0,(BS65/$F65)*100,0)</f>
        <v>0</v>
      </c>
      <c r="BQ65" s="672">
        <f>ROUND(BS65*[5]QCI!$R$16,2)</f>
        <v>0</v>
      </c>
      <c r="BR65" s="672">
        <f>BS65-BQ65</f>
        <v>0</v>
      </c>
      <c r="BS65" s="674"/>
      <c r="BT65" s="675">
        <f>IF(BW65&lt;&gt;0,(BW65/$F65)*100,0)</f>
        <v>0</v>
      </c>
      <c r="BU65" s="672">
        <f>ROUND(BW65*[5]QCI!$R$16,2)</f>
        <v>0</v>
      </c>
      <c r="BV65" s="672">
        <f>BW65-BU65</f>
        <v>0</v>
      </c>
      <c r="BW65" s="674"/>
      <c r="BX65" s="675">
        <f>IF(CA65&lt;&gt;0,(CA65/$F65)*100,0)</f>
        <v>0</v>
      </c>
      <c r="BY65" s="672">
        <f>ROUND(CA65*[5]QCI!$R$16,2)</f>
        <v>0</v>
      </c>
      <c r="BZ65" s="672">
        <f>CA65-BY65</f>
        <v>0</v>
      </c>
      <c r="CA65" s="674"/>
      <c r="CB65" s="675">
        <f>IF(CE65&lt;&gt;0,(CE65/$F65)*100,0)</f>
        <v>0</v>
      </c>
      <c r="CC65" s="672">
        <f>ROUND(CE65*[5]QCI!$R$16,2)</f>
        <v>0</v>
      </c>
      <c r="CD65" s="672">
        <f>CE65-CC65</f>
        <v>0</v>
      </c>
      <c r="CE65" s="674"/>
      <c r="CF65" s="675">
        <f>IF(CI65&lt;&gt;0,(CI65/$F65)*100,0)</f>
        <v>0</v>
      </c>
      <c r="CG65" s="672">
        <f>ROUND(CI65*[5]QCI!$R$16,2)</f>
        <v>0</v>
      </c>
      <c r="CH65" s="672">
        <f>CI65-CG65</f>
        <v>0</v>
      </c>
      <c r="CI65" s="674"/>
      <c r="CJ65" s="675">
        <f>IF(CM65&lt;&gt;0,(CM65/$F65)*100,0)</f>
        <v>0</v>
      </c>
      <c r="CK65" s="672">
        <f>ROUND(CM65*[5]QCI!$R$16,2)</f>
        <v>0</v>
      </c>
      <c r="CL65" s="672">
        <f>CM65-CK65</f>
        <v>0</v>
      </c>
      <c r="CM65" s="674"/>
      <c r="CN65" s="675">
        <f>IF(CQ65&lt;&gt;0,(CQ65/$F65)*100,0)</f>
        <v>0</v>
      </c>
      <c r="CO65" s="672">
        <f>ROUND(CQ65*[5]QCI!$R$16,2)</f>
        <v>0</v>
      </c>
      <c r="CP65" s="672">
        <f>CQ65-CO65</f>
        <v>0</v>
      </c>
      <c r="CQ65" s="674"/>
      <c r="CR65" s="675">
        <f>IF(CU65&lt;&gt;0,(CU65/$F65)*100,0)</f>
        <v>0</v>
      </c>
      <c r="CS65" s="672">
        <f>ROUND(CU65*[5]QCI!$R$16,2)</f>
        <v>0</v>
      </c>
      <c r="CT65" s="672">
        <f>CU65-CS65</f>
        <v>0</v>
      </c>
      <c r="CU65" s="674"/>
      <c r="CV65" s="675">
        <f>IF(CY65&lt;&gt;0,(CY65/$F65)*100,0)</f>
        <v>0</v>
      </c>
      <c r="CW65" s="672">
        <f>ROUND(CY65*[5]QCI!$R$16,2)</f>
        <v>0</v>
      </c>
      <c r="CX65" s="672">
        <f>CY65-CW65</f>
        <v>0</v>
      </c>
      <c r="CY65" s="674"/>
      <c r="CZ65" s="675">
        <f>IF(DC65&lt;&gt;0,(DC65/$F65)*100,0)</f>
        <v>0</v>
      </c>
      <c r="DA65" s="672">
        <f>ROUND(DC65*[5]QCI!$R$16,2)</f>
        <v>0</v>
      </c>
      <c r="DB65" s="672">
        <f>DC65-DA65</f>
        <v>0</v>
      </c>
      <c r="DC65" s="674"/>
      <c r="DD65" s="675">
        <f>IF(DG65&lt;&gt;0,(DG65/$F65)*100,0)</f>
        <v>0</v>
      </c>
      <c r="DE65" s="672">
        <f>ROUND(DG65*[5]QCI!$R$16,2)</f>
        <v>0</v>
      </c>
      <c r="DF65" s="672">
        <f>DG65-DE65</f>
        <v>0</v>
      </c>
      <c r="DG65" s="674"/>
      <c r="DH65" s="675">
        <f>IF(DK65&lt;&gt;0,(DK65/$F65)*100,0)</f>
        <v>0</v>
      </c>
      <c r="DI65" s="672">
        <f>ROUND(DK65*[5]QCI!$R$16,2)</f>
        <v>0</v>
      </c>
      <c r="DJ65" s="672">
        <f>DK65-DI65</f>
        <v>0</v>
      </c>
      <c r="DK65" s="674"/>
      <c r="DL65" s="675">
        <f>IF(DO65&lt;&gt;0,(DO65/$F65)*100,0)</f>
        <v>0</v>
      </c>
      <c r="DM65" s="672">
        <f>ROUND(DO65*[5]QCI!$R$16,2)</f>
        <v>0</v>
      </c>
      <c r="DN65" s="672">
        <f>DO65-DM65</f>
        <v>0</v>
      </c>
      <c r="DO65" s="674"/>
      <c r="DP65" s="675">
        <f>IF(DS65&lt;&gt;0,(DS65/$F65)*100,0)</f>
        <v>0</v>
      </c>
      <c r="DQ65" s="672">
        <f>ROUND(DS65*[5]QCI!$R$16,2)</f>
        <v>0</v>
      </c>
      <c r="DR65" s="672">
        <f>DS65-DQ65</f>
        <v>0</v>
      </c>
      <c r="DS65" s="674"/>
      <c r="DT65" s="675">
        <f>IF(DW65&lt;&gt;0,(DW65/$F65)*100,0)</f>
        <v>0</v>
      </c>
      <c r="DU65" s="672">
        <f>ROUND(DW65*[5]QCI!$R$16,2)</f>
        <v>0</v>
      </c>
      <c r="DV65" s="672">
        <f>DW65-DU65</f>
        <v>0</v>
      </c>
      <c r="DW65" s="674"/>
      <c r="DX65" s="675">
        <f>IF(EA65&lt;&gt;0,(EA65/$F65)*100,0)</f>
        <v>0</v>
      </c>
      <c r="DY65" s="672">
        <f>ROUND(EA65*[5]QCI!$R$16,2)</f>
        <v>0</v>
      </c>
      <c r="DZ65" s="672">
        <f>EA65-DY65</f>
        <v>0</v>
      </c>
      <c r="EA65" s="674"/>
    </row>
    <row r="66" spans="2:131" ht="12.75" hidden="1" customHeight="1">
      <c r="B66" s="688"/>
      <c r="C66" s="650"/>
      <c r="D66" s="676" t="s">
        <v>679</v>
      </c>
      <c r="E66" s="677" t="s">
        <v>680</v>
      </c>
      <c r="F66" s="678" t="e">
        <f>IF(F65=0,F63,F65)</f>
        <v>#REF!</v>
      </c>
      <c r="G66" s="679"/>
      <c r="H66" s="680"/>
      <c r="I66" s="681"/>
      <c r="J66" s="681"/>
      <c r="K66" s="682"/>
      <c r="L66" s="683">
        <f t="shared" ref="L66:BW66" si="50">L65+H66</f>
        <v>0</v>
      </c>
      <c r="M66" s="683">
        <f t="shared" si="50"/>
        <v>0</v>
      </c>
      <c r="N66" s="684">
        <f t="shared" si="50"/>
        <v>0</v>
      </c>
      <c r="O66" s="685">
        <f t="shared" si="50"/>
        <v>0</v>
      </c>
      <c r="P66" s="686">
        <f t="shared" si="50"/>
        <v>0</v>
      </c>
      <c r="Q66" s="683">
        <f t="shared" si="50"/>
        <v>0</v>
      </c>
      <c r="R66" s="683">
        <f t="shared" si="50"/>
        <v>0</v>
      </c>
      <c r="S66" s="685">
        <f t="shared" si="50"/>
        <v>0</v>
      </c>
      <c r="T66" s="686">
        <f t="shared" si="50"/>
        <v>0</v>
      </c>
      <c r="U66" s="683">
        <f t="shared" si="50"/>
        <v>0</v>
      </c>
      <c r="V66" s="683">
        <f t="shared" si="50"/>
        <v>0</v>
      </c>
      <c r="W66" s="685">
        <f t="shared" si="50"/>
        <v>0</v>
      </c>
      <c r="X66" s="686">
        <f t="shared" si="50"/>
        <v>0</v>
      </c>
      <c r="Y66" s="683">
        <f t="shared" si="50"/>
        <v>0</v>
      </c>
      <c r="Z66" s="683">
        <f t="shared" si="50"/>
        <v>0</v>
      </c>
      <c r="AA66" s="685">
        <f t="shared" si="50"/>
        <v>0</v>
      </c>
      <c r="AB66" s="686">
        <f t="shared" si="50"/>
        <v>0</v>
      </c>
      <c r="AC66" s="683">
        <f t="shared" si="50"/>
        <v>0</v>
      </c>
      <c r="AD66" s="683">
        <f t="shared" si="50"/>
        <v>0</v>
      </c>
      <c r="AE66" s="685">
        <f t="shared" si="50"/>
        <v>0</v>
      </c>
      <c r="AF66" s="686">
        <f t="shared" si="50"/>
        <v>0</v>
      </c>
      <c r="AG66" s="683">
        <f t="shared" si="50"/>
        <v>0</v>
      </c>
      <c r="AH66" s="683">
        <f t="shared" si="50"/>
        <v>0</v>
      </c>
      <c r="AI66" s="685">
        <f t="shared" si="50"/>
        <v>0</v>
      </c>
      <c r="AJ66" s="686">
        <f t="shared" si="50"/>
        <v>0</v>
      </c>
      <c r="AK66" s="683">
        <f t="shared" si="50"/>
        <v>0</v>
      </c>
      <c r="AL66" s="683">
        <f t="shared" si="50"/>
        <v>0</v>
      </c>
      <c r="AM66" s="685">
        <f t="shared" si="50"/>
        <v>0</v>
      </c>
      <c r="AN66" s="686">
        <f t="shared" si="50"/>
        <v>0</v>
      </c>
      <c r="AO66" s="683">
        <f t="shared" si="50"/>
        <v>0</v>
      </c>
      <c r="AP66" s="683">
        <f t="shared" si="50"/>
        <v>0</v>
      </c>
      <c r="AQ66" s="685">
        <f t="shared" si="50"/>
        <v>0</v>
      </c>
      <c r="AR66" s="686">
        <f t="shared" si="50"/>
        <v>0</v>
      </c>
      <c r="AS66" s="683">
        <f t="shared" si="50"/>
        <v>0</v>
      </c>
      <c r="AT66" s="683">
        <f t="shared" si="50"/>
        <v>0</v>
      </c>
      <c r="AU66" s="685">
        <f t="shared" si="50"/>
        <v>0</v>
      </c>
      <c r="AV66" s="686">
        <f t="shared" si="50"/>
        <v>0</v>
      </c>
      <c r="AW66" s="683">
        <f t="shared" si="50"/>
        <v>0</v>
      </c>
      <c r="AX66" s="683">
        <f t="shared" si="50"/>
        <v>0</v>
      </c>
      <c r="AY66" s="685">
        <f t="shared" si="50"/>
        <v>0</v>
      </c>
      <c r="AZ66" s="686">
        <f t="shared" si="50"/>
        <v>0</v>
      </c>
      <c r="BA66" s="683">
        <f t="shared" si="50"/>
        <v>0</v>
      </c>
      <c r="BB66" s="683">
        <f t="shared" si="50"/>
        <v>0</v>
      </c>
      <c r="BC66" s="685">
        <f t="shared" si="50"/>
        <v>0</v>
      </c>
      <c r="BD66" s="686">
        <f t="shared" si="50"/>
        <v>0</v>
      </c>
      <c r="BE66" s="683">
        <f t="shared" si="50"/>
        <v>0</v>
      </c>
      <c r="BF66" s="683">
        <f t="shared" si="50"/>
        <v>0</v>
      </c>
      <c r="BG66" s="685">
        <f t="shared" si="50"/>
        <v>0</v>
      </c>
      <c r="BH66" s="686">
        <f t="shared" si="50"/>
        <v>0</v>
      </c>
      <c r="BI66" s="683">
        <f t="shared" si="50"/>
        <v>0</v>
      </c>
      <c r="BJ66" s="683">
        <f t="shared" si="50"/>
        <v>0</v>
      </c>
      <c r="BK66" s="685">
        <f t="shared" si="50"/>
        <v>0</v>
      </c>
      <c r="BL66" s="686">
        <f t="shared" si="50"/>
        <v>0</v>
      </c>
      <c r="BM66" s="683">
        <f t="shared" si="50"/>
        <v>0</v>
      </c>
      <c r="BN66" s="683">
        <f t="shared" si="50"/>
        <v>0</v>
      </c>
      <c r="BO66" s="685">
        <f t="shared" si="50"/>
        <v>0</v>
      </c>
      <c r="BP66" s="686">
        <f t="shared" si="50"/>
        <v>0</v>
      </c>
      <c r="BQ66" s="683">
        <f t="shared" si="50"/>
        <v>0</v>
      </c>
      <c r="BR66" s="683">
        <f t="shared" si="50"/>
        <v>0</v>
      </c>
      <c r="BS66" s="685">
        <f t="shared" si="50"/>
        <v>0</v>
      </c>
      <c r="BT66" s="686">
        <f t="shared" si="50"/>
        <v>0</v>
      </c>
      <c r="BU66" s="683">
        <f t="shared" si="50"/>
        <v>0</v>
      </c>
      <c r="BV66" s="683">
        <f t="shared" si="50"/>
        <v>0</v>
      </c>
      <c r="BW66" s="685">
        <f t="shared" si="50"/>
        <v>0</v>
      </c>
      <c r="BX66" s="686">
        <f t="shared" ref="BX66:EA66" si="51">BX65+BT66</f>
        <v>0</v>
      </c>
      <c r="BY66" s="683">
        <f t="shared" si="51"/>
        <v>0</v>
      </c>
      <c r="BZ66" s="683">
        <f t="shared" si="51"/>
        <v>0</v>
      </c>
      <c r="CA66" s="685">
        <f t="shared" si="51"/>
        <v>0</v>
      </c>
      <c r="CB66" s="686">
        <f t="shared" si="51"/>
        <v>0</v>
      </c>
      <c r="CC66" s="683">
        <f t="shared" si="51"/>
        <v>0</v>
      </c>
      <c r="CD66" s="683">
        <f t="shared" si="51"/>
        <v>0</v>
      </c>
      <c r="CE66" s="685">
        <f t="shared" si="51"/>
        <v>0</v>
      </c>
      <c r="CF66" s="686">
        <f t="shared" si="51"/>
        <v>0</v>
      </c>
      <c r="CG66" s="683">
        <f t="shared" si="51"/>
        <v>0</v>
      </c>
      <c r="CH66" s="683">
        <f t="shared" si="51"/>
        <v>0</v>
      </c>
      <c r="CI66" s="685">
        <f t="shared" si="51"/>
        <v>0</v>
      </c>
      <c r="CJ66" s="686">
        <f t="shared" si="51"/>
        <v>0</v>
      </c>
      <c r="CK66" s="683">
        <f t="shared" si="51"/>
        <v>0</v>
      </c>
      <c r="CL66" s="683">
        <f t="shared" si="51"/>
        <v>0</v>
      </c>
      <c r="CM66" s="685">
        <f t="shared" si="51"/>
        <v>0</v>
      </c>
      <c r="CN66" s="686">
        <f t="shared" si="51"/>
        <v>0</v>
      </c>
      <c r="CO66" s="683">
        <f t="shared" si="51"/>
        <v>0</v>
      </c>
      <c r="CP66" s="683">
        <f t="shared" si="51"/>
        <v>0</v>
      </c>
      <c r="CQ66" s="685">
        <f t="shared" si="51"/>
        <v>0</v>
      </c>
      <c r="CR66" s="686">
        <f t="shared" si="51"/>
        <v>0</v>
      </c>
      <c r="CS66" s="683">
        <f t="shared" si="51"/>
        <v>0</v>
      </c>
      <c r="CT66" s="683">
        <f t="shared" si="51"/>
        <v>0</v>
      </c>
      <c r="CU66" s="685">
        <f t="shared" si="51"/>
        <v>0</v>
      </c>
      <c r="CV66" s="686">
        <f t="shared" si="51"/>
        <v>0</v>
      </c>
      <c r="CW66" s="683">
        <f t="shared" si="51"/>
        <v>0</v>
      </c>
      <c r="CX66" s="683">
        <f t="shared" si="51"/>
        <v>0</v>
      </c>
      <c r="CY66" s="685">
        <f t="shared" si="51"/>
        <v>0</v>
      </c>
      <c r="CZ66" s="686">
        <f t="shared" si="51"/>
        <v>0</v>
      </c>
      <c r="DA66" s="683">
        <f t="shared" si="51"/>
        <v>0</v>
      </c>
      <c r="DB66" s="683">
        <f t="shared" si="51"/>
        <v>0</v>
      </c>
      <c r="DC66" s="685">
        <f t="shared" si="51"/>
        <v>0</v>
      </c>
      <c r="DD66" s="686">
        <f t="shared" si="51"/>
        <v>0</v>
      </c>
      <c r="DE66" s="683">
        <f t="shared" si="51"/>
        <v>0</v>
      </c>
      <c r="DF66" s="683">
        <f t="shared" si="51"/>
        <v>0</v>
      </c>
      <c r="DG66" s="685">
        <f t="shared" si="51"/>
        <v>0</v>
      </c>
      <c r="DH66" s="686">
        <f t="shared" si="51"/>
        <v>0</v>
      </c>
      <c r="DI66" s="683">
        <f t="shared" si="51"/>
        <v>0</v>
      </c>
      <c r="DJ66" s="683">
        <f t="shared" si="51"/>
        <v>0</v>
      </c>
      <c r="DK66" s="685">
        <f t="shared" si="51"/>
        <v>0</v>
      </c>
      <c r="DL66" s="686">
        <f t="shared" si="51"/>
        <v>0</v>
      </c>
      <c r="DM66" s="683">
        <f t="shared" si="51"/>
        <v>0</v>
      </c>
      <c r="DN66" s="683">
        <f t="shared" si="51"/>
        <v>0</v>
      </c>
      <c r="DO66" s="685">
        <f t="shared" si="51"/>
        <v>0</v>
      </c>
      <c r="DP66" s="686">
        <f t="shared" si="51"/>
        <v>0</v>
      </c>
      <c r="DQ66" s="683">
        <f t="shared" si="51"/>
        <v>0</v>
      </c>
      <c r="DR66" s="683">
        <f t="shared" si="51"/>
        <v>0</v>
      </c>
      <c r="DS66" s="685">
        <f t="shared" si="51"/>
        <v>0</v>
      </c>
      <c r="DT66" s="686">
        <f t="shared" si="51"/>
        <v>0</v>
      </c>
      <c r="DU66" s="683">
        <f t="shared" si="51"/>
        <v>0</v>
      </c>
      <c r="DV66" s="683">
        <f t="shared" si="51"/>
        <v>0</v>
      </c>
      <c r="DW66" s="685">
        <f t="shared" si="51"/>
        <v>0</v>
      </c>
      <c r="DX66" s="686">
        <f t="shared" si="51"/>
        <v>0</v>
      </c>
      <c r="DY66" s="683">
        <f t="shared" si="51"/>
        <v>0</v>
      </c>
      <c r="DZ66" s="683">
        <f t="shared" si="51"/>
        <v>0</v>
      </c>
      <c r="EA66" s="685">
        <f t="shared" si="51"/>
        <v>0</v>
      </c>
    </row>
    <row r="67" spans="2:131" ht="12.75" customHeight="1">
      <c r="B67" s="633">
        <v>14</v>
      </c>
      <c r="C67" s="687" t="e">
        <f>[5]QCI!#REF!</f>
        <v>#REF!</v>
      </c>
      <c r="D67" s="635" t="s">
        <v>674</v>
      </c>
      <c r="E67" s="636" t="s">
        <v>675</v>
      </c>
      <c r="F67" s="637" t="e">
        <f>[5]QCI!#REF!</f>
        <v>#REF!</v>
      </c>
      <c r="G67" s="638" t="e">
        <f>'[5]Percentuais do Cronograma'!#REF!</f>
        <v>#REF!</v>
      </c>
      <c r="H67" s="639"/>
      <c r="I67" s="640"/>
      <c r="J67" s="640"/>
      <c r="K67" s="641"/>
      <c r="L67" s="642" t="e">
        <f>'[5]Percentuais do Cronograma'!#REF!</f>
        <v>#REF!</v>
      </c>
      <c r="M67" s="643" t="e">
        <f>L67*[5]QCI!#REF!*[5]QCI!#REF!/100</f>
        <v>#REF!</v>
      </c>
      <c r="N67" s="644" t="e">
        <f>L67/100*[5]QCI!#REF!*([5]QCI!#REF!+[5]QCI!#REF!)</f>
        <v>#REF!</v>
      </c>
      <c r="O67" s="645" t="e">
        <f>M67+N67</f>
        <v>#REF!</v>
      </c>
      <c r="P67" s="646" t="e">
        <f>'[5]Percentuais do Cronograma'!#REF!</f>
        <v>#REF!</v>
      </c>
      <c r="Q67" s="647" t="e">
        <f>P67*[5]QCI!#REF!*[5]QCI!#REF!/100</f>
        <v>#REF!</v>
      </c>
      <c r="R67" s="647" t="e">
        <f>P67/100*[5]QCI!#REF!*([5]QCI!#REF!+[5]QCI!#REF!)</f>
        <v>#REF!</v>
      </c>
      <c r="S67" s="648" t="e">
        <f>Q67+R67</f>
        <v>#REF!</v>
      </c>
      <c r="T67" s="646" t="e">
        <f>'[5]Percentuais do Cronograma'!#REF!</f>
        <v>#REF!</v>
      </c>
      <c r="U67" s="647" t="e">
        <f>T67*[5]QCI!#REF!*[5]QCI!#REF!/100</f>
        <v>#REF!</v>
      </c>
      <c r="V67" s="647" t="e">
        <f>T67/100*[5]QCI!#REF!*([5]QCI!#REF!+[5]QCI!#REF!)</f>
        <v>#REF!</v>
      </c>
      <c r="W67" s="648" t="e">
        <f>U67+V67</f>
        <v>#REF!</v>
      </c>
      <c r="X67" s="646" t="e">
        <f>'[5]Percentuais do Cronograma'!#REF!</f>
        <v>#REF!</v>
      </c>
      <c r="Y67" s="647" t="e">
        <f>X67*[5]QCI!#REF!*[5]QCI!#REF!/100</f>
        <v>#REF!</v>
      </c>
      <c r="Z67" s="647" t="e">
        <f>X67/100*[5]QCI!#REF!*([5]QCI!#REF!+[5]QCI!#REF!)</f>
        <v>#REF!</v>
      </c>
      <c r="AA67" s="648" t="e">
        <f>Y67+Z67</f>
        <v>#REF!</v>
      </c>
      <c r="AB67" s="646" t="e">
        <f>'[5]Percentuais do Cronograma'!#REF!</f>
        <v>#REF!</v>
      </c>
      <c r="AC67" s="647" t="e">
        <f>AB67*[5]QCI!#REF!*[5]QCI!#REF!/100</f>
        <v>#REF!</v>
      </c>
      <c r="AD67" s="647" t="e">
        <f>AB67/100*[5]QCI!#REF!*([5]QCI!#REF!+[5]QCI!#REF!)</f>
        <v>#REF!</v>
      </c>
      <c r="AE67" s="648" t="e">
        <f>AC67+AD67</f>
        <v>#REF!</v>
      </c>
      <c r="AF67" s="646" t="e">
        <f>'[5]Percentuais do Cronograma'!#REF!</f>
        <v>#REF!</v>
      </c>
      <c r="AG67" s="647" t="e">
        <f>AF67*[5]QCI!#REF!*[5]QCI!#REF!/100</f>
        <v>#REF!</v>
      </c>
      <c r="AH67" s="647" t="e">
        <f>AF67/100*[5]QCI!#REF!*([5]QCI!#REF!+[5]QCI!#REF!)</f>
        <v>#REF!</v>
      </c>
      <c r="AI67" s="648" t="e">
        <f>AG67+AH67</f>
        <v>#REF!</v>
      </c>
      <c r="AJ67" s="646" t="e">
        <f>'[5]Percentuais do Cronograma'!#REF!</f>
        <v>#REF!</v>
      </c>
      <c r="AK67" s="647" t="e">
        <f>AJ67*[5]QCI!#REF!*[5]QCI!#REF!/100</f>
        <v>#REF!</v>
      </c>
      <c r="AL67" s="647" t="e">
        <f>AJ67/100*[5]QCI!#REF!*([5]QCI!#REF!+[5]QCI!#REF!)</f>
        <v>#REF!</v>
      </c>
      <c r="AM67" s="648" t="e">
        <f>AK67+AL67</f>
        <v>#REF!</v>
      </c>
      <c r="AN67" s="646" t="e">
        <f>'[5]Percentuais do Cronograma'!#REF!</f>
        <v>#REF!</v>
      </c>
      <c r="AO67" s="647" t="e">
        <f>AN67*[5]QCI!#REF!*[5]QCI!#REF!/100</f>
        <v>#REF!</v>
      </c>
      <c r="AP67" s="647" t="e">
        <f>AN67/100*[5]QCI!#REF!*([5]QCI!#REF!+[5]QCI!#REF!)</f>
        <v>#REF!</v>
      </c>
      <c r="AQ67" s="648" t="e">
        <f>AO67+AP67</f>
        <v>#REF!</v>
      </c>
      <c r="AR67" s="646" t="e">
        <f>'[5]Percentuais do Cronograma'!#REF!</f>
        <v>#REF!</v>
      </c>
      <c r="AS67" s="647" t="e">
        <f>AR67*[5]QCI!#REF!*[5]QCI!#REF!/100</f>
        <v>#REF!</v>
      </c>
      <c r="AT67" s="647" t="e">
        <f>AR67/100*[5]QCI!#REF!*([5]QCI!#REF!+[5]QCI!#REF!)</f>
        <v>#REF!</v>
      </c>
      <c r="AU67" s="648" t="e">
        <f>AS67+AT67</f>
        <v>#REF!</v>
      </c>
      <c r="AV67" s="646" t="e">
        <f>'[5]Percentuais do Cronograma'!#REF!</f>
        <v>#REF!</v>
      </c>
      <c r="AW67" s="647" t="e">
        <f>AV67*[5]QCI!#REF!*[5]QCI!#REF!/100</f>
        <v>#REF!</v>
      </c>
      <c r="AX67" s="647" t="e">
        <f>AV67/100*[5]QCI!#REF!*([5]QCI!#REF!+[5]QCI!#REF!)</f>
        <v>#REF!</v>
      </c>
      <c r="AY67" s="648" t="e">
        <f>AW67+AX67</f>
        <v>#REF!</v>
      </c>
      <c r="AZ67" s="646" t="e">
        <f>'[5]Percentuais do Cronograma'!#REF!</f>
        <v>#REF!</v>
      </c>
      <c r="BA67" s="647" t="e">
        <f>AZ67*[5]QCI!#REF!*[5]QCI!#REF!/100</f>
        <v>#REF!</v>
      </c>
      <c r="BB67" s="647" t="e">
        <f>AZ67/100*[5]QCI!#REF!*([5]QCI!#REF!+[5]QCI!#REF!)</f>
        <v>#REF!</v>
      </c>
      <c r="BC67" s="648" t="e">
        <f>BA67+BB67</f>
        <v>#REF!</v>
      </c>
      <c r="BD67" s="646" t="e">
        <f>'[5]Percentuais do Cronograma'!#REF!</f>
        <v>#REF!</v>
      </c>
      <c r="BE67" s="647" t="e">
        <f>BD67*[5]QCI!#REF!*[5]QCI!#REF!/100</f>
        <v>#REF!</v>
      </c>
      <c r="BF67" s="647" t="e">
        <f>BD67/100*[5]QCI!#REF!*([5]QCI!#REF!+[5]QCI!#REF!)</f>
        <v>#REF!</v>
      </c>
      <c r="BG67" s="648" t="e">
        <f>BE67+BF67</f>
        <v>#REF!</v>
      </c>
      <c r="BH67" s="646" t="e">
        <f>'[5]Percentuais do Cronograma'!#REF!</f>
        <v>#REF!</v>
      </c>
      <c r="BI67" s="647" t="e">
        <f>BH67*[5]QCI!#REF!*[5]QCI!#REF!/100</f>
        <v>#REF!</v>
      </c>
      <c r="BJ67" s="647" t="e">
        <f>BH67/100*[5]QCI!#REF!*([5]QCI!#REF!+[5]QCI!#REF!)</f>
        <v>#REF!</v>
      </c>
      <c r="BK67" s="648" t="e">
        <f>BI67+BJ67</f>
        <v>#REF!</v>
      </c>
      <c r="BL67" s="646" t="e">
        <f>'[5]Percentuais do Cronograma'!#REF!</f>
        <v>#REF!</v>
      </c>
      <c r="BM67" s="647" t="e">
        <f>BL67*[5]QCI!#REF!*[5]QCI!#REF!/100</f>
        <v>#REF!</v>
      </c>
      <c r="BN67" s="647" t="e">
        <f>BL67/100*[5]QCI!#REF!*([5]QCI!#REF!+[5]QCI!#REF!)</f>
        <v>#REF!</v>
      </c>
      <c r="BO67" s="648" t="e">
        <f>BM67+BN67</f>
        <v>#REF!</v>
      </c>
      <c r="BP67" s="646" t="e">
        <f>'[5]Percentuais do Cronograma'!#REF!</f>
        <v>#REF!</v>
      </c>
      <c r="BQ67" s="647" t="e">
        <f>BP67*[5]QCI!#REF!*[5]QCI!#REF!/100</f>
        <v>#REF!</v>
      </c>
      <c r="BR67" s="647" t="e">
        <f>BP67/100*[5]QCI!#REF!*([5]QCI!#REF!+[5]QCI!#REF!)</f>
        <v>#REF!</v>
      </c>
      <c r="BS67" s="648" t="e">
        <f>BQ67+BR67</f>
        <v>#REF!</v>
      </c>
      <c r="BT67" s="646" t="e">
        <f>'[5]Percentuais do Cronograma'!#REF!</f>
        <v>#REF!</v>
      </c>
      <c r="BU67" s="647" t="e">
        <f>BT67*[5]QCI!#REF!*[5]QCI!#REF!/100</f>
        <v>#REF!</v>
      </c>
      <c r="BV67" s="647" t="e">
        <f>BT67/100*[5]QCI!#REF!*([5]QCI!#REF!+[5]QCI!#REF!)</f>
        <v>#REF!</v>
      </c>
      <c r="BW67" s="648" t="e">
        <f>BU67+BV67</f>
        <v>#REF!</v>
      </c>
      <c r="BX67" s="646" t="e">
        <f>'[5]Percentuais do Cronograma'!#REF!</f>
        <v>#REF!</v>
      </c>
      <c r="BY67" s="647" t="e">
        <f>BX67*[5]QCI!#REF!*[5]QCI!#REF!/100</f>
        <v>#REF!</v>
      </c>
      <c r="BZ67" s="647" t="e">
        <f>BX67/100*[5]QCI!#REF!*([5]QCI!#REF!+[5]QCI!#REF!)</f>
        <v>#REF!</v>
      </c>
      <c r="CA67" s="648" t="e">
        <f>BY67+BZ67</f>
        <v>#REF!</v>
      </c>
      <c r="CB67" s="646" t="e">
        <f>'[5]Percentuais do Cronograma'!#REF!</f>
        <v>#REF!</v>
      </c>
      <c r="CC67" s="647" t="e">
        <f>CB67*[5]QCI!#REF!*[5]QCI!#REF!/100</f>
        <v>#REF!</v>
      </c>
      <c r="CD67" s="647" t="e">
        <f>CB67/100*[5]QCI!#REF!*([5]QCI!#REF!+[5]QCI!#REF!)</f>
        <v>#REF!</v>
      </c>
      <c r="CE67" s="648" t="e">
        <f>CC67+CD67</f>
        <v>#REF!</v>
      </c>
      <c r="CF67" s="646" t="e">
        <f>'[5]Percentuais do Cronograma'!#REF!</f>
        <v>#REF!</v>
      </c>
      <c r="CG67" s="647" t="e">
        <f>CF67*[5]QCI!#REF!*[5]QCI!#REF!/100</f>
        <v>#REF!</v>
      </c>
      <c r="CH67" s="647" t="e">
        <f>CF67/100*[5]QCI!#REF!*([5]QCI!#REF!+[5]QCI!#REF!)</f>
        <v>#REF!</v>
      </c>
      <c r="CI67" s="648" t="e">
        <f>CG67+CH67</f>
        <v>#REF!</v>
      </c>
      <c r="CJ67" s="646" t="e">
        <f>'[5]Percentuais do Cronograma'!#REF!</f>
        <v>#REF!</v>
      </c>
      <c r="CK67" s="647" t="e">
        <f>CJ67*[5]QCI!#REF!*[5]QCI!#REF!/100</f>
        <v>#REF!</v>
      </c>
      <c r="CL67" s="647" t="e">
        <f>CJ67/100*[5]QCI!#REF!*([5]QCI!#REF!+[5]QCI!#REF!)</f>
        <v>#REF!</v>
      </c>
      <c r="CM67" s="648" t="e">
        <f>CK67+CL67</f>
        <v>#REF!</v>
      </c>
      <c r="CN67" s="646" t="e">
        <f>'[5]Percentuais do Cronograma'!#REF!</f>
        <v>#REF!</v>
      </c>
      <c r="CO67" s="647" t="e">
        <f>CN67*[5]QCI!#REF!*[5]QCI!#REF!/100</f>
        <v>#REF!</v>
      </c>
      <c r="CP67" s="647" t="e">
        <f>CN67/100*[5]QCI!#REF!*([5]QCI!#REF!+[5]QCI!#REF!)</f>
        <v>#REF!</v>
      </c>
      <c r="CQ67" s="648" t="e">
        <f>CO67+CP67</f>
        <v>#REF!</v>
      </c>
      <c r="CR67" s="646" t="e">
        <f>'[5]Percentuais do Cronograma'!#REF!</f>
        <v>#REF!</v>
      </c>
      <c r="CS67" s="647" t="e">
        <f>CR67*[5]QCI!#REF!*[5]QCI!#REF!/100</f>
        <v>#REF!</v>
      </c>
      <c r="CT67" s="647" t="e">
        <f>CR67/100*[5]QCI!#REF!*([5]QCI!#REF!+[5]QCI!#REF!)</f>
        <v>#REF!</v>
      </c>
      <c r="CU67" s="648" t="e">
        <f>CS67+CT67</f>
        <v>#REF!</v>
      </c>
      <c r="CV67" s="646" t="e">
        <f>'[5]Percentuais do Cronograma'!#REF!</f>
        <v>#REF!</v>
      </c>
      <c r="CW67" s="647" t="e">
        <f>CV67*[5]QCI!#REF!*[5]QCI!#REF!/100</f>
        <v>#REF!</v>
      </c>
      <c r="CX67" s="647" t="e">
        <f>CV67/100*[5]QCI!#REF!*([5]QCI!#REF!+[5]QCI!#REF!)</f>
        <v>#REF!</v>
      </c>
      <c r="CY67" s="648" t="e">
        <f>CW67+CX67</f>
        <v>#REF!</v>
      </c>
      <c r="CZ67" s="646" t="e">
        <f>'[5]Percentuais do Cronograma'!#REF!</f>
        <v>#REF!</v>
      </c>
      <c r="DA67" s="647" t="e">
        <f>CZ67*[5]QCI!#REF!*[5]QCI!#REF!/100</f>
        <v>#REF!</v>
      </c>
      <c r="DB67" s="647" t="e">
        <f>CZ67/100*[5]QCI!#REF!*([5]QCI!#REF!+[5]QCI!#REF!)</f>
        <v>#REF!</v>
      </c>
      <c r="DC67" s="648" t="e">
        <f>DA67+DB67</f>
        <v>#REF!</v>
      </c>
      <c r="DD67" s="646" t="e">
        <f>'[5]Percentuais do Cronograma'!#REF!</f>
        <v>#REF!</v>
      </c>
      <c r="DE67" s="647" t="e">
        <f>DD67*[5]QCI!#REF!*[5]QCI!#REF!/100</f>
        <v>#REF!</v>
      </c>
      <c r="DF67" s="647" t="e">
        <f>DD67/100*[5]QCI!#REF!*([5]QCI!#REF!+[5]QCI!#REF!)</f>
        <v>#REF!</v>
      </c>
      <c r="DG67" s="648" t="e">
        <f>DE67+DF67</f>
        <v>#REF!</v>
      </c>
      <c r="DH67" s="646" t="e">
        <f>'[5]Percentuais do Cronograma'!#REF!</f>
        <v>#REF!</v>
      </c>
      <c r="DI67" s="647" t="e">
        <f>DH67*[5]QCI!#REF!*[5]QCI!#REF!/100</f>
        <v>#REF!</v>
      </c>
      <c r="DJ67" s="647" t="e">
        <f>DH67/100*[5]QCI!#REF!*([5]QCI!#REF!+[5]QCI!#REF!)</f>
        <v>#REF!</v>
      </c>
      <c r="DK67" s="648" t="e">
        <f>DI67+DJ67</f>
        <v>#REF!</v>
      </c>
      <c r="DL67" s="646" t="e">
        <f>'[5]Percentuais do Cronograma'!#REF!</f>
        <v>#REF!</v>
      </c>
      <c r="DM67" s="647" t="e">
        <f>DL67*[5]QCI!#REF!*[5]QCI!#REF!/100</f>
        <v>#REF!</v>
      </c>
      <c r="DN67" s="647" t="e">
        <f>DL67/100*[5]QCI!#REF!*([5]QCI!#REF!+[5]QCI!#REF!)</f>
        <v>#REF!</v>
      </c>
      <c r="DO67" s="648" t="e">
        <f>DM67+DN67</f>
        <v>#REF!</v>
      </c>
      <c r="DP67" s="646" t="e">
        <f>'[5]Percentuais do Cronograma'!#REF!</f>
        <v>#REF!</v>
      </c>
      <c r="DQ67" s="647" t="e">
        <f>DP67*[5]QCI!#REF!*[5]QCI!#REF!/100</f>
        <v>#REF!</v>
      </c>
      <c r="DR67" s="647" t="e">
        <f>DP67/100*[5]QCI!#REF!*([5]QCI!#REF!+[5]QCI!#REF!)</f>
        <v>#REF!</v>
      </c>
      <c r="DS67" s="648" t="e">
        <f>DQ67+DR67</f>
        <v>#REF!</v>
      </c>
      <c r="DT67" s="646" t="e">
        <f>'[5]Percentuais do Cronograma'!#REF!</f>
        <v>#REF!</v>
      </c>
      <c r="DU67" s="647" t="e">
        <f>DT67*[5]QCI!#REF!*[5]QCI!#REF!/100</f>
        <v>#REF!</v>
      </c>
      <c r="DV67" s="647" t="e">
        <f>DT67/100*[5]QCI!#REF!*([5]QCI!#REF!+[5]QCI!#REF!)</f>
        <v>#REF!</v>
      </c>
      <c r="DW67" s="648" t="e">
        <f>DU67+DV67</f>
        <v>#REF!</v>
      </c>
      <c r="DX67" s="646" t="e">
        <f>'[5]Percentuais do Cronograma'!#REF!</f>
        <v>#REF!</v>
      </c>
      <c r="DY67" s="647" t="e">
        <f>DX67*[5]QCI!#REF!*[5]QCI!#REF!/100</f>
        <v>#REF!</v>
      </c>
      <c r="DZ67" s="647" t="e">
        <f>DX67/100*[5]QCI!#REF!*([5]QCI!#REF!+[5]QCI!#REF!)</f>
        <v>#REF!</v>
      </c>
      <c r="EA67" s="648" t="e">
        <f>DY67+DZ67</f>
        <v>#REF!</v>
      </c>
    </row>
    <row r="68" spans="2:131" ht="12.75" hidden="1" customHeight="1">
      <c r="B68" s="649"/>
      <c r="C68" s="650"/>
      <c r="D68" s="651" t="s">
        <v>674</v>
      </c>
      <c r="E68" s="652" t="s">
        <v>676</v>
      </c>
      <c r="F68" s="653">
        <f>IF(F69&lt;&gt;0,F67-F69,0)</f>
        <v>0</v>
      </c>
      <c r="G68" s="654"/>
      <c r="H68" s="655"/>
      <c r="I68" s="656"/>
      <c r="J68" s="656"/>
      <c r="K68" s="657"/>
      <c r="L68" s="658" t="e">
        <f t="shared" ref="L68:BW68" si="52">L67+H68</f>
        <v>#REF!</v>
      </c>
      <c r="M68" s="658" t="e">
        <f t="shared" si="52"/>
        <v>#REF!</v>
      </c>
      <c r="N68" s="659" t="e">
        <f t="shared" si="52"/>
        <v>#REF!</v>
      </c>
      <c r="O68" s="660" t="e">
        <f>#REF!</f>
        <v>#REF!</v>
      </c>
      <c r="P68" s="661" t="e">
        <f t="shared" si="52"/>
        <v>#REF!</v>
      </c>
      <c r="Q68" s="662" t="e">
        <f t="shared" si="52"/>
        <v>#REF!</v>
      </c>
      <c r="R68" s="663" t="e">
        <f t="shared" si="52"/>
        <v>#REF!</v>
      </c>
      <c r="S68" s="664" t="e">
        <f t="shared" si="52"/>
        <v>#REF!</v>
      </c>
      <c r="T68" s="661" t="e">
        <f t="shared" si="52"/>
        <v>#REF!</v>
      </c>
      <c r="U68" s="662" t="e">
        <f t="shared" si="52"/>
        <v>#REF!</v>
      </c>
      <c r="V68" s="663" t="e">
        <f t="shared" si="52"/>
        <v>#REF!</v>
      </c>
      <c r="W68" s="664" t="e">
        <f t="shared" si="52"/>
        <v>#REF!</v>
      </c>
      <c r="X68" s="661" t="e">
        <f t="shared" si="52"/>
        <v>#REF!</v>
      </c>
      <c r="Y68" s="662" t="e">
        <f t="shared" si="52"/>
        <v>#REF!</v>
      </c>
      <c r="Z68" s="663" t="e">
        <f t="shared" si="52"/>
        <v>#REF!</v>
      </c>
      <c r="AA68" s="664" t="e">
        <f t="shared" si="52"/>
        <v>#REF!</v>
      </c>
      <c r="AB68" s="661" t="e">
        <f t="shared" si="52"/>
        <v>#REF!</v>
      </c>
      <c r="AC68" s="662" t="e">
        <f t="shared" si="52"/>
        <v>#REF!</v>
      </c>
      <c r="AD68" s="663" t="e">
        <f t="shared" si="52"/>
        <v>#REF!</v>
      </c>
      <c r="AE68" s="664" t="e">
        <f t="shared" si="52"/>
        <v>#REF!</v>
      </c>
      <c r="AF68" s="661" t="e">
        <f t="shared" si="52"/>
        <v>#REF!</v>
      </c>
      <c r="AG68" s="662" t="e">
        <f t="shared" si="52"/>
        <v>#REF!</v>
      </c>
      <c r="AH68" s="663" t="e">
        <f t="shared" si="52"/>
        <v>#REF!</v>
      </c>
      <c r="AI68" s="664" t="e">
        <f t="shared" si="52"/>
        <v>#REF!</v>
      </c>
      <c r="AJ68" s="661" t="e">
        <f t="shared" si="52"/>
        <v>#REF!</v>
      </c>
      <c r="AK68" s="662" t="e">
        <f t="shared" si="52"/>
        <v>#REF!</v>
      </c>
      <c r="AL68" s="663" t="e">
        <f t="shared" si="52"/>
        <v>#REF!</v>
      </c>
      <c r="AM68" s="664" t="e">
        <f t="shared" si="52"/>
        <v>#REF!</v>
      </c>
      <c r="AN68" s="661" t="e">
        <f t="shared" si="52"/>
        <v>#REF!</v>
      </c>
      <c r="AO68" s="662" t="e">
        <f t="shared" si="52"/>
        <v>#REF!</v>
      </c>
      <c r="AP68" s="663" t="e">
        <f t="shared" si="52"/>
        <v>#REF!</v>
      </c>
      <c r="AQ68" s="664" t="e">
        <f t="shared" si="52"/>
        <v>#REF!</v>
      </c>
      <c r="AR68" s="661" t="e">
        <f t="shared" si="52"/>
        <v>#REF!</v>
      </c>
      <c r="AS68" s="662" t="e">
        <f t="shared" si="52"/>
        <v>#REF!</v>
      </c>
      <c r="AT68" s="663" t="e">
        <f t="shared" si="52"/>
        <v>#REF!</v>
      </c>
      <c r="AU68" s="664" t="e">
        <f t="shared" si="52"/>
        <v>#REF!</v>
      </c>
      <c r="AV68" s="661" t="e">
        <f t="shared" si="52"/>
        <v>#REF!</v>
      </c>
      <c r="AW68" s="662" t="e">
        <f t="shared" si="52"/>
        <v>#REF!</v>
      </c>
      <c r="AX68" s="663" t="e">
        <f t="shared" si="52"/>
        <v>#REF!</v>
      </c>
      <c r="AY68" s="664" t="e">
        <f t="shared" si="52"/>
        <v>#REF!</v>
      </c>
      <c r="AZ68" s="661" t="e">
        <f t="shared" si="52"/>
        <v>#REF!</v>
      </c>
      <c r="BA68" s="662" t="e">
        <f t="shared" si="52"/>
        <v>#REF!</v>
      </c>
      <c r="BB68" s="663" t="e">
        <f t="shared" si="52"/>
        <v>#REF!</v>
      </c>
      <c r="BC68" s="664" t="e">
        <f t="shared" si="52"/>
        <v>#REF!</v>
      </c>
      <c r="BD68" s="661" t="e">
        <f t="shared" si="52"/>
        <v>#REF!</v>
      </c>
      <c r="BE68" s="662" t="e">
        <f t="shared" si="52"/>
        <v>#REF!</v>
      </c>
      <c r="BF68" s="663" t="e">
        <f t="shared" si="52"/>
        <v>#REF!</v>
      </c>
      <c r="BG68" s="664" t="e">
        <f t="shared" si="52"/>
        <v>#REF!</v>
      </c>
      <c r="BH68" s="661" t="e">
        <f t="shared" si="52"/>
        <v>#REF!</v>
      </c>
      <c r="BI68" s="662" t="e">
        <f t="shared" si="52"/>
        <v>#REF!</v>
      </c>
      <c r="BJ68" s="663" t="e">
        <f t="shared" si="52"/>
        <v>#REF!</v>
      </c>
      <c r="BK68" s="664" t="e">
        <f t="shared" si="52"/>
        <v>#REF!</v>
      </c>
      <c r="BL68" s="661" t="e">
        <f t="shared" si="52"/>
        <v>#REF!</v>
      </c>
      <c r="BM68" s="662" t="e">
        <f t="shared" si="52"/>
        <v>#REF!</v>
      </c>
      <c r="BN68" s="663" t="e">
        <f t="shared" si="52"/>
        <v>#REF!</v>
      </c>
      <c r="BO68" s="664" t="e">
        <f t="shared" si="52"/>
        <v>#REF!</v>
      </c>
      <c r="BP68" s="661" t="e">
        <f t="shared" si="52"/>
        <v>#REF!</v>
      </c>
      <c r="BQ68" s="662" t="e">
        <f t="shared" si="52"/>
        <v>#REF!</v>
      </c>
      <c r="BR68" s="663" t="e">
        <f t="shared" si="52"/>
        <v>#REF!</v>
      </c>
      <c r="BS68" s="664" t="e">
        <f t="shared" si="52"/>
        <v>#REF!</v>
      </c>
      <c r="BT68" s="661" t="e">
        <f t="shared" si="52"/>
        <v>#REF!</v>
      </c>
      <c r="BU68" s="662" t="e">
        <f t="shared" si="52"/>
        <v>#REF!</v>
      </c>
      <c r="BV68" s="663" t="e">
        <f t="shared" si="52"/>
        <v>#REF!</v>
      </c>
      <c r="BW68" s="664" t="e">
        <f t="shared" si="52"/>
        <v>#REF!</v>
      </c>
      <c r="BX68" s="661" t="e">
        <f t="shared" ref="BX68:EA68" si="53">BX67+BT68</f>
        <v>#REF!</v>
      </c>
      <c r="BY68" s="662" t="e">
        <f t="shared" si="53"/>
        <v>#REF!</v>
      </c>
      <c r="BZ68" s="663" t="e">
        <f t="shared" si="53"/>
        <v>#REF!</v>
      </c>
      <c r="CA68" s="664" t="e">
        <f t="shared" si="53"/>
        <v>#REF!</v>
      </c>
      <c r="CB68" s="661" t="e">
        <f t="shared" si="53"/>
        <v>#REF!</v>
      </c>
      <c r="CC68" s="662" t="e">
        <f t="shared" si="53"/>
        <v>#REF!</v>
      </c>
      <c r="CD68" s="663" t="e">
        <f t="shared" si="53"/>
        <v>#REF!</v>
      </c>
      <c r="CE68" s="664" t="e">
        <f t="shared" si="53"/>
        <v>#REF!</v>
      </c>
      <c r="CF68" s="661" t="e">
        <f t="shared" si="53"/>
        <v>#REF!</v>
      </c>
      <c r="CG68" s="662" t="e">
        <f t="shared" si="53"/>
        <v>#REF!</v>
      </c>
      <c r="CH68" s="663" t="e">
        <f t="shared" si="53"/>
        <v>#REF!</v>
      </c>
      <c r="CI68" s="664" t="e">
        <f t="shared" si="53"/>
        <v>#REF!</v>
      </c>
      <c r="CJ68" s="661" t="e">
        <f t="shared" si="53"/>
        <v>#REF!</v>
      </c>
      <c r="CK68" s="662" t="e">
        <f t="shared" si="53"/>
        <v>#REF!</v>
      </c>
      <c r="CL68" s="663" t="e">
        <f t="shared" si="53"/>
        <v>#REF!</v>
      </c>
      <c r="CM68" s="664" t="e">
        <f t="shared" si="53"/>
        <v>#REF!</v>
      </c>
      <c r="CN68" s="661" t="e">
        <f t="shared" si="53"/>
        <v>#REF!</v>
      </c>
      <c r="CO68" s="662" t="e">
        <f t="shared" si="53"/>
        <v>#REF!</v>
      </c>
      <c r="CP68" s="663" t="e">
        <f t="shared" si="53"/>
        <v>#REF!</v>
      </c>
      <c r="CQ68" s="664" t="e">
        <f t="shared" si="53"/>
        <v>#REF!</v>
      </c>
      <c r="CR68" s="661" t="e">
        <f t="shared" si="53"/>
        <v>#REF!</v>
      </c>
      <c r="CS68" s="662" t="e">
        <f t="shared" si="53"/>
        <v>#REF!</v>
      </c>
      <c r="CT68" s="663" t="e">
        <f t="shared" si="53"/>
        <v>#REF!</v>
      </c>
      <c r="CU68" s="664" t="e">
        <f t="shared" si="53"/>
        <v>#REF!</v>
      </c>
      <c r="CV68" s="661" t="e">
        <f t="shared" si="53"/>
        <v>#REF!</v>
      </c>
      <c r="CW68" s="662" t="e">
        <f t="shared" si="53"/>
        <v>#REF!</v>
      </c>
      <c r="CX68" s="663" t="e">
        <f t="shared" si="53"/>
        <v>#REF!</v>
      </c>
      <c r="CY68" s="664" t="e">
        <f t="shared" si="53"/>
        <v>#REF!</v>
      </c>
      <c r="CZ68" s="661" t="e">
        <f t="shared" si="53"/>
        <v>#REF!</v>
      </c>
      <c r="DA68" s="662" t="e">
        <f t="shared" si="53"/>
        <v>#REF!</v>
      </c>
      <c r="DB68" s="663" t="e">
        <f t="shared" si="53"/>
        <v>#REF!</v>
      </c>
      <c r="DC68" s="664" t="e">
        <f t="shared" si="53"/>
        <v>#REF!</v>
      </c>
      <c r="DD68" s="661" t="e">
        <f t="shared" si="53"/>
        <v>#REF!</v>
      </c>
      <c r="DE68" s="662" t="e">
        <f t="shared" si="53"/>
        <v>#REF!</v>
      </c>
      <c r="DF68" s="663" t="e">
        <f t="shared" si="53"/>
        <v>#REF!</v>
      </c>
      <c r="DG68" s="664" t="e">
        <f t="shared" si="53"/>
        <v>#REF!</v>
      </c>
      <c r="DH68" s="661" t="e">
        <f t="shared" si="53"/>
        <v>#REF!</v>
      </c>
      <c r="DI68" s="662" t="e">
        <f t="shared" si="53"/>
        <v>#REF!</v>
      </c>
      <c r="DJ68" s="663" t="e">
        <f t="shared" si="53"/>
        <v>#REF!</v>
      </c>
      <c r="DK68" s="664" t="e">
        <f t="shared" si="53"/>
        <v>#REF!</v>
      </c>
      <c r="DL68" s="661" t="e">
        <f t="shared" si="53"/>
        <v>#REF!</v>
      </c>
      <c r="DM68" s="662" t="e">
        <f t="shared" si="53"/>
        <v>#REF!</v>
      </c>
      <c r="DN68" s="663" t="e">
        <f t="shared" si="53"/>
        <v>#REF!</v>
      </c>
      <c r="DO68" s="664" t="e">
        <f t="shared" si="53"/>
        <v>#REF!</v>
      </c>
      <c r="DP68" s="661" t="e">
        <f t="shared" si="53"/>
        <v>#REF!</v>
      </c>
      <c r="DQ68" s="662" t="e">
        <f t="shared" si="53"/>
        <v>#REF!</v>
      </c>
      <c r="DR68" s="663" t="e">
        <f t="shared" si="53"/>
        <v>#REF!</v>
      </c>
      <c r="DS68" s="664" t="e">
        <f t="shared" si="53"/>
        <v>#REF!</v>
      </c>
      <c r="DT68" s="661" t="e">
        <f t="shared" si="53"/>
        <v>#REF!</v>
      </c>
      <c r="DU68" s="662" t="e">
        <f t="shared" si="53"/>
        <v>#REF!</v>
      </c>
      <c r="DV68" s="663" t="e">
        <f t="shared" si="53"/>
        <v>#REF!</v>
      </c>
      <c r="DW68" s="664" t="e">
        <f t="shared" si="53"/>
        <v>#REF!</v>
      </c>
      <c r="DX68" s="661" t="e">
        <f t="shared" si="53"/>
        <v>#REF!</v>
      </c>
      <c r="DY68" s="662" t="e">
        <f t="shared" si="53"/>
        <v>#REF!</v>
      </c>
      <c r="DZ68" s="663" t="e">
        <f t="shared" si="53"/>
        <v>#REF!</v>
      </c>
      <c r="EA68" s="664" t="e">
        <f t="shared" si="53"/>
        <v>#REF!</v>
      </c>
    </row>
    <row r="69" spans="2:131" ht="12.75" hidden="1" customHeight="1">
      <c r="B69" s="649"/>
      <c r="C69" s="650"/>
      <c r="D69" s="665" t="s">
        <v>677</v>
      </c>
      <c r="E69" s="666" t="s">
        <v>678</v>
      </c>
      <c r="F69" s="667"/>
      <c r="G69" s="668">
        <f>IF(F69=0,0,F69/F$115)</f>
        <v>0</v>
      </c>
      <c r="H69" s="669"/>
      <c r="I69" s="670"/>
      <c r="J69" s="670"/>
      <c r="K69" s="671"/>
      <c r="L69" s="672">
        <f>IF(O69&lt;&gt;0,(O69/$F69)*100,0)</f>
        <v>0</v>
      </c>
      <c r="M69" s="672">
        <f>ROUND(O69*[5]QCI!$R$16,2)</f>
        <v>0</v>
      </c>
      <c r="N69" s="673">
        <f>O69-M69</f>
        <v>0</v>
      </c>
      <c r="O69" s="674"/>
      <c r="P69" s="675">
        <f>IF(S69&lt;&gt;0,(S69/$F69)*100,0)</f>
        <v>0</v>
      </c>
      <c r="Q69" s="672">
        <f>ROUND(S69*[5]QCI!$R$16,2)</f>
        <v>0</v>
      </c>
      <c r="R69" s="672">
        <f>S69-Q69</f>
        <v>0</v>
      </c>
      <c r="S69" s="674"/>
      <c r="T69" s="675">
        <f>IF(W69&lt;&gt;0,(W69/$F69)*100,0)</f>
        <v>0</v>
      </c>
      <c r="U69" s="672">
        <f>ROUND(W69*[5]QCI!$R$16,2)</f>
        <v>0</v>
      </c>
      <c r="V69" s="672">
        <f>W69-U69</f>
        <v>0</v>
      </c>
      <c r="W69" s="674"/>
      <c r="X69" s="675">
        <f>IF(AA69&lt;&gt;0,(AA69/$F69)*100,0)</f>
        <v>0</v>
      </c>
      <c r="Y69" s="672">
        <f>ROUND(AA69*[5]QCI!$R$16,2)</f>
        <v>0</v>
      </c>
      <c r="Z69" s="672">
        <f>AA69-Y69</f>
        <v>0</v>
      </c>
      <c r="AA69" s="674"/>
      <c r="AB69" s="675">
        <f>IF(AE69&lt;&gt;0,(AE69/$F69)*100,0)</f>
        <v>0</v>
      </c>
      <c r="AC69" s="672">
        <f>ROUND(AE69*[5]QCI!$R$16,2)</f>
        <v>0</v>
      </c>
      <c r="AD69" s="672">
        <f>AE69-AC69</f>
        <v>0</v>
      </c>
      <c r="AE69" s="674"/>
      <c r="AF69" s="675">
        <f>IF(AI69&lt;&gt;0,(AI69/$F69)*100,0)</f>
        <v>0</v>
      </c>
      <c r="AG69" s="672">
        <f>ROUND(AI69*[5]QCI!$R$16,2)</f>
        <v>0</v>
      </c>
      <c r="AH69" s="672">
        <f>AI69-AG69</f>
        <v>0</v>
      </c>
      <c r="AI69" s="674"/>
      <c r="AJ69" s="675">
        <f>IF(AM69&lt;&gt;0,(AM69/$F69)*100,0)</f>
        <v>0</v>
      </c>
      <c r="AK69" s="672">
        <f>ROUND(AM69*[5]QCI!$R$16,2)</f>
        <v>0</v>
      </c>
      <c r="AL69" s="672">
        <f>AM69-AK69</f>
        <v>0</v>
      </c>
      <c r="AM69" s="674"/>
      <c r="AN69" s="675">
        <f>IF(AQ69&lt;&gt;0,(AQ69/$F69)*100,0)</f>
        <v>0</v>
      </c>
      <c r="AO69" s="672">
        <f>ROUND(AQ69*[5]QCI!$R$16,2)</f>
        <v>0</v>
      </c>
      <c r="AP69" s="672">
        <f>AQ69-AO69</f>
        <v>0</v>
      </c>
      <c r="AQ69" s="674"/>
      <c r="AR69" s="675">
        <f>IF(AU69&lt;&gt;0,(AU69/$F69)*100,0)</f>
        <v>0</v>
      </c>
      <c r="AS69" s="672">
        <f>ROUND(AU69*[5]QCI!$R$16,2)</f>
        <v>0</v>
      </c>
      <c r="AT69" s="672">
        <f>AU69-AS69</f>
        <v>0</v>
      </c>
      <c r="AU69" s="674"/>
      <c r="AV69" s="675">
        <f>IF(AY69&lt;&gt;0,(AY69/$F69)*100,0)</f>
        <v>0</v>
      </c>
      <c r="AW69" s="672">
        <f>ROUND(AY69*[5]QCI!$R$16,2)</f>
        <v>0</v>
      </c>
      <c r="AX69" s="672">
        <f>AY69-AW69</f>
        <v>0</v>
      </c>
      <c r="AY69" s="674"/>
      <c r="AZ69" s="675">
        <f>IF(BC69&lt;&gt;0,(BC69/$F69)*100,0)</f>
        <v>0</v>
      </c>
      <c r="BA69" s="672">
        <f>ROUND(BC69*[5]QCI!$R$16,2)</f>
        <v>0</v>
      </c>
      <c r="BB69" s="672">
        <f>BC69-BA69</f>
        <v>0</v>
      </c>
      <c r="BC69" s="674"/>
      <c r="BD69" s="675">
        <f>IF(BG69&lt;&gt;0,(BG69/$F69)*100,0)</f>
        <v>0</v>
      </c>
      <c r="BE69" s="672">
        <f>ROUND(BG69*[5]QCI!$R$16,2)</f>
        <v>0</v>
      </c>
      <c r="BF69" s="672">
        <f>BG69-BE69</f>
        <v>0</v>
      </c>
      <c r="BG69" s="674"/>
      <c r="BH69" s="675">
        <f>IF(BK69&lt;&gt;0,(BK69/$F69)*100,0)</f>
        <v>0</v>
      </c>
      <c r="BI69" s="672">
        <f>ROUND(BK69*[5]QCI!$R$16,2)</f>
        <v>0</v>
      </c>
      <c r="BJ69" s="672">
        <f>BK69-BI69</f>
        <v>0</v>
      </c>
      <c r="BK69" s="674"/>
      <c r="BL69" s="675">
        <f>IF(BO69&lt;&gt;0,(BO69/$F69)*100,0)</f>
        <v>0</v>
      </c>
      <c r="BM69" s="672">
        <f>ROUND(BO69*[5]QCI!$R$16,2)</f>
        <v>0</v>
      </c>
      <c r="BN69" s="672">
        <f>BO69-BM69</f>
        <v>0</v>
      </c>
      <c r="BO69" s="674"/>
      <c r="BP69" s="675">
        <f>IF(BS69&lt;&gt;0,(BS69/$F69)*100,0)</f>
        <v>0</v>
      </c>
      <c r="BQ69" s="672">
        <f>ROUND(BS69*[5]QCI!$R$16,2)</f>
        <v>0</v>
      </c>
      <c r="BR69" s="672">
        <f>BS69-BQ69</f>
        <v>0</v>
      </c>
      <c r="BS69" s="674"/>
      <c r="BT69" s="675">
        <f>IF(BW69&lt;&gt;0,(BW69/$F69)*100,0)</f>
        <v>0</v>
      </c>
      <c r="BU69" s="672">
        <f>ROUND(BW69*[5]QCI!$R$16,2)</f>
        <v>0</v>
      </c>
      <c r="BV69" s="672">
        <f>BW69-BU69</f>
        <v>0</v>
      </c>
      <c r="BW69" s="674"/>
      <c r="BX69" s="675">
        <f>IF(CA69&lt;&gt;0,(CA69/$F69)*100,0)</f>
        <v>0</v>
      </c>
      <c r="BY69" s="672">
        <f>ROUND(CA69*[5]QCI!$R$16,2)</f>
        <v>0</v>
      </c>
      <c r="BZ69" s="672">
        <f>CA69-BY69</f>
        <v>0</v>
      </c>
      <c r="CA69" s="674"/>
      <c r="CB69" s="675">
        <f>IF(CE69&lt;&gt;0,(CE69/$F69)*100,0)</f>
        <v>0</v>
      </c>
      <c r="CC69" s="672">
        <f>ROUND(CE69*[5]QCI!$R$16,2)</f>
        <v>0</v>
      </c>
      <c r="CD69" s="672">
        <f>CE69-CC69</f>
        <v>0</v>
      </c>
      <c r="CE69" s="674"/>
      <c r="CF69" s="675">
        <f>IF(CI69&lt;&gt;0,(CI69/$F69)*100,0)</f>
        <v>0</v>
      </c>
      <c r="CG69" s="672">
        <f>ROUND(CI69*[5]QCI!$R$16,2)</f>
        <v>0</v>
      </c>
      <c r="CH69" s="672">
        <f>CI69-CG69</f>
        <v>0</v>
      </c>
      <c r="CI69" s="674"/>
      <c r="CJ69" s="675">
        <f>IF(CM69&lt;&gt;0,(CM69/$F69)*100,0)</f>
        <v>0</v>
      </c>
      <c r="CK69" s="672">
        <f>ROUND(CM69*[5]QCI!$R$16,2)</f>
        <v>0</v>
      </c>
      <c r="CL69" s="672">
        <f>CM69-CK69</f>
        <v>0</v>
      </c>
      <c r="CM69" s="674"/>
      <c r="CN69" s="675">
        <f>IF(CQ69&lt;&gt;0,(CQ69/$F69)*100,0)</f>
        <v>0</v>
      </c>
      <c r="CO69" s="672">
        <f>ROUND(CQ69*[5]QCI!$R$16,2)</f>
        <v>0</v>
      </c>
      <c r="CP69" s="672">
        <f>CQ69-CO69</f>
        <v>0</v>
      </c>
      <c r="CQ69" s="674"/>
      <c r="CR69" s="675">
        <f>IF(CU69&lt;&gt;0,(CU69/$F69)*100,0)</f>
        <v>0</v>
      </c>
      <c r="CS69" s="672">
        <f>ROUND(CU69*[5]QCI!$R$16,2)</f>
        <v>0</v>
      </c>
      <c r="CT69" s="672">
        <f>CU69-CS69</f>
        <v>0</v>
      </c>
      <c r="CU69" s="674"/>
      <c r="CV69" s="675">
        <f>IF(CY69&lt;&gt;0,(CY69/$F69)*100,0)</f>
        <v>0</v>
      </c>
      <c r="CW69" s="672">
        <f>ROUND(CY69*[5]QCI!$R$16,2)</f>
        <v>0</v>
      </c>
      <c r="CX69" s="672">
        <f>CY69-CW69</f>
        <v>0</v>
      </c>
      <c r="CY69" s="674"/>
      <c r="CZ69" s="675">
        <f>IF(DC69&lt;&gt;0,(DC69/$F69)*100,0)</f>
        <v>0</v>
      </c>
      <c r="DA69" s="672">
        <f>ROUND(DC69*[5]QCI!$R$16,2)</f>
        <v>0</v>
      </c>
      <c r="DB69" s="672">
        <f>DC69-DA69</f>
        <v>0</v>
      </c>
      <c r="DC69" s="674"/>
      <c r="DD69" s="675">
        <f>IF(DG69&lt;&gt;0,(DG69/$F69)*100,0)</f>
        <v>0</v>
      </c>
      <c r="DE69" s="672">
        <f>ROUND(DG69*[5]QCI!$R$16,2)</f>
        <v>0</v>
      </c>
      <c r="DF69" s="672">
        <f>DG69-DE69</f>
        <v>0</v>
      </c>
      <c r="DG69" s="674"/>
      <c r="DH69" s="675">
        <f>IF(DK69&lt;&gt;0,(DK69/$F69)*100,0)</f>
        <v>0</v>
      </c>
      <c r="DI69" s="672">
        <f>ROUND(DK69*[5]QCI!$R$16,2)</f>
        <v>0</v>
      </c>
      <c r="DJ69" s="672">
        <f>DK69-DI69</f>
        <v>0</v>
      </c>
      <c r="DK69" s="674"/>
      <c r="DL69" s="675">
        <f>IF(DO69&lt;&gt;0,(DO69/$F69)*100,0)</f>
        <v>0</v>
      </c>
      <c r="DM69" s="672">
        <f>ROUND(DO69*[5]QCI!$R$16,2)</f>
        <v>0</v>
      </c>
      <c r="DN69" s="672">
        <f>DO69-DM69</f>
        <v>0</v>
      </c>
      <c r="DO69" s="674"/>
      <c r="DP69" s="675">
        <f>IF(DS69&lt;&gt;0,(DS69/$F69)*100,0)</f>
        <v>0</v>
      </c>
      <c r="DQ69" s="672">
        <f>ROUND(DS69*[5]QCI!$R$16,2)</f>
        <v>0</v>
      </c>
      <c r="DR69" s="672">
        <f>DS69-DQ69</f>
        <v>0</v>
      </c>
      <c r="DS69" s="674"/>
      <c r="DT69" s="675">
        <f>IF(DW69&lt;&gt;0,(DW69/$F69)*100,0)</f>
        <v>0</v>
      </c>
      <c r="DU69" s="672">
        <f>ROUND(DW69*[5]QCI!$R$16,2)</f>
        <v>0</v>
      </c>
      <c r="DV69" s="672">
        <f>DW69-DU69</f>
        <v>0</v>
      </c>
      <c r="DW69" s="674"/>
      <c r="DX69" s="675">
        <f>IF(EA69&lt;&gt;0,(EA69/$F69)*100,0)</f>
        <v>0</v>
      </c>
      <c r="DY69" s="672">
        <f>ROUND(EA69*[5]QCI!$R$16,2)</f>
        <v>0</v>
      </c>
      <c r="DZ69" s="672">
        <f>EA69-DY69</f>
        <v>0</v>
      </c>
      <c r="EA69" s="674"/>
    </row>
    <row r="70" spans="2:131" ht="12.75" hidden="1" customHeight="1">
      <c r="B70" s="688"/>
      <c r="C70" s="650"/>
      <c r="D70" s="676" t="s">
        <v>679</v>
      </c>
      <c r="E70" s="677" t="s">
        <v>680</v>
      </c>
      <c r="F70" s="678" t="e">
        <f>IF(F69=0,F67,F69)</f>
        <v>#REF!</v>
      </c>
      <c r="G70" s="679"/>
      <c r="H70" s="680"/>
      <c r="I70" s="681"/>
      <c r="J70" s="681"/>
      <c r="K70" s="682"/>
      <c r="L70" s="683">
        <f t="shared" ref="L70:BW70" si="54">L69+H70</f>
        <v>0</v>
      </c>
      <c r="M70" s="683">
        <f t="shared" si="54"/>
        <v>0</v>
      </c>
      <c r="N70" s="684">
        <f t="shared" si="54"/>
        <v>0</v>
      </c>
      <c r="O70" s="685">
        <f t="shared" si="54"/>
        <v>0</v>
      </c>
      <c r="P70" s="686">
        <f t="shared" si="54"/>
        <v>0</v>
      </c>
      <c r="Q70" s="683">
        <f t="shared" si="54"/>
        <v>0</v>
      </c>
      <c r="R70" s="683">
        <f t="shared" si="54"/>
        <v>0</v>
      </c>
      <c r="S70" s="685">
        <f t="shared" si="54"/>
        <v>0</v>
      </c>
      <c r="T70" s="686">
        <f t="shared" si="54"/>
        <v>0</v>
      </c>
      <c r="U70" s="683">
        <f t="shared" si="54"/>
        <v>0</v>
      </c>
      <c r="V70" s="683">
        <f t="shared" si="54"/>
        <v>0</v>
      </c>
      <c r="W70" s="685">
        <f t="shared" si="54"/>
        <v>0</v>
      </c>
      <c r="X70" s="686">
        <f t="shared" si="54"/>
        <v>0</v>
      </c>
      <c r="Y70" s="683">
        <f t="shared" si="54"/>
        <v>0</v>
      </c>
      <c r="Z70" s="683">
        <f t="shared" si="54"/>
        <v>0</v>
      </c>
      <c r="AA70" s="685">
        <f t="shared" si="54"/>
        <v>0</v>
      </c>
      <c r="AB70" s="686">
        <f t="shared" si="54"/>
        <v>0</v>
      </c>
      <c r="AC70" s="683">
        <f t="shared" si="54"/>
        <v>0</v>
      </c>
      <c r="AD70" s="683">
        <f t="shared" si="54"/>
        <v>0</v>
      </c>
      <c r="AE70" s="685">
        <f t="shared" si="54"/>
        <v>0</v>
      </c>
      <c r="AF70" s="686">
        <f t="shared" si="54"/>
        <v>0</v>
      </c>
      <c r="AG70" s="683">
        <f t="shared" si="54"/>
        <v>0</v>
      </c>
      <c r="AH70" s="683">
        <f t="shared" si="54"/>
        <v>0</v>
      </c>
      <c r="AI70" s="685">
        <f t="shared" si="54"/>
        <v>0</v>
      </c>
      <c r="AJ70" s="686">
        <f t="shared" si="54"/>
        <v>0</v>
      </c>
      <c r="AK70" s="683">
        <f t="shared" si="54"/>
        <v>0</v>
      </c>
      <c r="AL70" s="683">
        <f t="shared" si="54"/>
        <v>0</v>
      </c>
      <c r="AM70" s="685">
        <f t="shared" si="54"/>
        <v>0</v>
      </c>
      <c r="AN70" s="686">
        <f t="shared" si="54"/>
        <v>0</v>
      </c>
      <c r="AO70" s="683">
        <f t="shared" si="54"/>
        <v>0</v>
      </c>
      <c r="AP70" s="683">
        <f t="shared" si="54"/>
        <v>0</v>
      </c>
      <c r="AQ70" s="685">
        <f t="shared" si="54"/>
        <v>0</v>
      </c>
      <c r="AR70" s="686">
        <f t="shared" si="54"/>
        <v>0</v>
      </c>
      <c r="AS70" s="683">
        <f t="shared" si="54"/>
        <v>0</v>
      </c>
      <c r="AT70" s="683">
        <f t="shared" si="54"/>
        <v>0</v>
      </c>
      <c r="AU70" s="685">
        <f t="shared" si="54"/>
        <v>0</v>
      </c>
      <c r="AV70" s="686">
        <f t="shared" si="54"/>
        <v>0</v>
      </c>
      <c r="AW70" s="683">
        <f t="shared" si="54"/>
        <v>0</v>
      </c>
      <c r="AX70" s="683">
        <f t="shared" si="54"/>
        <v>0</v>
      </c>
      <c r="AY70" s="685">
        <f t="shared" si="54"/>
        <v>0</v>
      </c>
      <c r="AZ70" s="686">
        <f t="shared" si="54"/>
        <v>0</v>
      </c>
      <c r="BA70" s="683">
        <f t="shared" si="54"/>
        <v>0</v>
      </c>
      <c r="BB70" s="683">
        <f t="shared" si="54"/>
        <v>0</v>
      </c>
      <c r="BC70" s="685">
        <f t="shared" si="54"/>
        <v>0</v>
      </c>
      <c r="BD70" s="686">
        <f t="shared" si="54"/>
        <v>0</v>
      </c>
      <c r="BE70" s="683">
        <f t="shared" si="54"/>
        <v>0</v>
      </c>
      <c r="BF70" s="683">
        <f t="shared" si="54"/>
        <v>0</v>
      </c>
      <c r="BG70" s="685">
        <f t="shared" si="54"/>
        <v>0</v>
      </c>
      <c r="BH70" s="686">
        <f t="shared" si="54"/>
        <v>0</v>
      </c>
      <c r="BI70" s="683">
        <f t="shared" si="54"/>
        <v>0</v>
      </c>
      <c r="BJ70" s="683">
        <f t="shared" si="54"/>
        <v>0</v>
      </c>
      <c r="BK70" s="685">
        <f t="shared" si="54"/>
        <v>0</v>
      </c>
      <c r="BL70" s="686">
        <f t="shared" si="54"/>
        <v>0</v>
      </c>
      <c r="BM70" s="683">
        <f t="shared" si="54"/>
        <v>0</v>
      </c>
      <c r="BN70" s="683">
        <f t="shared" si="54"/>
        <v>0</v>
      </c>
      <c r="BO70" s="685">
        <f t="shared" si="54"/>
        <v>0</v>
      </c>
      <c r="BP70" s="686">
        <f t="shared" si="54"/>
        <v>0</v>
      </c>
      <c r="BQ70" s="683">
        <f t="shared" si="54"/>
        <v>0</v>
      </c>
      <c r="BR70" s="683">
        <f t="shared" si="54"/>
        <v>0</v>
      </c>
      <c r="BS70" s="685">
        <f t="shared" si="54"/>
        <v>0</v>
      </c>
      <c r="BT70" s="686">
        <f t="shared" si="54"/>
        <v>0</v>
      </c>
      <c r="BU70" s="683">
        <f t="shared" si="54"/>
        <v>0</v>
      </c>
      <c r="BV70" s="683">
        <f t="shared" si="54"/>
        <v>0</v>
      </c>
      <c r="BW70" s="685">
        <f t="shared" si="54"/>
        <v>0</v>
      </c>
      <c r="BX70" s="686">
        <f t="shared" ref="BX70:EA70" si="55">BX69+BT70</f>
        <v>0</v>
      </c>
      <c r="BY70" s="683">
        <f t="shared" si="55"/>
        <v>0</v>
      </c>
      <c r="BZ70" s="683">
        <f t="shared" si="55"/>
        <v>0</v>
      </c>
      <c r="CA70" s="685">
        <f t="shared" si="55"/>
        <v>0</v>
      </c>
      <c r="CB70" s="686">
        <f t="shared" si="55"/>
        <v>0</v>
      </c>
      <c r="CC70" s="683">
        <f t="shared" si="55"/>
        <v>0</v>
      </c>
      <c r="CD70" s="683">
        <f t="shared" si="55"/>
        <v>0</v>
      </c>
      <c r="CE70" s="685">
        <f t="shared" si="55"/>
        <v>0</v>
      </c>
      <c r="CF70" s="686">
        <f t="shared" si="55"/>
        <v>0</v>
      </c>
      <c r="CG70" s="683">
        <f t="shared" si="55"/>
        <v>0</v>
      </c>
      <c r="CH70" s="683">
        <f t="shared" si="55"/>
        <v>0</v>
      </c>
      <c r="CI70" s="685">
        <f t="shared" si="55"/>
        <v>0</v>
      </c>
      <c r="CJ70" s="686">
        <f t="shared" si="55"/>
        <v>0</v>
      </c>
      <c r="CK70" s="683">
        <f t="shared" si="55"/>
        <v>0</v>
      </c>
      <c r="CL70" s="683">
        <f t="shared" si="55"/>
        <v>0</v>
      </c>
      <c r="CM70" s="685">
        <f t="shared" si="55"/>
        <v>0</v>
      </c>
      <c r="CN70" s="686">
        <f t="shared" si="55"/>
        <v>0</v>
      </c>
      <c r="CO70" s="683">
        <f t="shared" si="55"/>
        <v>0</v>
      </c>
      <c r="CP70" s="683">
        <f t="shared" si="55"/>
        <v>0</v>
      </c>
      <c r="CQ70" s="685">
        <f t="shared" si="55"/>
        <v>0</v>
      </c>
      <c r="CR70" s="686">
        <f t="shared" si="55"/>
        <v>0</v>
      </c>
      <c r="CS70" s="683">
        <f t="shared" si="55"/>
        <v>0</v>
      </c>
      <c r="CT70" s="683">
        <f t="shared" si="55"/>
        <v>0</v>
      </c>
      <c r="CU70" s="685">
        <f t="shared" si="55"/>
        <v>0</v>
      </c>
      <c r="CV70" s="686">
        <f t="shared" si="55"/>
        <v>0</v>
      </c>
      <c r="CW70" s="683">
        <f t="shared" si="55"/>
        <v>0</v>
      </c>
      <c r="CX70" s="683">
        <f t="shared" si="55"/>
        <v>0</v>
      </c>
      <c r="CY70" s="685">
        <f t="shared" si="55"/>
        <v>0</v>
      </c>
      <c r="CZ70" s="686">
        <f t="shared" si="55"/>
        <v>0</v>
      </c>
      <c r="DA70" s="683">
        <f t="shared" si="55"/>
        <v>0</v>
      </c>
      <c r="DB70" s="683">
        <f t="shared" si="55"/>
        <v>0</v>
      </c>
      <c r="DC70" s="685">
        <f t="shared" si="55"/>
        <v>0</v>
      </c>
      <c r="DD70" s="686">
        <f t="shared" si="55"/>
        <v>0</v>
      </c>
      <c r="DE70" s="683">
        <f t="shared" si="55"/>
        <v>0</v>
      </c>
      <c r="DF70" s="683">
        <f t="shared" si="55"/>
        <v>0</v>
      </c>
      <c r="DG70" s="685">
        <f t="shared" si="55"/>
        <v>0</v>
      </c>
      <c r="DH70" s="686">
        <f t="shared" si="55"/>
        <v>0</v>
      </c>
      <c r="DI70" s="683">
        <f t="shared" si="55"/>
        <v>0</v>
      </c>
      <c r="DJ70" s="683">
        <f t="shared" si="55"/>
        <v>0</v>
      </c>
      <c r="DK70" s="685">
        <f t="shared" si="55"/>
        <v>0</v>
      </c>
      <c r="DL70" s="686">
        <f t="shared" si="55"/>
        <v>0</v>
      </c>
      <c r="DM70" s="683">
        <f t="shared" si="55"/>
        <v>0</v>
      </c>
      <c r="DN70" s="683">
        <f t="shared" si="55"/>
        <v>0</v>
      </c>
      <c r="DO70" s="685">
        <f t="shared" si="55"/>
        <v>0</v>
      </c>
      <c r="DP70" s="686">
        <f t="shared" si="55"/>
        <v>0</v>
      </c>
      <c r="DQ70" s="683">
        <f t="shared" si="55"/>
        <v>0</v>
      </c>
      <c r="DR70" s="683">
        <f t="shared" si="55"/>
        <v>0</v>
      </c>
      <c r="DS70" s="685">
        <f t="shared" si="55"/>
        <v>0</v>
      </c>
      <c r="DT70" s="686">
        <f t="shared" si="55"/>
        <v>0</v>
      </c>
      <c r="DU70" s="683">
        <f t="shared" si="55"/>
        <v>0</v>
      </c>
      <c r="DV70" s="683">
        <f t="shared" si="55"/>
        <v>0</v>
      </c>
      <c r="DW70" s="685">
        <f t="shared" si="55"/>
        <v>0</v>
      </c>
      <c r="DX70" s="686">
        <f t="shared" si="55"/>
        <v>0</v>
      </c>
      <c r="DY70" s="683">
        <f t="shared" si="55"/>
        <v>0</v>
      </c>
      <c r="DZ70" s="683">
        <f t="shared" si="55"/>
        <v>0</v>
      </c>
      <c r="EA70" s="685">
        <f t="shared" si="55"/>
        <v>0</v>
      </c>
    </row>
    <row r="71" spans="2:131" ht="12.75" customHeight="1">
      <c r="B71" s="633">
        <v>15</v>
      </c>
      <c r="C71" s="687" t="e">
        <f>[5]QCI!C78</f>
        <v>#REF!</v>
      </c>
      <c r="D71" s="635" t="s">
        <v>674</v>
      </c>
      <c r="E71" s="636" t="s">
        <v>675</v>
      </c>
      <c r="F71" s="637" t="e">
        <f>[5]QCI!Y78</f>
        <v>#REF!</v>
      </c>
      <c r="G71" s="638">
        <f>'[5]Percentuais do Cronograma'!G28</f>
        <v>2.4999999907766288E-2</v>
      </c>
      <c r="H71" s="639"/>
      <c r="I71" s="640"/>
      <c r="J71" s="640"/>
      <c r="K71" s="641"/>
      <c r="L71" s="642">
        <f>'[5]Percentuais do Cronograma'!H28</f>
        <v>2.7777777777777777</v>
      </c>
      <c r="M71" s="643" t="e">
        <f>L71*[5]QCI!$Y78*[5]QCI!$R78/100</f>
        <v>#REF!</v>
      </c>
      <c r="N71" s="644" t="e">
        <f>L71/100*[5]QCI!$Y78*([5]QCI!$U78+[5]QCI!$W78)</f>
        <v>#REF!</v>
      </c>
      <c r="O71" s="645" t="e">
        <f>M71+N71</f>
        <v>#REF!</v>
      </c>
      <c r="P71" s="646">
        <f>'[5]Percentuais do Cronograma'!L28</f>
        <v>4.1873129146060402</v>
      </c>
      <c r="Q71" s="647" t="e">
        <f>P71*[5]QCI!$Y78*[5]QCI!$R78/100</f>
        <v>#REF!</v>
      </c>
      <c r="R71" s="647" t="e">
        <f>P71/100*[5]QCI!$Y78*([5]QCI!$U78+[5]QCI!$W78)</f>
        <v>#REF!</v>
      </c>
      <c r="S71" s="648" t="e">
        <f>Q71+R71</f>
        <v>#REF!</v>
      </c>
      <c r="T71" s="646">
        <f>'[5]Percentuais do Cronograma'!P28</f>
        <v>2.5492386844138561</v>
      </c>
      <c r="U71" s="647" t="e">
        <f>T71*[5]QCI!$Y78*[5]QCI!$R78/100</f>
        <v>#REF!</v>
      </c>
      <c r="V71" s="647" t="e">
        <f>T71/100*[5]QCI!$Y78*([5]QCI!$U78+[5]QCI!$W78)</f>
        <v>#REF!</v>
      </c>
      <c r="W71" s="648" t="e">
        <f>U71+V71</f>
        <v>#REF!</v>
      </c>
      <c r="X71" s="646">
        <f>'[5]Percentuais do Cronograma'!T28</f>
        <v>3.0896074539120817</v>
      </c>
      <c r="Y71" s="647" t="e">
        <f>X71*[5]QCI!$Y78*[5]QCI!$R78/100</f>
        <v>#REF!</v>
      </c>
      <c r="Z71" s="647" t="e">
        <f>X71/100*[5]QCI!$Y78*([5]QCI!$U78+[5]QCI!$W78)</f>
        <v>#REF!</v>
      </c>
      <c r="AA71" s="648" t="e">
        <f>Y71+Z71</f>
        <v>#REF!</v>
      </c>
      <c r="AB71" s="646">
        <f>'[5]Percentuais do Cronograma'!X28</f>
        <v>2.2143454930156992</v>
      </c>
      <c r="AC71" s="647" t="e">
        <f>AB71*[5]QCI!$Y78*[5]QCI!$R78/100</f>
        <v>#REF!</v>
      </c>
      <c r="AD71" s="647" t="e">
        <f>AB71/100*[5]QCI!$Y78*([5]QCI!$U78+[5]QCI!$W78)</f>
        <v>#REF!</v>
      </c>
      <c r="AE71" s="648" t="e">
        <f>AC71+AD71</f>
        <v>#REF!</v>
      </c>
      <c r="AF71" s="646">
        <f>'[5]Percentuais do Cronograma'!AB28</f>
        <v>2.4570314257155634</v>
      </c>
      <c r="AG71" s="647" t="e">
        <f>AF71*[5]QCI!$Y78*[5]QCI!$R78/100</f>
        <v>#REF!</v>
      </c>
      <c r="AH71" s="647" t="e">
        <f>AF71/100*[5]QCI!$Y78*([5]QCI!$U78+[5]QCI!$W78)</f>
        <v>#REF!</v>
      </c>
      <c r="AI71" s="648" t="e">
        <f>AG71+AH71</f>
        <v>#REF!</v>
      </c>
      <c r="AJ71" s="646">
        <f>'[5]Percentuais do Cronograma'!AF28</f>
        <v>2.2143454930156992</v>
      </c>
      <c r="AK71" s="647" t="e">
        <f>AJ71*[5]QCI!$Y78*[5]QCI!$R78/100</f>
        <v>#REF!</v>
      </c>
      <c r="AL71" s="647" t="e">
        <f>AJ71/100*[5]QCI!$Y78*([5]QCI!$U78+[5]QCI!$W78)</f>
        <v>#REF!</v>
      </c>
      <c r="AM71" s="648" t="e">
        <f>AK71+AL71</f>
        <v>#REF!</v>
      </c>
      <c r="AN71" s="646">
        <f>'[5]Percentuais do Cronograma'!AJ28</f>
        <v>2.4570314257155634</v>
      </c>
      <c r="AO71" s="647" t="e">
        <f>AN71*[5]QCI!$Y78*[5]QCI!$R78/100</f>
        <v>#REF!</v>
      </c>
      <c r="AP71" s="647" t="e">
        <f>AN71/100*[5]QCI!$Y78*([5]QCI!$U78+[5]QCI!$W78)</f>
        <v>#REF!</v>
      </c>
      <c r="AQ71" s="648" t="e">
        <f>AO71+AP71</f>
        <v>#REF!</v>
      </c>
      <c r="AR71" s="646">
        <f>'[5]Percentuais do Cronograma'!AN28</f>
        <v>2.2143454930156992</v>
      </c>
      <c r="AS71" s="647" t="e">
        <f>AR71*[5]QCI!$Y78*[5]QCI!$R78/100</f>
        <v>#REF!</v>
      </c>
      <c r="AT71" s="647" t="e">
        <f>AR71/100*[5]QCI!$Y78*([5]QCI!$U78+[5]QCI!$W78)</f>
        <v>#REF!</v>
      </c>
      <c r="AU71" s="648" t="e">
        <f>AS71+AT71</f>
        <v>#REF!</v>
      </c>
      <c r="AV71" s="646">
        <f>'[5]Percentuais do Cronograma'!AR28</f>
        <v>2.4570314257155634</v>
      </c>
      <c r="AW71" s="647" t="e">
        <f>AV71*[5]QCI!$Y78*[5]QCI!$R78/100</f>
        <v>#REF!</v>
      </c>
      <c r="AX71" s="647" t="e">
        <f>AV71/100*[5]QCI!$Y78*([5]QCI!$U78+[5]QCI!$W78)</f>
        <v>#REF!</v>
      </c>
      <c r="AY71" s="648" t="e">
        <f>AW71+AX71</f>
        <v>#REF!</v>
      </c>
      <c r="AZ71" s="646">
        <f>'[5]Percentuais do Cronograma'!AV28</f>
        <v>2.2143454930156992</v>
      </c>
      <c r="BA71" s="647" t="e">
        <f>AZ71*[5]QCI!$Y78*[5]QCI!$R78/100</f>
        <v>#REF!</v>
      </c>
      <c r="BB71" s="647" t="e">
        <f>AZ71/100*[5]QCI!$Y78*([5]QCI!$U78+[5]QCI!$W78)</f>
        <v>#REF!</v>
      </c>
      <c r="BC71" s="648" t="e">
        <f>BA71+BB71</f>
        <v>#REF!</v>
      </c>
      <c r="BD71" s="646">
        <f>'[5]Percentuais do Cronograma'!AZ28</f>
        <v>4.0980080635665317</v>
      </c>
      <c r="BE71" s="647" t="e">
        <f>BD71*[5]QCI!$Y78*[5]QCI!$R78/100</f>
        <v>#REF!</v>
      </c>
      <c r="BF71" s="647" t="e">
        <f>BD71/100*[5]QCI!$Y78*([5]QCI!$U78+[5]QCI!$W78)</f>
        <v>#REF!</v>
      </c>
      <c r="BG71" s="648" t="e">
        <f>BE71+BF71</f>
        <v>#REF!</v>
      </c>
      <c r="BH71" s="646">
        <f>'[5]Percentuais do Cronograma'!BD28</f>
        <v>2.2180665284756786</v>
      </c>
      <c r="BI71" s="647" t="e">
        <f>BH71*[5]QCI!$Y78*[5]QCI!$R78/100</f>
        <v>#REF!</v>
      </c>
      <c r="BJ71" s="647" t="e">
        <f>BH71/100*[5]QCI!$Y78*([5]QCI!$U78+[5]QCI!$W78)</f>
        <v>#REF!</v>
      </c>
      <c r="BK71" s="648" t="e">
        <f>BI71+BJ71</f>
        <v>#REF!</v>
      </c>
      <c r="BL71" s="646">
        <f>'[5]Percentuais do Cronograma'!BH28</f>
        <v>2.4607524611755429</v>
      </c>
      <c r="BM71" s="647" t="e">
        <f>BL71*[5]QCI!$Y78*[5]QCI!$R78/100</f>
        <v>#REF!</v>
      </c>
      <c r="BN71" s="647" t="e">
        <f>BL71/100*[5]QCI!$Y78*([5]QCI!$U78+[5]QCI!$W78)</f>
        <v>#REF!</v>
      </c>
      <c r="BO71" s="648" t="e">
        <f>BM71+BN71</f>
        <v>#REF!</v>
      </c>
      <c r="BP71" s="646">
        <f>'[5]Percentuais do Cronograma'!BL28</f>
        <v>2.5901700744736309</v>
      </c>
      <c r="BQ71" s="647" t="e">
        <f>BP71*[5]QCI!$Y78*[5]QCI!$R78/100</f>
        <v>#REF!</v>
      </c>
      <c r="BR71" s="647" t="e">
        <f>BP71/100*[5]QCI!$Y78*([5]QCI!$U78+[5]QCI!$W78)</f>
        <v>#REF!</v>
      </c>
      <c r="BS71" s="648" t="e">
        <f>BQ71+BR71</f>
        <v>#REF!</v>
      </c>
      <c r="BT71" s="646">
        <f>'[5]Percentuais do Cronograma'!BP28</f>
        <v>4.8050048009626405</v>
      </c>
      <c r="BU71" s="647" t="e">
        <f>BT71*[5]QCI!$Y78*[5]QCI!$R78/100</f>
        <v>#REF!</v>
      </c>
      <c r="BV71" s="647" t="e">
        <f>BT71/100*[5]QCI!$Y78*([5]QCI!$U78+[5]QCI!$W78)</f>
        <v>#REF!</v>
      </c>
      <c r="BW71" s="648" t="e">
        <f>BU71+BV71</f>
        <v>#REF!</v>
      </c>
      <c r="BX71" s="646">
        <f>'[5]Percentuais do Cronograma'!BT28</f>
        <v>2.3576053582249106</v>
      </c>
      <c r="BY71" s="647" t="e">
        <f>BX71*[5]QCI!$Y78*[5]QCI!$R78/100</f>
        <v>#REF!</v>
      </c>
      <c r="BZ71" s="647" t="e">
        <f>BX71/100*[5]QCI!$Y78*([5]QCI!$U78+[5]QCI!$W78)</f>
        <v>#REF!</v>
      </c>
      <c r="CA71" s="648" t="e">
        <f>BY71+BZ71</f>
        <v>#REF!</v>
      </c>
      <c r="CB71" s="646">
        <f>'[5]Percentuais do Cronograma'!BX28</f>
        <v>2.6002912909247748</v>
      </c>
      <c r="CC71" s="647" t="e">
        <f>CB71*[5]QCI!$Y78*[5]QCI!$R78/100</f>
        <v>#REF!</v>
      </c>
      <c r="CD71" s="647" t="e">
        <f>CB71/100*[5]QCI!$Y78*([5]QCI!$U78+[5]QCI!$W78)</f>
        <v>#REF!</v>
      </c>
      <c r="CE71" s="648" t="e">
        <f>CC71+CD71</f>
        <v>#REF!</v>
      </c>
      <c r="CF71" s="646">
        <f>'[5]Percentuais do Cronograma'!CB28</f>
        <v>3.7229495606201328</v>
      </c>
      <c r="CG71" s="647" t="e">
        <f>CF71*[5]QCI!$Y78*[5]QCI!$R78/100</f>
        <v>#REF!</v>
      </c>
      <c r="CH71" s="647" t="e">
        <f>CF71/100*[5]QCI!$Y78*([5]QCI!$U78+[5]QCI!$W78)</f>
        <v>#REF!</v>
      </c>
      <c r="CI71" s="648" t="e">
        <f>CG71+CH71</f>
        <v>#REF!</v>
      </c>
      <c r="CJ71" s="646">
        <f>'[5]Percentuais do Cronograma'!CF28</f>
        <v>6.0649462087113903</v>
      </c>
      <c r="CK71" s="647" t="e">
        <f>CJ71*[5]QCI!$Y78*[5]QCI!$R78/100</f>
        <v>#REF!</v>
      </c>
      <c r="CL71" s="647" t="e">
        <f>CJ71/100*[5]QCI!$Y78*([5]QCI!$U78+[5]QCI!$W78)</f>
        <v>#REF!</v>
      </c>
      <c r="CM71" s="648" t="e">
        <f>CK71+CL71</f>
        <v>#REF!</v>
      </c>
      <c r="CN71" s="646">
        <f>'[5]Percentuais do Cronograma'!CJ28</f>
        <v>3.7229495606201328</v>
      </c>
      <c r="CO71" s="647" t="e">
        <f>CN71*[5]QCI!$Y78*[5]QCI!$R78/100</f>
        <v>#REF!</v>
      </c>
      <c r="CP71" s="647" t="e">
        <f>CN71/100*[5]QCI!$Y78*([5]QCI!$U78+[5]QCI!$W78)</f>
        <v>#REF!</v>
      </c>
      <c r="CQ71" s="648" t="e">
        <f>CO71+CP71</f>
        <v>#REF!</v>
      </c>
      <c r="CR71" s="646">
        <f>'[5]Percentuais do Cronograma'!CN28</f>
        <v>3.9656354933199975</v>
      </c>
      <c r="CS71" s="647" t="e">
        <f>CR71*[5]QCI!$Y78*[5]QCI!$R78/100</f>
        <v>#REF!</v>
      </c>
      <c r="CT71" s="647" t="e">
        <f>CR71/100*[5]QCI!$Y78*([5]QCI!$U78+[5]QCI!$W78)</f>
        <v>#REF!</v>
      </c>
      <c r="CU71" s="648" t="e">
        <f>CS71+CT71</f>
        <v>#REF!</v>
      </c>
      <c r="CV71" s="646">
        <f>'[5]Percentuais do Cronograma'!CR28</f>
        <v>3.7229495606201328</v>
      </c>
      <c r="CW71" s="647" t="e">
        <f>CV71*[5]QCI!$Y78*[5]QCI!$R78/100</f>
        <v>#REF!</v>
      </c>
      <c r="CX71" s="647" t="e">
        <f>CV71/100*[5]QCI!$Y78*([5]QCI!$U78+[5]QCI!$W78)</f>
        <v>#REF!</v>
      </c>
      <c r="CY71" s="648" t="e">
        <f>CW71+CX71</f>
        <v>#REF!</v>
      </c>
      <c r="CZ71" s="646">
        <f>'[5]Percentuais do Cronograma'!CV28</f>
        <v>3.9656354933199975</v>
      </c>
      <c r="DA71" s="647" t="e">
        <f>CZ71*[5]QCI!$Y78*[5]QCI!$R78/100</f>
        <v>#REF!</v>
      </c>
      <c r="DB71" s="647" t="e">
        <f>CZ71/100*[5]QCI!$Y78*([5]QCI!$U78+[5]QCI!$W78)</f>
        <v>#REF!</v>
      </c>
      <c r="DC71" s="648" t="e">
        <f>DA71+DB71</f>
        <v>#REF!</v>
      </c>
      <c r="DD71" s="646">
        <f>'[5]Percentuais do Cronograma'!CZ28</f>
        <v>5.0253119716129646</v>
      </c>
      <c r="DE71" s="647" t="e">
        <f>DD71*[5]QCI!$Y78*[5]QCI!$R78/100</f>
        <v>#REF!</v>
      </c>
      <c r="DF71" s="647" t="e">
        <f>DD71/100*[5]QCI!$Y78*([5]QCI!$U78+[5]QCI!$W78)</f>
        <v>#REF!</v>
      </c>
      <c r="DG71" s="648" t="e">
        <f>DE71+DF71</f>
        <v>#REF!</v>
      </c>
      <c r="DH71" s="646">
        <f>'[5]Percentuais do Cronograma'!DD28</f>
        <v>3.9656354933199975</v>
      </c>
      <c r="DI71" s="647" t="e">
        <f>DH71*[5]QCI!$Y78*[5]QCI!$R78/100</f>
        <v>#REF!</v>
      </c>
      <c r="DJ71" s="647" t="e">
        <f>DH71/100*[5]QCI!$Y78*([5]QCI!$U78+[5]QCI!$W78)</f>
        <v>#REF!</v>
      </c>
      <c r="DK71" s="648" t="e">
        <f>DI71+DJ71</f>
        <v>#REF!</v>
      </c>
      <c r="DL71" s="646">
        <f>'[5]Percentuais do Cronograma'!DH28</f>
        <v>3.7229495606201328</v>
      </c>
      <c r="DM71" s="647" t="e">
        <f>DL71*[5]QCI!$Y78*[5]QCI!$R78/100</f>
        <v>#REF!</v>
      </c>
      <c r="DN71" s="647" t="e">
        <f>DL71/100*[5]QCI!$Y78*([5]QCI!$U78+[5]QCI!$W78)</f>
        <v>#REF!</v>
      </c>
      <c r="DO71" s="648" t="e">
        <f>DM71+DN71</f>
        <v>#REF!</v>
      </c>
      <c r="DP71" s="646">
        <f>'[5]Percentuais do Cronograma'!DL28</f>
        <v>3.9656354933199975</v>
      </c>
      <c r="DQ71" s="647" t="e">
        <f>DP71*[5]QCI!$Y78*[5]QCI!$R78/100</f>
        <v>#REF!</v>
      </c>
      <c r="DR71" s="647" t="e">
        <f>DP71/100*[5]QCI!$Y78*([5]QCI!$U78+[5]QCI!$W78)</f>
        <v>#REF!</v>
      </c>
      <c r="DS71" s="648" t="e">
        <f>DQ71+DR71</f>
        <v>#REF!</v>
      </c>
      <c r="DT71" s="646">
        <f>'[5]Percentuais do Cronograma'!DP28</f>
        <v>3.7229495606201328</v>
      </c>
      <c r="DU71" s="647" t="e">
        <f>DT71*[5]QCI!$Y78*[5]QCI!$R78/100</f>
        <v>#REF!</v>
      </c>
      <c r="DV71" s="647" t="e">
        <f>DT71/100*[5]QCI!$Y78*([5]QCI!$U78+[5]QCI!$W78)</f>
        <v>#REF!</v>
      </c>
      <c r="DW71" s="648" t="e">
        <f>DU71+DV71</f>
        <v>#REF!</v>
      </c>
      <c r="DX71" s="646">
        <f>'[5]Percentuais do Cronograma'!DT28</f>
        <v>3.9656354933199975</v>
      </c>
      <c r="DY71" s="647" t="e">
        <f>DX71*[5]QCI!$Y78*[5]QCI!$R78/100</f>
        <v>#REF!</v>
      </c>
      <c r="DZ71" s="647" t="e">
        <f>DX71/100*[5]QCI!$Y78*([5]QCI!$U78+[5]QCI!$W78)</f>
        <v>#REF!</v>
      </c>
      <c r="EA71" s="648" t="e">
        <f>DY71+DZ71</f>
        <v>#REF!</v>
      </c>
    </row>
    <row r="72" spans="2:131" ht="12.75" hidden="1" customHeight="1">
      <c r="B72" s="649"/>
      <c r="C72" s="650"/>
      <c r="D72" s="651" t="s">
        <v>674</v>
      </c>
      <c r="E72" s="652" t="s">
        <v>676</v>
      </c>
      <c r="F72" s="653">
        <f>IF(F73&lt;&gt;0,F71-F73,0)</f>
        <v>0</v>
      </c>
      <c r="G72" s="654"/>
      <c r="H72" s="655"/>
      <c r="I72" s="656"/>
      <c r="J72" s="656"/>
      <c r="K72" s="657"/>
      <c r="L72" s="658">
        <f t="shared" ref="L72:BW72" si="56">L71+H72</f>
        <v>2.7777777777777777</v>
      </c>
      <c r="M72" s="658" t="e">
        <f t="shared" si="56"/>
        <v>#REF!</v>
      </c>
      <c r="N72" s="659" t="e">
        <f t="shared" si="56"/>
        <v>#REF!</v>
      </c>
      <c r="O72" s="660" t="e">
        <f t="shared" si="56"/>
        <v>#REF!</v>
      </c>
      <c r="P72" s="661">
        <f t="shared" si="56"/>
        <v>6.9650906923838178</v>
      </c>
      <c r="Q72" s="662" t="e">
        <f t="shared" si="56"/>
        <v>#REF!</v>
      </c>
      <c r="R72" s="663" t="e">
        <f t="shared" si="56"/>
        <v>#REF!</v>
      </c>
      <c r="S72" s="664" t="e">
        <f t="shared" si="56"/>
        <v>#REF!</v>
      </c>
      <c r="T72" s="661">
        <f t="shared" si="56"/>
        <v>9.514329376797674</v>
      </c>
      <c r="U72" s="662" t="e">
        <f t="shared" si="56"/>
        <v>#REF!</v>
      </c>
      <c r="V72" s="663" t="e">
        <f t="shared" si="56"/>
        <v>#REF!</v>
      </c>
      <c r="W72" s="664" t="e">
        <f t="shared" si="56"/>
        <v>#REF!</v>
      </c>
      <c r="X72" s="661">
        <f t="shared" si="56"/>
        <v>12.603936830709756</v>
      </c>
      <c r="Y72" s="662" t="e">
        <f t="shared" si="56"/>
        <v>#REF!</v>
      </c>
      <c r="Z72" s="663" t="e">
        <f t="shared" si="56"/>
        <v>#REF!</v>
      </c>
      <c r="AA72" s="664" t="e">
        <f t="shared" si="56"/>
        <v>#REF!</v>
      </c>
      <c r="AB72" s="661">
        <f t="shared" si="56"/>
        <v>14.818282323725455</v>
      </c>
      <c r="AC72" s="662" t="e">
        <f t="shared" si="56"/>
        <v>#REF!</v>
      </c>
      <c r="AD72" s="663" t="e">
        <f t="shared" si="56"/>
        <v>#REF!</v>
      </c>
      <c r="AE72" s="664" t="e">
        <f t="shared" si="56"/>
        <v>#REF!</v>
      </c>
      <c r="AF72" s="661">
        <f t="shared" si="56"/>
        <v>17.275313749441018</v>
      </c>
      <c r="AG72" s="662" t="e">
        <f t="shared" si="56"/>
        <v>#REF!</v>
      </c>
      <c r="AH72" s="663" t="e">
        <f t="shared" si="56"/>
        <v>#REF!</v>
      </c>
      <c r="AI72" s="664" t="e">
        <f t="shared" si="56"/>
        <v>#REF!</v>
      </c>
      <c r="AJ72" s="661">
        <f t="shared" si="56"/>
        <v>19.489659242456717</v>
      </c>
      <c r="AK72" s="662" t="e">
        <f t="shared" si="56"/>
        <v>#REF!</v>
      </c>
      <c r="AL72" s="663" t="e">
        <f t="shared" si="56"/>
        <v>#REF!</v>
      </c>
      <c r="AM72" s="664" t="e">
        <f t="shared" si="56"/>
        <v>#REF!</v>
      </c>
      <c r="AN72" s="661">
        <f t="shared" si="56"/>
        <v>21.94669066817228</v>
      </c>
      <c r="AO72" s="662" t="e">
        <f t="shared" si="56"/>
        <v>#REF!</v>
      </c>
      <c r="AP72" s="663" t="e">
        <f t="shared" si="56"/>
        <v>#REF!</v>
      </c>
      <c r="AQ72" s="664" t="e">
        <f t="shared" si="56"/>
        <v>#REF!</v>
      </c>
      <c r="AR72" s="661">
        <f t="shared" si="56"/>
        <v>24.16103616118798</v>
      </c>
      <c r="AS72" s="662" t="e">
        <f t="shared" si="56"/>
        <v>#REF!</v>
      </c>
      <c r="AT72" s="663" t="e">
        <f t="shared" si="56"/>
        <v>#REF!</v>
      </c>
      <c r="AU72" s="664" t="e">
        <f t="shared" si="56"/>
        <v>#REF!</v>
      </c>
      <c r="AV72" s="661">
        <f t="shared" si="56"/>
        <v>26.618067586903543</v>
      </c>
      <c r="AW72" s="662" t="e">
        <f t="shared" si="56"/>
        <v>#REF!</v>
      </c>
      <c r="AX72" s="663" t="e">
        <f t="shared" si="56"/>
        <v>#REF!</v>
      </c>
      <c r="AY72" s="664" t="e">
        <f t="shared" si="56"/>
        <v>#REF!</v>
      </c>
      <c r="AZ72" s="661">
        <f t="shared" si="56"/>
        <v>28.832413079919242</v>
      </c>
      <c r="BA72" s="662" t="e">
        <f t="shared" si="56"/>
        <v>#REF!</v>
      </c>
      <c r="BB72" s="663" t="e">
        <f t="shared" si="56"/>
        <v>#REF!</v>
      </c>
      <c r="BC72" s="664" t="e">
        <f t="shared" si="56"/>
        <v>#REF!</v>
      </c>
      <c r="BD72" s="661">
        <f t="shared" si="56"/>
        <v>32.930421143485773</v>
      </c>
      <c r="BE72" s="662" t="e">
        <f t="shared" si="56"/>
        <v>#REF!</v>
      </c>
      <c r="BF72" s="663" t="e">
        <f t="shared" si="56"/>
        <v>#REF!</v>
      </c>
      <c r="BG72" s="664" t="e">
        <f t="shared" si="56"/>
        <v>#REF!</v>
      </c>
      <c r="BH72" s="661">
        <f t="shared" si="56"/>
        <v>35.148487671961455</v>
      </c>
      <c r="BI72" s="662" t="e">
        <f t="shared" si="56"/>
        <v>#REF!</v>
      </c>
      <c r="BJ72" s="663" t="e">
        <f t="shared" si="56"/>
        <v>#REF!</v>
      </c>
      <c r="BK72" s="664" t="e">
        <f t="shared" si="56"/>
        <v>#REF!</v>
      </c>
      <c r="BL72" s="661">
        <f t="shared" si="56"/>
        <v>37.609240133137</v>
      </c>
      <c r="BM72" s="662" t="e">
        <f t="shared" si="56"/>
        <v>#REF!</v>
      </c>
      <c r="BN72" s="663" t="e">
        <f t="shared" si="56"/>
        <v>#REF!</v>
      </c>
      <c r="BO72" s="664" t="e">
        <f t="shared" si="56"/>
        <v>#REF!</v>
      </c>
      <c r="BP72" s="661">
        <f t="shared" si="56"/>
        <v>40.199410207610633</v>
      </c>
      <c r="BQ72" s="662" t="e">
        <f t="shared" si="56"/>
        <v>#REF!</v>
      </c>
      <c r="BR72" s="663" t="e">
        <f t="shared" si="56"/>
        <v>#REF!</v>
      </c>
      <c r="BS72" s="664" t="e">
        <f t="shared" si="56"/>
        <v>#REF!</v>
      </c>
      <c r="BT72" s="661">
        <f t="shared" si="56"/>
        <v>45.004415008573275</v>
      </c>
      <c r="BU72" s="662" t="e">
        <f t="shared" si="56"/>
        <v>#REF!</v>
      </c>
      <c r="BV72" s="663" t="e">
        <f t="shared" si="56"/>
        <v>#REF!</v>
      </c>
      <c r="BW72" s="664" t="e">
        <f t="shared" si="56"/>
        <v>#REF!</v>
      </c>
      <c r="BX72" s="661">
        <f t="shared" ref="BX72:EA72" si="57">BX71+BT72</f>
        <v>47.362020366798184</v>
      </c>
      <c r="BY72" s="662" t="e">
        <f t="shared" si="57"/>
        <v>#REF!</v>
      </c>
      <c r="BZ72" s="663" t="e">
        <f t="shared" si="57"/>
        <v>#REF!</v>
      </c>
      <c r="CA72" s="664" t="e">
        <f t="shared" si="57"/>
        <v>#REF!</v>
      </c>
      <c r="CB72" s="661">
        <f t="shared" si="57"/>
        <v>49.962311657722957</v>
      </c>
      <c r="CC72" s="662" t="e">
        <f t="shared" si="57"/>
        <v>#REF!</v>
      </c>
      <c r="CD72" s="663" t="e">
        <f t="shared" si="57"/>
        <v>#REF!</v>
      </c>
      <c r="CE72" s="664" t="e">
        <f t="shared" si="57"/>
        <v>#REF!</v>
      </c>
      <c r="CF72" s="661">
        <f t="shared" si="57"/>
        <v>53.685261218343086</v>
      </c>
      <c r="CG72" s="662" t="e">
        <f t="shared" si="57"/>
        <v>#REF!</v>
      </c>
      <c r="CH72" s="663" t="e">
        <f t="shared" si="57"/>
        <v>#REF!</v>
      </c>
      <c r="CI72" s="664" t="e">
        <f t="shared" si="57"/>
        <v>#REF!</v>
      </c>
      <c r="CJ72" s="661">
        <f t="shared" si="57"/>
        <v>59.750207427054477</v>
      </c>
      <c r="CK72" s="662" t="e">
        <f t="shared" si="57"/>
        <v>#REF!</v>
      </c>
      <c r="CL72" s="663" t="e">
        <f t="shared" si="57"/>
        <v>#REF!</v>
      </c>
      <c r="CM72" s="664" t="e">
        <f t="shared" si="57"/>
        <v>#REF!</v>
      </c>
      <c r="CN72" s="661">
        <f t="shared" si="57"/>
        <v>63.473156987674606</v>
      </c>
      <c r="CO72" s="662" t="e">
        <f t="shared" si="57"/>
        <v>#REF!</v>
      </c>
      <c r="CP72" s="663" t="e">
        <f t="shared" si="57"/>
        <v>#REF!</v>
      </c>
      <c r="CQ72" s="664" t="e">
        <f t="shared" si="57"/>
        <v>#REF!</v>
      </c>
      <c r="CR72" s="661">
        <f t="shared" si="57"/>
        <v>67.438792480994607</v>
      </c>
      <c r="CS72" s="662" t="e">
        <f t="shared" si="57"/>
        <v>#REF!</v>
      </c>
      <c r="CT72" s="663" t="e">
        <f t="shared" si="57"/>
        <v>#REF!</v>
      </c>
      <c r="CU72" s="664" t="e">
        <f t="shared" si="57"/>
        <v>#REF!</v>
      </c>
      <c r="CV72" s="661">
        <f t="shared" si="57"/>
        <v>71.161742041614744</v>
      </c>
      <c r="CW72" s="662" t="e">
        <f t="shared" si="57"/>
        <v>#REF!</v>
      </c>
      <c r="CX72" s="663" t="e">
        <f t="shared" si="57"/>
        <v>#REF!</v>
      </c>
      <c r="CY72" s="664" t="e">
        <f t="shared" si="57"/>
        <v>#REF!</v>
      </c>
      <c r="CZ72" s="661">
        <f t="shared" si="57"/>
        <v>75.127377534934737</v>
      </c>
      <c r="DA72" s="662" t="e">
        <f t="shared" si="57"/>
        <v>#REF!</v>
      </c>
      <c r="DB72" s="663" t="e">
        <f t="shared" si="57"/>
        <v>#REF!</v>
      </c>
      <c r="DC72" s="664" t="e">
        <f t="shared" si="57"/>
        <v>#REF!</v>
      </c>
      <c r="DD72" s="661">
        <f t="shared" si="57"/>
        <v>80.152689506547702</v>
      </c>
      <c r="DE72" s="662" t="e">
        <f t="shared" si="57"/>
        <v>#REF!</v>
      </c>
      <c r="DF72" s="663" t="e">
        <f t="shared" si="57"/>
        <v>#REF!</v>
      </c>
      <c r="DG72" s="664" t="e">
        <f t="shared" si="57"/>
        <v>#REF!</v>
      </c>
      <c r="DH72" s="661">
        <f t="shared" si="57"/>
        <v>84.118324999867696</v>
      </c>
      <c r="DI72" s="662" t="e">
        <f t="shared" si="57"/>
        <v>#REF!</v>
      </c>
      <c r="DJ72" s="663" t="e">
        <f t="shared" si="57"/>
        <v>#REF!</v>
      </c>
      <c r="DK72" s="664" t="e">
        <f t="shared" si="57"/>
        <v>#REF!</v>
      </c>
      <c r="DL72" s="661">
        <f t="shared" si="57"/>
        <v>87.841274560487832</v>
      </c>
      <c r="DM72" s="662" t="e">
        <f t="shared" si="57"/>
        <v>#REF!</v>
      </c>
      <c r="DN72" s="663" t="e">
        <f t="shared" si="57"/>
        <v>#REF!</v>
      </c>
      <c r="DO72" s="664" t="e">
        <f t="shared" si="57"/>
        <v>#REF!</v>
      </c>
      <c r="DP72" s="661">
        <f t="shared" si="57"/>
        <v>91.806910053807826</v>
      </c>
      <c r="DQ72" s="662" t="e">
        <f t="shared" si="57"/>
        <v>#REF!</v>
      </c>
      <c r="DR72" s="663" t="e">
        <f t="shared" si="57"/>
        <v>#REF!</v>
      </c>
      <c r="DS72" s="664" t="e">
        <f t="shared" si="57"/>
        <v>#REF!</v>
      </c>
      <c r="DT72" s="661">
        <f t="shared" si="57"/>
        <v>95.529859614427963</v>
      </c>
      <c r="DU72" s="662" t="e">
        <f t="shared" si="57"/>
        <v>#REF!</v>
      </c>
      <c r="DV72" s="663" t="e">
        <f t="shared" si="57"/>
        <v>#REF!</v>
      </c>
      <c r="DW72" s="664" t="e">
        <f t="shared" si="57"/>
        <v>#REF!</v>
      </c>
      <c r="DX72" s="661">
        <f t="shared" si="57"/>
        <v>99.495495107747956</v>
      </c>
      <c r="DY72" s="662" t="e">
        <f t="shared" si="57"/>
        <v>#REF!</v>
      </c>
      <c r="DZ72" s="663" t="e">
        <f t="shared" si="57"/>
        <v>#REF!</v>
      </c>
      <c r="EA72" s="664" t="e">
        <f t="shared" si="57"/>
        <v>#REF!</v>
      </c>
    </row>
    <row r="73" spans="2:131" ht="12.75" hidden="1" customHeight="1">
      <c r="B73" s="649"/>
      <c r="C73" s="650"/>
      <c r="D73" s="665" t="s">
        <v>677</v>
      </c>
      <c r="E73" s="666" t="s">
        <v>678</v>
      </c>
      <c r="F73" s="667"/>
      <c r="G73" s="668">
        <f>IF(F73=0,0,F73/F$115)</f>
        <v>0</v>
      </c>
      <c r="H73" s="669"/>
      <c r="I73" s="670"/>
      <c r="J73" s="670"/>
      <c r="K73" s="671"/>
      <c r="L73" s="672" t="e">
        <f>IF(O73&lt;&gt;0,(O73/$F73)*100,0)</f>
        <v>#REF!</v>
      </c>
      <c r="M73" s="672" t="e">
        <f>ROUND(O73*[5]QCI!$R$16,2)</f>
        <v>#REF!</v>
      </c>
      <c r="N73" s="673" t="e">
        <f>O73-M73</f>
        <v>#REF!</v>
      </c>
      <c r="O73" s="674" t="e">
        <f>#REF!</f>
        <v>#REF!</v>
      </c>
      <c r="P73" s="675">
        <f>IF(S73&lt;&gt;0,(S73/$F73)*100,0)</f>
        <v>0</v>
      </c>
      <c r="Q73" s="672">
        <f>ROUND(S73*[5]QCI!$R$16,2)</f>
        <v>0</v>
      </c>
      <c r="R73" s="672">
        <f>S73-Q73</f>
        <v>0</v>
      </c>
      <c r="S73" s="674"/>
      <c r="T73" s="675">
        <f>IF(W73&lt;&gt;0,(W73/$F73)*100,0)</f>
        <v>0</v>
      </c>
      <c r="U73" s="672">
        <f>ROUND(W73*[5]QCI!$R$16,2)</f>
        <v>0</v>
      </c>
      <c r="V73" s="672">
        <f>W73-U73</f>
        <v>0</v>
      </c>
      <c r="W73" s="674"/>
      <c r="X73" s="675">
        <f>IF(AA73&lt;&gt;0,(AA73/$F73)*100,0)</f>
        <v>0</v>
      </c>
      <c r="Y73" s="672">
        <f>ROUND(AA73*[5]QCI!$R$16,2)</f>
        <v>0</v>
      </c>
      <c r="Z73" s="672">
        <f>AA73-Y73</f>
        <v>0</v>
      </c>
      <c r="AA73" s="674"/>
      <c r="AB73" s="675">
        <f>IF(AE73&lt;&gt;0,(AE73/$F73)*100,0)</f>
        <v>0</v>
      </c>
      <c r="AC73" s="672">
        <f>ROUND(AE73*[5]QCI!$R$16,2)</f>
        <v>0</v>
      </c>
      <c r="AD73" s="672">
        <f>AE73-AC73</f>
        <v>0</v>
      </c>
      <c r="AE73" s="674"/>
      <c r="AF73" s="675">
        <f>IF(AI73&lt;&gt;0,(AI73/$F73)*100,0)</f>
        <v>0</v>
      </c>
      <c r="AG73" s="672">
        <f>ROUND(AI73*[5]QCI!$R$16,2)</f>
        <v>0</v>
      </c>
      <c r="AH73" s="672">
        <f>AI73-AG73</f>
        <v>0</v>
      </c>
      <c r="AI73" s="674"/>
      <c r="AJ73" s="675">
        <f>IF(AM73&lt;&gt;0,(AM73/$F73)*100,0)</f>
        <v>0</v>
      </c>
      <c r="AK73" s="672">
        <f>ROUND(AM73*[5]QCI!$R$16,2)</f>
        <v>0</v>
      </c>
      <c r="AL73" s="672">
        <f>AM73-AK73</f>
        <v>0</v>
      </c>
      <c r="AM73" s="674"/>
      <c r="AN73" s="675">
        <f>IF(AQ73&lt;&gt;0,(AQ73/$F73)*100,0)</f>
        <v>0</v>
      </c>
      <c r="AO73" s="672">
        <f>ROUND(AQ73*[5]QCI!$R$16,2)</f>
        <v>0</v>
      </c>
      <c r="AP73" s="672">
        <f>AQ73-AO73</f>
        <v>0</v>
      </c>
      <c r="AQ73" s="674"/>
      <c r="AR73" s="675">
        <f>IF(AU73&lt;&gt;0,(AU73/$F73)*100,0)</f>
        <v>0</v>
      </c>
      <c r="AS73" s="672">
        <f>ROUND(AU73*[5]QCI!$R$16,2)</f>
        <v>0</v>
      </c>
      <c r="AT73" s="672">
        <f>AU73-AS73</f>
        <v>0</v>
      </c>
      <c r="AU73" s="674"/>
      <c r="AV73" s="675">
        <f>IF(AY73&lt;&gt;0,(AY73/$F73)*100,0)</f>
        <v>0</v>
      </c>
      <c r="AW73" s="672">
        <f>ROUND(AY73*[5]QCI!$R$16,2)</f>
        <v>0</v>
      </c>
      <c r="AX73" s="672">
        <f>AY73-AW73</f>
        <v>0</v>
      </c>
      <c r="AY73" s="674"/>
      <c r="AZ73" s="675">
        <f>IF(BC73&lt;&gt;0,(BC73/$F73)*100,0)</f>
        <v>0</v>
      </c>
      <c r="BA73" s="672">
        <f>ROUND(BC73*[5]QCI!$R$16,2)</f>
        <v>0</v>
      </c>
      <c r="BB73" s="672">
        <f>BC73-BA73</f>
        <v>0</v>
      </c>
      <c r="BC73" s="674"/>
      <c r="BD73" s="675">
        <f>IF(BG73&lt;&gt;0,(BG73/$F73)*100,0)</f>
        <v>0</v>
      </c>
      <c r="BE73" s="672">
        <f>ROUND(BG73*[5]QCI!$R$16,2)</f>
        <v>0</v>
      </c>
      <c r="BF73" s="672">
        <f>BG73-BE73</f>
        <v>0</v>
      </c>
      <c r="BG73" s="674"/>
      <c r="BH73" s="675">
        <f>IF(BK73&lt;&gt;0,(BK73/$F73)*100,0)</f>
        <v>0</v>
      </c>
      <c r="BI73" s="672">
        <f>ROUND(BK73*[5]QCI!$R$16,2)</f>
        <v>0</v>
      </c>
      <c r="BJ73" s="672">
        <f>BK73-BI73</f>
        <v>0</v>
      </c>
      <c r="BK73" s="674"/>
      <c r="BL73" s="675">
        <f>IF(BO73&lt;&gt;0,(BO73/$F73)*100,0)</f>
        <v>0</v>
      </c>
      <c r="BM73" s="672">
        <f>ROUND(BO73*[5]QCI!$R$16,2)</f>
        <v>0</v>
      </c>
      <c r="BN73" s="672">
        <f>BO73-BM73</f>
        <v>0</v>
      </c>
      <c r="BO73" s="674"/>
      <c r="BP73" s="675">
        <f>IF(BS73&lt;&gt;0,(BS73/$F73)*100,0)</f>
        <v>0</v>
      </c>
      <c r="BQ73" s="672">
        <f>ROUND(BS73*[5]QCI!$R$16,2)</f>
        <v>0</v>
      </c>
      <c r="BR73" s="672">
        <f>BS73-BQ73</f>
        <v>0</v>
      </c>
      <c r="BS73" s="674"/>
      <c r="BT73" s="675">
        <f>IF(BW73&lt;&gt;0,(BW73/$F73)*100,0)</f>
        <v>0</v>
      </c>
      <c r="BU73" s="672">
        <f>ROUND(BW73*[5]QCI!$R$16,2)</f>
        <v>0</v>
      </c>
      <c r="BV73" s="672">
        <f>BW73-BU73</f>
        <v>0</v>
      </c>
      <c r="BW73" s="674"/>
      <c r="BX73" s="675">
        <f>IF(CA73&lt;&gt;0,(CA73/$F73)*100,0)</f>
        <v>0</v>
      </c>
      <c r="BY73" s="672">
        <f>ROUND(CA73*[5]QCI!$R$16,2)</f>
        <v>0</v>
      </c>
      <c r="BZ73" s="672">
        <f>CA73-BY73</f>
        <v>0</v>
      </c>
      <c r="CA73" s="674"/>
      <c r="CB73" s="675">
        <f>IF(CE73&lt;&gt;0,(CE73/$F73)*100,0)</f>
        <v>0</v>
      </c>
      <c r="CC73" s="672">
        <f>ROUND(CE73*[5]QCI!$R$16,2)</f>
        <v>0</v>
      </c>
      <c r="CD73" s="672">
        <f>CE73-CC73</f>
        <v>0</v>
      </c>
      <c r="CE73" s="674"/>
      <c r="CF73" s="675">
        <f>IF(CI73&lt;&gt;0,(CI73/$F73)*100,0)</f>
        <v>0</v>
      </c>
      <c r="CG73" s="672">
        <f>ROUND(CI73*[5]QCI!$R$16,2)</f>
        <v>0</v>
      </c>
      <c r="CH73" s="672">
        <f>CI73-CG73</f>
        <v>0</v>
      </c>
      <c r="CI73" s="674"/>
      <c r="CJ73" s="675">
        <f>IF(CM73&lt;&gt;0,(CM73/$F73)*100,0)</f>
        <v>0</v>
      </c>
      <c r="CK73" s="672">
        <f>ROUND(CM73*[5]QCI!$R$16,2)</f>
        <v>0</v>
      </c>
      <c r="CL73" s="672">
        <f>CM73-CK73</f>
        <v>0</v>
      </c>
      <c r="CM73" s="674"/>
      <c r="CN73" s="675">
        <f>IF(CQ73&lt;&gt;0,(CQ73/$F73)*100,0)</f>
        <v>0</v>
      </c>
      <c r="CO73" s="672">
        <f>ROUND(CQ73*[5]QCI!$R$16,2)</f>
        <v>0</v>
      </c>
      <c r="CP73" s="672">
        <f>CQ73-CO73</f>
        <v>0</v>
      </c>
      <c r="CQ73" s="674"/>
      <c r="CR73" s="675">
        <f>IF(CU73&lt;&gt;0,(CU73/$F73)*100,0)</f>
        <v>0</v>
      </c>
      <c r="CS73" s="672">
        <f>ROUND(CU73*[5]QCI!$R$16,2)</f>
        <v>0</v>
      </c>
      <c r="CT73" s="672">
        <f>CU73-CS73</f>
        <v>0</v>
      </c>
      <c r="CU73" s="674"/>
      <c r="CV73" s="675">
        <f>IF(CY73&lt;&gt;0,(CY73/$F73)*100,0)</f>
        <v>0</v>
      </c>
      <c r="CW73" s="672">
        <f>ROUND(CY73*[5]QCI!$R$16,2)</f>
        <v>0</v>
      </c>
      <c r="CX73" s="672">
        <f>CY73-CW73</f>
        <v>0</v>
      </c>
      <c r="CY73" s="674"/>
      <c r="CZ73" s="675">
        <f>IF(DC73&lt;&gt;0,(DC73/$F73)*100,0)</f>
        <v>0</v>
      </c>
      <c r="DA73" s="672">
        <f>ROUND(DC73*[5]QCI!$R$16,2)</f>
        <v>0</v>
      </c>
      <c r="DB73" s="672">
        <f>DC73-DA73</f>
        <v>0</v>
      </c>
      <c r="DC73" s="674"/>
      <c r="DD73" s="675">
        <f>IF(DG73&lt;&gt;0,(DG73/$F73)*100,0)</f>
        <v>0</v>
      </c>
      <c r="DE73" s="672">
        <f>ROUND(DG73*[5]QCI!$R$16,2)</f>
        <v>0</v>
      </c>
      <c r="DF73" s="672">
        <f>DG73-DE73</f>
        <v>0</v>
      </c>
      <c r="DG73" s="674"/>
      <c r="DH73" s="675">
        <f>IF(DK73&lt;&gt;0,(DK73/$F73)*100,0)</f>
        <v>0</v>
      </c>
      <c r="DI73" s="672">
        <f>ROUND(DK73*[5]QCI!$R$16,2)</f>
        <v>0</v>
      </c>
      <c r="DJ73" s="672">
        <f>DK73-DI73</f>
        <v>0</v>
      </c>
      <c r="DK73" s="674"/>
      <c r="DL73" s="675">
        <f>IF(DO73&lt;&gt;0,(DO73/$F73)*100,0)</f>
        <v>0</v>
      </c>
      <c r="DM73" s="672">
        <f>ROUND(DO73*[5]QCI!$R$16,2)</f>
        <v>0</v>
      </c>
      <c r="DN73" s="672">
        <f>DO73-DM73</f>
        <v>0</v>
      </c>
      <c r="DO73" s="674"/>
      <c r="DP73" s="675">
        <f>IF(DS73&lt;&gt;0,(DS73/$F73)*100,0)</f>
        <v>0</v>
      </c>
      <c r="DQ73" s="672">
        <f>ROUND(DS73*[5]QCI!$R$16,2)</f>
        <v>0</v>
      </c>
      <c r="DR73" s="672">
        <f>DS73-DQ73</f>
        <v>0</v>
      </c>
      <c r="DS73" s="674"/>
      <c r="DT73" s="675">
        <f>IF(DW73&lt;&gt;0,(DW73/$F73)*100,0)</f>
        <v>0</v>
      </c>
      <c r="DU73" s="672">
        <f>ROUND(DW73*[5]QCI!$R$16,2)</f>
        <v>0</v>
      </c>
      <c r="DV73" s="672">
        <f>DW73-DU73</f>
        <v>0</v>
      </c>
      <c r="DW73" s="674"/>
      <c r="DX73" s="675">
        <f>IF(EA73&lt;&gt;0,(EA73/$F73)*100,0)</f>
        <v>0</v>
      </c>
      <c r="DY73" s="672">
        <f>ROUND(EA73*[5]QCI!$R$16,2)</f>
        <v>0</v>
      </c>
      <c r="DZ73" s="672">
        <f>EA73-DY73</f>
        <v>0</v>
      </c>
      <c r="EA73" s="674"/>
    </row>
    <row r="74" spans="2:131" ht="12.75" hidden="1" customHeight="1">
      <c r="B74" s="688"/>
      <c r="C74" s="650"/>
      <c r="D74" s="676" t="s">
        <v>679</v>
      </c>
      <c r="E74" s="677" t="s">
        <v>680</v>
      </c>
      <c r="F74" s="678" t="e">
        <f>IF(F73=0,F71,F73)</f>
        <v>#REF!</v>
      </c>
      <c r="G74" s="679"/>
      <c r="H74" s="680"/>
      <c r="I74" s="681"/>
      <c r="J74" s="681"/>
      <c r="K74" s="682"/>
      <c r="L74" s="683" t="e">
        <f t="shared" ref="L74:BW74" si="58">L73+H74</f>
        <v>#REF!</v>
      </c>
      <c r="M74" s="683" t="e">
        <f t="shared" si="58"/>
        <v>#REF!</v>
      </c>
      <c r="N74" s="684" t="e">
        <f t="shared" si="58"/>
        <v>#REF!</v>
      </c>
      <c r="O74" s="685" t="e">
        <f t="shared" si="58"/>
        <v>#REF!</v>
      </c>
      <c r="P74" s="686" t="e">
        <f t="shared" si="58"/>
        <v>#REF!</v>
      </c>
      <c r="Q74" s="683" t="e">
        <f t="shared" si="58"/>
        <v>#REF!</v>
      </c>
      <c r="R74" s="683" t="e">
        <f t="shared" si="58"/>
        <v>#REF!</v>
      </c>
      <c r="S74" s="685" t="e">
        <f t="shared" si="58"/>
        <v>#REF!</v>
      </c>
      <c r="T74" s="686" t="e">
        <f t="shared" si="58"/>
        <v>#REF!</v>
      </c>
      <c r="U74" s="683" t="e">
        <f t="shared" si="58"/>
        <v>#REF!</v>
      </c>
      <c r="V74" s="683" t="e">
        <f t="shared" si="58"/>
        <v>#REF!</v>
      </c>
      <c r="W74" s="685" t="e">
        <f t="shared" si="58"/>
        <v>#REF!</v>
      </c>
      <c r="X74" s="686" t="e">
        <f t="shared" si="58"/>
        <v>#REF!</v>
      </c>
      <c r="Y74" s="683" t="e">
        <f t="shared" si="58"/>
        <v>#REF!</v>
      </c>
      <c r="Z74" s="683" t="e">
        <f t="shared" si="58"/>
        <v>#REF!</v>
      </c>
      <c r="AA74" s="685" t="e">
        <f t="shared" si="58"/>
        <v>#REF!</v>
      </c>
      <c r="AB74" s="686" t="e">
        <f t="shared" si="58"/>
        <v>#REF!</v>
      </c>
      <c r="AC74" s="683" t="e">
        <f t="shared" si="58"/>
        <v>#REF!</v>
      </c>
      <c r="AD74" s="683" t="e">
        <f t="shared" si="58"/>
        <v>#REF!</v>
      </c>
      <c r="AE74" s="685" t="e">
        <f t="shared" si="58"/>
        <v>#REF!</v>
      </c>
      <c r="AF74" s="686" t="e">
        <f t="shared" si="58"/>
        <v>#REF!</v>
      </c>
      <c r="AG74" s="683" t="e">
        <f t="shared" si="58"/>
        <v>#REF!</v>
      </c>
      <c r="AH74" s="683" t="e">
        <f t="shared" si="58"/>
        <v>#REF!</v>
      </c>
      <c r="AI74" s="685" t="e">
        <f t="shared" si="58"/>
        <v>#REF!</v>
      </c>
      <c r="AJ74" s="686" t="e">
        <f t="shared" si="58"/>
        <v>#REF!</v>
      </c>
      <c r="AK74" s="683" t="e">
        <f t="shared" si="58"/>
        <v>#REF!</v>
      </c>
      <c r="AL74" s="683" t="e">
        <f t="shared" si="58"/>
        <v>#REF!</v>
      </c>
      <c r="AM74" s="685" t="e">
        <f t="shared" si="58"/>
        <v>#REF!</v>
      </c>
      <c r="AN74" s="686" t="e">
        <f t="shared" si="58"/>
        <v>#REF!</v>
      </c>
      <c r="AO74" s="683" t="e">
        <f t="shared" si="58"/>
        <v>#REF!</v>
      </c>
      <c r="AP74" s="683" t="e">
        <f t="shared" si="58"/>
        <v>#REF!</v>
      </c>
      <c r="AQ74" s="685" t="e">
        <f t="shared" si="58"/>
        <v>#REF!</v>
      </c>
      <c r="AR74" s="686" t="e">
        <f t="shared" si="58"/>
        <v>#REF!</v>
      </c>
      <c r="AS74" s="683" t="e">
        <f t="shared" si="58"/>
        <v>#REF!</v>
      </c>
      <c r="AT74" s="683" t="e">
        <f t="shared" si="58"/>
        <v>#REF!</v>
      </c>
      <c r="AU74" s="685" t="e">
        <f t="shared" si="58"/>
        <v>#REF!</v>
      </c>
      <c r="AV74" s="686" t="e">
        <f t="shared" si="58"/>
        <v>#REF!</v>
      </c>
      <c r="AW74" s="683" t="e">
        <f t="shared" si="58"/>
        <v>#REF!</v>
      </c>
      <c r="AX74" s="683" t="e">
        <f t="shared" si="58"/>
        <v>#REF!</v>
      </c>
      <c r="AY74" s="685" t="e">
        <f t="shared" si="58"/>
        <v>#REF!</v>
      </c>
      <c r="AZ74" s="686" t="e">
        <f t="shared" si="58"/>
        <v>#REF!</v>
      </c>
      <c r="BA74" s="683" t="e">
        <f t="shared" si="58"/>
        <v>#REF!</v>
      </c>
      <c r="BB74" s="683" t="e">
        <f t="shared" si="58"/>
        <v>#REF!</v>
      </c>
      <c r="BC74" s="685" t="e">
        <f t="shared" si="58"/>
        <v>#REF!</v>
      </c>
      <c r="BD74" s="686" t="e">
        <f t="shared" si="58"/>
        <v>#REF!</v>
      </c>
      <c r="BE74" s="683" t="e">
        <f t="shared" si="58"/>
        <v>#REF!</v>
      </c>
      <c r="BF74" s="683" t="e">
        <f t="shared" si="58"/>
        <v>#REF!</v>
      </c>
      <c r="BG74" s="685" t="e">
        <f t="shared" si="58"/>
        <v>#REF!</v>
      </c>
      <c r="BH74" s="686" t="e">
        <f t="shared" si="58"/>
        <v>#REF!</v>
      </c>
      <c r="BI74" s="683" t="e">
        <f t="shared" si="58"/>
        <v>#REF!</v>
      </c>
      <c r="BJ74" s="683" t="e">
        <f t="shared" si="58"/>
        <v>#REF!</v>
      </c>
      <c r="BK74" s="685" t="e">
        <f t="shared" si="58"/>
        <v>#REF!</v>
      </c>
      <c r="BL74" s="686" t="e">
        <f t="shared" si="58"/>
        <v>#REF!</v>
      </c>
      <c r="BM74" s="683" t="e">
        <f t="shared" si="58"/>
        <v>#REF!</v>
      </c>
      <c r="BN74" s="683" t="e">
        <f t="shared" si="58"/>
        <v>#REF!</v>
      </c>
      <c r="BO74" s="685" t="e">
        <f t="shared" si="58"/>
        <v>#REF!</v>
      </c>
      <c r="BP74" s="686" t="e">
        <f t="shared" si="58"/>
        <v>#REF!</v>
      </c>
      <c r="BQ74" s="683" t="e">
        <f t="shared" si="58"/>
        <v>#REF!</v>
      </c>
      <c r="BR74" s="683" t="e">
        <f t="shared" si="58"/>
        <v>#REF!</v>
      </c>
      <c r="BS74" s="685" t="e">
        <f t="shared" si="58"/>
        <v>#REF!</v>
      </c>
      <c r="BT74" s="686" t="e">
        <f t="shared" si="58"/>
        <v>#REF!</v>
      </c>
      <c r="BU74" s="683" t="e">
        <f t="shared" si="58"/>
        <v>#REF!</v>
      </c>
      <c r="BV74" s="683" t="e">
        <f t="shared" si="58"/>
        <v>#REF!</v>
      </c>
      <c r="BW74" s="685" t="e">
        <f t="shared" si="58"/>
        <v>#REF!</v>
      </c>
      <c r="BX74" s="686" t="e">
        <f t="shared" ref="BX74:EA74" si="59">BX73+BT74</f>
        <v>#REF!</v>
      </c>
      <c r="BY74" s="683" t="e">
        <f t="shared" si="59"/>
        <v>#REF!</v>
      </c>
      <c r="BZ74" s="683" t="e">
        <f t="shared" si="59"/>
        <v>#REF!</v>
      </c>
      <c r="CA74" s="685" t="e">
        <f t="shared" si="59"/>
        <v>#REF!</v>
      </c>
      <c r="CB74" s="686" t="e">
        <f t="shared" si="59"/>
        <v>#REF!</v>
      </c>
      <c r="CC74" s="683" t="e">
        <f t="shared" si="59"/>
        <v>#REF!</v>
      </c>
      <c r="CD74" s="683" t="e">
        <f t="shared" si="59"/>
        <v>#REF!</v>
      </c>
      <c r="CE74" s="685" t="e">
        <f t="shared" si="59"/>
        <v>#REF!</v>
      </c>
      <c r="CF74" s="686" t="e">
        <f t="shared" si="59"/>
        <v>#REF!</v>
      </c>
      <c r="CG74" s="683" t="e">
        <f t="shared" si="59"/>
        <v>#REF!</v>
      </c>
      <c r="CH74" s="683" t="e">
        <f t="shared" si="59"/>
        <v>#REF!</v>
      </c>
      <c r="CI74" s="685" t="e">
        <f t="shared" si="59"/>
        <v>#REF!</v>
      </c>
      <c r="CJ74" s="686" t="e">
        <f t="shared" si="59"/>
        <v>#REF!</v>
      </c>
      <c r="CK74" s="683" t="e">
        <f t="shared" si="59"/>
        <v>#REF!</v>
      </c>
      <c r="CL74" s="683" t="e">
        <f t="shared" si="59"/>
        <v>#REF!</v>
      </c>
      <c r="CM74" s="685" t="e">
        <f t="shared" si="59"/>
        <v>#REF!</v>
      </c>
      <c r="CN74" s="686" t="e">
        <f t="shared" si="59"/>
        <v>#REF!</v>
      </c>
      <c r="CO74" s="683" t="e">
        <f t="shared" si="59"/>
        <v>#REF!</v>
      </c>
      <c r="CP74" s="683" t="e">
        <f t="shared" si="59"/>
        <v>#REF!</v>
      </c>
      <c r="CQ74" s="685" t="e">
        <f t="shared" si="59"/>
        <v>#REF!</v>
      </c>
      <c r="CR74" s="686" t="e">
        <f t="shared" si="59"/>
        <v>#REF!</v>
      </c>
      <c r="CS74" s="683" t="e">
        <f t="shared" si="59"/>
        <v>#REF!</v>
      </c>
      <c r="CT74" s="683" t="e">
        <f t="shared" si="59"/>
        <v>#REF!</v>
      </c>
      <c r="CU74" s="685" t="e">
        <f t="shared" si="59"/>
        <v>#REF!</v>
      </c>
      <c r="CV74" s="686" t="e">
        <f t="shared" si="59"/>
        <v>#REF!</v>
      </c>
      <c r="CW74" s="683" t="e">
        <f t="shared" si="59"/>
        <v>#REF!</v>
      </c>
      <c r="CX74" s="683" t="e">
        <f t="shared" si="59"/>
        <v>#REF!</v>
      </c>
      <c r="CY74" s="685" t="e">
        <f t="shared" si="59"/>
        <v>#REF!</v>
      </c>
      <c r="CZ74" s="686" t="e">
        <f t="shared" si="59"/>
        <v>#REF!</v>
      </c>
      <c r="DA74" s="683" t="e">
        <f t="shared" si="59"/>
        <v>#REF!</v>
      </c>
      <c r="DB74" s="683" t="e">
        <f t="shared" si="59"/>
        <v>#REF!</v>
      </c>
      <c r="DC74" s="685" t="e">
        <f t="shared" si="59"/>
        <v>#REF!</v>
      </c>
      <c r="DD74" s="686" t="e">
        <f t="shared" si="59"/>
        <v>#REF!</v>
      </c>
      <c r="DE74" s="683" t="e">
        <f t="shared" si="59"/>
        <v>#REF!</v>
      </c>
      <c r="DF74" s="683" t="e">
        <f t="shared" si="59"/>
        <v>#REF!</v>
      </c>
      <c r="DG74" s="685" t="e">
        <f t="shared" si="59"/>
        <v>#REF!</v>
      </c>
      <c r="DH74" s="686" t="e">
        <f t="shared" si="59"/>
        <v>#REF!</v>
      </c>
      <c r="DI74" s="683" t="e">
        <f t="shared" si="59"/>
        <v>#REF!</v>
      </c>
      <c r="DJ74" s="683" t="e">
        <f t="shared" si="59"/>
        <v>#REF!</v>
      </c>
      <c r="DK74" s="685" t="e">
        <f t="shared" si="59"/>
        <v>#REF!</v>
      </c>
      <c r="DL74" s="686" t="e">
        <f t="shared" si="59"/>
        <v>#REF!</v>
      </c>
      <c r="DM74" s="683" t="e">
        <f t="shared" si="59"/>
        <v>#REF!</v>
      </c>
      <c r="DN74" s="683" t="e">
        <f t="shared" si="59"/>
        <v>#REF!</v>
      </c>
      <c r="DO74" s="685" t="e">
        <f t="shared" si="59"/>
        <v>#REF!</v>
      </c>
      <c r="DP74" s="686" t="e">
        <f t="shared" si="59"/>
        <v>#REF!</v>
      </c>
      <c r="DQ74" s="683" t="e">
        <f t="shared" si="59"/>
        <v>#REF!</v>
      </c>
      <c r="DR74" s="683" t="e">
        <f t="shared" si="59"/>
        <v>#REF!</v>
      </c>
      <c r="DS74" s="685" t="e">
        <f t="shared" si="59"/>
        <v>#REF!</v>
      </c>
      <c r="DT74" s="686" t="e">
        <f t="shared" si="59"/>
        <v>#REF!</v>
      </c>
      <c r="DU74" s="683" t="e">
        <f t="shared" si="59"/>
        <v>#REF!</v>
      </c>
      <c r="DV74" s="683" t="e">
        <f t="shared" si="59"/>
        <v>#REF!</v>
      </c>
      <c r="DW74" s="685" t="e">
        <f t="shared" si="59"/>
        <v>#REF!</v>
      </c>
      <c r="DX74" s="686" t="e">
        <f t="shared" si="59"/>
        <v>#REF!</v>
      </c>
      <c r="DY74" s="683" t="e">
        <f t="shared" si="59"/>
        <v>#REF!</v>
      </c>
      <c r="DZ74" s="683" t="e">
        <f t="shared" si="59"/>
        <v>#REF!</v>
      </c>
      <c r="EA74" s="685" t="e">
        <f t="shared" si="59"/>
        <v>#REF!</v>
      </c>
    </row>
    <row r="75" spans="2:131" ht="12.75" customHeight="1">
      <c r="B75" s="633">
        <v>16</v>
      </c>
      <c r="C75" s="687" t="e">
        <f>[5]QCI!C83</f>
        <v>#REF!</v>
      </c>
      <c r="D75" s="635" t="s">
        <v>674</v>
      </c>
      <c r="E75" s="636" t="s">
        <v>675</v>
      </c>
      <c r="F75" s="637" t="e">
        <f>[5]QCI!Y83</f>
        <v>#REF!</v>
      </c>
      <c r="G75" s="638">
        <f>'[5]Percentuais do Cronograma'!G29</f>
        <v>2.7955917091515462E-2</v>
      </c>
      <c r="H75" s="639"/>
      <c r="I75" s="640"/>
      <c r="J75" s="640"/>
      <c r="K75" s="641"/>
      <c r="L75" s="642" t="e">
        <f>'[5]Percentuais do Cronograma'!H29</f>
        <v>#REF!</v>
      </c>
      <c r="M75" s="643" t="e">
        <f>L75*[5]QCI!$Y83*[5]QCI!$R83/100</f>
        <v>#REF!</v>
      </c>
      <c r="N75" s="644" t="e">
        <f>L75/100*[5]QCI!$Y83*([5]QCI!$U83+[5]QCI!$W83)</f>
        <v>#REF!</v>
      </c>
      <c r="O75" s="645" t="e">
        <f>M75+N75</f>
        <v>#REF!</v>
      </c>
      <c r="P75" s="646" t="e">
        <f>'[5]Percentuais do Cronograma'!L29</f>
        <v>#REF!</v>
      </c>
      <c r="Q75" s="647" t="e">
        <f>P75*[5]QCI!$Y83*[5]QCI!$R83/100</f>
        <v>#REF!</v>
      </c>
      <c r="R75" s="647" t="e">
        <f>P75/100*[5]QCI!$Y83*([5]QCI!$U83+[5]QCI!$W83)</f>
        <v>#REF!</v>
      </c>
      <c r="S75" s="648" t="e">
        <f>Q75+R75</f>
        <v>#REF!</v>
      </c>
      <c r="T75" s="646">
        <f>'[5]Percentuais do Cronograma'!P29</f>
        <v>4.1666666666600003</v>
      </c>
      <c r="U75" s="647" t="e">
        <f>T75*[5]QCI!$Y83*[5]QCI!$R83/100</f>
        <v>#REF!</v>
      </c>
      <c r="V75" s="647" t="e">
        <f>T75/100*[5]QCI!$Y83*([5]QCI!$U83+[5]QCI!$W83)</f>
        <v>#REF!</v>
      </c>
      <c r="W75" s="648" t="e">
        <f>U75+V75</f>
        <v>#REF!</v>
      </c>
      <c r="X75" s="646">
        <f>'[5]Percentuais do Cronograma'!T29</f>
        <v>4.1666666666600003</v>
      </c>
      <c r="Y75" s="647" t="e">
        <f>X75*[5]QCI!$Y83*[5]QCI!$R83/100</f>
        <v>#REF!</v>
      </c>
      <c r="Z75" s="647" t="e">
        <f>X75/100*[5]QCI!$Y83*([5]QCI!$U83+[5]QCI!$W83)</f>
        <v>#REF!</v>
      </c>
      <c r="AA75" s="648" t="e">
        <f>Y75+Z75</f>
        <v>#REF!</v>
      </c>
      <c r="AB75" s="646">
        <f>'[5]Percentuais do Cronograma'!X29</f>
        <v>4.1666666666600003</v>
      </c>
      <c r="AC75" s="647" t="e">
        <f>AB75*[5]QCI!$Y83*[5]QCI!$R83/100</f>
        <v>#REF!</v>
      </c>
      <c r="AD75" s="647" t="e">
        <f>AB75/100*[5]QCI!$Y83*([5]QCI!$U83+[5]QCI!$W83)</f>
        <v>#REF!</v>
      </c>
      <c r="AE75" s="648" t="e">
        <f>AC75+AD75</f>
        <v>#REF!</v>
      </c>
      <c r="AF75" s="646">
        <f>'[5]Percentuais do Cronograma'!AB29</f>
        <v>4.1666666666600003</v>
      </c>
      <c r="AG75" s="647" t="e">
        <f>AF75*[5]QCI!$Y83*[5]QCI!$R83/100</f>
        <v>#REF!</v>
      </c>
      <c r="AH75" s="647" t="e">
        <f>AF75/100*[5]QCI!$Y83*([5]QCI!$U83+[5]QCI!$W83)</f>
        <v>#REF!</v>
      </c>
      <c r="AI75" s="648" t="e">
        <f>AG75+AH75</f>
        <v>#REF!</v>
      </c>
      <c r="AJ75" s="646">
        <f>'[5]Percentuais do Cronograma'!AF29</f>
        <v>4.1666666666600003</v>
      </c>
      <c r="AK75" s="647" t="e">
        <f>AJ75*[5]QCI!$Y83*[5]QCI!$R83/100</f>
        <v>#REF!</v>
      </c>
      <c r="AL75" s="647" t="e">
        <f>AJ75/100*[5]QCI!$Y83*([5]QCI!$U83+[5]QCI!$W83)</f>
        <v>#REF!</v>
      </c>
      <c r="AM75" s="648" t="e">
        <f>AK75+AL75</f>
        <v>#REF!</v>
      </c>
      <c r="AN75" s="646">
        <f>'[5]Percentuais do Cronograma'!AJ29</f>
        <v>4.1666666666600003</v>
      </c>
      <c r="AO75" s="647" t="e">
        <f>AN75*[5]QCI!$Y83*[5]QCI!$R83/100</f>
        <v>#REF!</v>
      </c>
      <c r="AP75" s="647" t="e">
        <f>AN75/100*[5]QCI!$Y83*([5]QCI!$U83+[5]QCI!$W83)</f>
        <v>#REF!</v>
      </c>
      <c r="AQ75" s="648" t="e">
        <f>AO75+AP75</f>
        <v>#REF!</v>
      </c>
      <c r="AR75" s="646">
        <f>'[5]Percentuais do Cronograma'!AN29</f>
        <v>4.1666666666600003</v>
      </c>
      <c r="AS75" s="647" t="e">
        <f>AR75*[5]QCI!$Y83*[5]QCI!$R83/100</f>
        <v>#REF!</v>
      </c>
      <c r="AT75" s="647" t="e">
        <f>AR75/100*[5]QCI!$Y83*([5]QCI!$U83+[5]QCI!$W83)</f>
        <v>#REF!</v>
      </c>
      <c r="AU75" s="648" t="e">
        <f>AS75+AT75</f>
        <v>#REF!</v>
      </c>
      <c r="AV75" s="646">
        <f>'[5]Percentuais do Cronograma'!AR29</f>
        <v>4.1666666666600003</v>
      </c>
      <c r="AW75" s="647" t="e">
        <f>AV75*[5]QCI!$Y83*[5]QCI!$R83/100</f>
        <v>#REF!</v>
      </c>
      <c r="AX75" s="647" t="e">
        <f>AV75/100*[5]QCI!$Y83*([5]QCI!$U83+[5]QCI!$W83)</f>
        <v>#REF!</v>
      </c>
      <c r="AY75" s="648" t="e">
        <f>AW75+AX75</f>
        <v>#REF!</v>
      </c>
      <c r="AZ75" s="646">
        <f>'[5]Percentuais do Cronograma'!AV29</f>
        <v>4.1666666666600003</v>
      </c>
      <c r="BA75" s="647" t="e">
        <f>AZ75*[5]QCI!$Y83*[5]QCI!$R83/100</f>
        <v>#REF!</v>
      </c>
      <c r="BB75" s="647" t="e">
        <f>AZ75/100*[5]QCI!$Y83*([5]QCI!$U83+[5]QCI!$W83)</f>
        <v>#REF!</v>
      </c>
      <c r="BC75" s="648" t="e">
        <f>BA75+BB75</f>
        <v>#REF!</v>
      </c>
      <c r="BD75" s="646">
        <f>'[5]Percentuais do Cronograma'!AZ29</f>
        <v>4.1666666666600003</v>
      </c>
      <c r="BE75" s="647" t="e">
        <f>BD75*[5]QCI!$Y83*[5]QCI!$R83/100</f>
        <v>#REF!</v>
      </c>
      <c r="BF75" s="647" t="e">
        <f>BD75/100*[5]QCI!$Y83*([5]QCI!$U83+[5]QCI!$W83)</f>
        <v>#REF!</v>
      </c>
      <c r="BG75" s="648" t="e">
        <f>BE75+BF75</f>
        <v>#REF!</v>
      </c>
      <c r="BH75" s="646">
        <f>'[5]Percentuais do Cronograma'!BD29</f>
        <v>4.1666666666600003</v>
      </c>
      <c r="BI75" s="647" t="e">
        <f>BH75*[5]QCI!$Y83*[5]QCI!$R83/100</f>
        <v>#REF!</v>
      </c>
      <c r="BJ75" s="647" t="e">
        <f>BH75/100*[5]QCI!$Y83*([5]QCI!$U83+[5]QCI!$W83)</f>
        <v>#REF!</v>
      </c>
      <c r="BK75" s="648" t="e">
        <f>BI75+BJ75</f>
        <v>#REF!</v>
      </c>
      <c r="BL75" s="646">
        <f>'[5]Percentuais do Cronograma'!BH29</f>
        <v>4.1666666666600003</v>
      </c>
      <c r="BM75" s="647" t="e">
        <f>BL75*[5]QCI!$Y83*[5]QCI!$R83/100</f>
        <v>#REF!</v>
      </c>
      <c r="BN75" s="647" t="e">
        <f>BL75/100*[5]QCI!$Y83*([5]QCI!$U83+[5]QCI!$W83)</f>
        <v>#REF!</v>
      </c>
      <c r="BO75" s="648" t="e">
        <f>BM75+BN75</f>
        <v>#REF!</v>
      </c>
      <c r="BP75" s="646">
        <f>'[5]Percentuais do Cronograma'!BL29</f>
        <v>4.1666666666600003</v>
      </c>
      <c r="BQ75" s="647" t="e">
        <f>BP75*[5]QCI!$Y83*[5]QCI!$R83/100</f>
        <v>#REF!</v>
      </c>
      <c r="BR75" s="647" t="e">
        <f>BP75/100*[5]QCI!$Y83*([5]QCI!$U83+[5]QCI!$W83)</f>
        <v>#REF!</v>
      </c>
      <c r="BS75" s="648" t="e">
        <f>BQ75+BR75</f>
        <v>#REF!</v>
      </c>
      <c r="BT75" s="646">
        <f>'[5]Percentuais do Cronograma'!BP29</f>
        <v>4.1666666666600003</v>
      </c>
      <c r="BU75" s="647" t="e">
        <f>BT75*[5]QCI!$Y83*[5]QCI!$R83/100</f>
        <v>#REF!</v>
      </c>
      <c r="BV75" s="647" t="e">
        <f>BT75/100*[5]QCI!$Y83*([5]QCI!$U83+[5]QCI!$W83)</f>
        <v>#REF!</v>
      </c>
      <c r="BW75" s="648" t="e">
        <f>BU75+BV75</f>
        <v>#REF!</v>
      </c>
      <c r="BX75" s="646">
        <f>'[5]Percentuais do Cronograma'!BT29</f>
        <v>4.1666666666600003</v>
      </c>
      <c r="BY75" s="647" t="e">
        <f>BX75*[5]QCI!$Y83*[5]QCI!$R83/100</f>
        <v>#REF!</v>
      </c>
      <c r="BZ75" s="647" t="e">
        <f>BX75/100*[5]QCI!$Y83*([5]QCI!$U83+[5]QCI!$W83)</f>
        <v>#REF!</v>
      </c>
      <c r="CA75" s="648" t="e">
        <f>BY75+BZ75</f>
        <v>#REF!</v>
      </c>
      <c r="CB75" s="646">
        <f>'[5]Percentuais do Cronograma'!BX29</f>
        <v>4.1666666666600003</v>
      </c>
      <c r="CC75" s="647" t="e">
        <f>CB75*[5]QCI!$Y83*[5]QCI!$R83/100</f>
        <v>#REF!</v>
      </c>
      <c r="CD75" s="647" t="e">
        <f>CB75/100*[5]QCI!$Y83*([5]QCI!$U83+[5]QCI!$W83)</f>
        <v>#REF!</v>
      </c>
      <c r="CE75" s="648" t="e">
        <f>CC75+CD75</f>
        <v>#REF!</v>
      </c>
      <c r="CF75" s="646">
        <f>'[5]Percentuais do Cronograma'!CB29</f>
        <v>4.1666666666600003</v>
      </c>
      <c r="CG75" s="647" t="e">
        <f>CF75*[5]QCI!$Y83*[5]QCI!$R83/100</f>
        <v>#REF!</v>
      </c>
      <c r="CH75" s="647" t="e">
        <f>CF75/100*[5]QCI!$Y83*([5]QCI!$U83+[5]QCI!$W83)</f>
        <v>#REF!</v>
      </c>
      <c r="CI75" s="648" t="e">
        <f>CG75+CH75</f>
        <v>#REF!</v>
      </c>
      <c r="CJ75" s="646">
        <f>'[5]Percentuais do Cronograma'!CF29</f>
        <v>4.1666666666600003</v>
      </c>
      <c r="CK75" s="647" t="e">
        <f>CJ75*[5]QCI!$Y83*[5]QCI!$R83/100</f>
        <v>#REF!</v>
      </c>
      <c r="CL75" s="647" t="e">
        <f>CJ75/100*[5]QCI!$Y83*([5]QCI!$U83+[5]QCI!$W83)</f>
        <v>#REF!</v>
      </c>
      <c r="CM75" s="648" t="e">
        <f>CK75+CL75</f>
        <v>#REF!</v>
      </c>
      <c r="CN75" s="646">
        <f>'[5]Percentuais do Cronograma'!CJ29</f>
        <v>4.1666666666600003</v>
      </c>
      <c r="CO75" s="647" t="e">
        <f>CN75*[5]QCI!$Y83*[5]QCI!$R83/100</f>
        <v>#REF!</v>
      </c>
      <c r="CP75" s="647" t="e">
        <f>CN75/100*[5]QCI!$Y83*([5]QCI!$U83+[5]QCI!$W83)</f>
        <v>#REF!</v>
      </c>
      <c r="CQ75" s="648" t="e">
        <f>CO75+CP75</f>
        <v>#REF!</v>
      </c>
      <c r="CR75" s="646">
        <f>'[5]Percentuais do Cronograma'!CN29</f>
        <v>4.1666666666600003</v>
      </c>
      <c r="CS75" s="647" t="e">
        <f>CR75*[5]QCI!$Y83*[5]QCI!$R83/100</f>
        <v>#REF!</v>
      </c>
      <c r="CT75" s="647" t="e">
        <f>CR75/100*[5]QCI!$Y83*([5]QCI!$U83+[5]QCI!$W83)</f>
        <v>#REF!</v>
      </c>
      <c r="CU75" s="648" t="e">
        <f>CS75+CT75</f>
        <v>#REF!</v>
      </c>
      <c r="CV75" s="646">
        <f>'[5]Percentuais do Cronograma'!CR29</f>
        <v>4.1666666666600003</v>
      </c>
      <c r="CW75" s="647" t="e">
        <f>CV75*[5]QCI!$Y83*[5]QCI!$R83/100</f>
        <v>#REF!</v>
      </c>
      <c r="CX75" s="647" t="e">
        <f>CV75/100*[5]QCI!$Y83*([5]QCI!$U83+[5]QCI!$W83)</f>
        <v>#REF!</v>
      </c>
      <c r="CY75" s="648" t="e">
        <f>CW75+CX75</f>
        <v>#REF!</v>
      </c>
      <c r="CZ75" s="646">
        <f>'[5]Percentuais do Cronograma'!CV29</f>
        <v>4.1666666666600003</v>
      </c>
      <c r="DA75" s="647" t="e">
        <f>CZ75*[5]QCI!$Y83*[5]QCI!$R83/100</f>
        <v>#REF!</v>
      </c>
      <c r="DB75" s="647" t="e">
        <f>CZ75/100*[5]QCI!$Y83*([5]QCI!$U83+[5]QCI!$W83)</f>
        <v>#REF!</v>
      </c>
      <c r="DC75" s="648" t="e">
        <f>DA75+DB75</f>
        <v>#REF!</v>
      </c>
      <c r="DD75" s="646" t="e">
        <f>'[5]Percentuais do Cronograma'!CZ29</f>
        <v>#REF!</v>
      </c>
      <c r="DE75" s="647" t="e">
        <f>DD75*[5]QCI!$Y83*[5]QCI!$R83/100</f>
        <v>#REF!</v>
      </c>
      <c r="DF75" s="647" t="e">
        <f>DD75/100*[5]QCI!$Y83*([5]QCI!$U83+[5]QCI!$W83)</f>
        <v>#REF!</v>
      </c>
      <c r="DG75" s="648" t="e">
        <f>DE75+DF75</f>
        <v>#REF!</v>
      </c>
      <c r="DH75" s="646" t="e">
        <f>'[5]Percentuais do Cronograma'!DD29</f>
        <v>#REF!</v>
      </c>
      <c r="DI75" s="647" t="e">
        <f>DH75*[5]QCI!$Y83*[5]QCI!$R83/100</f>
        <v>#REF!</v>
      </c>
      <c r="DJ75" s="647" t="e">
        <f>DH75/100*[5]QCI!$Y83*([5]QCI!$U83+[5]QCI!$W83)</f>
        <v>#REF!</v>
      </c>
      <c r="DK75" s="648" t="e">
        <f>DI75+DJ75</f>
        <v>#REF!</v>
      </c>
      <c r="DL75" s="646" t="e">
        <f>'[5]Percentuais do Cronograma'!DH29</f>
        <v>#REF!</v>
      </c>
      <c r="DM75" s="647" t="e">
        <f>DL75*[5]QCI!$Y83*[5]QCI!$R83/100</f>
        <v>#REF!</v>
      </c>
      <c r="DN75" s="647" t="e">
        <f>DL75/100*[5]QCI!$Y83*([5]QCI!$U83+[5]QCI!$W83)</f>
        <v>#REF!</v>
      </c>
      <c r="DO75" s="648" t="e">
        <f>DM75+DN75</f>
        <v>#REF!</v>
      </c>
      <c r="DP75" s="646" t="e">
        <f>'[5]Percentuais do Cronograma'!DL29</f>
        <v>#REF!</v>
      </c>
      <c r="DQ75" s="647" t="e">
        <f>DP75*[5]QCI!$Y83*[5]QCI!$R83/100</f>
        <v>#REF!</v>
      </c>
      <c r="DR75" s="647" t="e">
        <f>DP75/100*[5]QCI!$Y83*([5]QCI!$U83+[5]QCI!$W83)</f>
        <v>#REF!</v>
      </c>
      <c r="DS75" s="648" t="e">
        <f>DQ75+DR75</f>
        <v>#REF!</v>
      </c>
      <c r="DT75" s="646" t="e">
        <f>'[5]Percentuais do Cronograma'!DP29</f>
        <v>#REF!</v>
      </c>
      <c r="DU75" s="647" t="e">
        <f>DT75*[5]QCI!$Y83*[5]QCI!$R83/100</f>
        <v>#REF!</v>
      </c>
      <c r="DV75" s="647" t="e">
        <f>DT75/100*[5]QCI!$Y83*([5]QCI!$U83+[5]QCI!$W83)</f>
        <v>#REF!</v>
      </c>
      <c r="DW75" s="648" t="e">
        <f>DU75+DV75</f>
        <v>#REF!</v>
      </c>
      <c r="DX75" s="646" t="e">
        <f>'[5]Percentuais do Cronograma'!DT29</f>
        <v>#REF!</v>
      </c>
      <c r="DY75" s="647" t="e">
        <f>DX75*[5]QCI!$Y83*[5]QCI!$R83/100</f>
        <v>#REF!</v>
      </c>
      <c r="DZ75" s="647" t="e">
        <f>DX75/100*[5]QCI!$Y83*([5]QCI!$U83+[5]QCI!$W83)</f>
        <v>#REF!</v>
      </c>
      <c r="EA75" s="648" t="e">
        <f>DY75+DZ75</f>
        <v>#REF!</v>
      </c>
    </row>
    <row r="76" spans="2:131" ht="12.75" hidden="1" customHeight="1">
      <c r="B76" s="649"/>
      <c r="C76" s="650"/>
      <c r="D76" s="651" t="s">
        <v>674</v>
      </c>
      <c r="E76" s="652" t="s">
        <v>676</v>
      </c>
      <c r="F76" s="653">
        <f>IF(F77&lt;&gt;0,F75-F77,0)</f>
        <v>0</v>
      </c>
      <c r="G76" s="654"/>
      <c r="H76" s="655"/>
      <c r="I76" s="656"/>
      <c r="J76" s="656"/>
      <c r="K76" s="657"/>
      <c r="L76" s="658" t="e">
        <f t="shared" ref="L76:BW76" si="60">L75+H76</f>
        <v>#REF!</v>
      </c>
      <c r="M76" s="658" t="e">
        <f t="shared" si="60"/>
        <v>#REF!</v>
      </c>
      <c r="N76" s="659" t="e">
        <f t="shared" si="60"/>
        <v>#REF!</v>
      </c>
      <c r="O76" s="660" t="e">
        <f t="shared" si="60"/>
        <v>#REF!</v>
      </c>
      <c r="P76" s="661" t="e">
        <f t="shared" si="60"/>
        <v>#REF!</v>
      </c>
      <c r="Q76" s="662" t="e">
        <f t="shared" si="60"/>
        <v>#REF!</v>
      </c>
      <c r="R76" s="663" t="e">
        <f t="shared" si="60"/>
        <v>#REF!</v>
      </c>
      <c r="S76" s="664" t="e">
        <f t="shared" si="60"/>
        <v>#REF!</v>
      </c>
      <c r="T76" s="661" t="e">
        <f t="shared" si="60"/>
        <v>#REF!</v>
      </c>
      <c r="U76" s="662" t="e">
        <f t="shared" si="60"/>
        <v>#REF!</v>
      </c>
      <c r="V76" s="663" t="e">
        <f t="shared" si="60"/>
        <v>#REF!</v>
      </c>
      <c r="W76" s="664" t="e">
        <f t="shared" si="60"/>
        <v>#REF!</v>
      </c>
      <c r="X76" s="661" t="e">
        <f t="shared" si="60"/>
        <v>#REF!</v>
      </c>
      <c r="Y76" s="662" t="e">
        <f t="shared" si="60"/>
        <v>#REF!</v>
      </c>
      <c r="Z76" s="663" t="e">
        <f t="shared" si="60"/>
        <v>#REF!</v>
      </c>
      <c r="AA76" s="664" t="e">
        <f t="shared" si="60"/>
        <v>#REF!</v>
      </c>
      <c r="AB76" s="661" t="e">
        <f t="shared" si="60"/>
        <v>#REF!</v>
      </c>
      <c r="AC76" s="662" t="e">
        <f t="shared" si="60"/>
        <v>#REF!</v>
      </c>
      <c r="AD76" s="663" t="e">
        <f t="shared" si="60"/>
        <v>#REF!</v>
      </c>
      <c r="AE76" s="664" t="e">
        <f t="shared" si="60"/>
        <v>#REF!</v>
      </c>
      <c r="AF76" s="661" t="e">
        <f t="shared" si="60"/>
        <v>#REF!</v>
      </c>
      <c r="AG76" s="662" t="e">
        <f t="shared" si="60"/>
        <v>#REF!</v>
      </c>
      <c r="AH76" s="663" t="e">
        <f t="shared" si="60"/>
        <v>#REF!</v>
      </c>
      <c r="AI76" s="664" t="e">
        <f t="shared" si="60"/>
        <v>#REF!</v>
      </c>
      <c r="AJ76" s="661" t="e">
        <f t="shared" si="60"/>
        <v>#REF!</v>
      </c>
      <c r="AK76" s="662" t="e">
        <f t="shared" si="60"/>
        <v>#REF!</v>
      </c>
      <c r="AL76" s="663" t="e">
        <f t="shared" si="60"/>
        <v>#REF!</v>
      </c>
      <c r="AM76" s="664" t="e">
        <f t="shared" si="60"/>
        <v>#REF!</v>
      </c>
      <c r="AN76" s="661" t="e">
        <f t="shared" si="60"/>
        <v>#REF!</v>
      </c>
      <c r="AO76" s="662" t="e">
        <f t="shared" si="60"/>
        <v>#REF!</v>
      </c>
      <c r="AP76" s="663" t="e">
        <f t="shared" si="60"/>
        <v>#REF!</v>
      </c>
      <c r="AQ76" s="664" t="e">
        <f t="shared" si="60"/>
        <v>#REF!</v>
      </c>
      <c r="AR76" s="661" t="e">
        <f t="shared" si="60"/>
        <v>#REF!</v>
      </c>
      <c r="AS76" s="662" t="e">
        <f t="shared" si="60"/>
        <v>#REF!</v>
      </c>
      <c r="AT76" s="663" t="e">
        <f t="shared" si="60"/>
        <v>#REF!</v>
      </c>
      <c r="AU76" s="664" t="e">
        <f t="shared" si="60"/>
        <v>#REF!</v>
      </c>
      <c r="AV76" s="661" t="e">
        <f t="shared" si="60"/>
        <v>#REF!</v>
      </c>
      <c r="AW76" s="662" t="e">
        <f t="shared" si="60"/>
        <v>#REF!</v>
      </c>
      <c r="AX76" s="663" t="e">
        <f t="shared" si="60"/>
        <v>#REF!</v>
      </c>
      <c r="AY76" s="664" t="e">
        <f t="shared" si="60"/>
        <v>#REF!</v>
      </c>
      <c r="AZ76" s="661" t="e">
        <f t="shared" si="60"/>
        <v>#REF!</v>
      </c>
      <c r="BA76" s="662" t="e">
        <f t="shared" si="60"/>
        <v>#REF!</v>
      </c>
      <c r="BB76" s="663" t="e">
        <f t="shared" si="60"/>
        <v>#REF!</v>
      </c>
      <c r="BC76" s="664" t="e">
        <f t="shared" si="60"/>
        <v>#REF!</v>
      </c>
      <c r="BD76" s="661" t="e">
        <f t="shared" si="60"/>
        <v>#REF!</v>
      </c>
      <c r="BE76" s="662" t="e">
        <f t="shared" si="60"/>
        <v>#REF!</v>
      </c>
      <c r="BF76" s="663" t="e">
        <f t="shared" si="60"/>
        <v>#REF!</v>
      </c>
      <c r="BG76" s="664" t="e">
        <f t="shared" si="60"/>
        <v>#REF!</v>
      </c>
      <c r="BH76" s="661" t="e">
        <f t="shared" si="60"/>
        <v>#REF!</v>
      </c>
      <c r="BI76" s="662" t="e">
        <f t="shared" si="60"/>
        <v>#REF!</v>
      </c>
      <c r="BJ76" s="663" t="e">
        <f t="shared" si="60"/>
        <v>#REF!</v>
      </c>
      <c r="BK76" s="664" t="e">
        <f t="shared" si="60"/>
        <v>#REF!</v>
      </c>
      <c r="BL76" s="661" t="e">
        <f t="shared" si="60"/>
        <v>#REF!</v>
      </c>
      <c r="BM76" s="662" t="e">
        <f t="shared" si="60"/>
        <v>#REF!</v>
      </c>
      <c r="BN76" s="663" t="e">
        <f t="shared" si="60"/>
        <v>#REF!</v>
      </c>
      <c r="BO76" s="664" t="e">
        <f t="shared" si="60"/>
        <v>#REF!</v>
      </c>
      <c r="BP76" s="661" t="e">
        <f t="shared" si="60"/>
        <v>#REF!</v>
      </c>
      <c r="BQ76" s="662" t="e">
        <f t="shared" si="60"/>
        <v>#REF!</v>
      </c>
      <c r="BR76" s="663" t="e">
        <f t="shared" si="60"/>
        <v>#REF!</v>
      </c>
      <c r="BS76" s="664" t="e">
        <f t="shared" si="60"/>
        <v>#REF!</v>
      </c>
      <c r="BT76" s="661" t="e">
        <f t="shared" si="60"/>
        <v>#REF!</v>
      </c>
      <c r="BU76" s="662" t="e">
        <f t="shared" si="60"/>
        <v>#REF!</v>
      </c>
      <c r="BV76" s="663" t="e">
        <f t="shared" si="60"/>
        <v>#REF!</v>
      </c>
      <c r="BW76" s="664" t="e">
        <f t="shared" si="60"/>
        <v>#REF!</v>
      </c>
      <c r="BX76" s="661" t="e">
        <f t="shared" ref="BX76:EA76" si="61">BX75+BT76</f>
        <v>#REF!</v>
      </c>
      <c r="BY76" s="662" t="e">
        <f t="shared" si="61"/>
        <v>#REF!</v>
      </c>
      <c r="BZ76" s="663" t="e">
        <f t="shared" si="61"/>
        <v>#REF!</v>
      </c>
      <c r="CA76" s="664" t="e">
        <f t="shared" si="61"/>
        <v>#REF!</v>
      </c>
      <c r="CB76" s="661" t="e">
        <f t="shared" si="61"/>
        <v>#REF!</v>
      </c>
      <c r="CC76" s="662" t="e">
        <f t="shared" si="61"/>
        <v>#REF!</v>
      </c>
      <c r="CD76" s="663" t="e">
        <f t="shared" si="61"/>
        <v>#REF!</v>
      </c>
      <c r="CE76" s="664" t="e">
        <f t="shared" si="61"/>
        <v>#REF!</v>
      </c>
      <c r="CF76" s="661" t="e">
        <f t="shared" si="61"/>
        <v>#REF!</v>
      </c>
      <c r="CG76" s="662" t="e">
        <f t="shared" si="61"/>
        <v>#REF!</v>
      </c>
      <c r="CH76" s="663" t="e">
        <f t="shared" si="61"/>
        <v>#REF!</v>
      </c>
      <c r="CI76" s="664" t="e">
        <f t="shared" si="61"/>
        <v>#REF!</v>
      </c>
      <c r="CJ76" s="661" t="e">
        <f t="shared" si="61"/>
        <v>#REF!</v>
      </c>
      <c r="CK76" s="662" t="e">
        <f t="shared" si="61"/>
        <v>#REF!</v>
      </c>
      <c r="CL76" s="663" t="e">
        <f t="shared" si="61"/>
        <v>#REF!</v>
      </c>
      <c r="CM76" s="664" t="e">
        <f t="shared" si="61"/>
        <v>#REF!</v>
      </c>
      <c r="CN76" s="661" t="e">
        <f t="shared" si="61"/>
        <v>#REF!</v>
      </c>
      <c r="CO76" s="662" t="e">
        <f t="shared" si="61"/>
        <v>#REF!</v>
      </c>
      <c r="CP76" s="663" t="e">
        <f t="shared" si="61"/>
        <v>#REF!</v>
      </c>
      <c r="CQ76" s="664" t="e">
        <f t="shared" si="61"/>
        <v>#REF!</v>
      </c>
      <c r="CR76" s="661" t="e">
        <f t="shared" si="61"/>
        <v>#REF!</v>
      </c>
      <c r="CS76" s="662" t="e">
        <f t="shared" si="61"/>
        <v>#REF!</v>
      </c>
      <c r="CT76" s="663" t="e">
        <f t="shared" si="61"/>
        <v>#REF!</v>
      </c>
      <c r="CU76" s="664" t="e">
        <f t="shared" si="61"/>
        <v>#REF!</v>
      </c>
      <c r="CV76" s="661" t="e">
        <f t="shared" si="61"/>
        <v>#REF!</v>
      </c>
      <c r="CW76" s="662" t="e">
        <f t="shared" si="61"/>
        <v>#REF!</v>
      </c>
      <c r="CX76" s="663" t="e">
        <f t="shared" si="61"/>
        <v>#REF!</v>
      </c>
      <c r="CY76" s="664" t="e">
        <f t="shared" si="61"/>
        <v>#REF!</v>
      </c>
      <c r="CZ76" s="661" t="e">
        <f t="shared" si="61"/>
        <v>#REF!</v>
      </c>
      <c r="DA76" s="662" t="e">
        <f t="shared" si="61"/>
        <v>#REF!</v>
      </c>
      <c r="DB76" s="663" t="e">
        <f t="shared" si="61"/>
        <v>#REF!</v>
      </c>
      <c r="DC76" s="664" t="e">
        <f t="shared" si="61"/>
        <v>#REF!</v>
      </c>
      <c r="DD76" s="661" t="e">
        <f t="shared" si="61"/>
        <v>#REF!</v>
      </c>
      <c r="DE76" s="662" t="e">
        <f t="shared" si="61"/>
        <v>#REF!</v>
      </c>
      <c r="DF76" s="663" t="e">
        <f t="shared" si="61"/>
        <v>#REF!</v>
      </c>
      <c r="DG76" s="664" t="e">
        <f t="shared" si="61"/>
        <v>#REF!</v>
      </c>
      <c r="DH76" s="661" t="e">
        <f t="shared" si="61"/>
        <v>#REF!</v>
      </c>
      <c r="DI76" s="662" t="e">
        <f t="shared" si="61"/>
        <v>#REF!</v>
      </c>
      <c r="DJ76" s="663" t="e">
        <f t="shared" si="61"/>
        <v>#REF!</v>
      </c>
      <c r="DK76" s="664" t="e">
        <f t="shared" si="61"/>
        <v>#REF!</v>
      </c>
      <c r="DL76" s="661" t="e">
        <f t="shared" si="61"/>
        <v>#REF!</v>
      </c>
      <c r="DM76" s="662" t="e">
        <f t="shared" si="61"/>
        <v>#REF!</v>
      </c>
      <c r="DN76" s="663" t="e">
        <f t="shared" si="61"/>
        <v>#REF!</v>
      </c>
      <c r="DO76" s="664" t="e">
        <f t="shared" si="61"/>
        <v>#REF!</v>
      </c>
      <c r="DP76" s="661" t="e">
        <f t="shared" si="61"/>
        <v>#REF!</v>
      </c>
      <c r="DQ76" s="662" t="e">
        <f t="shared" si="61"/>
        <v>#REF!</v>
      </c>
      <c r="DR76" s="663" t="e">
        <f t="shared" si="61"/>
        <v>#REF!</v>
      </c>
      <c r="DS76" s="664" t="e">
        <f t="shared" si="61"/>
        <v>#REF!</v>
      </c>
      <c r="DT76" s="661" t="e">
        <f t="shared" si="61"/>
        <v>#REF!</v>
      </c>
      <c r="DU76" s="662" t="e">
        <f t="shared" si="61"/>
        <v>#REF!</v>
      </c>
      <c r="DV76" s="663" t="e">
        <f t="shared" si="61"/>
        <v>#REF!</v>
      </c>
      <c r="DW76" s="664" t="e">
        <f t="shared" si="61"/>
        <v>#REF!</v>
      </c>
      <c r="DX76" s="661" t="e">
        <f t="shared" si="61"/>
        <v>#REF!</v>
      </c>
      <c r="DY76" s="662" t="e">
        <f t="shared" si="61"/>
        <v>#REF!</v>
      </c>
      <c r="DZ76" s="663" t="e">
        <f t="shared" si="61"/>
        <v>#REF!</v>
      </c>
      <c r="EA76" s="664" t="e">
        <f t="shared" si="61"/>
        <v>#REF!</v>
      </c>
    </row>
    <row r="77" spans="2:131" ht="12.75" hidden="1" customHeight="1">
      <c r="B77" s="649"/>
      <c r="C77" s="650"/>
      <c r="D77" s="665" t="s">
        <v>677</v>
      </c>
      <c r="E77" s="666" t="s">
        <v>678</v>
      </c>
      <c r="F77" s="667"/>
      <c r="G77" s="668">
        <f>IF(F77=0,0,F77/F$115)</f>
        <v>0</v>
      </c>
      <c r="H77" s="669"/>
      <c r="I77" s="670"/>
      <c r="J77" s="670"/>
      <c r="K77" s="671"/>
      <c r="L77" s="672">
        <f>IF(O77&lt;&gt;0,(O77/$F77)*100,0)</f>
        <v>0</v>
      </c>
      <c r="M77" s="672">
        <f>ROUND(O77*[5]QCI!$R$16,2)</f>
        <v>0</v>
      </c>
      <c r="N77" s="673">
        <f>O77-M77</f>
        <v>0</v>
      </c>
      <c r="O77" s="674"/>
      <c r="P77" s="675">
        <f>IF(S77&lt;&gt;0,(S77/$F77)*100,0)</f>
        <v>0</v>
      </c>
      <c r="Q77" s="672">
        <f>ROUND(S77*[5]QCI!$R$16,2)</f>
        <v>0</v>
      </c>
      <c r="R77" s="672">
        <f>S77-Q77</f>
        <v>0</v>
      </c>
      <c r="S77" s="674"/>
      <c r="T77" s="675">
        <f>IF(W77&lt;&gt;0,(W77/$F77)*100,0)</f>
        <v>0</v>
      </c>
      <c r="U77" s="672">
        <f>ROUND(W77*[5]QCI!$R$16,2)</f>
        <v>0</v>
      </c>
      <c r="V77" s="672">
        <f>W77-U77</f>
        <v>0</v>
      </c>
      <c r="W77" s="674"/>
      <c r="X77" s="675">
        <f>IF(AA77&lt;&gt;0,(AA77/$F77)*100,0)</f>
        <v>0</v>
      </c>
      <c r="Y77" s="672">
        <f>ROUND(AA77*[5]QCI!$R$16,2)</f>
        <v>0</v>
      </c>
      <c r="Z77" s="672">
        <f>AA77-Y77</f>
        <v>0</v>
      </c>
      <c r="AA77" s="674"/>
      <c r="AB77" s="675">
        <f>IF(AE77&lt;&gt;0,(AE77/$F77)*100,0)</f>
        <v>0</v>
      </c>
      <c r="AC77" s="672">
        <f>ROUND(AE77*[5]QCI!$R$16,2)</f>
        <v>0</v>
      </c>
      <c r="AD77" s="672">
        <f>AE77-AC77</f>
        <v>0</v>
      </c>
      <c r="AE77" s="674"/>
      <c r="AF77" s="675">
        <f>IF(AI77&lt;&gt;0,(AI77/$F77)*100,0)</f>
        <v>0</v>
      </c>
      <c r="AG77" s="672">
        <f>ROUND(AI77*[5]QCI!$R$16,2)</f>
        <v>0</v>
      </c>
      <c r="AH77" s="672">
        <f>AI77-AG77</f>
        <v>0</v>
      </c>
      <c r="AI77" s="674"/>
      <c r="AJ77" s="675">
        <f>IF(AM77&lt;&gt;0,(AM77/$F77)*100,0)</f>
        <v>0</v>
      </c>
      <c r="AK77" s="672">
        <f>ROUND(AM77*[5]QCI!$R$16,2)</f>
        <v>0</v>
      </c>
      <c r="AL77" s="672">
        <f>AM77-AK77</f>
        <v>0</v>
      </c>
      <c r="AM77" s="674"/>
      <c r="AN77" s="675">
        <f>IF(AQ77&lt;&gt;0,(AQ77/$F77)*100,0)</f>
        <v>0</v>
      </c>
      <c r="AO77" s="672">
        <f>ROUND(AQ77*[5]QCI!$R$16,2)</f>
        <v>0</v>
      </c>
      <c r="AP77" s="672">
        <f>AQ77-AO77</f>
        <v>0</v>
      </c>
      <c r="AQ77" s="674"/>
      <c r="AR77" s="675">
        <f>IF(AU77&lt;&gt;0,(AU77/$F77)*100,0)</f>
        <v>0</v>
      </c>
      <c r="AS77" s="672">
        <f>ROUND(AU77*[5]QCI!$R$16,2)</f>
        <v>0</v>
      </c>
      <c r="AT77" s="672">
        <f>AU77-AS77</f>
        <v>0</v>
      </c>
      <c r="AU77" s="674"/>
      <c r="AV77" s="675">
        <f>IF(AY77&lt;&gt;0,(AY77/$F77)*100,0)</f>
        <v>0</v>
      </c>
      <c r="AW77" s="672">
        <f>ROUND(AY77*[5]QCI!$R$16,2)</f>
        <v>0</v>
      </c>
      <c r="AX77" s="672">
        <f>AY77-AW77</f>
        <v>0</v>
      </c>
      <c r="AY77" s="674"/>
      <c r="AZ77" s="675">
        <f>IF(BC77&lt;&gt;0,(BC77/$F77)*100,0)</f>
        <v>0</v>
      </c>
      <c r="BA77" s="672">
        <f>ROUND(BC77*[5]QCI!$R$16,2)</f>
        <v>0</v>
      </c>
      <c r="BB77" s="672">
        <f>BC77-BA77</f>
        <v>0</v>
      </c>
      <c r="BC77" s="674"/>
      <c r="BD77" s="675">
        <f>IF(BG77&lt;&gt;0,(BG77/$F77)*100,0)</f>
        <v>0</v>
      </c>
      <c r="BE77" s="672">
        <f>ROUND(BG77*[5]QCI!$R$16,2)</f>
        <v>0</v>
      </c>
      <c r="BF77" s="672">
        <f>BG77-BE77</f>
        <v>0</v>
      </c>
      <c r="BG77" s="674"/>
      <c r="BH77" s="675">
        <f>IF(BK77&lt;&gt;0,(BK77/$F77)*100,0)</f>
        <v>0</v>
      </c>
      <c r="BI77" s="672">
        <f>ROUND(BK77*[5]QCI!$R$16,2)</f>
        <v>0</v>
      </c>
      <c r="BJ77" s="672">
        <f>BK77-BI77</f>
        <v>0</v>
      </c>
      <c r="BK77" s="674"/>
      <c r="BL77" s="675">
        <f>IF(BO77&lt;&gt;0,(BO77/$F77)*100,0)</f>
        <v>0</v>
      </c>
      <c r="BM77" s="672">
        <f>ROUND(BO77*[5]QCI!$R$16,2)</f>
        <v>0</v>
      </c>
      <c r="BN77" s="672">
        <f>BO77-BM77</f>
        <v>0</v>
      </c>
      <c r="BO77" s="674"/>
      <c r="BP77" s="675">
        <f>IF(BS77&lt;&gt;0,(BS77/$F77)*100,0)</f>
        <v>0</v>
      </c>
      <c r="BQ77" s="672">
        <f>ROUND(BS77*[5]QCI!$R$16,2)</f>
        <v>0</v>
      </c>
      <c r="BR77" s="672">
        <f>BS77-BQ77</f>
        <v>0</v>
      </c>
      <c r="BS77" s="674"/>
      <c r="BT77" s="675">
        <f>IF(BW77&lt;&gt;0,(BW77/$F77)*100,0)</f>
        <v>0</v>
      </c>
      <c r="BU77" s="672">
        <f>ROUND(BW77*[5]QCI!$R$16,2)</f>
        <v>0</v>
      </c>
      <c r="BV77" s="672">
        <f>BW77-BU77</f>
        <v>0</v>
      </c>
      <c r="BW77" s="674"/>
      <c r="BX77" s="675">
        <f>IF(CA77&lt;&gt;0,(CA77/$F77)*100,0)</f>
        <v>0</v>
      </c>
      <c r="BY77" s="672">
        <f>ROUND(CA77*[5]QCI!$R$16,2)</f>
        <v>0</v>
      </c>
      <c r="BZ77" s="672">
        <f>CA77-BY77</f>
        <v>0</v>
      </c>
      <c r="CA77" s="674"/>
      <c r="CB77" s="675">
        <f>IF(CE77&lt;&gt;0,(CE77/$F77)*100,0)</f>
        <v>0</v>
      </c>
      <c r="CC77" s="672">
        <f>ROUND(CE77*[5]QCI!$R$16,2)</f>
        <v>0</v>
      </c>
      <c r="CD77" s="672">
        <f>CE77-CC77</f>
        <v>0</v>
      </c>
      <c r="CE77" s="674"/>
      <c r="CF77" s="675">
        <f>IF(CI77&lt;&gt;0,(CI77/$F77)*100,0)</f>
        <v>0</v>
      </c>
      <c r="CG77" s="672">
        <f>ROUND(CI77*[5]QCI!$R$16,2)</f>
        <v>0</v>
      </c>
      <c r="CH77" s="672">
        <f>CI77-CG77</f>
        <v>0</v>
      </c>
      <c r="CI77" s="674"/>
      <c r="CJ77" s="675">
        <f>IF(CM77&lt;&gt;0,(CM77/$F77)*100,0)</f>
        <v>0</v>
      </c>
      <c r="CK77" s="672">
        <f>ROUND(CM77*[5]QCI!$R$16,2)</f>
        <v>0</v>
      </c>
      <c r="CL77" s="672">
        <f>CM77-CK77</f>
        <v>0</v>
      </c>
      <c r="CM77" s="674"/>
      <c r="CN77" s="675">
        <f>IF(CQ77&lt;&gt;0,(CQ77/$F77)*100,0)</f>
        <v>0</v>
      </c>
      <c r="CO77" s="672">
        <f>ROUND(CQ77*[5]QCI!$R$16,2)</f>
        <v>0</v>
      </c>
      <c r="CP77" s="672">
        <f>CQ77-CO77</f>
        <v>0</v>
      </c>
      <c r="CQ77" s="674"/>
      <c r="CR77" s="675">
        <f>IF(CU77&lt;&gt;0,(CU77/$F77)*100,0)</f>
        <v>0</v>
      </c>
      <c r="CS77" s="672">
        <f>ROUND(CU77*[5]QCI!$R$16,2)</f>
        <v>0</v>
      </c>
      <c r="CT77" s="672">
        <f>CU77-CS77</f>
        <v>0</v>
      </c>
      <c r="CU77" s="674"/>
      <c r="CV77" s="675">
        <f>IF(CY77&lt;&gt;0,(CY77/$F77)*100,0)</f>
        <v>0</v>
      </c>
      <c r="CW77" s="672">
        <f>ROUND(CY77*[5]QCI!$R$16,2)</f>
        <v>0</v>
      </c>
      <c r="CX77" s="672">
        <f>CY77-CW77</f>
        <v>0</v>
      </c>
      <c r="CY77" s="674"/>
      <c r="CZ77" s="675">
        <f>IF(DC77&lt;&gt;0,(DC77/$F77)*100,0)</f>
        <v>0</v>
      </c>
      <c r="DA77" s="672">
        <f>ROUND(DC77*[5]QCI!$R$16,2)</f>
        <v>0</v>
      </c>
      <c r="DB77" s="672">
        <f>DC77-DA77</f>
        <v>0</v>
      </c>
      <c r="DC77" s="674"/>
      <c r="DD77" s="675">
        <f>IF(DG77&lt;&gt;0,(DG77/$F77)*100,0)</f>
        <v>0</v>
      </c>
      <c r="DE77" s="672">
        <f>ROUND(DG77*[5]QCI!$R$16,2)</f>
        <v>0</v>
      </c>
      <c r="DF77" s="672">
        <f>DG77-DE77</f>
        <v>0</v>
      </c>
      <c r="DG77" s="674"/>
      <c r="DH77" s="675">
        <f>IF(DK77&lt;&gt;0,(DK77/$F77)*100,0)</f>
        <v>0</v>
      </c>
      <c r="DI77" s="672">
        <f>ROUND(DK77*[5]QCI!$R$16,2)</f>
        <v>0</v>
      </c>
      <c r="DJ77" s="672">
        <f>DK77-DI77</f>
        <v>0</v>
      </c>
      <c r="DK77" s="674"/>
      <c r="DL77" s="675">
        <f>IF(DO77&lt;&gt;0,(DO77/$F77)*100,0)</f>
        <v>0</v>
      </c>
      <c r="DM77" s="672">
        <f>ROUND(DO77*[5]QCI!$R$16,2)</f>
        <v>0</v>
      </c>
      <c r="DN77" s="672">
        <f>DO77-DM77</f>
        <v>0</v>
      </c>
      <c r="DO77" s="674"/>
      <c r="DP77" s="675">
        <f>IF(DS77&lt;&gt;0,(DS77/$F77)*100,0)</f>
        <v>0</v>
      </c>
      <c r="DQ77" s="672">
        <f>ROUND(DS77*[5]QCI!$R$16,2)</f>
        <v>0</v>
      </c>
      <c r="DR77" s="672">
        <f>DS77-DQ77</f>
        <v>0</v>
      </c>
      <c r="DS77" s="674"/>
      <c r="DT77" s="675">
        <f>IF(DW77&lt;&gt;0,(DW77/$F77)*100,0)</f>
        <v>0</v>
      </c>
      <c r="DU77" s="672">
        <f>ROUND(DW77*[5]QCI!$R$16,2)</f>
        <v>0</v>
      </c>
      <c r="DV77" s="672">
        <f>DW77-DU77</f>
        <v>0</v>
      </c>
      <c r="DW77" s="674"/>
      <c r="DX77" s="675">
        <f>IF(EA77&lt;&gt;0,(EA77/$F77)*100,0)</f>
        <v>0</v>
      </c>
      <c r="DY77" s="672">
        <f>ROUND(EA77*[5]QCI!$R$16,2)</f>
        <v>0</v>
      </c>
      <c r="DZ77" s="672">
        <f>EA77-DY77</f>
        <v>0</v>
      </c>
      <c r="EA77" s="674"/>
    </row>
    <row r="78" spans="2:131" ht="12.75" hidden="1" customHeight="1">
      <c r="B78" s="688"/>
      <c r="C78" s="650"/>
      <c r="D78" s="676" t="s">
        <v>679</v>
      </c>
      <c r="E78" s="677" t="s">
        <v>680</v>
      </c>
      <c r="F78" s="678" t="e">
        <f>IF(F77=0,F75,F77)</f>
        <v>#REF!</v>
      </c>
      <c r="G78" s="679"/>
      <c r="H78" s="680"/>
      <c r="I78" s="681"/>
      <c r="J78" s="681"/>
      <c r="K78" s="682"/>
      <c r="L78" s="683">
        <f t="shared" ref="L78:BW78" si="62">L77+H78</f>
        <v>0</v>
      </c>
      <c r="M78" s="683">
        <f t="shared" si="62"/>
        <v>0</v>
      </c>
      <c r="N78" s="684">
        <f t="shared" si="62"/>
        <v>0</v>
      </c>
      <c r="O78" s="685" t="e">
        <f>#REF!</f>
        <v>#REF!</v>
      </c>
      <c r="P78" s="686">
        <f t="shared" si="62"/>
        <v>0</v>
      </c>
      <c r="Q78" s="683">
        <f t="shared" si="62"/>
        <v>0</v>
      </c>
      <c r="R78" s="683">
        <f t="shared" si="62"/>
        <v>0</v>
      </c>
      <c r="S78" s="685" t="e">
        <f t="shared" si="62"/>
        <v>#REF!</v>
      </c>
      <c r="T78" s="686">
        <f t="shared" si="62"/>
        <v>0</v>
      </c>
      <c r="U78" s="683">
        <f t="shared" si="62"/>
        <v>0</v>
      </c>
      <c r="V78" s="683">
        <f t="shared" si="62"/>
        <v>0</v>
      </c>
      <c r="W78" s="685" t="e">
        <f t="shared" si="62"/>
        <v>#REF!</v>
      </c>
      <c r="X78" s="686">
        <f t="shared" si="62"/>
        <v>0</v>
      </c>
      <c r="Y78" s="683">
        <f t="shared" si="62"/>
        <v>0</v>
      </c>
      <c r="Z78" s="683">
        <f t="shared" si="62"/>
        <v>0</v>
      </c>
      <c r="AA78" s="685" t="e">
        <f t="shared" si="62"/>
        <v>#REF!</v>
      </c>
      <c r="AB78" s="686">
        <f t="shared" si="62"/>
        <v>0</v>
      </c>
      <c r="AC78" s="683">
        <f t="shared" si="62"/>
        <v>0</v>
      </c>
      <c r="AD78" s="683">
        <f t="shared" si="62"/>
        <v>0</v>
      </c>
      <c r="AE78" s="685" t="e">
        <f t="shared" si="62"/>
        <v>#REF!</v>
      </c>
      <c r="AF78" s="686">
        <f t="shared" si="62"/>
        <v>0</v>
      </c>
      <c r="AG78" s="683">
        <f t="shared" si="62"/>
        <v>0</v>
      </c>
      <c r="AH78" s="683">
        <f t="shared" si="62"/>
        <v>0</v>
      </c>
      <c r="AI78" s="685" t="e">
        <f t="shared" si="62"/>
        <v>#REF!</v>
      </c>
      <c r="AJ78" s="686">
        <f t="shared" si="62"/>
        <v>0</v>
      </c>
      <c r="AK78" s="683">
        <f t="shared" si="62"/>
        <v>0</v>
      </c>
      <c r="AL78" s="683">
        <f t="shared" si="62"/>
        <v>0</v>
      </c>
      <c r="AM78" s="685" t="e">
        <f t="shared" si="62"/>
        <v>#REF!</v>
      </c>
      <c r="AN78" s="686">
        <f t="shared" si="62"/>
        <v>0</v>
      </c>
      <c r="AO78" s="683">
        <f t="shared" si="62"/>
        <v>0</v>
      </c>
      <c r="AP78" s="683">
        <f t="shared" si="62"/>
        <v>0</v>
      </c>
      <c r="AQ78" s="685" t="e">
        <f t="shared" si="62"/>
        <v>#REF!</v>
      </c>
      <c r="AR78" s="686">
        <f t="shared" si="62"/>
        <v>0</v>
      </c>
      <c r="AS78" s="683">
        <f t="shared" si="62"/>
        <v>0</v>
      </c>
      <c r="AT78" s="683">
        <f t="shared" si="62"/>
        <v>0</v>
      </c>
      <c r="AU78" s="685" t="e">
        <f t="shared" si="62"/>
        <v>#REF!</v>
      </c>
      <c r="AV78" s="686">
        <f t="shared" si="62"/>
        <v>0</v>
      </c>
      <c r="AW78" s="683">
        <f t="shared" si="62"/>
        <v>0</v>
      </c>
      <c r="AX78" s="683">
        <f t="shared" si="62"/>
        <v>0</v>
      </c>
      <c r="AY78" s="685" t="e">
        <f t="shared" si="62"/>
        <v>#REF!</v>
      </c>
      <c r="AZ78" s="686">
        <f t="shared" si="62"/>
        <v>0</v>
      </c>
      <c r="BA78" s="683">
        <f t="shared" si="62"/>
        <v>0</v>
      </c>
      <c r="BB78" s="683">
        <f t="shared" si="62"/>
        <v>0</v>
      </c>
      <c r="BC78" s="685" t="e">
        <f t="shared" si="62"/>
        <v>#REF!</v>
      </c>
      <c r="BD78" s="686">
        <f t="shared" si="62"/>
        <v>0</v>
      </c>
      <c r="BE78" s="683">
        <f t="shared" si="62"/>
        <v>0</v>
      </c>
      <c r="BF78" s="683">
        <f t="shared" si="62"/>
        <v>0</v>
      </c>
      <c r="BG78" s="685" t="e">
        <f t="shared" si="62"/>
        <v>#REF!</v>
      </c>
      <c r="BH78" s="686">
        <f t="shared" si="62"/>
        <v>0</v>
      </c>
      <c r="BI78" s="683">
        <f t="shared" si="62"/>
        <v>0</v>
      </c>
      <c r="BJ78" s="683">
        <f t="shared" si="62"/>
        <v>0</v>
      </c>
      <c r="BK78" s="685" t="e">
        <f t="shared" si="62"/>
        <v>#REF!</v>
      </c>
      <c r="BL78" s="686">
        <f t="shared" si="62"/>
        <v>0</v>
      </c>
      <c r="BM78" s="683">
        <f t="shared" si="62"/>
        <v>0</v>
      </c>
      <c r="BN78" s="683">
        <f t="shared" si="62"/>
        <v>0</v>
      </c>
      <c r="BO78" s="685" t="e">
        <f t="shared" si="62"/>
        <v>#REF!</v>
      </c>
      <c r="BP78" s="686">
        <f t="shared" si="62"/>
        <v>0</v>
      </c>
      <c r="BQ78" s="683">
        <f t="shared" si="62"/>
        <v>0</v>
      </c>
      <c r="BR78" s="683">
        <f t="shared" si="62"/>
        <v>0</v>
      </c>
      <c r="BS78" s="685" t="e">
        <f t="shared" si="62"/>
        <v>#REF!</v>
      </c>
      <c r="BT78" s="686">
        <f t="shared" si="62"/>
        <v>0</v>
      </c>
      <c r="BU78" s="683">
        <f t="shared" si="62"/>
        <v>0</v>
      </c>
      <c r="BV78" s="683">
        <f t="shared" si="62"/>
        <v>0</v>
      </c>
      <c r="BW78" s="685" t="e">
        <f t="shared" si="62"/>
        <v>#REF!</v>
      </c>
      <c r="BX78" s="686">
        <f t="shared" ref="BX78:EA78" si="63">BX77+BT78</f>
        <v>0</v>
      </c>
      <c r="BY78" s="683">
        <f t="shared" si="63"/>
        <v>0</v>
      </c>
      <c r="BZ78" s="683">
        <f t="shared" si="63"/>
        <v>0</v>
      </c>
      <c r="CA78" s="685" t="e">
        <f t="shared" si="63"/>
        <v>#REF!</v>
      </c>
      <c r="CB78" s="686">
        <f t="shared" si="63"/>
        <v>0</v>
      </c>
      <c r="CC78" s="683">
        <f t="shared" si="63"/>
        <v>0</v>
      </c>
      <c r="CD78" s="683">
        <f t="shared" si="63"/>
        <v>0</v>
      </c>
      <c r="CE78" s="685" t="e">
        <f t="shared" si="63"/>
        <v>#REF!</v>
      </c>
      <c r="CF78" s="686">
        <f t="shared" si="63"/>
        <v>0</v>
      </c>
      <c r="CG78" s="683">
        <f t="shared" si="63"/>
        <v>0</v>
      </c>
      <c r="CH78" s="683">
        <f t="shared" si="63"/>
        <v>0</v>
      </c>
      <c r="CI78" s="685" t="e">
        <f t="shared" si="63"/>
        <v>#REF!</v>
      </c>
      <c r="CJ78" s="686">
        <f t="shared" si="63"/>
        <v>0</v>
      </c>
      <c r="CK78" s="683">
        <f t="shared" si="63"/>
        <v>0</v>
      </c>
      <c r="CL78" s="683">
        <f t="shared" si="63"/>
        <v>0</v>
      </c>
      <c r="CM78" s="685" t="e">
        <f t="shared" si="63"/>
        <v>#REF!</v>
      </c>
      <c r="CN78" s="686">
        <f t="shared" si="63"/>
        <v>0</v>
      </c>
      <c r="CO78" s="683">
        <f t="shared" si="63"/>
        <v>0</v>
      </c>
      <c r="CP78" s="683">
        <f t="shared" si="63"/>
        <v>0</v>
      </c>
      <c r="CQ78" s="685" t="e">
        <f t="shared" si="63"/>
        <v>#REF!</v>
      </c>
      <c r="CR78" s="686">
        <f t="shared" si="63"/>
        <v>0</v>
      </c>
      <c r="CS78" s="683">
        <f t="shared" si="63"/>
        <v>0</v>
      </c>
      <c r="CT78" s="683">
        <f t="shared" si="63"/>
        <v>0</v>
      </c>
      <c r="CU78" s="685" t="e">
        <f t="shared" si="63"/>
        <v>#REF!</v>
      </c>
      <c r="CV78" s="686">
        <f t="shared" si="63"/>
        <v>0</v>
      </c>
      <c r="CW78" s="683">
        <f t="shared" si="63"/>
        <v>0</v>
      </c>
      <c r="CX78" s="683">
        <f t="shared" si="63"/>
        <v>0</v>
      </c>
      <c r="CY78" s="685" t="e">
        <f t="shared" si="63"/>
        <v>#REF!</v>
      </c>
      <c r="CZ78" s="686">
        <f t="shared" si="63"/>
        <v>0</v>
      </c>
      <c r="DA78" s="683">
        <f t="shared" si="63"/>
        <v>0</v>
      </c>
      <c r="DB78" s="683">
        <f t="shared" si="63"/>
        <v>0</v>
      </c>
      <c r="DC78" s="685" t="e">
        <f t="shared" si="63"/>
        <v>#REF!</v>
      </c>
      <c r="DD78" s="686">
        <f t="shared" si="63"/>
        <v>0</v>
      </c>
      <c r="DE78" s="683">
        <f t="shared" si="63"/>
        <v>0</v>
      </c>
      <c r="DF78" s="683">
        <f t="shared" si="63"/>
        <v>0</v>
      </c>
      <c r="DG78" s="685" t="e">
        <f t="shared" si="63"/>
        <v>#REF!</v>
      </c>
      <c r="DH78" s="686">
        <f t="shared" si="63"/>
        <v>0</v>
      </c>
      <c r="DI78" s="683">
        <f t="shared" si="63"/>
        <v>0</v>
      </c>
      <c r="DJ78" s="683">
        <f t="shared" si="63"/>
        <v>0</v>
      </c>
      <c r="DK78" s="685" t="e">
        <f t="shared" si="63"/>
        <v>#REF!</v>
      </c>
      <c r="DL78" s="686">
        <f t="shared" si="63"/>
        <v>0</v>
      </c>
      <c r="DM78" s="683">
        <f t="shared" si="63"/>
        <v>0</v>
      </c>
      <c r="DN78" s="683">
        <f t="shared" si="63"/>
        <v>0</v>
      </c>
      <c r="DO78" s="685" t="e">
        <f t="shared" si="63"/>
        <v>#REF!</v>
      </c>
      <c r="DP78" s="686">
        <f t="shared" si="63"/>
        <v>0</v>
      </c>
      <c r="DQ78" s="683">
        <f t="shared" si="63"/>
        <v>0</v>
      </c>
      <c r="DR78" s="683">
        <f t="shared" si="63"/>
        <v>0</v>
      </c>
      <c r="DS78" s="685" t="e">
        <f t="shared" si="63"/>
        <v>#REF!</v>
      </c>
      <c r="DT78" s="686">
        <f t="shared" si="63"/>
        <v>0</v>
      </c>
      <c r="DU78" s="683">
        <f t="shared" si="63"/>
        <v>0</v>
      </c>
      <c r="DV78" s="683">
        <f t="shared" si="63"/>
        <v>0</v>
      </c>
      <c r="DW78" s="685" t="e">
        <f t="shared" si="63"/>
        <v>#REF!</v>
      </c>
      <c r="DX78" s="686">
        <f t="shared" si="63"/>
        <v>0</v>
      </c>
      <c r="DY78" s="683">
        <f t="shared" si="63"/>
        <v>0</v>
      </c>
      <c r="DZ78" s="683">
        <f t="shared" si="63"/>
        <v>0</v>
      </c>
      <c r="EA78" s="685" t="e">
        <f t="shared" si="63"/>
        <v>#REF!</v>
      </c>
    </row>
    <row r="79" spans="2:131" ht="12.75" customHeight="1">
      <c r="B79" s="633">
        <v>17</v>
      </c>
      <c r="C79" s="687" t="e">
        <f>[5]QCI!C84</f>
        <v>#REF!</v>
      </c>
      <c r="D79" s="635" t="s">
        <v>674</v>
      </c>
      <c r="E79" s="636" t="s">
        <v>675</v>
      </c>
      <c r="F79" s="637" t="e">
        <f>[5]QCI!Y84</f>
        <v>#REF!</v>
      </c>
      <c r="G79" s="638" t="e">
        <f>'[5]Percentuais do Cronograma'!G30</f>
        <v>#REF!</v>
      </c>
      <c r="H79" s="639"/>
      <c r="I79" s="640"/>
      <c r="J79" s="640"/>
      <c r="K79" s="641"/>
      <c r="L79" s="642" t="e">
        <f>'[5]Percentuais do Cronograma'!H30</f>
        <v>#REF!</v>
      </c>
      <c r="M79" s="643" t="e">
        <f>L79*[5]QCI!$Y84*[5]QCI!$R84/100</f>
        <v>#REF!</v>
      </c>
      <c r="N79" s="644" t="e">
        <f>L79/100*[5]QCI!$Y84*([5]QCI!$U84+[5]QCI!$W84)</f>
        <v>#REF!</v>
      </c>
      <c r="O79" s="645" t="e">
        <f>M79+N79</f>
        <v>#REF!</v>
      </c>
      <c r="P79" s="646" t="e">
        <f>'[5]Percentuais do Cronograma'!L30</f>
        <v>#REF!</v>
      </c>
      <c r="Q79" s="647" t="e">
        <f>P79*[5]QCI!$Y84*[5]QCI!$R84/100</f>
        <v>#REF!</v>
      </c>
      <c r="R79" s="647" t="e">
        <f>P79/100*[5]QCI!$Y84*([5]QCI!$U84+[5]QCI!$W84)</f>
        <v>#REF!</v>
      </c>
      <c r="S79" s="648" t="e">
        <f>Q79+R79</f>
        <v>#REF!</v>
      </c>
      <c r="T79" s="646" t="e">
        <f>'[5]Percentuais do Cronograma'!P30</f>
        <v>#REF!</v>
      </c>
      <c r="U79" s="647" t="e">
        <f>T79*[5]QCI!$Y84*[5]QCI!$R84/100</f>
        <v>#REF!</v>
      </c>
      <c r="V79" s="647" t="e">
        <f>T79/100*[5]QCI!$Y84*([5]QCI!$U84+[5]QCI!$W84)</f>
        <v>#REF!</v>
      </c>
      <c r="W79" s="648" t="e">
        <f>U79+V79</f>
        <v>#REF!</v>
      </c>
      <c r="X79" s="646" t="e">
        <f>'[5]Percentuais do Cronograma'!T30</f>
        <v>#REF!</v>
      </c>
      <c r="Y79" s="647" t="e">
        <f>X79*[5]QCI!$Y84*[5]QCI!$R84/100</f>
        <v>#REF!</v>
      </c>
      <c r="Z79" s="647" t="e">
        <f>X79/100*[5]QCI!$Y84*([5]QCI!$U84+[5]QCI!$W84)</f>
        <v>#REF!</v>
      </c>
      <c r="AA79" s="648" t="e">
        <f>Y79+Z79</f>
        <v>#REF!</v>
      </c>
      <c r="AB79" s="646" t="e">
        <f>'[5]Percentuais do Cronograma'!X30</f>
        <v>#REF!</v>
      </c>
      <c r="AC79" s="647" t="e">
        <f>AB79*[5]QCI!$Y84*[5]QCI!$R84/100</f>
        <v>#REF!</v>
      </c>
      <c r="AD79" s="647" t="e">
        <f>AB79/100*[5]QCI!$Y84*([5]QCI!$U84+[5]QCI!$W84)</f>
        <v>#REF!</v>
      </c>
      <c r="AE79" s="648" t="e">
        <f>AC79+AD79</f>
        <v>#REF!</v>
      </c>
      <c r="AF79" s="646" t="e">
        <f>'[5]Percentuais do Cronograma'!AB30</f>
        <v>#REF!</v>
      </c>
      <c r="AG79" s="647" t="e">
        <f>AF79*[5]QCI!$Y84*[5]QCI!$R84/100</f>
        <v>#REF!</v>
      </c>
      <c r="AH79" s="647" t="e">
        <f>AF79/100*[5]QCI!$Y84*([5]QCI!$U84+[5]QCI!$W84)</f>
        <v>#REF!</v>
      </c>
      <c r="AI79" s="648" t="e">
        <f>AG79+AH79</f>
        <v>#REF!</v>
      </c>
      <c r="AJ79" s="646" t="e">
        <f>'[5]Percentuais do Cronograma'!AF30</f>
        <v>#REF!</v>
      </c>
      <c r="AK79" s="647" t="e">
        <f>AJ79*[5]QCI!$Y84*[5]QCI!$R84/100</f>
        <v>#REF!</v>
      </c>
      <c r="AL79" s="647" t="e">
        <f>AJ79/100*[5]QCI!$Y84*([5]QCI!$U84+[5]QCI!$W84)</f>
        <v>#REF!</v>
      </c>
      <c r="AM79" s="648" t="e">
        <f>AK79+AL79</f>
        <v>#REF!</v>
      </c>
      <c r="AN79" s="646" t="e">
        <f>'[5]Percentuais do Cronograma'!AJ30</f>
        <v>#REF!</v>
      </c>
      <c r="AO79" s="647" t="e">
        <f>AN79*[5]QCI!$Y84*[5]QCI!$R84/100</f>
        <v>#REF!</v>
      </c>
      <c r="AP79" s="647" t="e">
        <f>AN79/100*[5]QCI!$Y84*([5]QCI!$U84+[5]QCI!$W84)</f>
        <v>#REF!</v>
      </c>
      <c r="AQ79" s="648" t="e">
        <f>AO79+AP79</f>
        <v>#REF!</v>
      </c>
      <c r="AR79" s="646" t="e">
        <f>'[5]Percentuais do Cronograma'!AN30</f>
        <v>#REF!</v>
      </c>
      <c r="AS79" s="647" t="e">
        <f>AR79*[5]QCI!$Y84*[5]QCI!$R84/100</f>
        <v>#REF!</v>
      </c>
      <c r="AT79" s="647" t="e">
        <f>AR79/100*[5]QCI!$Y84*([5]QCI!$U84+[5]QCI!$W84)</f>
        <v>#REF!</v>
      </c>
      <c r="AU79" s="648" t="e">
        <f>AS79+AT79</f>
        <v>#REF!</v>
      </c>
      <c r="AV79" s="646" t="e">
        <f>'[5]Percentuais do Cronograma'!AR30</f>
        <v>#REF!</v>
      </c>
      <c r="AW79" s="647" t="e">
        <f>AV79*[5]QCI!$Y84*[5]QCI!$R84/100</f>
        <v>#REF!</v>
      </c>
      <c r="AX79" s="647" t="e">
        <f>AV79/100*[5]QCI!$Y84*([5]QCI!$U84+[5]QCI!$W84)</f>
        <v>#REF!</v>
      </c>
      <c r="AY79" s="648" t="e">
        <f>AW79+AX79</f>
        <v>#REF!</v>
      </c>
      <c r="AZ79" s="646" t="e">
        <f>'[5]Percentuais do Cronograma'!AV30</f>
        <v>#REF!</v>
      </c>
      <c r="BA79" s="647" t="e">
        <f>AZ79*[5]QCI!$Y84*[5]QCI!$R84/100</f>
        <v>#REF!</v>
      </c>
      <c r="BB79" s="647" t="e">
        <f>AZ79/100*[5]QCI!$Y84*([5]QCI!$U84+[5]QCI!$W84)</f>
        <v>#REF!</v>
      </c>
      <c r="BC79" s="648" t="e">
        <f>BA79+BB79</f>
        <v>#REF!</v>
      </c>
      <c r="BD79" s="646" t="e">
        <f>'[5]Percentuais do Cronograma'!AZ30</f>
        <v>#REF!</v>
      </c>
      <c r="BE79" s="647" t="e">
        <f>BD79*[5]QCI!$Y84*[5]QCI!$R84/100</f>
        <v>#REF!</v>
      </c>
      <c r="BF79" s="647" t="e">
        <f>BD79/100*[5]QCI!$Y84*([5]QCI!$U84+[5]QCI!$W84)</f>
        <v>#REF!</v>
      </c>
      <c r="BG79" s="648" t="e">
        <f>BE79+BF79</f>
        <v>#REF!</v>
      </c>
      <c r="BH79" s="646" t="e">
        <f>'[5]Percentuais do Cronograma'!BD30</f>
        <v>#REF!</v>
      </c>
      <c r="BI79" s="647" t="e">
        <f>BH79*[5]QCI!$Y84*[5]QCI!$R84/100</f>
        <v>#REF!</v>
      </c>
      <c r="BJ79" s="647" t="e">
        <f>BH79/100*[5]QCI!$Y84*([5]QCI!$U84+[5]QCI!$W84)</f>
        <v>#REF!</v>
      </c>
      <c r="BK79" s="648" t="e">
        <f>BI79+BJ79</f>
        <v>#REF!</v>
      </c>
      <c r="BL79" s="646" t="e">
        <f>'[5]Percentuais do Cronograma'!BH30</f>
        <v>#REF!</v>
      </c>
      <c r="BM79" s="647" t="e">
        <f>BL79*[5]QCI!$Y84*[5]QCI!$R84/100</f>
        <v>#REF!</v>
      </c>
      <c r="BN79" s="647" t="e">
        <f>BL79/100*[5]QCI!$Y84*([5]QCI!$U84+[5]QCI!$W84)</f>
        <v>#REF!</v>
      </c>
      <c r="BO79" s="648" t="e">
        <f>BM79+BN79</f>
        <v>#REF!</v>
      </c>
      <c r="BP79" s="646" t="e">
        <f>'[5]Percentuais do Cronograma'!BL30</f>
        <v>#REF!</v>
      </c>
      <c r="BQ79" s="647" t="e">
        <f>BP79*[5]QCI!$Y84*[5]QCI!$R84/100</f>
        <v>#REF!</v>
      </c>
      <c r="BR79" s="647" t="e">
        <f>BP79/100*[5]QCI!$Y84*([5]QCI!$U84+[5]QCI!$W84)</f>
        <v>#REF!</v>
      </c>
      <c r="BS79" s="648" t="e">
        <f>BQ79+BR79</f>
        <v>#REF!</v>
      </c>
      <c r="BT79" s="646" t="e">
        <f>'[5]Percentuais do Cronograma'!BP30</f>
        <v>#REF!</v>
      </c>
      <c r="BU79" s="647" t="e">
        <f>BT79*[5]QCI!$Y84*[5]QCI!$R84/100</f>
        <v>#REF!</v>
      </c>
      <c r="BV79" s="647" t="e">
        <f>BT79/100*[5]QCI!$Y84*([5]QCI!$U84+[5]QCI!$W84)</f>
        <v>#REF!</v>
      </c>
      <c r="BW79" s="648" t="e">
        <f>BU79+BV79</f>
        <v>#REF!</v>
      </c>
      <c r="BX79" s="646" t="e">
        <f>'[5]Percentuais do Cronograma'!BT30</f>
        <v>#REF!</v>
      </c>
      <c r="BY79" s="647" t="e">
        <f>BX79*[5]QCI!$Y84*[5]QCI!$R84/100</f>
        <v>#REF!</v>
      </c>
      <c r="BZ79" s="647" t="e">
        <f>BX79/100*[5]QCI!$Y84*([5]QCI!$U84+[5]QCI!$W84)</f>
        <v>#REF!</v>
      </c>
      <c r="CA79" s="648" t="e">
        <f>BY79+BZ79</f>
        <v>#REF!</v>
      </c>
      <c r="CB79" s="646" t="e">
        <f>'[5]Percentuais do Cronograma'!BX30</f>
        <v>#REF!</v>
      </c>
      <c r="CC79" s="647" t="e">
        <f>CB79*[5]QCI!$Y84*[5]QCI!$R84/100</f>
        <v>#REF!</v>
      </c>
      <c r="CD79" s="647" t="e">
        <f>CB79/100*[5]QCI!$Y84*([5]QCI!$U84+[5]QCI!$W84)</f>
        <v>#REF!</v>
      </c>
      <c r="CE79" s="648" t="e">
        <f>CC79+CD79</f>
        <v>#REF!</v>
      </c>
      <c r="CF79" s="646" t="e">
        <f>'[5]Percentuais do Cronograma'!CB30</f>
        <v>#REF!</v>
      </c>
      <c r="CG79" s="647" t="e">
        <f>CF79*[5]QCI!$Y84*[5]QCI!$R84/100</f>
        <v>#REF!</v>
      </c>
      <c r="CH79" s="647" t="e">
        <f>CF79/100*[5]QCI!$Y84*([5]QCI!$U84+[5]QCI!$W84)</f>
        <v>#REF!</v>
      </c>
      <c r="CI79" s="648" t="e">
        <f>CG79+CH79</f>
        <v>#REF!</v>
      </c>
      <c r="CJ79" s="646" t="e">
        <f>'[5]Percentuais do Cronograma'!CF30</f>
        <v>#REF!</v>
      </c>
      <c r="CK79" s="647" t="e">
        <f>CJ79*[5]QCI!$Y84*[5]QCI!$R84/100</f>
        <v>#REF!</v>
      </c>
      <c r="CL79" s="647" t="e">
        <f>CJ79/100*[5]QCI!$Y84*([5]QCI!$U84+[5]QCI!$W84)</f>
        <v>#REF!</v>
      </c>
      <c r="CM79" s="648" t="e">
        <f>CK79+CL79</f>
        <v>#REF!</v>
      </c>
      <c r="CN79" s="646" t="e">
        <f>'[5]Percentuais do Cronograma'!CJ30</f>
        <v>#REF!</v>
      </c>
      <c r="CO79" s="647" t="e">
        <f>CN79*[5]QCI!$Y84*[5]QCI!$R84/100</f>
        <v>#REF!</v>
      </c>
      <c r="CP79" s="647" t="e">
        <f>CN79/100*[5]QCI!$Y84*([5]QCI!$U84+[5]QCI!$W84)</f>
        <v>#REF!</v>
      </c>
      <c r="CQ79" s="648" t="e">
        <f>CO79+CP79</f>
        <v>#REF!</v>
      </c>
      <c r="CR79" s="646" t="e">
        <f>'[5]Percentuais do Cronograma'!CN30</f>
        <v>#REF!</v>
      </c>
      <c r="CS79" s="647" t="e">
        <f>CR79*[5]QCI!$Y84*[5]QCI!$R84/100</f>
        <v>#REF!</v>
      </c>
      <c r="CT79" s="647" t="e">
        <f>CR79/100*[5]QCI!$Y84*([5]QCI!$U84+[5]QCI!$W84)</f>
        <v>#REF!</v>
      </c>
      <c r="CU79" s="648" t="e">
        <f>CS79+CT79</f>
        <v>#REF!</v>
      </c>
      <c r="CV79" s="646" t="e">
        <f>'[5]Percentuais do Cronograma'!CR30</f>
        <v>#REF!</v>
      </c>
      <c r="CW79" s="647" t="e">
        <f>CV79*[5]QCI!$Y84*[5]QCI!$R84/100</f>
        <v>#REF!</v>
      </c>
      <c r="CX79" s="647" t="e">
        <f>CV79/100*[5]QCI!$Y84*([5]QCI!$U84+[5]QCI!$W84)</f>
        <v>#REF!</v>
      </c>
      <c r="CY79" s="648" t="e">
        <f>CW79+CX79</f>
        <v>#REF!</v>
      </c>
      <c r="CZ79" s="646" t="e">
        <f>'[5]Percentuais do Cronograma'!CV30</f>
        <v>#REF!</v>
      </c>
      <c r="DA79" s="647" t="e">
        <f>CZ79*[5]QCI!$Y84*[5]QCI!$R84/100</f>
        <v>#REF!</v>
      </c>
      <c r="DB79" s="647" t="e">
        <f>CZ79/100*[5]QCI!$Y84*([5]QCI!$U84+[5]QCI!$W84)</f>
        <v>#REF!</v>
      </c>
      <c r="DC79" s="648" t="e">
        <f>DA79+DB79</f>
        <v>#REF!</v>
      </c>
      <c r="DD79" s="646" t="e">
        <f>'[5]Percentuais do Cronograma'!CZ30</f>
        <v>#REF!</v>
      </c>
      <c r="DE79" s="647" t="e">
        <f>DD79*[5]QCI!$Y84*[5]QCI!$R84/100</f>
        <v>#REF!</v>
      </c>
      <c r="DF79" s="647" t="e">
        <f>DD79/100*[5]QCI!$Y84*([5]QCI!$U84+[5]QCI!$W84)</f>
        <v>#REF!</v>
      </c>
      <c r="DG79" s="648" t="e">
        <f>DE79+DF79</f>
        <v>#REF!</v>
      </c>
      <c r="DH79" s="646" t="e">
        <f>'[5]Percentuais do Cronograma'!DD30</f>
        <v>#REF!</v>
      </c>
      <c r="DI79" s="647" t="e">
        <f>DH79*[5]QCI!$Y84*[5]QCI!$R84/100</f>
        <v>#REF!</v>
      </c>
      <c r="DJ79" s="647" t="e">
        <f>DH79/100*[5]QCI!$Y84*([5]QCI!$U84+[5]QCI!$W84)</f>
        <v>#REF!</v>
      </c>
      <c r="DK79" s="648" t="e">
        <f>DI79+DJ79</f>
        <v>#REF!</v>
      </c>
      <c r="DL79" s="646" t="e">
        <f>'[5]Percentuais do Cronograma'!DH30</f>
        <v>#REF!</v>
      </c>
      <c r="DM79" s="647" t="e">
        <f>DL79*[5]QCI!$Y84*[5]QCI!$R84/100</f>
        <v>#REF!</v>
      </c>
      <c r="DN79" s="647" t="e">
        <f>DL79/100*[5]QCI!$Y84*([5]QCI!$U84+[5]QCI!$W84)</f>
        <v>#REF!</v>
      </c>
      <c r="DO79" s="648" t="e">
        <f>DM79+DN79</f>
        <v>#REF!</v>
      </c>
      <c r="DP79" s="646" t="e">
        <f>'[5]Percentuais do Cronograma'!DL30</f>
        <v>#REF!</v>
      </c>
      <c r="DQ79" s="647" t="e">
        <f>DP79*[5]QCI!$Y84*[5]QCI!$R84/100</f>
        <v>#REF!</v>
      </c>
      <c r="DR79" s="647" t="e">
        <f>DP79/100*[5]QCI!$Y84*([5]QCI!$U84+[5]QCI!$W84)</f>
        <v>#REF!</v>
      </c>
      <c r="DS79" s="648" t="e">
        <f>DQ79+DR79</f>
        <v>#REF!</v>
      </c>
      <c r="DT79" s="646" t="e">
        <f>'[5]Percentuais do Cronograma'!DP30</f>
        <v>#REF!</v>
      </c>
      <c r="DU79" s="647" t="e">
        <f>DT79*[5]QCI!$Y84*[5]QCI!$R84/100</f>
        <v>#REF!</v>
      </c>
      <c r="DV79" s="647" t="e">
        <f>DT79/100*[5]QCI!$Y84*([5]QCI!$U84+[5]QCI!$W84)</f>
        <v>#REF!</v>
      </c>
      <c r="DW79" s="648" t="e">
        <f>DU79+DV79</f>
        <v>#REF!</v>
      </c>
      <c r="DX79" s="646" t="e">
        <f>'[5]Percentuais do Cronograma'!DT30</f>
        <v>#REF!</v>
      </c>
      <c r="DY79" s="647" t="e">
        <f>DX79*[5]QCI!$Y84*[5]QCI!$R84/100</f>
        <v>#REF!</v>
      </c>
      <c r="DZ79" s="647" t="e">
        <f>DX79/100*[5]QCI!$Y84*([5]QCI!$U84+[5]QCI!$W84)</f>
        <v>#REF!</v>
      </c>
      <c r="EA79" s="648" t="e">
        <f>DY79+DZ79</f>
        <v>#REF!</v>
      </c>
    </row>
    <row r="80" spans="2:131" ht="12.75" hidden="1" customHeight="1">
      <c r="B80" s="649"/>
      <c r="C80" s="650"/>
      <c r="D80" s="651" t="s">
        <v>674</v>
      </c>
      <c r="E80" s="652" t="s">
        <v>676</v>
      </c>
      <c r="F80" s="653">
        <f>IF(F81&lt;&gt;0,F79-F81,0)</f>
        <v>0</v>
      </c>
      <c r="G80" s="654"/>
      <c r="H80" s="655"/>
      <c r="I80" s="656"/>
      <c r="J80" s="656"/>
      <c r="K80" s="657"/>
      <c r="L80" s="658" t="e">
        <f t="shared" ref="L80:BW80" si="64">L79+H80</f>
        <v>#REF!</v>
      </c>
      <c r="M80" s="658" t="e">
        <f t="shared" si="64"/>
        <v>#REF!</v>
      </c>
      <c r="N80" s="659" t="e">
        <f t="shared" si="64"/>
        <v>#REF!</v>
      </c>
      <c r="O80" s="660" t="e">
        <f t="shared" si="64"/>
        <v>#REF!</v>
      </c>
      <c r="P80" s="661" t="e">
        <f t="shared" si="64"/>
        <v>#REF!</v>
      </c>
      <c r="Q80" s="662" t="e">
        <f t="shared" si="64"/>
        <v>#REF!</v>
      </c>
      <c r="R80" s="663" t="e">
        <f t="shared" si="64"/>
        <v>#REF!</v>
      </c>
      <c r="S80" s="664" t="e">
        <f t="shared" si="64"/>
        <v>#REF!</v>
      </c>
      <c r="T80" s="661" t="e">
        <f t="shared" si="64"/>
        <v>#REF!</v>
      </c>
      <c r="U80" s="662" t="e">
        <f t="shared" si="64"/>
        <v>#REF!</v>
      </c>
      <c r="V80" s="663" t="e">
        <f t="shared" si="64"/>
        <v>#REF!</v>
      </c>
      <c r="W80" s="664" t="e">
        <f t="shared" si="64"/>
        <v>#REF!</v>
      </c>
      <c r="X80" s="661" t="e">
        <f t="shared" si="64"/>
        <v>#REF!</v>
      </c>
      <c r="Y80" s="662" t="e">
        <f t="shared" si="64"/>
        <v>#REF!</v>
      </c>
      <c r="Z80" s="663" t="e">
        <f t="shared" si="64"/>
        <v>#REF!</v>
      </c>
      <c r="AA80" s="664" t="e">
        <f t="shared" si="64"/>
        <v>#REF!</v>
      </c>
      <c r="AB80" s="661" t="e">
        <f t="shared" si="64"/>
        <v>#REF!</v>
      </c>
      <c r="AC80" s="662" t="e">
        <f t="shared" si="64"/>
        <v>#REF!</v>
      </c>
      <c r="AD80" s="663" t="e">
        <f t="shared" si="64"/>
        <v>#REF!</v>
      </c>
      <c r="AE80" s="664" t="e">
        <f t="shared" si="64"/>
        <v>#REF!</v>
      </c>
      <c r="AF80" s="661" t="e">
        <f t="shared" si="64"/>
        <v>#REF!</v>
      </c>
      <c r="AG80" s="662" t="e">
        <f t="shared" si="64"/>
        <v>#REF!</v>
      </c>
      <c r="AH80" s="663" t="e">
        <f t="shared" si="64"/>
        <v>#REF!</v>
      </c>
      <c r="AI80" s="664" t="e">
        <f t="shared" si="64"/>
        <v>#REF!</v>
      </c>
      <c r="AJ80" s="661" t="e">
        <f t="shared" si="64"/>
        <v>#REF!</v>
      </c>
      <c r="AK80" s="662" t="e">
        <f t="shared" si="64"/>
        <v>#REF!</v>
      </c>
      <c r="AL80" s="663" t="e">
        <f t="shared" si="64"/>
        <v>#REF!</v>
      </c>
      <c r="AM80" s="664" t="e">
        <f t="shared" si="64"/>
        <v>#REF!</v>
      </c>
      <c r="AN80" s="661" t="e">
        <f t="shared" si="64"/>
        <v>#REF!</v>
      </c>
      <c r="AO80" s="662" t="e">
        <f t="shared" si="64"/>
        <v>#REF!</v>
      </c>
      <c r="AP80" s="663" t="e">
        <f t="shared" si="64"/>
        <v>#REF!</v>
      </c>
      <c r="AQ80" s="664" t="e">
        <f t="shared" si="64"/>
        <v>#REF!</v>
      </c>
      <c r="AR80" s="661" t="e">
        <f t="shared" si="64"/>
        <v>#REF!</v>
      </c>
      <c r="AS80" s="662" t="e">
        <f t="shared" si="64"/>
        <v>#REF!</v>
      </c>
      <c r="AT80" s="663" t="e">
        <f t="shared" si="64"/>
        <v>#REF!</v>
      </c>
      <c r="AU80" s="664" t="e">
        <f t="shared" si="64"/>
        <v>#REF!</v>
      </c>
      <c r="AV80" s="661" t="e">
        <f t="shared" si="64"/>
        <v>#REF!</v>
      </c>
      <c r="AW80" s="662" t="e">
        <f t="shared" si="64"/>
        <v>#REF!</v>
      </c>
      <c r="AX80" s="663" t="e">
        <f t="shared" si="64"/>
        <v>#REF!</v>
      </c>
      <c r="AY80" s="664" t="e">
        <f t="shared" si="64"/>
        <v>#REF!</v>
      </c>
      <c r="AZ80" s="661" t="e">
        <f t="shared" si="64"/>
        <v>#REF!</v>
      </c>
      <c r="BA80" s="662" t="e">
        <f t="shared" si="64"/>
        <v>#REF!</v>
      </c>
      <c r="BB80" s="663" t="e">
        <f t="shared" si="64"/>
        <v>#REF!</v>
      </c>
      <c r="BC80" s="664" t="e">
        <f t="shared" si="64"/>
        <v>#REF!</v>
      </c>
      <c r="BD80" s="661" t="e">
        <f t="shared" si="64"/>
        <v>#REF!</v>
      </c>
      <c r="BE80" s="662" t="e">
        <f t="shared" si="64"/>
        <v>#REF!</v>
      </c>
      <c r="BF80" s="663" t="e">
        <f t="shared" si="64"/>
        <v>#REF!</v>
      </c>
      <c r="BG80" s="664" t="e">
        <f t="shared" si="64"/>
        <v>#REF!</v>
      </c>
      <c r="BH80" s="661" t="e">
        <f t="shared" si="64"/>
        <v>#REF!</v>
      </c>
      <c r="BI80" s="662" t="e">
        <f t="shared" si="64"/>
        <v>#REF!</v>
      </c>
      <c r="BJ80" s="663" t="e">
        <f t="shared" si="64"/>
        <v>#REF!</v>
      </c>
      <c r="BK80" s="664" t="e">
        <f t="shared" si="64"/>
        <v>#REF!</v>
      </c>
      <c r="BL80" s="661" t="e">
        <f t="shared" si="64"/>
        <v>#REF!</v>
      </c>
      <c r="BM80" s="662" t="e">
        <f t="shared" si="64"/>
        <v>#REF!</v>
      </c>
      <c r="BN80" s="663" t="e">
        <f t="shared" si="64"/>
        <v>#REF!</v>
      </c>
      <c r="BO80" s="664" t="e">
        <f t="shared" si="64"/>
        <v>#REF!</v>
      </c>
      <c r="BP80" s="661" t="e">
        <f t="shared" si="64"/>
        <v>#REF!</v>
      </c>
      <c r="BQ80" s="662" t="e">
        <f t="shared" si="64"/>
        <v>#REF!</v>
      </c>
      <c r="BR80" s="663" t="e">
        <f t="shared" si="64"/>
        <v>#REF!</v>
      </c>
      <c r="BS80" s="664" t="e">
        <f t="shared" si="64"/>
        <v>#REF!</v>
      </c>
      <c r="BT80" s="661" t="e">
        <f t="shared" si="64"/>
        <v>#REF!</v>
      </c>
      <c r="BU80" s="662" t="e">
        <f t="shared" si="64"/>
        <v>#REF!</v>
      </c>
      <c r="BV80" s="663" t="e">
        <f t="shared" si="64"/>
        <v>#REF!</v>
      </c>
      <c r="BW80" s="664" t="e">
        <f t="shared" si="64"/>
        <v>#REF!</v>
      </c>
      <c r="BX80" s="661" t="e">
        <f t="shared" ref="BX80:EA80" si="65">BX79+BT80</f>
        <v>#REF!</v>
      </c>
      <c r="BY80" s="662" t="e">
        <f t="shared" si="65"/>
        <v>#REF!</v>
      </c>
      <c r="BZ80" s="663" t="e">
        <f t="shared" si="65"/>
        <v>#REF!</v>
      </c>
      <c r="CA80" s="664" t="e">
        <f t="shared" si="65"/>
        <v>#REF!</v>
      </c>
      <c r="CB80" s="661" t="e">
        <f t="shared" si="65"/>
        <v>#REF!</v>
      </c>
      <c r="CC80" s="662" t="e">
        <f t="shared" si="65"/>
        <v>#REF!</v>
      </c>
      <c r="CD80" s="663" t="e">
        <f t="shared" si="65"/>
        <v>#REF!</v>
      </c>
      <c r="CE80" s="664" t="e">
        <f t="shared" si="65"/>
        <v>#REF!</v>
      </c>
      <c r="CF80" s="661" t="e">
        <f t="shared" si="65"/>
        <v>#REF!</v>
      </c>
      <c r="CG80" s="662" t="e">
        <f t="shared" si="65"/>
        <v>#REF!</v>
      </c>
      <c r="CH80" s="663" t="e">
        <f t="shared" si="65"/>
        <v>#REF!</v>
      </c>
      <c r="CI80" s="664" t="e">
        <f t="shared" si="65"/>
        <v>#REF!</v>
      </c>
      <c r="CJ80" s="661" t="e">
        <f t="shared" si="65"/>
        <v>#REF!</v>
      </c>
      <c r="CK80" s="662" t="e">
        <f t="shared" si="65"/>
        <v>#REF!</v>
      </c>
      <c r="CL80" s="663" t="e">
        <f t="shared" si="65"/>
        <v>#REF!</v>
      </c>
      <c r="CM80" s="664" t="e">
        <f t="shared" si="65"/>
        <v>#REF!</v>
      </c>
      <c r="CN80" s="661" t="e">
        <f t="shared" si="65"/>
        <v>#REF!</v>
      </c>
      <c r="CO80" s="662" t="e">
        <f t="shared" si="65"/>
        <v>#REF!</v>
      </c>
      <c r="CP80" s="663" t="e">
        <f t="shared" si="65"/>
        <v>#REF!</v>
      </c>
      <c r="CQ80" s="664" t="e">
        <f t="shared" si="65"/>
        <v>#REF!</v>
      </c>
      <c r="CR80" s="661" t="e">
        <f t="shared" si="65"/>
        <v>#REF!</v>
      </c>
      <c r="CS80" s="662" t="e">
        <f t="shared" si="65"/>
        <v>#REF!</v>
      </c>
      <c r="CT80" s="663" t="e">
        <f t="shared" si="65"/>
        <v>#REF!</v>
      </c>
      <c r="CU80" s="664" t="e">
        <f t="shared" si="65"/>
        <v>#REF!</v>
      </c>
      <c r="CV80" s="661" t="e">
        <f t="shared" si="65"/>
        <v>#REF!</v>
      </c>
      <c r="CW80" s="662" t="e">
        <f t="shared" si="65"/>
        <v>#REF!</v>
      </c>
      <c r="CX80" s="663" t="e">
        <f t="shared" si="65"/>
        <v>#REF!</v>
      </c>
      <c r="CY80" s="664" t="e">
        <f t="shared" si="65"/>
        <v>#REF!</v>
      </c>
      <c r="CZ80" s="661" t="e">
        <f t="shared" si="65"/>
        <v>#REF!</v>
      </c>
      <c r="DA80" s="662" t="e">
        <f t="shared" si="65"/>
        <v>#REF!</v>
      </c>
      <c r="DB80" s="663" t="e">
        <f t="shared" si="65"/>
        <v>#REF!</v>
      </c>
      <c r="DC80" s="664" t="e">
        <f t="shared" si="65"/>
        <v>#REF!</v>
      </c>
      <c r="DD80" s="661" t="e">
        <f t="shared" si="65"/>
        <v>#REF!</v>
      </c>
      <c r="DE80" s="662" t="e">
        <f t="shared" si="65"/>
        <v>#REF!</v>
      </c>
      <c r="DF80" s="663" t="e">
        <f t="shared" si="65"/>
        <v>#REF!</v>
      </c>
      <c r="DG80" s="664" t="e">
        <f t="shared" si="65"/>
        <v>#REF!</v>
      </c>
      <c r="DH80" s="661" t="e">
        <f t="shared" si="65"/>
        <v>#REF!</v>
      </c>
      <c r="DI80" s="662" t="e">
        <f t="shared" si="65"/>
        <v>#REF!</v>
      </c>
      <c r="DJ80" s="663" t="e">
        <f t="shared" si="65"/>
        <v>#REF!</v>
      </c>
      <c r="DK80" s="664" t="e">
        <f t="shared" si="65"/>
        <v>#REF!</v>
      </c>
      <c r="DL80" s="661" t="e">
        <f t="shared" si="65"/>
        <v>#REF!</v>
      </c>
      <c r="DM80" s="662" t="e">
        <f t="shared" si="65"/>
        <v>#REF!</v>
      </c>
      <c r="DN80" s="663" t="e">
        <f t="shared" si="65"/>
        <v>#REF!</v>
      </c>
      <c r="DO80" s="664" t="e">
        <f t="shared" si="65"/>
        <v>#REF!</v>
      </c>
      <c r="DP80" s="661" t="e">
        <f t="shared" si="65"/>
        <v>#REF!</v>
      </c>
      <c r="DQ80" s="662" t="e">
        <f t="shared" si="65"/>
        <v>#REF!</v>
      </c>
      <c r="DR80" s="663" t="e">
        <f t="shared" si="65"/>
        <v>#REF!</v>
      </c>
      <c r="DS80" s="664" t="e">
        <f t="shared" si="65"/>
        <v>#REF!</v>
      </c>
      <c r="DT80" s="661" t="e">
        <f t="shared" si="65"/>
        <v>#REF!</v>
      </c>
      <c r="DU80" s="662" t="e">
        <f t="shared" si="65"/>
        <v>#REF!</v>
      </c>
      <c r="DV80" s="663" t="e">
        <f t="shared" si="65"/>
        <v>#REF!</v>
      </c>
      <c r="DW80" s="664" t="e">
        <f t="shared" si="65"/>
        <v>#REF!</v>
      </c>
      <c r="DX80" s="661" t="e">
        <f t="shared" si="65"/>
        <v>#REF!</v>
      </c>
      <c r="DY80" s="662" t="e">
        <f t="shared" si="65"/>
        <v>#REF!</v>
      </c>
      <c r="DZ80" s="663" t="e">
        <f t="shared" si="65"/>
        <v>#REF!</v>
      </c>
      <c r="EA80" s="664" t="e">
        <f t="shared" si="65"/>
        <v>#REF!</v>
      </c>
    </row>
    <row r="81" spans="2:131" ht="12.75" hidden="1" customHeight="1">
      <c r="B81" s="649"/>
      <c r="C81" s="650"/>
      <c r="D81" s="665" t="s">
        <v>677</v>
      </c>
      <c r="E81" s="666" t="s">
        <v>678</v>
      </c>
      <c r="F81" s="667"/>
      <c r="G81" s="668">
        <f>IF(F81=0,0,F81/F$115)</f>
        <v>0</v>
      </c>
      <c r="H81" s="669"/>
      <c r="I81" s="670"/>
      <c r="J81" s="670"/>
      <c r="K81" s="671"/>
      <c r="L81" s="672">
        <f>IF(O81&lt;&gt;0,(O81/$F81)*100,0)</f>
        <v>0</v>
      </c>
      <c r="M81" s="672">
        <f>ROUND(O81*[5]QCI!$R$16,2)</f>
        <v>0</v>
      </c>
      <c r="N81" s="673">
        <f>O81-M81</f>
        <v>0</v>
      </c>
      <c r="O81" s="674"/>
      <c r="P81" s="675">
        <f>IF(S81&lt;&gt;0,(S81/$F81)*100,0)</f>
        <v>0</v>
      </c>
      <c r="Q81" s="672">
        <f>ROUND(S81*[5]QCI!$R$16,2)</f>
        <v>0</v>
      </c>
      <c r="R81" s="672">
        <f>S81-Q81</f>
        <v>0</v>
      </c>
      <c r="S81" s="674"/>
      <c r="T81" s="675">
        <f>IF(W81&lt;&gt;0,(W81/$F81)*100,0)</f>
        <v>0</v>
      </c>
      <c r="U81" s="672">
        <f>ROUND(W81*[5]QCI!$R$16,2)</f>
        <v>0</v>
      </c>
      <c r="V81" s="672">
        <f>W81-U81</f>
        <v>0</v>
      </c>
      <c r="W81" s="674"/>
      <c r="X81" s="675">
        <f>IF(AA81&lt;&gt;0,(AA81/$F81)*100,0)</f>
        <v>0</v>
      </c>
      <c r="Y81" s="672">
        <f>ROUND(AA81*[5]QCI!$R$16,2)</f>
        <v>0</v>
      </c>
      <c r="Z81" s="672">
        <f>AA81-Y81</f>
        <v>0</v>
      </c>
      <c r="AA81" s="674"/>
      <c r="AB81" s="675">
        <f>IF(AE81&lt;&gt;0,(AE81/$F81)*100,0)</f>
        <v>0</v>
      </c>
      <c r="AC81" s="672">
        <f>ROUND(AE81*[5]QCI!$R$16,2)</f>
        <v>0</v>
      </c>
      <c r="AD81" s="672">
        <f>AE81-AC81</f>
        <v>0</v>
      </c>
      <c r="AE81" s="674"/>
      <c r="AF81" s="675">
        <f>IF(AI81&lt;&gt;0,(AI81/$F81)*100,0)</f>
        <v>0</v>
      </c>
      <c r="AG81" s="672">
        <f>ROUND(AI81*[5]QCI!$R$16,2)</f>
        <v>0</v>
      </c>
      <c r="AH81" s="672">
        <f>AI81-AG81</f>
        <v>0</v>
      </c>
      <c r="AI81" s="674"/>
      <c r="AJ81" s="675">
        <f>IF(AM81&lt;&gt;0,(AM81/$F81)*100,0)</f>
        <v>0</v>
      </c>
      <c r="AK81" s="672">
        <f>ROUND(AM81*[5]QCI!$R$16,2)</f>
        <v>0</v>
      </c>
      <c r="AL81" s="672">
        <f>AM81-AK81</f>
        <v>0</v>
      </c>
      <c r="AM81" s="674"/>
      <c r="AN81" s="675">
        <f>IF(AQ81&lt;&gt;0,(AQ81/$F81)*100,0)</f>
        <v>0</v>
      </c>
      <c r="AO81" s="672">
        <f>ROUND(AQ81*[5]QCI!$R$16,2)</f>
        <v>0</v>
      </c>
      <c r="AP81" s="672">
        <f>AQ81-AO81</f>
        <v>0</v>
      </c>
      <c r="AQ81" s="674"/>
      <c r="AR81" s="675">
        <f>IF(AU81&lt;&gt;0,(AU81/$F81)*100,0)</f>
        <v>0</v>
      </c>
      <c r="AS81" s="672">
        <f>ROUND(AU81*[5]QCI!$R$16,2)</f>
        <v>0</v>
      </c>
      <c r="AT81" s="672">
        <f>AU81-AS81</f>
        <v>0</v>
      </c>
      <c r="AU81" s="674"/>
      <c r="AV81" s="675">
        <f>IF(AY81&lt;&gt;0,(AY81/$F81)*100,0)</f>
        <v>0</v>
      </c>
      <c r="AW81" s="672">
        <f>ROUND(AY81*[5]QCI!$R$16,2)</f>
        <v>0</v>
      </c>
      <c r="AX81" s="672">
        <f>AY81-AW81</f>
        <v>0</v>
      </c>
      <c r="AY81" s="674"/>
      <c r="AZ81" s="675">
        <f>IF(BC81&lt;&gt;0,(BC81/$F81)*100,0)</f>
        <v>0</v>
      </c>
      <c r="BA81" s="672">
        <f>ROUND(BC81*[5]QCI!$R$16,2)</f>
        <v>0</v>
      </c>
      <c r="BB81" s="672">
        <f>BC81-BA81</f>
        <v>0</v>
      </c>
      <c r="BC81" s="674"/>
      <c r="BD81" s="675">
        <f>IF(BG81&lt;&gt;0,(BG81/$F81)*100,0)</f>
        <v>0</v>
      </c>
      <c r="BE81" s="672">
        <f>ROUND(BG81*[5]QCI!$R$16,2)</f>
        <v>0</v>
      </c>
      <c r="BF81" s="672">
        <f>BG81-BE81</f>
        <v>0</v>
      </c>
      <c r="BG81" s="674"/>
      <c r="BH81" s="675">
        <f>IF(BK81&lt;&gt;0,(BK81/$F81)*100,0)</f>
        <v>0</v>
      </c>
      <c r="BI81" s="672">
        <f>ROUND(BK81*[5]QCI!$R$16,2)</f>
        <v>0</v>
      </c>
      <c r="BJ81" s="672">
        <f>BK81-BI81</f>
        <v>0</v>
      </c>
      <c r="BK81" s="674"/>
      <c r="BL81" s="675">
        <f>IF(BO81&lt;&gt;0,(BO81/$F81)*100,0)</f>
        <v>0</v>
      </c>
      <c r="BM81" s="672">
        <f>ROUND(BO81*[5]QCI!$R$16,2)</f>
        <v>0</v>
      </c>
      <c r="BN81" s="672">
        <f>BO81-BM81</f>
        <v>0</v>
      </c>
      <c r="BO81" s="674"/>
      <c r="BP81" s="675">
        <f>IF(BS81&lt;&gt;0,(BS81/$F81)*100,0)</f>
        <v>0</v>
      </c>
      <c r="BQ81" s="672">
        <f>ROUND(BS81*[5]QCI!$R$16,2)</f>
        <v>0</v>
      </c>
      <c r="BR81" s="672">
        <f>BS81-BQ81</f>
        <v>0</v>
      </c>
      <c r="BS81" s="674"/>
      <c r="BT81" s="675">
        <f>IF(BW81&lt;&gt;0,(BW81/$F81)*100,0)</f>
        <v>0</v>
      </c>
      <c r="BU81" s="672">
        <f>ROUND(BW81*[5]QCI!$R$16,2)</f>
        <v>0</v>
      </c>
      <c r="BV81" s="672">
        <f>BW81-BU81</f>
        <v>0</v>
      </c>
      <c r="BW81" s="674"/>
      <c r="BX81" s="675">
        <f>IF(CA81&lt;&gt;0,(CA81/$F81)*100,0)</f>
        <v>0</v>
      </c>
      <c r="BY81" s="672">
        <f>ROUND(CA81*[5]QCI!$R$16,2)</f>
        <v>0</v>
      </c>
      <c r="BZ81" s="672">
        <f>CA81-BY81</f>
        <v>0</v>
      </c>
      <c r="CA81" s="674"/>
      <c r="CB81" s="675">
        <f>IF(CE81&lt;&gt;0,(CE81/$F81)*100,0)</f>
        <v>0</v>
      </c>
      <c r="CC81" s="672">
        <f>ROUND(CE81*[5]QCI!$R$16,2)</f>
        <v>0</v>
      </c>
      <c r="CD81" s="672">
        <f>CE81-CC81</f>
        <v>0</v>
      </c>
      <c r="CE81" s="674"/>
      <c r="CF81" s="675">
        <f>IF(CI81&lt;&gt;0,(CI81/$F81)*100,0)</f>
        <v>0</v>
      </c>
      <c r="CG81" s="672">
        <f>ROUND(CI81*[5]QCI!$R$16,2)</f>
        <v>0</v>
      </c>
      <c r="CH81" s="672">
        <f>CI81-CG81</f>
        <v>0</v>
      </c>
      <c r="CI81" s="674"/>
      <c r="CJ81" s="675">
        <f>IF(CM81&lt;&gt;0,(CM81/$F81)*100,0)</f>
        <v>0</v>
      </c>
      <c r="CK81" s="672">
        <f>ROUND(CM81*[5]QCI!$R$16,2)</f>
        <v>0</v>
      </c>
      <c r="CL81" s="672">
        <f>CM81-CK81</f>
        <v>0</v>
      </c>
      <c r="CM81" s="674"/>
      <c r="CN81" s="675">
        <f>IF(CQ81&lt;&gt;0,(CQ81/$F81)*100,0)</f>
        <v>0</v>
      </c>
      <c r="CO81" s="672">
        <f>ROUND(CQ81*[5]QCI!$R$16,2)</f>
        <v>0</v>
      </c>
      <c r="CP81" s="672">
        <f>CQ81-CO81</f>
        <v>0</v>
      </c>
      <c r="CQ81" s="674"/>
      <c r="CR81" s="675">
        <f>IF(CU81&lt;&gt;0,(CU81/$F81)*100,0)</f>
        <v>0</v>
      </c>
      <c r="CS81" s="672">
        <f>ROUND(CU81*[5]QCI!$R$16,2)</f>
        <v>0</v>
      </c>
      <c r="CT81" s="672">
        <f>CU81-CS81</f>
        <v>0</v>
      </c>
      <c r="CU81" s="674"/>
      <c r="CV81" s="675">
        <f>IF(CY81&lt;&gt;0,(CY81/$F81)*100,0)</f>
        <v>0</v>
      </c>
      <c r="CW81" s="672">
        <f>ROUND(CY81*[5]QCI!$R$16,2)</f>
        <v>0</v>
      </c>
      <c r="CX81" s="672">
        <f>CY81-CW81</f>
        <v>0</v>
      </c>
      <c r="CY81" s="674"/>
      <c r="CZ81" s="675">
        <f>IF(DC81&lt;&gt;0,(DC81/$F81)*100,0)</f>
        <v>0</v>
      </c>
      <c r="DA81" s="672">
        <f>ROUND(DC81*[5]QCI!$R$16,2)</f>
        <v>0</v>
      </c>
      <c r="DB81" s="672">
        <f>DC81-DA81</f>
        <v>0</v>
      </c>
      <c r="DC81" s="674"/>
      <c r="DD81" s="675">
        <f>IF(DG81&lt;&gt;0,(DG81/$F81)*100,0)</f>
        <v>0</v>
      </c>
      <c r="DE81" s="672">
        <f>ROUND(DG81*[5]QCI!$R$16,2)</f>
        <v>0</v>
      </c>
      <c r="DF81" s="672">
        <f>DG81-DE81</f>
        <v>0</v>
      </c>
      <c r="DG81" s="674"/>
      <c r="DH81" s="675">
        <f>IF(DK81&lt;&gt;0,(DK81/$F81)*100,0)</f>
        <v>0</v>
      </c>
      <c r="DI81" s="672">
        <f>ROUND(DK81*[5]QCI!$R$16,2)</f>
        <v>0</v>
      </c>
      <c r="DJ81" s="672">
        <f>DK81-DI81</f>
        <v>0</v>
      </c>
      <c r="DK81" s="674"/>
      <c r="DL81" s="675">
        <f>IF(DO81&lt;&gt;0,(DO81/$F81)*100,0)</f>
        <v>0</v>
      </c>
      <c r="DM81" s="672">
        <f>ROUND(DO81*[5]QCI!$R$16,2)</f>
        <v>0</v>
      </c>
      <c r="DN81" s="672">
        <f>DO81-DM81</f>
        <v>0</v>
      </c>
      <c r="DO81" s="674"/>
      <c r="DP81" s="675">
        <f>IF(DS81&lt;&gt;0,(DS81/$F81)*100,0)</f>
        <v>0</v>
      </c>
      <c r="DQ81" s="672">
        <f>ROUND(DS81*[5]QCI!$R$16,2)</f>
        <v>0</v>
      </c>
      <c r="DR81" s="672">
        <f>DS81-DQ81</f>
        <v>0</v>
      </c>
      <c r="DS81" s="674"/>
      <c r="DT81" s="675">
        <f>IF(DW81&lt;&gt;0,(DW81/$F81)*100,0)</f>
        <v>0</v>
      </c>
      <c r="DU81" s="672">
        <f>ROUND(DW81*[5]QCI!$R$16,2)</f>
        <v>0</v>
      </c>
      <c r="DV81" s="672">
        <f>DW81-DU81</f>
        <v>0</v>
      </c>
      <c r="DW81" s="674"/>
      <c r="DX81" s="675">
        <f>IF(EA81&lt;&gt;0,(EA81/$F81)*100,0)</f>
        <v>0</v>
      </c>
      <c r="DY81" s="672">
        <f>ROUND(EA81*[5]QCI!$R$16,2)</f>
        <v>0</v>
      </c>
      <c r="DZ81" s="672">
        <f>EA81-DY81</f>
        <v>0</v>
      </c>
      <c r="EA81" s="674"/>
    </row>
    <row r="82" spans="2:131" ht="12.75" hidden="1" customHeight="1">
      <c r="B82" s="688"/>
      <c r="C82" s="650"/>
      <c r="D82" s="676" t="s">
        <v>679</v>
      </c>
      <c r="E82" s="677" t="s">
        <v>680</v>
      </c>
      <c r="F82" s="678" t="e">
        <f>IF(F81=0,F79,F81)</f>
        <v>#REF!</v>
      </c>
      <c r="G82" s="679"/>
      <c r="H82" s="680"/>
      <c r="I82" s="681"/>
      <c r="J82" s="681"/>
      <c r="K82" s="682"/>
      <c r="L82" s="683">
        <f t="shared" ref="L82:BW82" si="66">L81+H82</f>
        <v>0</v>
      </c>
      <c r="M82" s="683">
        <f t="shared" si="66"/>
        <v>0</v>
      </c>
      <c r="N82" s="684">
        <f t="shared" si="66"/>
        <v>0</v>
      </c>
      <c r="O82" s="685">
        <f t="shared" si="66"/>
        <v>0</v>
      </c>
      <c r="P82" s="686">
        <f t="shared" si="66"/>
        <v>0</v>
      </c>
      <c r="Q82" s="683">
        <f t="shared" si="66"/>
        <v>0</v>
      </c>
      <c r="R82" s="683">
        <f t="shared" si="66"/>
        <v>0</v>
      </c>
      <c r="S82" s="685">
        <f t="shared" si="66"/>
        <v>0</v>
      </c>
      <c r="T82" s="686">
        <f t="shared" si="66"/>
        <v>0</v>
      </c>
      <c r="U82" s="683">
        <f t="shared" si="66"/>
        <v>0</v>
      </c>
      <c r="V82" s="683">
        <f t="shared" si="66"/>
        <v>0</v>
      </c>
      <c r="W82" s="685">
        <f t="shared" si="66"/>
        <v>0</v>
      </c>
      <c r="X82" s="686">
        <f t="shared" si="66"/>
        <v>0</v>
      </c>
      <c r="Y82" s="683">
        <f t="shared" si="66"/>
        <v>0</v>
      </c>
      <c r="Z82" s="683">
        <f t="shared" si="66"/>
        <v>0</v>
      </c>
      <c r="AA82" s="685">
        <f t="shared" si="66"/>
        <v>0</v>
      </c>
      <c r="AB82" s="686">
        <f t="shared" si="66"/>
        <v>0</v>
      </c>
      <c r="AC82" s="683">
        <f t="shared" si="66"/>
        <v>0</v>
      </c>
      <c r="AD82" s="683">
        <f t="shared" si="66"/>
        <v>0</v>
      </c>
      <c r="AE82" s="685">
        <f t="shared" si="66"/>
        <v>0</v>
      </c>
      <c r="AF82" s="686">
        <f t="shared" si="66"/>
        <v>0</v>
      </c>
      <c r="AG82" s="683">
        <f t="shared" si="66"/>
        <v>0</v>
      </c>
      <c r="AH82" s="683">
        <f t="shared" si="66"/>
        <v>0</v>
      </c>
      <c r="AI82" s="685">
        <f t="shared" si="66"/>
        <v>0</v>
      </c>
      <c r="AJ82" s="686">
        <f t="shared" si="66"/>
        <v>0</v>
      </c>
      <c r="AK82" s="683">
        <f t="shared" si="66"/>
        <v>0</v>
      </c>
      <c r="AL82" s="683">
        <f t="shared" si="66"/>
        <v>0</v>
      </c>
      <c r="AM82" s="685">
        <f t="shared" si="66"/>
        <v>0</v>
      </c>
      <c r="AN82" s="686">
        <f t="shared" si="66"/>
        <v>0</v>
      </c>
      <c r="AO82" s="683">
        <f t="shared" si="66"/>
        <v>0</v>
      </c>
      <c r="AP82" s="683">
        <f t="shared" si="66"/>
        <v>0</v>
      </c>
      <c r="AQ82" s="685">
        <f t="shared" si="66"/>
        <v>0</v>
      </c>
      <c r="AR82" s="686">
        <f t="shared" si="66"/>
        <v>0</v>
      </c>
      <c r="AS82" s="683">
        <f t="shared" si="66"/>
        <v>0</v>
      </c>
      <c r="AT82" s="683">
        <f t="shared" si="66"/>
        <v>0</v>
      </c>
      <c r="AU82" s="685">
        <f t="shared" si="66"/>
        <v>0</v>
      </c>
      <c r="AV82" s="686">
        <f t="shared" si="66"/>
        <v>0</v>
      </c>
      <c r="AW82" s="683">
        <f t="shared" si="66"/>
        <v>0</v>
      </c>
      <c r="AX82" s="683">
        <f t="shared" si="66"/>
        <v>0</v>
      </c>
      <c r="AY82" s="685">
        <f t="shared" si="66"/>
        <v>0</v>
      </c>
      <c r="AZ82" s="686">
        <f t="shared" si="66"/>
        <v>0</v>
      </c>
      <c r="BA82" s="683">
        <f t="shared" si="66"/>
        <v>0</v>
      </c>
      <c r="BB82" s="683">
        <f t="shared" si="66"/>
        <v>0</v>
      </c>
      <c r="BC82" s="685">
        <f t="shared" si="66"/>
        <v>0</v>
      </c>
      <c r="BD82" s="686">
        <f t="shared" si="66"/>
        <v>0</v>
      </c>
      <c r="BE82" s="683">
        <f t="shared" si="66"/>
        <v>0</v>
      </c>
      <c r="BF82" s="683">
        <f t="shared" si="66"/>
        <v>0</v>
      </c>
      <c r="BG82" s="685">
        <f t="shared" si="66"/>
        <v>0</v>
      </c>
      <c r="BH82" s="686">
        <f t="shared" si="66"/>
        <v>0</v>
      </c>
      <c r="BI82" s="683">
        <f t="shared" si="66"/>
        <v>0</v>
      </c>
      <c r="BJ82" s="683">
        <f t="shared" si="66"/>
        <v>0</v>
      </c>
      <c r="BK82" s="685">
        <f t="shared" si="66"/>
        <v>0</v>
      </c>
      <c r="BL82" s="686">
        <f t="shared" si="66"/>
        <v>0</v>
      </c>
      <c r="BM82" s="683">
        <f t="shared" si="66"/>
        <v>0</v>
      </c>
      <c r="BN82" s="683">
        <f t="shared" si="66"/>
        <v>0</v>
      </c>
      <c r="BO82" s="685">
        <f t="shared" si="66"/>
        <v>0</v>
      </c>
      <c r="BP82" s="686">
        <f t="shared" si="66"/>
        <v>0</v>
      </c>
      <c r="BQ82" s="683">
        <f t="shared" si="66"/>
        <v>0</v>
      </c>
      <c r="BR82" s="683">
        <f t="shared" si="66"/>
        <v>0</v>
      </c>
      <c r="BS82" s="685">
        <f t="shared" si="66"/>
        <v>0</v>
      </c>
      <c r="BT82" s="686">
        <f t="shared" si="66"/>
        <v>0</v>
      </c>
      <c r="BU82" s="683">
        <f t="shared" si="66"/>
        <v>0</v>
      </c>
      <c r="BV82" s="683">
        <f t="shared" si="66"/>
        <v>0</v>
      </c>
      <c r="BW82" s="685">
        <f t="shared" si="66"/>
        <v>0</v>
      </c>
      <c r="BX82" s="686">
        <f t="shared" ref="BX82:EA82" si="67">BX81+BT82</f>
        <v>0</v>
      </c>
      <c r="BY82" s="683">
        <f t="shared" si="67"/>
        <v>0</v>
      </c>
      <c r="BZ82" s="683">
        <f t="shared" si="67"/>
        <v>0</v>
      </c>
      <c r="CA82" s="685">
        <f t="shared" si="67"/>
        <v>0</v>
      </c>
      <c r="CB82" s="686">
        <f t="shared" si="67"/>
        <v>0</v>
      </c>
      <c r="CC82" s="683">
        <f t="shared" si="67"/>
        <v>0</v>
      </c>
      <c r="CD82" s="683">
        <f t="shared" si="67"/>
        <v>0</v>
      </c>
      <c r="CE82" s="685">
        <f t="shared" si="67"/>
        <v>0</v>
      </c>
      <c r="CF82" s="686">
        <f t="shared" si="67"/>
        <v>0</v>
      </c>
      <c r="CG82" s="683">
        <f t="shared" si="67"/>
        <v>0</v>
      </c>
      <c r="CH82" s="683">
        <f t="shared" si="67"/>
        <v>0</v>
      </c>
      <c r="CI82" s="685">
        <f t="shared" si="67"/>
        <v>0</v>
      </c>
      <c r="CJ82" s="686">
        <f t="shared" si="67"/>
        <v>0</v>
      </c>
      <c r="CK82" s="683">
        <f t="shared" si="67"/>
        <v>0</v>
      </c>
      <c r="CL82" s="683">
        <f t="shared" si="67"/>
        <v>0</v>
      </c>
      <c r="CM82" s="685">
        <f t="shared" si="67"/>
        <v>0</v>
      </c>
      <c r="CN82" s="686">
        <f t="shared" si="67"/>
        <v>0</v>
      </c>
      <c r="CO82" s="683">
        <f t="shared" si="67"/>
        <v>0</v>
      </c>
      <c r="CP82" s="683">
        <f t="shared" si="67"/>
        <v>0</v>
      </c>
      <c r="CQ82" s="685">
        <f t="shared" si="67"/>
        <v>0</v>
      </c>
      <c r="CR82" s="686">
        <f t="shared" si="67"/>
        <v>0</v>
      </c>
      <c r="CS82" s="683">
        <f t="shared" si="67"/>
        <v>0</v>
      </c>
      <c r="CT82" s="683">
        <f t="shared" si="67"/>
        <v>0</v>
      </c>
      <c r="CU82" s="685">
        <f t="shared" si="67"/>
        <v>0</v>
      </c>
      <c r="CV82" s="686">
        <f t="shared" si="67"/>
        <v>0</v>
      </c>
      <c r="CW82" s="683">
        <f t="shared" si="67"/>
        <v>0</v>
      </c>
      <c r="CX82" s="683">
        <f t="shared" si="67"/>
        <v>0</v>
      </c>
      <c r="CY82" s="685">
        <f t="shared" si="67"/>
        <v>0</v>
      </c>
      <c r="CZ82" s="686">
        <f t="shared" si="67"/>
        <v>0</v>
      </c>
      <c r="DA82" s="683">
        <f t="shared" si="67"/>
        <v>0</v>
      </c>
      <c r="DB82" s="683">
        <f t="shared" si="67"/>
        <v>0</v>
      </c>
      <c r="DC82" s="685">
        <f t="shared" si="67"/>
        <v>0</v>
      </c>
      <c r="DD82" s="686">
        <f t="shared" si="67"/>
        <v>0</v>
      </c>
      <c r="DE82" s="683">
        <f t="shared" si="67"/>
        <v>0</v>
      </c>
      <c r="DF82" s="683">
        <f t="shared" si="67"/>
        <v>0</v>
      </c>
      <c r="DG82" s="685">
        <f t="shared" si="67"/>
        <v>0</v>
      </c>
      <c r="DH82" s="686">
        <f t="shared" si="67"/>
        <v>0</v>
      </c>
      <c r="DI82" s="683">
        <f t="shared" si="67"/>
        <v>0</v>
      </c>
      <c r="DJ82" s="683">
        <f t="shared" si="67"/>
        <v>0</v>
      </c>
      <c r="DK82" s="685">
        <f t="shared" si="67"/>
        <v>0</v>
      </c>
      <c r="DL82" s="686">
        <f t="shared" si="67"/>
        <v>0</v>
      </c>
      <c r="DM82" s="683">
        <f t="shared" si="67"/>
        <v>0</v>
      </c>
      <c r="DN82" s="683">
        <f t="shared" si="67"/>
        <v>0</v>
      </c>
      <c r="DO82" s="685">
        <f t="shared" si="67"/>
        <v>0</v>
      </c>
      <c r="DP82" s="686">
        <f t="shared" si="67"/>
        <v>0</v>
      </c>
      <c r="DQ82" s="683">
        <f t="shared" si="67"/>
        <v>0</v>
      </c>
      <c r="DR82" s="683">
        <f t="shared" si="67"/>
        <v>0</v>
      </c>
      <c r="DS82" s="685">
        <f t="shared" si="67"/>
        <v>0</v>
      </c>
      <c r="DT82" s="686">
        <f t="shared" si="67"/>
        <v>0</v>
      </c>
      <c r="DU82" s="683">
        <f t="shared" si="67"/>
        <v>0</v>
      </c>
      <c r="DV82" s="683">
        <f t="shared" si="67"/>
        <v>0</v>
      </c>
      <c r="DW82" s="685">
        <f t="shared" si="67"/>
        <v>0</v>
      </c>
      <c r="DX82" s="686">
        <f t="shared" si="67"/>
        <v>0</v>
      </c>
      <c r="DY82" s="683">
        <f t="shared" si="67"/>
        <v>0</v>
      </c>
      <c r="DZ82" s="683">
        <f t="shared" si="67"/>
        <v>0</v>
      </c>
      <c r="EA82" s="685">
        <f t="shared" si="67"/>
        <v>0</v>
      </c>
    </row>
    <row r="83" spans="2:131" ht="12.75" customHeight="1">
      <c r="B83" s="633">
        <v>18</v>
      </c>
      <c r="C83" s="687" t="e">
        <f>[5]QCI!C85</f>
        <v>#REF!</v>
      </c>
      <c r="D83" s="635" t="s">
        <v>674</v>
      </c>
      <c r="E83" s="636" t="s">
        <v>675</v>
      </c>
      <c r="F83" s="637" t="e">
        <f>[5]QCI!Y85</f>
        <v>#REF!</v>
      </c>
      <c r="G83" s="638" t="e">
        <f>'[5]Percentuais do Cronograma'!G31</f>
        <v>#REF!</v>
      </c>
      <c r="H83" s="639"/>
      <c r="I83" s="640"/>
      <c r="J83" s="640"/>
      <c r="K83" s="641"/>
      <c r="L83" s="642" t="e">
        <f>'[5]Percentuais do Cronograma'!H31</f>
        <v>#REF!</v>
      </c>
      <c r="M83" s="643" t="e">
        <f>L83*[5]QCI!$Y85*[5]QCI!$R85/100</f>
        <v>#REF!</v>
      </c>
      <c r="N83" s="644" t="e">
        <f>L83/100*[5]QCI!$Y85*([5]QCI!$U85+[5]QCI!$W85)</f>
        <v>#REF!</v>
      </c>
      <c r="O83" s="645" t="e">
        <f>#REF!</f>
        <v>#REF!</v>
      </c>
      <c r="P83" s="646" t="e">
        <f>'[5]Percentuais do Cronograma'!L31</f>
        <v>#REF!</v>
      </c>
      <c r="Q83" s="647" t="e">
        <f>P83*[5]QCI!$Y85*[5]QCI!$R85/100</f>
        <v>#REF!</v>
      </c>
      <c r="R83" s="647" t="e">
        <f>P83/100*[5]QCI!$Y85*([5]QCI!$U85+[5]QCI!$W85)</f>
        <v>#REF!</v>
      </c>
      <c r="S83" s="648" t="e">
        <f>Q83+R83</f>
        <v>#REF!</v>
      </c>
      <c r="T83" s="646" t="e">
        <f>'[5]Percentuais do Cronograma'!P31</f>
        <v>#REF!</v>
      </c>
      <c r="U83" s="647" t="e">
        <f>T83*[5]QCI!$Y85*[5]QCI!$R85/100</f>
        <v>#REF!</v>
      </c>
      <c r="V83" s="647" t="e">
        <f>T83/100*[5]QCI!$Y85*([5]QCI!$U85+[5]QCI!$W85)</f>
        <v>#REF!</v>
      </c>
      <c r="W83" s="648" t="e">
        <f>U83+V83</f>
        <v>#REF!</v>
      </c>
      <c r="X83" s="646" t="e">
        <f>'[5]Percentuais do Cronograma'!T31</f>
        <v>#REF!</v>
      </c>
      <c r="Y83" s="647" t="e">
        <f>X83*[5]QCI!$Y85*[5]QCI!$R85/100</f>
        <v>#REF!</v>
      </c>
      <c r="Z83" s="647" t="e">
        <f>X83/100*[5]QCI!$Y85*([5]QCI!$U85+[5]QCI!$W85)</f>
        <v>#REF!</v>
      </c>
      <c r="AA83" s="648" t="e">
        <f>Y83+Z83</f>
        <v>#REF!</v>
      </c>
      <c r="AB83" s="646" t="e">
        <f>'[5]Percentuais do Cronograma'!X31</f>
        <v>#REF!</v>
      </c>
      <c r="AC83" s="647" t="e">
        <f>AB83*[5]QCI!$Y85*[5]QCI!$R85/100</f>
        <v>#REF!</v>
      </c>
      <c r="AD83" s="647" t="e">
        <f>AB83/100*[5]QCI!$Y85*([5]QCI!$U85+[5]QCI!$W85)</f>
        <v>#REF!</v>
      </c>
      <c r="AE83" s="648" t="e">
        <f>AC83+AD83</f>
        <v>#REF!</v>
      </c>
      <c r="AF83" s="646" t="e">
        <f>'[5]Percentuais do Cronograma'!AB31</f>
        <v>#REF!</v>
      </c>
      <c r="AG83" s="647" t="e">
        <f>AF83*[5]QCI!$Y85*[5]QCI!$R85/100</f>
        <v>#REF!</v>
      </c>
      <c r="AH83" s="647" t="e">
        <f>AF83/100*[5]QCI!$Y85*([5]QCI!$U85+[5]QCI!$W85)</f>
        <v>#REF!</v>
      </c>
      <c r="AI83" s="648" t="e">
        <f>AG83+AH83</f>
        <v>#REF!</v>
      </c>
      <c r="AJ83" s="646" t="e">
        <f>'[5]Percentuais do Cronograma'!AF31</f>
        <v>#REF!</v>
      </c>
      <c r="AK83" s="647" t="e">
        <f>AJ83*[5]QCI!$Y85*[5]QCI!$R85/100</f>
        <v>#REF!</v>
      </c>
      <c r="AL83" s="647" t="e">
        <f>AJ83/100*[5]QCI!$Y85*([5]QCI!$U85+[5]QCI!$W85)</f>
        <v>#REF!</v>
      </c>
      <c r="AM83" s="648" t="e">
        <f>AK83+AL83</f>
        <v>#REF!</v>
      </c>
      <c r="AN83" s="646" t="e">
        <f>'[5]Percentuais do Cronograma'!AJ31</f>
        <v>#REF!</v>
      </c>
      <c r="AO83" s="647" t="e">
        <f>AN83*[5]QCI!$Y85*[5]QCI!$R85/100</f>
        <v>#REF!</v>
      </c>
      <c r="AP83" s="647" t="e">
        <f>AN83/100*[5]QCI!$Y85*([5]QCI!$U85+[5]QCI!$W85)</f>
        <v>#REF!</v>
      </c>
      <c r="AQ83" s="648" t="e">
        <f>AO83+AP83</f>
        <v>#REF!</v>
      </c>
      <c r="AR83" s="646" t="e">
        <f>'[5]Percentuais do Cronograma'!AN31</f>
        <v>#REF!</v>
      </c>
      <c r="AS83" s="647" t="e">
        <f>AR83*[5]QCI!$Y85*[5]QCI!$R85/100</f>
        <v>#REF!</v>
      </c>
      <c r="AT83" s="647" t="e">
        <f>AR83/100*[5]QCI!$Y85*([5]QCI!$U85+[5]QCI!$W85)</f>
        <v>#REF!</v>
      </c>
      <c r="AU83" s="648" t="e">
        <f>AS83+AT83</f>
        <v>#REF!</v>
      </c>
      <c r="AV83" s="646" t="e">
        <f>'[5]Percentuais do Cronograma'!AR31</f>
        <v>#REF!</v>
      </c>
      <c r="AW83" s="647" t="e">
        <f>AV83*[5]QCI!$Y85*[5]QCI!$R85/100</f>
        <v>#REF!</v>
      </c>
      <c r="AX83" s="647" t="e">
        <f>AV83/100*[5]QCI!$Y85*([5]QCI!$U85+[5]QCI!$W85)</f>
        <v>#REF!</v>
      </c>
      <c r="AY83" s="648" t="e">
        <f>AW83+AX83</f>
        <v>#REF!</v>
      </c>
      <c r="AZ83" s="646" t="e">
        <f>'[5]Percentuais do Cronograma'!AV31</f>
        <v>#REF!</v>
      </c>
      <c r="BA83" s="647" t="e">
        <f>AZ83*[5]QCI!$Y85*[5]QCI!$R85/100</f>
        <v>#REF!</v>
      </c>
      <c r="BB83" s="647" t="e">
        <f>AZ83/100*[5]QCI!$Y85*([5]QCI!$U85+[5]QCI!$W85)</f>
        <v>#REF!</v>
      </c>
      <c r="BC83" s="648" t="e">
        <f>BA83+BB83</f>
        <v>#REF!</v>
      </c>
      <c r="BD83" s="646" t="e">
        <f>'[5]Percentuais do Cronograma'!AZ31</f>
        <v>#REF!</v>
      </c>
      <c r="BE83" s="647" t="e">
        <f>BD83*[5]QCI!$Y85*[5]QCI!$R85/100</f>
        <v>#REF!</v>
      </c>
      <c r="BF83" s="647" t="e">
        <f>BD83/100*[5]QCI!$Y85*([5]QCI!$U85+[5]QCI!$W85)</f>
        <v>#REF!</v>
      </c>
      <c r="BG83" s="648" t="e">
        <f>BE83+BF83</f>
        <v>#REF!</v>
      </c>
      <c r="BH83" s="646" t="e">
        <f>'[5]Percentuais do Cronograma'!BD31</f>
        <v>#REF!</v>
      </c>
      <c r="BI83" s="647" t="e">
        <f>BH83*[5]QCI!$Y85*[5]QCI!$R85/100</f>
        <v>#REF!</v>
      </c>
      <c r="BJ83" s="647" t="e">
        <f>BH83/100*[5]QCI!$Y85*([5]QCI!$U85+[5]QCI!$W85)</f>
        <v>#REF!</v>
      </c>
      <c r="BK83" s="648" t="e">
        <f>BI83+BJ83</f>
        <v>#REF!</v>
      </c>
      <c r="BL83" s="646" t="e">
        <f>'[5]Percentuais do Cronograma'!BH31</f>
        <v>#REF!</v>
      </c>
      <c r="BM83" s="647" t="e">
        <f>BL83*[5]QCI!$Y85*[5]QCI!$R85/100</f>
        <v>#REF!</v>
      </c>
      <c r="BN83" s="647" t="e">
        <f>BL83/100*[5]QCI!$Y85*([5]QCI!$U85+[5]QCI!$W85)</f>
        <v>#REF!</v>
      </c>
      <c r="BO83" s="648" t="e">
        <f>BM83+BN83</f>
        <v>#REF!</v>
      </c>
      <c r="BP83" s="646" t="e">
        <f>'[5]Percentuais do Cronograma'!BL31</f>
        <v>#REF!</v>
      </c>
      <c r="BQ83" s="647" t="e">
        <f>BP83*[5]QCI!$Y85*[5]QCI!$R85/100</f>
        <v>#REF!</v>
      </c>
      <c r="BR83" s="647" t="e">
        <f>BP83/100*[5]QCI!$Y85*([5]QCI!$U85+[5]QCI!$W85)</f>
        <v>#REF!</v>
      </c>
      <c r="BS83" s="648" t="e">
        <f>BQ83+BR83</f>
        <v>#REF!</v>
      </c>
      <c r="BT83" s="646" t="e">
        <f>'[5]Percentuais do Cronograma'!BP31</f>
        <v>#REF!</v>
      </c>
      <c r="BU83" s="647" t="e">
        <f>BT83*[5]QCI!$Y85*[5]QCI!$R85/100</f>
        <v>#REF!</v>
      </c>
      <c r="BV83" s="647" t="e">
        <f>BT83/100*[5]QCI!$Y85*([5]QCI!$U85+[5]QCI!$W85)</f>
        <v>#REF!</v>
      </c>
      <c r="BW83" s="648" t="e">
        <f>BU83+BV83</f>
        <v>#REF!</v>
      </c>
      <c r="BX83" s="646" t="e">
        <f>'[5]Percentuais do Cronograma'!BT31</f>
        <v>#REF!</v>
      </c>
      <c r="BY83" s="647" t="e">
        <f>BX83*[5]QCI!$Y85*[5]QCI!$R85/100</f>
        <v>#REF!</v>
      </c>
      <c r="BZ83" s="647" t="e">
        <f>BX83/100*[5]QCI!$Y85*([5]QCI!$U85+[5]QCI!$W85)</f>
        <v>#REF!</v>
      </c>
      <c r="CA83" s="648" t="e">
        <f>BY83+BZ83</f>
        <v>#REF!</v>
      </c>
      <c r="CB83" s="646" t="e">
        <f>'[5]Percentuais do Cronograma'!BX31</f>
        <v>#REF!</v>
      </c>
      <c r="CC83" s="647" t="e">
        <f>CB83*[5]QCI!$Y85*[5]QCI!$R85/100</f>
        <v>#REF!</v>
      </c>
      <c r="CD83" s="647" t="e">
        <f>CB83/100*[5]QCI!$Y85*([5]QCI!$U85+[5]QCI!$W85)</f>
        <v>#REF!</v>
      </c>
      <c r="CE83" s="648" t="e">
        <f>CC83+CD83</f>
        <v>#REF!</v>
      </c>
      <c r="CF83" s="646" t="e">
        <f>'[5]Percentuais do Cronograma'!CB31</f>
        <v>#REF!</v>
      </c>
      <c r="CG83" s="647" t="e">
        <f>CF83*[5]QCI!$Y85*[5]QCI!$R85/100</f>
        <v>#REF!</v>
      </c>
      <c r="CH83" s="647" t="e">
        <f>CF83/100*[5]QCI!$Y85*([5]QCI!$U85+[5]QCI!$W85)</f>
        <v>#REF!</v>
      </c>
      <c r="CI83" s="648" t="e">
        <f>CG83+CH83</f>
        <v>#REF!</v>
      </c>
      <c r="CJ83" s="646" t="e">
        <f>'[5]Percentuais do Cronograma'!CF31</f>
        <v>#REF!</v>
      </c>
      <c r="CK83" s="647" t="e">
        <f>CJ83*[5]QCI!$Y85*[5]QCI!$R85/100</f>
        <v>#REF!</v>
      </c>
      <c r="CL83" s="647" t="e">
        <f>CJ83/100*[5]QCI!$Y85*([5]QCI!$U85+[5]QCI!$W85)</f>
        <v>#REF!</v>
      </c>
      <c r="CM83" s="648" t="e">
        <f>CK83+CL83</f>
        <v>#REF!</v>
      </c>
      <c r="CN83" s="646" t="e">
        <f>'[5]Percentuais do Cronograma'!CJ31</f>
        <v>#REF!</v>
      </c>
      <c r="CO83" s="647" t="e">
        <f>CN83*[5]QCI!$Y85*[5]QCI!$R85/100</f>
        <v>#REF!</v>
      </c>
      <c r="CP83" s="647" t="e">
        <f>CN83/100*[5]QCI!$Y85*([5]QCI!$U85+[5]QCI!$W85)</f>
        <v>#REF!</v>
      </c>
      <c r="CQ83" s="648" t="e">
        <f>CO83+CP83</f>
        <v>#REF!</v>
      </c>
      <c r="CR83" s="646" t="e">
        <f>'[5]Percentuais do Cronograma'!CN31</f>
        <v>#REF!</v>
      </c>
      <c r="CS83" s="647" t="e">
        <f>CR83*[5]QCI!$Y85*[5]QCI!$R85/100</f>
        <v>#REF!</v>
      </c>
      <c r="CT83" s="647" t="e">
        <f>CR83/100*[5]QCI!$Y85*([5]QCI!$U85+[5]QCI!$W85)</f>
        <v>#REF!</v>
      </c>
      <c r="CU83" s="648" t="e">
        <f>CS83+CT83</f>
        <v>#REF!</v>
      </c>
      <c r="CV83" s="646" t="e">
        <f>'[5]Percentuais do Cronograma'!CR31</f>
        <v>#REF!</v>
      </c>
      <c r="CW83" s="647" t="e">
        <f>CV83*[5]QCI!$Y85*[5]QCI!$R85/100</f>
        <v>#REF!</v>
      </c>
      <c r="CX83" s="647" t="e">
        <f>CV83/100*[5]QCI!$Y85*([5]QCI!$U85+[5]QCI!$W85)</f>
        <v>#REF!</v>
      </c>
      <c r="CY83" s="648" t="e">
        <f>CW83+CX83</f>
        <v>#REF!</v>
      </c>
      <c r="CZ83" s="646" t="e">
        <f>'[5]Percentuais do Cronograma'!CV31</f>
        <v>#REF!</v>
      </c>
      <c r="DA83" s="647" t="e">
        <f>CZ83*[5]QCI!$Y85*[5]QCI!$R85/100</f>
        <v>#REF!</v>
      </c>
      <c r="DB83" s="647" t="e">
        <f>CZ83/100*[5]QCI!$Y85*([5]QCI!$U85+[5]QCI!$W85)</f>
        <v>#REF!</v>
      </c>
      <c r="DC83" s="648" t="e">
        <f>DA83+DB83</f>
        <v>#REF!</v>
      </c>
      <c r="DD83" s="646" t="e">
        <f>'[5]Percentuais do Cronograma'!CZ31</f>
        <v>#REF!</v>
      </c>
      <c r="DE83" s="647" t="e">
        <f>DD83*[5]QCI!$Y85*[5]QCI!$R85/100</f>
        <v>#REF!</v>
      </c>
      <c r="DF83" s="647" t="e">
        <f>DD83/100*[5]QCI!$Y85*([5]QCI!$U85+[5]QCI!$W85)</f>
        <v>#REF!</v>
      </c>
      <c r="DG83" s="648" t="e">
        <f>DE83+DF83</f>
        <v>#REF!</v>
      </c>
      <c r="DH83" s="646" t="e">
        <f>'[5]Percentuais do Cronograma'!DD31</f>
        <v>#REF!</v>
      </c>
      <c r="DI83" s="647" t="e">
        <f>DH83*[5]QCI!$Y85*[5]QCI!$R85/100</f>
        <v>#REF!</v>
      </c>
      <c r="DJ83" s="647" t="e">
        <f>DH83/100*[5]QCI!$Y85*([5]QCI!$U85+[5]QCI!$W85)</f>
        <v>#REF!</v>
      </c>
      <c r="DK83" s="648" t="e">
        <f>DI83+DJ83</f>
        <v>#REF!</v>
      </c>
      <c r="DL83" s="646" t="e">
        <f>'[5]Percentuais do Cronograma'!DH31</f>
        <v>#REF!</v>
      </c>
      <c r="DM83" s="647" t="e">
        <f>DL83*[5]QCI!$Y85*[5]QCI!$R85/100</f>
        <v>#REF!</v>
      </c>
      <c r="DN83" s="647" t="e">
        <f>DL83/100*[5]QCI!$Y85*([5]QCI!$U85+[5]QCI!$W85)</f>
        <v>#REF!</v>
      </c>
      <c r="DO83" s="648" t="e">
        <f>DM83+DN83</f>
        <v>#REF!</v>
      </c>
      <c r="DP83" s="646" t="e">
        <f>'[5]Percentuais do Cronograma'!DL31</f>
        <v>#REF!</v>
      </c>
      <c r="DQ83" s="647" t="e">
        <f>DP83*[5]QCI!$Y85*[5]QCI!$R85/100</f>
        <v>#REF!</v>
      </c>
      <c r="DR83" s="647" t="e">
        <f>DP83/100*[5]QCI!$Y85*([5]QCI!$U85+[5]QCI!$W85)</f>
        <v>#REF!</v>
      </c>
      <c r="DS83" s="648" t="e">
        <f>DQ83+DR83</f>
        <v>#REF!</v>
      </c>
      <c r="DT83" s="646" t="e">
        <f>'[5]Percentuais do Cronograma'!DP31</f>
        <v>#REF!</v>
      </c>
      <c r="DU83" s="647" t="e">
        <f>DT83*[5]QCI!$Y85*[5]QCI!$R85/100</f>
        <v>#REF!</v>
      </c>
      <c r="DV83" s="647" t="e">
        <f>DT83/100*[5]QCI!$Y85*([5]QCI!$U85+[5]QCI!$W85)</f>
        <v>#REF!</v>
      </c>
      <c r="DW83" s="648" t="e">
        <f>DU83+DV83</f>
        <v>#REF!</v>
      </c>
      <c r="DX83" s="646" t="e">
        <f>'[5]Percentuais do Cronograma'!DT31</f>
        <v>#REF!</v>
      </c>
      <c r="DY83" s="647" t="e">
        <f>DX83*[5]QCI!$Y85*[5]QCI!$R85/100</f>
        <v>#REF!</v>
      </c>
      <c r="DZ83" s="647" t="e">
        <f>DX83/100*[5]QCI!$Y85*([5]QCI!$U85+[5]QCI!$W85)</f>
        <v>#REF!</v>
      </c>
      <c r="EA83" s="648" t="e">
        <f>DY83+DZ83</f>
        <v>#REF!</v>
      </c>
    </row>
    <row r="84" spans="2:131" ht="12.75" hidden="1" customHeight="1">
      <c r="B84" s="649"/>
      <c r="C84" s="650"/>
      <c r="D84" s="651" t="s">
        <v>674</v>
      </c>
      <c r="E84" s="652" t="s">
        <v>676</v>
      </c>
      <c r="F84" s="653">
        <f>IF(F85&lt;&gt;0,F83-F85,0)</f>
        <v>0</v>
      </c>
      <c r="G84" s="654"/>
      <c r="H84" s="655"/>
      <c r="I84" s="656"/>
      <c r="J84" s="656"/>
      <c r="K84" s="657"/>
      <c r="L84" s="658" t="e">
        <f t="shared" ref="L84:BW84" si="68">L83+H84</f>
        <v>#REF!</v>
      </c>
      <c r="M84" s="658" t="e">
        <f t="shared" si="68"/>
        <v>#REF!</v>
      </c>
      <c r="N84" s="659" t="e">
        <f t="shared" si="68"/>
        <v>#REF!</v>
      </c>
      <c r="O84" s="660" t="e">
        <f t="shared" si="68"/>
        <v>#REF!</v>
      </c>
      <c r="P84" s="661" t="e">
        <f t="shared" si="68"/>
        <v>#REF!</v>
      </c>
      <c r="Q84" s="662" t="e">
        <f t="shared" si="68"/>
        <v>#REF!</v>
      </c>
      <c r="R84" s="663" t="e">
        <f t="shared" si="68"/>
        <v>#REF!</v>
      </c>
      <c r="S84" s="664" t="e">
        <f t="shared" si="68"/>
        <v>#REF!</v>
      </c>
      <c r="T84" s="661" t="e">
        <f t="shared" si="68"/>
        <v>#REF!</v>
      </c>
      <c r="U84" s="662" t="e">
        <f t="shared" si="68"/>
        <v>#REF!</v>
      </c>
      <c r="V84" s="663" t="e">
        <f t="shared" si="68"/>
        <v>#REF!</v>
      </c>
      <c r="W84" s="664" t="e">
        <f t="shared" si="68"/>
        <v>#REF!</v>
      </c>
      <c r="X84" s="661" t="e">
        <f t="shared" si="68"/>
        <v>#REF!</v>
      </c>
      <c r="Y84" s="662" t="e">
        <f t="shared" si="68"/>
        <v>#REF!</v>
      </c>
      <c r="Z84" s="663" t="e">
        <f t="shared" si="68"/>
        <v>#REF!</v>
      </c>
      <c r="AA84" s="664" t="e">
        <f t="shared" si="68"/>
        <v>#REF!</v>
      </c>
      <c r="AB84" s="661" t="e">
        <f t="shared" si="68"/>
        <v>#REF!</v>
      </c>
      <c r="AC84" s="662" t="e">
        <f t="shared" si="68"/>
        <v>#REF!</v>
      </c>
      <c r="AD84" s="663" t="e">
        <f t="shared" si="68"/>
        <v>#REF!</v>
      </c>
      <c r="AE84" s="664" t="e">
        <f t="shared" si="68"/>
        <v>#REF!</v>
      </c>
      <c r="AF84" s="661" t="e">
        <f t="shared" si="68"/>
        <v>#REF!</v>
      </c>
      <c r="AG84" s="662" t="e">
        <f t="shared" si="68"/>
        <v>#REF!</v>
      </c>
      <c r="AH84" s="663" t="e">
        <f t="shared" si="68"/>
        <v>#REF!</v>
      </c>
      <c r="AI84" s="664" t="e">
        <f t="shared" si="68"/>
        <v>#REF!</v>
      </c>
      <c r="AJ84" s="661" t="e">
        <f t="shared" si="68"/>
        <v>#REF!</v>
      </c>
      <c r="AK84" s="662" t="e">
        <f t="shared" si="68"/>
        <v>#REF!</v>
      </c>
      <c r="AL84" s="663" t="e">
        <f t="shared" si="68"/>
        <v>#REF!</v>
      </c>
      <c r="AM84" s="664" t="e">
        <f t="shared" si="68"/>
        <v>#REF!</v>
      </c>
      <c r="AN84" s="661" t="e">
        <f t="shared" si="68"/>
        <v>#REF!</v>
      </c>
      <c r="AO84" s="662" t="e">
        <f t="shared" si="68"/>
        <v>#REF!</v>
      </c>
      <c r="AP84" s="663" t="e">
        <f t="shared" si="68"/>
        <v>#REF!</v>
      </c>
      <c r="AQ84" s="664" t="e">
        <f t="shared" si="68"/>
        <v>#REF!</v>
      </c>
      <c r="AR84" s="661" t="e">
        <f t="shared" si="68"/>
        <v>#REF!</v>
      </c>
      <c r="AS84" s="662" t="e">
        <f t="shared" si="68"/>
        <v>#REF!</v>
      </c>
      <c r="AT84" s="663" t="e">
        <f t="shared" si="68"/>
        <v>#REF!</v>
      </c>
      <c r="AU84" s="664" t="e">
        <f t="shared" si="68"/>
        <v>#REF!</v>
      </c>
      <c r="AV84" s="661" t="e">
        <f t="shared" si="68"/>
        <v>#REF!</v>
      </c>
      <c r="AW84" s="662" t="e">
        <f t="shared" si="68"/>
        <v>#REF!</v>
      </c>
      <c r="AX84" s="663" t="e">
        <f t="shared" si="68"/>
        <v>#REF!</v>
      </c>
      <c r="AY84" s="664" t="e">
        <f t="shared" si="68"/>
        <v>#REF!</v>
      </c>
      <c r="AZ84" s="661" t="e">
        <f t="shared" si="68"/>
        <v>#REF!</v>
      </c>
      <c r="BA84" s="662" t="e">
        <f t="shared" si="68"/>
        <v>#REF!</v>
      </c>
      <c r="BB84" s="663" t="e">
        <f t="shared" si="68"/>
        <v>#REF!</v>
      </c>
      <c r="BC84" s="664" t="e">
        <f t="shared" si="68"/>
        <v>#REF!</v>
      </c>
      <c r="BD84" s="661" t="e">
        <f t="shared" si="68"/>
        <v>#REF!</v>
      </c>
      <c r="BE84" s="662" t="e">
        <f t="shared" si="68"/>
        <v>#REF!</v>
      </c>
      <c r="BF84" s="663" t="e">
        <f t="shared" si="68"/>
        <v>#REF!</v>
      </c>
      <c r="BG84" s="664" t="e">
        <f t="shared" si="68"/>
        <v>#REF!</v>
      </c>
      <c r="BH84" s="661" t="e">
        <f t="shared" si="68"/>
        <v>#REF!</v>
      </c>
      <c r="BI84" s="662" t="e">
        <f t="shared" si="68"/>
        <v>#REF!</v>
      </c>
      <c r="BJ84" s="663" t="e">
        <f t="shared" si="68"/>
        <v>#REF!</v>
      </c>
      <c r="BK84" s="664" t="e">
        <f t="shared" si="68"/>
        <v>#REF!</v>
      </c>
      <c r="BL84" s="661" t="e">
        <f t="shared" si="68"/>
        <v>#REF!</v>
      </c>
      <c r="BM84" s="662" t="e">
        <f t="shared" si="68"/>
        <v>#REF!</v>
      </c>
      <c r="BN84" s="663" t="e">
        <f t="shared" si="68"/>
        <v>#REF!</v>
      </c>
      <c r="BO84" s="664" t="e">
        <f t="shared" si="68"/>
        <v>#REF!</v>
      </c>
      <c r="BP84" s="661" t="e">
        <f t="shared" si="68"/>
        <v>#REF!</v>
      </c>
      <c r="BQ84" s="662" t="e">
        <f t="shared" si="68"/>
        <v>#REF!</v>
      </c>
      <c r="BR84" s="663" t="e">
        <f t="shared" si="68"/>
        <v>#REF!</v>
      </c>
      <c r="BS84" s="664" t="e">
        <f t="shared" si="68"/>
        <v>#REF!</v>
      </c>
      <c r="BT84" s="661" t="e">
        <f t="shared" si="68"/>
        <v>#REF!</v>
      </c>
      <c r="BU84" s="662" t="e">
        <f t="shared" si="68"/>
        <v>#REF!</v>
      </c>
      <c r="BV84" s="663" t="e">
        <f t="shared" si="68"/>
        <v>#REF!</v>
      </c>
      <c r="BW84" s="664" t="e">
        <f t="shared" si="68"/>
        <v>#REF!</v>
      </c>
      <c r="BX84" s="661" t="e">
        <f t="shared" ref="BX84:EA84" si="69">BX83+BT84</f>
        <v>#REF!</v>
      </c>
      <c r="BY84" s="662" t="e">
        <f t="shared" si="69"/>
        <v>#REF!</v>
      </c>
      <c r="BZ84" s="663" t="e">
        <f t="shared" si="69"/>
        <v>#REF!</v>
      </c>
      <c r="CA84" s="664" t="e">
        <f t="shared" si="69"/>
        <v>#REF!</v>
      </c>
      <c r="CB84" s="661" t="e">
        <f t="shared" si="69"/>
        <v>#REF!</v>
      </c>
      <c r="CC84" s="662" t="e">
        <f t="shared" si="69"/>
        <v>#REF!</v>
      </c>
      <c r="CD84" s="663" t="e">
        <f t="shared" si="69"/>
        <v>#REF!</v>
      </c>
      <c r="CE84" s="664" t="e">
        <f t="shared" si="69"/>
        <v>#REF!</v>
      </c>
      <c r="CF84" s="661" t="e">
        <f t="shared" si="69"/>
        <v>#REF!</v>
      </c>
      <c r="CG84" s="662" t="e">
        <f t="shared" si="69"/>
        <v>#REF!</v>
      </c>
      <c r="CH84" s="663" t="e">
        <f t="shared" si="69"/>
        <v>#REF!</v>
      </c>
      <c r="CI84" s="664" t="e">
        <f t="shared" si="69"/>
        <v>#REF!</v>
      </c>
      <c r="CJ84" s="661" t="e">
        <f t="shared" si="69"/>
        <v>#REF!</v>
      </c>
      <c r="CK84" s="662" t="e">
        <f t="shared" si="69"/>
        <v>#REF!</v>
      </c>
      <c r="CL84" s="663" t="e">
        <f t="shared" si="69"/>
        <v>#REF!</v>
      </c>
      <c r="CM84" s="664" t="e">
        <f t="shared" si="69"/>
        <v>#REF!</v>
      </c>
      <c r="CN84" s="661" t="e">
        <f t="shared" si="69"/>
        <v>#REF!</v>
      </c>
      <c r="CO84" s="662" t="e">
        <f t="shared" si="69"/>
        <v>#REF!</v>
      </c>
      <c r="CP84" s="663" t="e">
        <f t="shared" si="69"/>
        <v>#REF!</v>
      </c>
      <c r="CQ84" s="664" t="e">
        <f t="shared" si="69"/>
        <v>#REF!</v>
      </c>
      <c r="CR84" s="661" t="e">
        <f t="shared" si="69"/>
        <v>#REF!</v>
      </c>
      <c r="CS84" s="662" t="e">
        <f t="shared" si="69"/>
        <v>#REF!</v>
      </c>
      <c r="CT84" s="663" t="e">
        <f t="shared" si="69"/>
        <v>#REF!</v>
      </c>
      <c r="CU84" s="664" t="e">
        <f t="shared" si="69"/>
        <v>#REF!</v>
      </c>
      <c r="CV84" s="661" t="e">
        <f t="shared" si="69"/>
        <v>#REF!</v>
      </c>
      <c r="CW84" s="662" t="e">
        <f t="shared" si="69"/>
        <v>#REF!</v>
      </c>
      <c r="CX84" s="663" t="e">
        <f t="shared" si="69"/>
        <v>#REF!</v>
      </c>
      <c r="CY84" s="664" t="e">
        <f t="shared" si="69"/>
        <v>#REF!</v>
      </c>
      <c r="CZ84" s="661" t="e">
        <f t="shared" si="69"/>
        <v>#REF!</v>
      </c>
      <c r="DA84" s="662" t="e">
        <f t="shared" si="69"/>
        <v>#REF!</v>
      </c>
      <c r="DB84" s="663" t="e">
        <f t="shared" si="69"/>
        <v>#REF!</v>
      </c>
      <c r="DC84" s="664" t="e">
        <f t="shared" si="69"/>
        <v>#REF!</v>
      </c>
      <c r="DD84" s="661" t="e">
        <f t="shared" si="69"/>
        <v>#REF!</v>
      </c>
      <c r="DE84" s="662" t="e">
        <f t="shared" si="69"/>
        <v>#REF!</v>
      </c>
      <c r="DF84" s="663" t="e">
        <f t="shared" si="69"/>
        <v>#REF!</v>
      </c>
      <c r="DG84" s="664" t="e">
        <f t="shared" si="69"/>
        <v>#REF!</v>
      </c>
      <c r="DH84" s="661" t="e">
        <f t="shared" si="69"/>
        <v>#REF!</v>
      </c>
      <c r="DI84" s="662" t="e">
        <f t="shared" si="69"/>
        <v>#REF!</v>
      </c>
      <c r="DJ84" s="663" t="e">
        <f t="shared" si="69"/>
        <v>#REF!</v>
      </c>
      <c r="DK84" s="664" t="e">
        <f t="shared" si="69"/>
        <v>#REF!</v>
      </c>
      <c r="DL84" s="661" t="e">
        <f t="shared" si="69"/>
        <v>#REF!</v>
      </c>
      <c r="DM84" s="662" t="e">
        <f t="shared" si="69"/>
        <v>#REF!</v>
      </c>
      <c r="DN84" s="663" t="e">
        <f t="shared" si="69"/>
        <v>#REF!</v>
      </c>
      <c r="DO84" s="664" t="e">
        <f t="shared" si="69"/>
        <v>#REF!</v>
      </c>
      <c r="DP84" s="661" t="e">
        <f t="shared" si="69"/>
        <v>#REF!</v>
      </c>
      <c r="DQ84" s="662" t="e">
        <f t="shared" si="69"/>
        <v>#REF!</v>
      </c>
      <c r="DR84" s="663" t="e">
        <f t="shared" si="69"/>
        <v>#REF!</v>
      </c>
      <c r="DS84" s="664" t="e">
        <f t="shared" si="69"/>
        <v>#REF!</v>
      </c>
      <c r="DT84" s="661" t="e">
        <f t="shared" si="69"/>
        <v>#REF!</v>
      </c>
      <c r="DU84" s="662" t="e">
        <f t="shared" si="69"/>
        <v>#REF!</v>
      </c>
      <c r="DV84" s="663" t="e">
        <f t="shared" si="69"/>
        <v>#REF!</v>
      </c>
      <c r="DW84" s="664" t="e">
        <f t="shared" si="69"/>
        <v>#REF!</v>
      </c>
      <c r="DX84" s="661" t="e">
        <f t="shared" si="69"/>
        <v>#REF!</v>
      </c>
      <c r="DY84" s="662" t="e">
        <f t="shared" si="69"/>
        <v>#REF!</v>
      </c>
      <c r="DZ84" s="663" t="e">
        <f t="shared" si="69"/>
        <v>#REF!</v>
      </c>
      <c r="EA84" s="664" t="e">
        <f t="shared" si="69"/>
        <v>#REF!</v>
      </c>
    </row>
    <row r="85" spans="2:131" ht="12.75" hidden="1" customHeight="1">
      <c r="B85" s="649"/>
      <c r="C85" s="650"/>
      <c r="D85" s="665" t="s">
        <v>677</v>
      </c>
      <c r="E85" s="666" t="s">
        <v>678</v>
      </c>
      <c r="F85" s="667"/>
      <c r="G85" s="668">
        <f>IF(F85=0,0,F85/F$115)</f>
        <v>0</v>
      </c>
      <c r="H85" s="669"/>
      <c r="I85" s="670"/>
      <c r="J85" s="670"/>
      <c r="K85" s="671"/>
      <c r="L85" s="672">
        <f>IF(O85&lt;&gt;0,(O85/$F85)*100,0)</f>
        <v>0</v>
      </c>
      <c r="M85" s="672">
        <f>ROUND(O85*[5]QCI!$R$16,2)</f>
        <v>0</v>
      </c>
      <c r="N85" s="673">
        <f>O85-M85</f>
        <v>0</v>
      </c>
      <c r="O85" s="674"/>
      <c r="P85" s="675">
        <f>IF(S85&lt;&gt;0,(S85/$F85)*100,0)</f>
        <v>0</v>
      </c>
      <c r="Q85" s="672">
        <f>ROUND(S85*[5]QCI!$R$16,2)</f>
        <v>0</v>
      </c>
      <c r="R85" s="672">
        <f>S85-Q85</f>
        <v>0</v>
      </c>
      <c r="S85" s="674"/>
      <c r="T85" s="675">
        <f>IF(W85&lt;&gt;0,(W85/$F85)*100,0)</f>
        <v>0</v>
      </c>
      <c r="U85" s="672">
        <f>ROUND(W85*[5]QCI!$R$16,2)</f>
        <v>0</v>
      </c>
      <c r="V85" s="672">
        <f>W85-U85</f>
        <v>0</v>
      </c>
      <c r="W85" s="674"/>
      <c r="X85" s="675">
        <f>IF(AA85&lt;&gt;0,(AA85/$F85)*100,0)</f>
        <v>0</v>
      </c>
      <c r="Y85" s="672">
        <f>ROUND(AA85*[5]QCI!$R$16,2)</f>
        <v>0</v>
      </c>
      <c r="Z85" s="672">
        <f>AA85-Y85</f>
        <v>0</v>
      </c>
      <c r="AA85" s="674"/>
      <c r="AB85" s="675">
        <f>IF(AE85&lt;&gt;0,(AE85/$F85)*100,0)</f>
        <v>0</v>
      </c>
      <c r="AC85" s="672">
        <f>ROUND(AE85*[5]QCI!$R$16,2)</f>
        <v>0</v>
      </c>
      <c r="AD85" s="672">
        <f>AE85-AC85</f>
        <v>0</v>
      </c>
      <c r="AE85" s="674"/>
      <c r="AF85" s="675">
        <f>IF(AI85&lt;&gt;0,(AI85/$F85)*100,0)</f>
        <v>0</v>
      </c>
      <c r="AG85" s="672">
        <f>ROUND(AI85*[5]QCI!$R$16,2)</f>
        <v>0</v>
      </c>
      <c r="AH85" s="672">
        <f>AI85-AG85</f>
        <v>0</v>
      </c>
      <c r="AI85" s="674"/>
      <c r="AJ85" s="675">
        <f>IF(AM85&lt;&gt;0,(AM85/$F85)*100,0)</f>
        <v>0</v>
      </c>
      <c r="AK85" s="672">
        <f>ROUND(AM85*[5]QCI!$R$16,2)</f>
        <v>0</v>
      </c>
      <c r="AL85" s="672">
        <f>AM85-AK85</f>
        <v>0</v>
      </c>
      <c r="AM85" s="674"/>
      <c r="AN85" s="675">
        <f>IF(AQ85&lt;&gt;0,(AQ85/$F85)*100,0)</f>
        <v>0</v>
      </c>
      <c r="AO85" s="672">
        <f>ROUND(AQ85*[5]QCI!$R$16,2)</f>
        <v>0</v>
      </c>
      <c r="AP85" s="672">
        <f>AQ85-AO85</f>
        <v>0</v>
      </c>
      <c r="AQ85" s="674"/>
      <c r="AR85" s="675">
        <f>IF(AU85&lt;&gt;0,(AU85/$F85)*100,0)</f>
        <v>0</v>
      </c>
      <c r="AS85" s="672">
        <f>ROUND(AU85*[5]QCI!$R$16,2)</f>
        <v>0</v>
      </c>
      <c r="AT85" s="672">
        <f>AU85-AS85</f>
        <v>0</v>
      </c>
      <c r="AU85" s="674"/>
      <c r="AV85" s="675">
        <f>IF(AY85&lt;&gt;0,(AY85/$F85)*100,0)</f>
        <v>0</v>
      </c>
      <c r="AW85" s="672">
        <f>ROUND(AY85*[5]QCI!$R$16,2)</f>
        <v>0</v>
      </c>
      <c r="AX85" s="672">
        <f>AY85-AW85</f>
        <v>0</v>
      </c>
      <c r="AY85" s="674"/>
      <c r="AZ85" s="675">
        <f>IF(BC85&lt;&gt;0,(BC85/$F85)*100,0)</f>
        <v>0</v>
      </c>
      <c r="BA85" s="672">
        <f>ROUND(BC85*[5]QCI!$R$16,2)</f>
        <v>0</v>
      </c>
      <c r="BB85" s="672">
        <f>BC85-BA85</f>
        <v>0</v>
      </c>
      <c r="BC85" s="674"/>
      <c r="BD85" s="675">
        <f>IF(BG85&lt;&gt;0,(BG85/$F85)*100,0)</f>
        <v>0</v>
      </c>
      <c r="BE85" s="672">
        <f>ROUND(BG85*[5]QCI!$R$16,2)</f>
        <v>0</v>
      </c>
      <c r="BF85" s="672">
        <f>BG85-BE85</f>
        <v>0</v>
      </c>
      <c r="BG85" s="674"/>
      <c r="BH85" s="675">
        <f>IF(BK85&lt;&gt;0,(BK85/$F85)*100,0)</f>
        <v>0</v>
      </c>
      <c r="BI85" s="672">
        <f>ROUND(BK85*[5]QCI!$R$16,2)</f>
        <v>0</v>
      </c>
      <c r="BJ85" s="672">
        <f>BK85-BI85</f>
        <v>0</v>
      </c>
      <c r="BK85" s="674"/>
      <c r="BL85" s="675">
        <f>IF(BO85&lt;&gt;0,(BO85/$F85)*100,0)</f>
        <v>0</v>
      </c>
      <c r="BM85" s="672">
        <f>ROUND(BO85*[5]QCI!$R$16,2)</f>
        <v>0</v>
      </c>
      <c r="BN85" s="672">
        <f>BO85-BM85</f>
        <v>0</v>
      </c>
      <c r="BO85" s="674"/>
      <c r="BP85" s="675">
        <f>IF(BS85&lt;&gt;0,(BS85/$F85)*100,0)</f>
        <v>0</v>
      </c>
      <c r="BQ85" s="672">
        <f>ROUND(BS85*[5]QCI!$R$16,2)</f>
        <v>0</v>
      </c>
      <c r="BR85" s="672">
        <f>BS85-BQ85</f>
        <v>0</v>
      </c>
      <c r="BS85" s="674"/>
      <c r="BT85" s="675">
        <f>IF(BW85&lt;&gt;0,(BW85/$F85)*100,0)</f>
        <v>0</v>
      </c>
      <c r="BU85" s="672">
        <f>ROUND(BW85*[5]QCI!$R$16,2)</f>
        <v>0</v>
      </c>
      <c r="BV85" s="672">
        <f>BW85-BU85</f>
        <v>0</v>
      </c>
      <c r="BW85" s="674"/>
      <c r="BX85" s="675">
        <f>IF(CA85&lt;&gt;0,(CA85/$F85)*100,0)</f>
        <v>0</v>
      </c>
      <c r="BY85" s="672">
        <f>ROUND(CA85*[5]QCI!$R$16,2)</f>
        <v>0</v>
      </c>
      <c r="BZ85" s="672">
        <f>CA85-BY85</f>
        <v>0</v>
      </c>
      <c r="CA85" s="674"/>
      <c r="CB85" s="675">
        <f>IF(CE85&lt;&gt;0,(CE85/$F85)*100,0)</f>
        <v>0</v>
      </c>
      <c r="CC85" s="672">
        <f>ROUND(CE85*[5]QCI!$R$16,2)</f>
        <v>0</v>
      </c>
      <c r="CD85" s="672">
        <f>CE85-CC85</f>
        <v>0</v>
      </c>
      <c r="CE85" s="674"/>
      <c r="CF85" s="675">
        <f>IF(CI85&lt;&gt;0,(CI85/$F85)*100,0)</f>
        <v>0</v>
      </c>
      <c r="CG85" s="672">
        <f>ROUND(CI85*[5]QCI!$R$16,2)</f>
        <v>0</v>
      </c>
      <c r="CH85" s="672">
        <f>CI85-CG85</f>
        <v>0</v>
      </c>
      <c r="CI85" s="674"/>
      <c r="CJ85" s="675">
        <f>IF(CM85&lt;&gt;0,(CM85/$F85)*100,0)</f>
        <v>0</v>
      </c>
      <c r="CK85" s="672">
        <f>ROUND(CM85*[5]QCI!$R$16,2)</f>
        <v>0</v>
      </c>
      <c r="CL85" s="672">
        <f>CM85-CK85</f>
        <v>0</v>
      </c>
      <c r="CM85" s="674"/>
      <c r="CN85" s="675">
        <f>IF(CQ85&lt;&gt;0,(CQ85/$F85)*100,0)</f>
        <v>0</v>
      </c>
      <c r="CO85" s="672">
        <f>ROUND(CQ85*[5]QCI!$R$16,2)</f>
        <v>0</v>
      </c>
      <c r="CP85" s="672">
        <f>CQ85-CO85</f>
        <v>0</v>
      </c>
      <c r="CQ85" s="674"/>
      <c r="CR85" s="675">
        <f>IF(CU85&lt;&gt;0,(CU85/$F85)*100,0)</f>
        <v>0</v>
      </c>
      <c r="CS85" s="672">
        <f>ROUND(CU85*[5]QCI!$R$16,2)</f>
        <v>0</v>
      </c>
      <c r="CT85" s="672">
        <f>CU85-CS85</f>
        <v>0</v>
      </c>
      <c r="CU85" s="674"/>
      <c r="CV85" s="675">
        <f>IF(CY85&lt;&gt;0,(CY85/$F85)*100,0)</f>
        <v>0</v>
      </c>
      <c r="CW85" s="672">
        <f>ROUND(CY85*[5]QCI!$R$16,2)</f>
        <v>0</v>
      </c>
      <c r="CX85" s="672">
        <f>CY85-CW85</f>
        <v>0</v>
      </c>
      <c r="CY85" s="674"/>
      <c r="CZ85" s="675">
        <f>IF(DC85&lt;&gt;0,(DC85/$F85)*100,0)</f>
        <v>0</v>
      </c>
      <c r="DA85" s="672">
        <f>ROUND(DC85*[5]QCI!$R$16,2)</f>
        <v>0</v>
      </c>
      <c r="DB85" s="672">
        <f>DC85-DA85</f>
        <v>0</v>
      </c>
      <c r="DC85" s="674"/>
      <c r="DD85" s="675">
        <f>IF(DG85&lt;&gt;0,(DG85/$F85)*100,0)</f>
        <v>0</v>
      </c>
      <c r="DE85" s="672">
        <f>ROUND(DG85*[5]QCI!$R$16,2)</f>
        <v>0</v>
      </c>
      <c r="DF85" s="672">
        <f>DG85-DE85</f>
        <v>0</v>
      </c>
      <c r="DG85" s="674"/>
      <c r="DH85" s="675">
        <f>IF(DK85&lt;&gt;0,(DK85/$F85)*100,0)</f>
        <v>0</v>
      </c>
      <c r="DI85" s="672">
        <f>ROUND(DK85*[5]QCI!$R$16,2)</f>
        <v>0</v>
      </c>
      <c r="DJ85" s="672">
        <f>DK85-DI85</f>
        <v>0</v>
      </c>
      <c r="DK85" s="674"/>
      <c r="DL85" s="675">
        <f>IF(DO85&lt;&gt;0,(DO85/$F85)*100,0)</f>
        <v>0</v>
      </c>
      <c r="DM85" s="672">
        <f>ROUND(DO85*[5]QCI!$R$16,2)</f>
        <v>0</v>
      </c>
      <c r="DN85" s="672">
        <f>DO85-DM85</f>
        <v>0</v>
      </c>
      <c r="DO85" s="674"/>
      <c r="DP85" s="675">
        <f>IF(DS85&lt;&gt;0,(DS85/$F85)*100,0)</f>
        <v>0</v>
      </c>
      <c r="DQ85" s="672">
        <f>ROUND(DS85*[5]QCI!$R$16,2)</f>
        <v>0</v>
      </c>
      <c r="DR85" s="672">
        <f>DS85-DQ85</f>
        <v>0</v>
      </c>
      <c r="DS85" s="674"/>
      <c r="DT85" s="675">
        <f>IF(DW85&lt;&gt;0,(DW85/$F85)*100,0)</f>
        <v>0</v>
      </c>
      <c r="DU85" s="672">
        <f>ROUND(DW85*[5]QCI!$R$16,2)</f>
        <v>0</v>
      </c>
      <c r="DV85" s="672">
        <f>DW85-DU85</f>
        <v>0</v>
      </c>
      <c r="DW85" s="674"/>
      <c r="DX85" s="675">
        <f>IF(EA85&lt;&gt;0,(EA85/$F85)*100,0)</f>
        <v>0</v>
      </c>
      <c r="DY85" s="672">
        <f>ROUND(EA85*[5]QCI!$R$16,2)</f>
        <v>0</v>
      </c>
      <c r="DZ85" s="672">
        <f>EA85-DY85</f>
        <v>0</v>
      </c>
      <c r="EA85" s="674"/>
    </row>
    <row r="86" spans="2:131" ht="12.75" hidden="1" customHeight="1">
      <c r="B86" s="688"/>
      <c r="C86" s="650"/>
      <c r="D86" s="676" t="s">
        <v>679</v>
      </c>
      <c r="E86" s="677" t="s">
        <v>680</v>
      </c>
      <c r="F86" s="678" t="e">
        <f>IF(F85=0,F83,F85)</f>
        <v>#REF!</v>
      </c>
      <c r="G86" s="679"/>
      <c r="H86" s="680"/>
      <c r="I86" s="681"/>
      <c r="J86" s="681"/>
      <c r="K86" s="682"/>
      <c r="L86" s="683">
        <f t="shared" ref="L86:BW86" si="70">L85+H86</f>
        <v>0</v>
      </c>
      <c r="M86" s="683">
        <f t="shared" si="70"/>
        <v>0</v>
      </c>
      <c r="N86" s="684">
        <f t="shared" si="70"/>
        <v>0</v>
      </c>
      <c r="O86" s="685">
        <f t="shared" si="70"/>
        <v>0</v>
      </c>
      <c r="P86" s="686">
        <f t="shared" si="70"/>
        <v>0</v>
      </c>
      <c r="Q86" s="683">
        <f t="shared" si="70"/>
        <v>0</v>
      </c>
      <c r="R86" s="683">
        <f t="shared" si="70"/>
        <v>0</v>
      </c>
      <c r="S86" s="685">
        <f t="shared" si="70"/>
        <v>0</v>
      </c>
      <c r="T86" s="686">
        <f t="shared" si="70"/>
        <v>0</v>
      </c>
      <c r="U86" s="683">
        <f t="shared" si="70"/>
        <v>0</v>
      </c>
      <c r="V86" s="683">
        <f t="shared" si="70"/>
        <v>0</v>
      </c>
      <c r="W86" s="685">
        <f t="shared" si="70"/>
        <v>0</v>
      </c>
      <c r="X86" s="686">
        <f t="shared" si="70"/>
        <v>0</v>
      </c>
      <c r="Y86" s="683">
        <f t="shared" si="70"/>
        <v>0</v>
      </c>
      <c r="Z86" s="683">
        <f t="shared" si="70"/>
        <v>0</v>
      </c>
      <c r="AA86" s="685">
        <f t="shared" si="70"/>
        <v>0</v>
      </c>
      <c r="AB86" s="686">
        <f t="shared" si="70"/>
        <v>0</v>
      </c>
      <c r="AC86" s="683">
        <f t="shared" si="70"/>
        <v>0</v>
      </c>
      <c r="AD86" s="683">
        <f t="shared" si="70"/>
        <v>0</v>
      </c>
      <c r="AE86" s="685">
        <f t="shared" si="70"/>
        <v>0</v>
      </c>
      <c r="AF86" s="686">
        <f t="shared" si="70"/>
        <v>0</v>
      </c>
      <c r="AG86" s="683">
        <f t="shared" si="70"/>
        <v>0</v>
      </c>
      <c r="AH86" s="683">
        <f t="shared" si="70"/>
        <v>0</v>
      </c>
      <c r="AI86" s="685">
        <f t="shared" si="70"/>
        <v>0</v>
      </c>
      <c r="AJ86" s="686">
        <f t="shared" si="70"/>
        <v>0</v>
      </c>
      <c r="AK86" s="683">
        <f t="shared" si="70"/>
        <v>0</v>
      </c>
      <c r="AL86" s="683">
        <f t="shared" si="70"/>
        <v>0</v>
      </c>
      <c r="AM86" s="685">
        <f t="shared" si="70"/>
        <v>0</v>
      </c>
      <c r="AN86" s="686">
        <f t="shared" si="70"/>
        <v>0</v>
      </c>
      <c r="AO86" s="683">
        <f t="shared" si="70"/>
        <v>0</v>
      </c>
      <c r="AP86" s="683">
        <f t="shared" si="70"/>
        <v>0</v>
      </c>
      <c r="AQ86" s="685">
        <f t="shared" si="70"/>
        <v>0</v>
      </c>
      <c r="AR86" s="686">
        <f t="shared" si="70"/>
        <v>0</v>
      </c>
      <c r="AS86" s="683">
        <f t="shared" si="70"/>
        <v>0</v>
      </c>
      <c r="AT86" s="683">
        <f t="shared" si="70"/>
        <v>0</v>
      </c>
      <c r="AU86" s="685">
        <f t="shared" si="70"/>
        <v>0</v>
      </c>
      <c r="AV86" s="686">
        <f t="shared" si="70"/>
        <v>0</v>
      </c>
      <c r="AW86" s="683">
        <f t="shared" si="70"/>
        <v>0</v>
      </c>
      <c r="AX86" s="683">
        <f t="shared" si="70"/>
        <v>0</v>
      </c>
      <c r="AY86" s="685">
        <f t="shared" si="70"/>
        <v>0</v>
      </c>
      <c r="AZ86" s="686">
        <f t="shared" si="70"/>
        <v>0</v>
      </c>
      <c r="BA86" s="683">
        <f t="shared" si="70"/>
        <v>0</v>
      </c>
      <c r="BB86" s="683">
        <f t="shared" si="70"/>
        <v>0</v>
      </c>
      <c r="BC86" s="685">
        <f t="shared" si="70"/>
        <v>0</v>
      </c>
      <c r="BD86" s="686">
        <f t="shared" si="70"/>
        <v>0</v>
      </c>
      <c r="BE86" s="683">
        <f t="shared" si="70"/>
        <v>0</v>
      </c>
      <c r="BF86" s="683">
        <f t="shared" si="70"/>
        <v>0</v>
      </c>
      <c r="BG86" s="685">
        <f t="shared" si="70"/>
        <v>0</v>
      </c>
      <c r="BH86" s="686">
        <f t="shared" si="70"/>
        <v>0</v>
      </c>
      <c r="BI86" s="683">
        <f t="shared" si="70"/>
        <v>0</v>
      </c>
      <c r="BJ86" s="683">
        <f t="shared" si="70"/>
        <v>0</v>
      </c>
      <c r="BK86" s="685">
        <f t="shared" si="70"/>
        <v>0</v>
      </c>
      <c r="BL86" s="686">
        <f t="shared" si="70"/>
        <v>0</v>
      </c>
      <c r="BM86" s="683">
        <f t="shared" si="70"/>
        <v>0</v>
      </c>
      <c r="BN86" s="683">
        <f t="shared" si="70"/>
        <v>0</v>
      </c>
      <c r="BO86" s="685">
        <f t="shared" si="70"/>
        <v>0</v>
      </c>
      <c r="BP86" s="686">
        <f t="shared" si="70"/>
        <v>0</v>
      </c>
      <c r="BQ86" s="683">
        <f t="shared" si="70"/>
        <v>0</v>
      </c>
      <c r="BR86" s="683">
        <f t="shared" si="70"/>
        <v>0</v>
      </c>
      <c r="BS86" s="685">
        <f t="shared" si="70"/>
        <v>0</v>
      </c>
      <c r="BT86" s="686">
        <f t="shared" si="70"/>
        <v>0</v>
      </c>
      <c r="BU86" s="683">
        <f t="shared" si="70"/>
        <v>0</v>
      </c>
      <c r="BV86" s="683">
        <f t="shared" si="70"/>
        <v>0</v>
      </c>
      <c r="BW86" s="685">
        <f t="shared" si="70"/>
        <v>0</v>
      </c>
      <c r="BX86" s="686">
        <f t="shared" ref="BX86:EA86" si="71">BX85+BT86</f>
        <v>0</v>
      </c>
      <c r="BY86" s="683">
        <f t="shared" si="71"/>
        <v>0</v>
      </c>
      <c r="BZ86" s="683">
        <f t="shared" si="71"/>
        <v>0</v>
      </c>
      <c r="CA86" s="685">
        <f t="shared" si="71"/>
        <v>0</v>
      </c>
      <c r="CB86" s="686">
        <f t="shared" si="71"/>
        <v>0</v>
      </c>
      <c r="CC86" s="683">
        <f t="shared" si="71"/>
        <v>0</v>
      </c>
      <c r="CD86" s="683">
        <f t="shared" si="71"/>
        <v>0</v>
      </c>
      <c r="CE86" s="685">
        <f t="shared" si="71"/>
        <v>0</v>
      </c>
      <c r="CF86" s="686">
        <f t="shared" si="71"/>
        <v>0</v>
      </c>
      <c r="CG86" s="683">
        <f t="shared" si="71"/>
        <v>0</v>
      </c>
      <c r="CH86" s="683">
        <f t="shared" si="71"/>
        <v>0</v>
      </c>
      <c r="CI86" s="685">
        <f t="shared" si="71"/>
        <v>0</v>
      </c>
      <c r="CJ86" s="686">
        <f t="shared" si="71"/>
        <v>0</v>
      </c>
      <c r="CK86" s="683">
        <f t="shared" si="71"/>
        <v>0</v>
      </c>
      <c r="CL86" s="683">
        <f t="shared" si="71"/>
        <v>0</v>
      </c>
      <c r="CM86" s="685">
        <f t="shared" si="71"/>
        <v>0</v>
      </c>
      <c r="CN86" s="686">
        <f t="shared" si="71"/>
        <v>0</v>
      </c>
      <c r="CO86" s="683">
        <f t="shared" si="71"/>
        <v>0</v>
      </c>
      <c r="CP86" s="683">
        <f t="shared" si="71"/>
        <v>0</v>
      </c>
      <c r="CQ86" s="685">
        <f t="shared" si="71"/>
        <v>0</v>
      </c>
      <c r="CR86" s="686">
        <f t="shared" si="71"/>
        <v>0</v>
      </c>
      <c r="CS86" s="683">
        <f t="shared" si="71"/>
        <v>0</v>
      </c>
      <c r="CT86" s="683">
        <f t="shared" si="71"/>
        <v>0</v>
      </c>
      <c r="CU86" s="685">
        <f t="shared" si="71"/>
        <v>0</v>
      </c>
      <c r="CV86" s="686">
        <f t="shared" si="71"/>
        <v>0</v>
      </c>
      <c r="CW86" s="683">
        <f t="shared" si="71"/>
        <v>0</v>
      </c>
      <c r="CX86" s="683">
        <f t="shared" si="71"/>
        <v>0</v>
      </c>
      <c r="CY86" s="685">
        <f t="shared" si="71"/>
        <v>0</v>
      </c>
      <c r="CZ86" s="686">
        <f t="shared" si="71"/>
        <v>0</v>
      </c>
      <c r="DA86" s="683">
        <f t="shared" si="71"/>
        <v>0</v>
      </c>
      <c r="DB86" s="683">
        <f t="shared" si="71"/>
        <v>0</v>
      </c>
      <c r="DC86" s="685">
        <f t="shared" si="71"/>
        <v>0</v>
      </c>
      <c r="DD86" s="686">
        <f t="shared" si="71"/>
        <v>0</v>
      </c>
      <c r="DE86" s="683">
        <f t="shared" si="71"/>
        <v>0</v>
      </c>
      <c r="DF86" s="683">
        <f t="shared" si="71"/>
        <v>0</v>
      </c>
      <c r="DG86" s="685">
        <f t="shared" si="71"/>
        <v>0</v>
      </c>
      <c r="DH86" s="686">
        <f t="shared" si="71"/>
        <v>0</v>
      </c>
      <c r="DI86" s="683">
        <f t="shared" si="71"/>
        <v>0</v>
      </c>
      <c r="DJ86" s="683">
        <f t="shared" si="71"/>
        <v>0</v>
      </c>
      <c r="DK86" s="685">
        <f t="shared" si="71"/>
        <v>0</v>
      </c>
      <c r="DL86" s="686">
        <f t="shared" si="71"/>
        <v>0</v>
      </c>
      <c r="DM86" s="683">
        <f t="shared" si="71"/>
        <v>0</v>
      </c>
      <c r="DN86" s="683">
        <f t="shared" si="71"/>
        <v>0</v>
      </c>
      <c r="DO86" s="685">
        <f t="shared" si="71"/>
        <v>0</v>
      </c>
      <c r="DP86" s="686">
        <f t="shared" si="71"/>
        <v>0</v>
      </c>
      <c r="DQ86" s="683">
        <f t="shared" si="71"/>
        <v>0</v>
      </c>
      <c r="DR86" s="683">
        <f t="shared" si="71"/>
        <v>0</v>
      </c>
      <c r="DS86" s="685">
        <f t="shared" si="71"/>
        <v>0</v>
      </c>
      <c r="DT86" s="686">
        <f t="shared" si="71"/>
        <v>0</v>
      </c>
      <c r="DU86" s="683">
        <f t="shared" si="71"/>
        <v>0</v>
      </c>
      <c r="DV86" s="683">
        <f t="shared" si="71"/>
        <v>0</v>
      </c>
      <c r="DW86" s="685">
        <f t="shared" si="71"/>
        <v>0</v>
      </c>
      <c r="DX86" s="686">
        <f t="shared" si="71"/>
        <v>0</v>
      </c>
      <c r="DY86" s="683">
        <f t="shared" si="71"/>
        <v>0</v>
      </c>
      <c r="DZ86" s="683">
        <f t="shared" si="71"/>
        <v>0</v>
      </c>
      <c r="EA86" s="685">
        <f t="shared" si="71"/>
        <v>0</v>
      </c>
    </row>
    <row r="87" spans="2:131" ht="12.75" customHeight="1">
      <c r="B87" s="633">
        <v>19</v>
      </c>
      <c r="C87" s="687" t="e">
        <f>[5]QCI!C86</f>
        <v>#REF!</v>
      </c>
      <c r="D87" s="635" t="s">
        <v>674</v>
      </c>
      <c r="E87" s="636" t="s">
        <v>675</v>
      </c>
      <c r="F87" s="637" t="e">
        <f>[5]QCI!Y86</f>
        <v>#REF!</v>
      </c>
      <c r="G87" s="638" t="e">
        <f>'[5]Percentuais do Cronograma'!G32</f>
        <v>#REF!</v>
      </c>
      <c r="H87" s="639"/>
      <c r="I87" s="640"/>
      <c r="J87" s="640"/>
      <c r="K87" s="641"/>
      <c r="L87" s="642" t="e">
        <f>'[5]Percentuais do Cronograma'!H32</f>
        <v>#REF!</v>
      </c>
      <c r="M87" s="643" t="e">
        <f>L87*[5]QCI!$Y86*[5]QCI!$R86/100</f>
        <v>#REF!</v>
      </c>
      <c r="N87" s="644" t="e">
        <f>L87/100*[5]QCI!$Y86*([5]QCI!$U86+[5]QCI!$W86)</f>
        <v>#REF!</v>
      </c>
      <c r="O87" s="645" t="e">
        <f>M87+N87</f>
        <v>#REF!</v>
      </c>
      <c r="P87" s="646" t="e">
        <f>'[5]Percentuais do Cronograma'!L32</f>
        <v>#REF!</v>
      </c>
      <c r="Q87" s="647" t="e">
        <f>P87*[5]QCI!$Y86*[5]QCI!$R86/100</f>
        <v>#REF!</v>
      </c>
      <c r="R87" s="647" t="e">
        <f>P87/100*[5]QCI!$Y86*([5]QCI!$U86+[5]QCI!$W86)</f>
        <v>#REF!</v>
      </c>
      <c r="S87" s="648" t="e">
        <f>Q87+R87</f>
        <v>#REF!</v>
      </c>
      <c r="T87" s="646" t="e">
        <f>'[5]Percentuais do Cronograma'!P32</f>
        <v>#REF!</v>
      </c>
      <c r="U87" s="647" t="e">
        <f>T87*[5]QCI!$Y86*[5]QCI!$R86/100</f>
        <v>#REF!</v>
      </c>
      <c r="V87" s="647" t="e">
        <f>T87/100*[5]QCI!$Y86*([5]QCI!$U86+[5]QCI!$W86)</f>
        <v>#REF!</v>
      </c>
      <c r="W87" s="648" t="e">
        <f>U87+V87</f>
        <v>#REF!</v>
      </c>
      <c r="X87" s="646" t="e">
        <f>'[5]Percentuais do Cronograma'!T32</f>
        <v>#REF!</v>
      </c>
      <c r="Y87" s="647" t="e">
        <f>X87*[5]QCI!$Y86*[5]QCI!$R86/100</f>
        <v>#REF!</v>
      </c>
      <c r="Z87" s="647" t="e">
        <f>X87/100*[5]QCI!$Y86*([5]QCI!$U86+[5]QCI!$W86)</f>
        <v>#REF!</v>
      </c>
      <c r="AA87" s="648" t="e">
        <f>Y87+Z87</f>
        <v>#REF!</v>
      </c>
      <c r="AB87" s="646" t="e">
        <f>'[5]Percentuais do Cronograma'!X32</f>
        <v>#REF!</v>
      </c>
      <c r="AC87" s="647" t="e">
        <f>AB87*[5]QCI!$Y86*[5]QCI!$R86/100</f>
        <v>#REF!</v>
      </c>
      <c r="AD87" s="647" t="e">
        <f>AB87/100*[5]QCI!$Y86*([5]QCI!$U86+[5]QCI!$W86)</f>
        <v>#REF!</v>
      </c>
      <c r="AE87" s="648" t="e">
        <f>AC87+AD87</f>
        <v>#REF!</v>
      </c>
      <c r="AF87" s="646" t="e">
        <f>'[5]Percentuais do Cronograma'!AB32</f>
        <v>#REF!</v>
      </c>
      <c r="AG87" s="647" t="e">
        <f>AF87*[5]QCI!$Y86*[5]QCI!$R86/100</f>
        <v>#REF!</v>
      </c>
      <c r="AH87" s="647" t="e">
        <f>AF87/100*[5]QCI!$Y86*([5]QCI!$U86+[5]QCI!$W86)</f>
        <v>#REF!</v>
      </c>
      <c r="AI87" s="648" t="e">
        <f>AG87+AH87</f>
        <v>#REF!</v>
      </c>
      <c r="AJ87" s="646" t="e">
        <f>'[5]Percentuais do Cronograma'!AF32</f>
        <v>#REF!</v>
      </c>
      <c r="AK87" s="647" t="e">
        <f>AJ87*[5]QCI!$Y86*[5]QCI!$R86/100</f>
        <v>#REF!</v>
      </c>
      <c r="AL87" s="647" t="e">
        <f>AJ87/100*[5]QCI!$Y86*([5]QCI!$U86+[5]QCI!$W86)</f>
        <v>#REF!</v>
      </c>
      <c r="AM87" s="648" t="e">
        <f>AK87+AL87</f>
        <v>#REF!</v>
      </c>
      <c r="AN87" s="646" t="e">
        <f>'[5]Percentuais do Cronograma'!AJ32</f>
        <v>#REF!</v>
      </c>
      <c r="AO87" s="647" t="e">
        <f>AN87*[5]QCI!$Y86*[5]QCI!$R86/100</f>
        <v>#REF!</v>
      </c>
      <c r="AP87" s="647" t="e">
        <f>AN87/100*[5]QCI!$Y86*([5]QCI!$U86+[5]QCI!$W86)</f>
        <v>#REF!</v>
      </c>
      <c r="AQ87" s="648" t="e">
        <f>AO87+AP87</f>
        <v>#REF!</v>
      </c>
      <c r="AR87" s="646" t="e">
        <f>'[5]Percentuais do Cronograma'!AN32</f>
        <v>#REF!</v>
      </c>
      <c r="AS87" s="647" t="e">
        <f>AR87*[5]QCI!$Y86*[5]QCI!$R86/100</f>
        <v>#REF!</v>
      </c>
      <c r="AT87" s="647" t="e">
        <f>AR87/100*[5]QCI!$Y86*([5]QCI!$U86+[5]QCI!$W86)</f>
        <v>#REF!</v>
      </c>
      <c r="AU87" s="648" t="e">
        <f>AS87+AT87</f>
        <v>#REF!</v>
      </c>
      <c r="AV87" s="646" t="e">
        <f>'[5]Percentuais do Cronograma'!AR32</f>
        <v>#REF!</v>
      </c>
      <c r="AW87" s="647" t="e">
        <f>AV87*[5]QCI!$Y86*[5]QCI!$R86/100</f>
        <v>#REF!</v>
      </c>
      <c r="AX87" s="647" t="e">
        <f>AV87/100*[5]QCI!$Y86*([5]QCI!$U86+[5]QCI!$W86)</f>
        <v>#REF!</v>
      </c>
      <c r="AY87" s="648" t="e">
        <f>AW87+AX87</f>
        <v>#REF!</v>
      </c>
      <c r="AZ87" s="646" t="e">
        <f>'[5]Percentuais do Cronograma'!AV32</f>
        <v>#REF!</v>
      </c>
      <c r="BA87" s="647" t="e">
        <f>AZ87*[5]QCI!$Y86*[5]QCI!$R86/100</f>
        <v>#REF!</v>
      </c>
      <c r="BB87" s="647" t="e">
        <f>AZ87/100*[5]QCI!$Y86*([5]QCI!$U86+[5]QCI!$W86)</f>
        <v>#REF!</v>
      </c>
      <c r="BC87" s="648" t="e">
        <f>BA87+BB87</f>
        <v>#REF!</v>
      </c>
      <c r="BD87" s="646" t="e">
        <f>'[5]Percentuais do Cronograma'!AZ32</f>
        <v>#REF!</v>
      </c>
      <c r="BE87" s="647" t="e">
        <f>BD87*[5]QCI!$Y86*[5]QCI!$R86/100</f>
        <v>#REF!</v>
      </c>
      <c r="BF87" s="647" t="e">
        <f>BD87/100*[5]QCI!$Y86*([5]QCI!$U86+[5]QCI!$W86)</f>
        <v>#REF!</v>
      </c>
      <c r="BG87" s="648" t="e">
        <f>BE87+BF87</f>
        <v>#REF!</v>
      </c>
      <c r="BH87" s="646" t="e">
        <f>'[5]Percentuais do Cronograma'!BD32</f>
        <v>#REF!</v>
      </c>
      <c r="BI87" s="647" t="e">
        <f>BH87*[5]QCI!$Y86*[5]QCI!$R86/100</f>
        <v>#REF!</v>
      </c>
      <c r="BJ87" s="647" t="e">
        <f>BH87/100*[5]QCI!$Y86*([5]QCI!$U86+[5]QCI!$W86)</f>
        <v>#REF!</v>
      </c>
      <c r="BK87" s="648" t="e">
        <f>BI87+BJ87</f>
        <v>#REF!</v>
      </c>
      <c r="BL87" s="646" t="e">
        <f>'[5]Percentuais do Cronograma'!BH32</f>
        <v>#REF!</v>
      </c>
      <c r="BM87" s="647" t="e">
        <f>BL87*[5]QCI!$Y86*[5]QCI!$R86/100</f>
        <v>#REF!</v>
      </c>
      <c r="BN87" s="647" t="e">
        <f>BL87/100*[5]QCI!$Y86*([5]QCI!$U86+[5]QCI!$W86)</f>
        <v>#REF!</v>
      </c>
      <c r="BO87" s="648" t="e">
        <f>BM87+BN87</f>
        <v>#REF!</v>
      </c>
      <c r="BP87" s="646" t="e">
        <f>'[5]Percentuais do Cronograma'!BL32</f>
        <v>#REF!</v>
      </c>
      <c r="BQ87" s="647" t="e">
        <f>BP87*[5]QCI!$Y86*[5]QCI!$R86/100</f>
        <v>#REF!</v>
      </c>
      <c r="BR87" s="647" t="e">
        <f>BP87/100*[5]QCI!$Y86*([5]QCI!$U86+[5]QCI!$W86)</f>
        <v>#REF!</v>
      </c>
      <c r="BS87" s="648" t="e">
        <f>BQ87+BR87</f>
        <v>#REF!</v>
      </c>
      <c r="BT87" s="646" t="e">
        <f>'[5]Percentuais do Cronograma'!BP32</f>
        <v>#REF!</v>
      </c>
      <c r="BU87" s="647" t="e">
        <f>BT87*[5]QCI!$Y86*[5]QCI!$R86/100</f>
        <v>#REF!</v>
      </c>
      <c r="BV87" s="647" t="e">
        <f>BT87/100*[5]QCI!$Y86*([5]QCI!$U86+[5]QCI!$W86)</f>
        <v>#REF!</v>
      </c>
      <c r="BW87" s="648" t="e">
        <f>BU87+BV87</f>
        <v>#REF!</v>
      </c>
      <c r="BX87" s="646" t="e">
        <f>'[5]Percentuais do Cronograma'!BT32</f>
        <v>#REF!</v>
      </c>
      <c r="BY87" s="647" t="e">
        <f>BX87*[5]QCI!$Y86*[5]QCI!$R86/100</f>
        <v>#REF!</v>
      </c>
      <c r="BZ87" s="647" t="e">
        <f>BX87/100*[5]QCI!$Y86*([5]QCI!$U86+[5]QCI!$W86)</f>
        <v>#REF!</v>
      </c>
      <c r="CA87" s="648" t="e">
        <f>BY87+BZ87</f>
        <v>#REF!</v>
      </c>
      <c r="CB87" s="646" t="e">
        <f>'[5]Percentuais do Cronograma'!BX32</f>
        <v>#REF!</v>
      </c>
      <c r="CC87" s="647" t="e">
        <f>CB87*[5]QCI!$Y86*[5]QCI!$R86/100</f>
        <v>#REF!</v>
      </c>
      <c r="CD87" s="647" t="e">
        <f>CB87/100*[5]QCI!$Y86*([5]QCI!$U86+[5]QCI!$W86)</f>
        <v>#REF!</v>
      </c>
      <c r="CE87" s="648" t="e">
        <f>CC87+CD87</f>
        <v>#REF!</v>
      </c>
      <c r="CF87" s="646" t="e">
        <f>'[5]Percentuais do Cronograma'!CB32</f>
        <v>#REF!</v>
      </c>
      <c r="CG87" s="647" t="e">
        <f>CF87*[5]QCI!$Y86*[5]QCI!$R86/100</f>
        <v>#REF!</v>
      </c>
      <c r="CH87" s="647" t="e">
        <f>CF87/100*[5]QCI!$Y86*([5]QCI!$U86+[5]QCI!$W86)</f>
        <v>#REF!</v>
      </c>
      <c r="CI87" s="648" t="e">
        <f>CG87+CH87</f>
        <v>#REF!</v>
      </c>
      <c r="CJ87" s="646" t="e">
        <f>'[5]Percentuais do Cronograma'!CF32</f>
        <v>#REF!</v>
      </c>
      <c r="CK87" s="647" t="e">
        <f>CJ87*[5]QCI!$Y86*[5]QCI!$R86/100</f>
        <v>#REF!</v>
      </c>
      <c r="CL87" s="647" t="e">
        <f>CJ87/100*[5]QCI!$Y86*([5]QCI!$U86+[5]QCI!$W86)</f>
        <v>#REF!</v>
      </c>
      <c r="CM87" s="648" t="e">
        <f>CK87+CL87</f>
        <v>#REF!</v>
      </c>
      <c r="CN87" s="646" t="e">
        <f>'[5]Percentuais do Cronograma'!CJ32</f>
        <v>#REF!</v>
      </c>
      <c r="CO87" s="647" t="e">
        <f>CN87*[5]QCI!$Y86*[5]QCI!$R86/100</f>
        <v>#REF!</v>
      </c>
      <c r="CP87" s="647" t="e">
        <f>CN87/100*[5]QCI!$Y86*([5]QCI!$U86+[5]QCI!$W86)</f>
        <v>#REF!</v>
      </c>
      <c r="CQ87" s="648" t="e">
        <f>CO87+CP87</f>
        <v>#REF!</v>
      </c>
      <c r="CR87" s="646" t="e">
        <f>'[5]Percentuais do Cronograma'!CN32</f>
        <v>#REF!</v>
      </c>
      <c r="CS87" s="647" t="e">
        <f>CR87*[5]QCI!$Y86*[5]QCI!$R86/100</f>
        <v>#REF!</v>
      </c>
      <c r="CT87" s="647" t="e">
        <f>CR87/100*[5]QCI!$Y86*([5]QCI!$U86+[5]QCI!$W86)</f>
        <v>#REF!</v>
      </c>
      <c r="CU87" s="648" t="e">
        <f>CS87+CT87</f>
        <v>#REF!</v>
      </c>
      <c r="CV87" s="646" t="e">
        <f>'[5]Percentuais do Cronograma'!CR32</f>
        <v>#REF!</v>
      </c>
      <c r="CW87" s="647" t="e">
        <f>CV87*[5]QCI!$Y86*[5]QCI!$R86/100</f>
        <v>#REF!</v>
      </c>
      <c r="CX87" s="647" t="e">
        <f>CV87/100*[5]QCI!$Y86*([5]QCI!$U86+[5]QCI!$W86)</f>
        <v>#REF!</v>
      </c>
      <c r="CY87" s="648" t="e">
        <f>CW87+CX87</f>
        <v>#REF!</v>
      </c>
      <c r="CZ87" s="646" t="e">
        <f>'[5]Percentuais do Cronograma'!CV32</f>
        <v>#REF!</v>
      </c>
      <c r="DA87" s="647" t="e">
        <f>CZ87*[5]QCI!$Y86*[5]QCI!$R86/100</f>
        <v>#REF!</v>
      </c>
      <c r="DB87" s="647" t="e">
        <f>CZ87/100*[5]QCI!$Y86*([5]QCI!$U86+[5]QCI!$W86)</f>
        <v>#REF!</v>
      </c>
      <c r="DC87" s="648" t="e">
        <f>DA87+DB87</f>
        <v>#REF!</v>
      </c>
      <c r="DD87" s="646" t="e">
        <f>'[5]Percentuais do Cronograma'!CZ32</f>
        <v>#REF!</v>
      </c>
      <c r="DE87" s="647" t="e">
        <f>DD87*[5]QCI!$Y86*[5]QCI!$R86/100</f>
        <v>#REF!</v>
      </c>
      <c r="DF87" s="647" t="e">
        <f>DD87/100*[5]QCI!$Y86*([5]QCI!$U86+[5]QCI!$W86)</f>
        <v>#REF!</v>
      </c>
      <c r="DG87" s="648" t="e">
        <f>DE87+DF87</f>
        <v>#REF!</v>
      </c>
      <c r="DH87" s="646" t="e">
        <f>'[5]Percentuais do Cronograma'!DD32</f>
        <v>#REF!</v>
      </c>
      <c r="DI87" s="647" t="e">
        <f>DH87*[5]QCI!$Y86*[5]QCI!$R86/100</f>
        <v>#REF!</v>
      </c>
      <c r="DJ87" s="647" t="e">
        <f>DH87/100*[5]QCI!$Y86*([5]QCI!$U86+[5]QCI!$W86)</f>
        <v>#REF!</v>
      </c>
      <c r="DK87" s="648" t="e">
        <f>DI87+DJ87</f>
        <v>#REF!</v>
      </c>
      <c r="DL87" s="646" t="e">
        <f>'[5]Percentuais do Cronograma'!DH32</f>
        <v>#REF!</v>
      </c>
      <c r="DM87" s="647" t="e">
        <f>DL87*[5]QCI!$Y86*[5]QCI!$R86/100</f>
        <v>#REF!</v>
      </c>
      <c r="DN87" s="647" t="e">
        <f>DL87/100*[5]QCI!$Y86*([5]QCI!$U86+[5]QCI!$W86)</f>
        <v>#REF!</v>
      </c>
      <c r="DO87" s="648" t="e">
        <f>DM87+DN87</f>
        <v>#REF!</v>
      </c>
      <c r="DP87" s="646" t="e">
        <f>'[5]Percentuais do Cronograma'!DL32</f>
        <v>#REF!</v>
      </c>
      <c r="DQ87" s="647" t="e">
        <f>DP87*[5]QCI!$Y86*[5]QCI!$R86/100</f>
        <v>#REF!</v>
      </c>
      <c r="DR87" s="647" t="e">
        <f>DP87/100*[5]QCI!$Y86*([5]QCI!$U86+[5]QCI!$W86)</f>
        <v>#REF!</v>
      </c>
      <c r="DS87" s="648" t="e">
        <f>DQ87+DR87</f>
        <v>#REF!</v>
      </c>
      <c r="DT87" s="646" t="e">
        <f>'[5]Percentuais do Cronograma'!DP32</f>
        <v>#REF!</v>
      </c>
      <c r="DU87" s="647" t="e">
        <f>DT87*[5]QCI!$Y86*[5]QCI!$R86/100</f>
        <v>#REF!</v>
      </c>
      <c r="DV87" s="647" t="e">
        <f>DT87/100*[5]QCI!$Y86*([5]QCI!$U86+[5]QCI!$W86)</f>
        <v>#REF!</v>
      </c>
      <c r="DW87" s="648" t="e">
        <f>DU87+DV87</f>
        <v>#REF!</v>
      </c>
      <c r="DX87" s="646" t="e">
        <f>'[5]Percentuais do Cronograma'!DT32</f>
        <v>#REF!</v>
      </c>
      <c r="DY87" s="647" t="e">
        <f>DX87*[5]QCI!$Y86*[5]QCI!$R86/100</f>
        <v>#REF!</v>
      </c>
      <c r="DZ87" s="647" t="e">
        <f>DX87/100*[5]QCI!$Y86*([5]QCI!$U86+[5]QCI!$W86)</f>
        <v>#REF!</v>
      </c>
      <c r="EA87" s="648" t="e">
        <f>DY87+DZ87</f>
        <v>#REF!</v>
      </c>
    </row>
    <row r="88" spans="2:131" ht="12.75" hidden="1" customHeight="1">
      <c r="B88" s="649"/>
      <c r="C88" s="650"/>
      <c r="D88" s="651" t="s">
        <v>674</v>
      </c>
      <c r="E88" s="652" t="s">
        <v>676</v>
      </c>
      <c r="F88" s="653">
        <f>IF(F89&lt;&gt;0,F87-F89,0)</f>
        <v>0</v>
      </c>
      <c r="G88" s="654"/>
      <c r="H88" s="655"/>
      <c r="I88" s="656"/>
      <c r="J88" s="656"/>
      <c r="K88" s="657"/>
      <c r="L88" s="658" t="e">
        <f t="shared" ref="L88:BW88" si="72">L87+H88</f>
        <v>#REF!</v>
      </c>
      <c r="M88" s="658" t="e">
        <f t="shared" si="72"/>
        <v>#REF!</v>
      </c>
      <c r="N88" s="659" t="e">
        <f t="shared" si="72"/>
        <v>#REF!</v>
      </c>
      <c r="O88" s="660" t="e">
        <f t="shared" si="72"/>
        <v>#REF!</v>
      </c>
      <c r="P88" s="661" t="e">
        <f t="shared" si="72"/>
        <v>#REF!</v>
      </c>
      <c r="Q88" s="662" t="e">
        <f t="shared" si="72"/>
        <v>#REF!</v>
      </c>
      <c r="R88" s="663" t="e">
        <f t="shared" si="72"/>
        <v>#REF!</v>
      </c>
      <c r="S88" s="664" t="e">
        <f t="shared" si="72"/>
        <v>#REF!</v>
      </c>
      <c r="T88" s="661" t="e">
        <f t="shared" si="72"/>
        <v>#REF!</v>
      </c>
      <c r="U88" s="662" t="e">
        <f t="shared" si="72"/>
        <v>#REF!</v>
      </c>
      <c r="V88" s="663" t="e">
        <f t="shared" si="72"/>
        <v>#REF!</v>
      </c>
      <c r="W88" s="664" t="e">
        <f t="shared" si="72"/>
        <v>#REF!</v>
      </c>
      <c r="X88" s="661" t="e">
        <f t="shared" si="72"/>
        <v>#REF!</v>
      </c>
      <c r="Y88" s="662" t="e">
        <f t="shared" si="72"/>
        <v>#REF!</v>
      </c>
      <c r="Z88" s="663" t="e">
        <f t="shared" si="72"/>
        <v>#REF!</v>
      </c>
      <c r="AA88" s="664" t="e">
        <f t="shared" si="72"/>
        <v>#REF!</v>
      </c>
      <c r="AB88" s="661" t="e">
        <f t="shared" si="72"/>
        <v>#REF!</v>
      </c>
      <c r="AC88" s="662" t="e">
        <f t="shared" si="72"/>
        <v>#REF!</v>
      </c>
      <c r="AD88" s="663" t="e">
        <f t="shared" si="72"/>
        <v>#REF!</v>
      </c>
      <c r="AE88" s="664" t="e">
        <f t="shared" si="72"/>
        <v>#REF!</v>
      </c>
      <c r="AF88" s="661" t="e">
        <f t="shared" si="72"/>
        <v>#REF!</v>
      </c>
      <c r="AG88" s="662" t="e">
        <f t="shared" si="72"/>
        <v>#REF!</v>
      </c>
      <c r="AH88" s="663" t="e">
        <f t="shared" si="72"/>
        <v>#REF!</v>
      </c>
      <c r="AI88" s="664" t="e">
        <f t="shared" si="72"/>
        <v>#REF!</v>
      </c>
      <c r="AJ88" s="661" t="e">
        <f t="shared" si="72"/>
        <v>#REF!</v>
      </c>
      <c r="AK88" s="662" t="e">
        <f t="shared" si="72"/>
        <v>#REF!</v>
      </c>
      <c r="AL88" s="663" t="e">
        <f t="shared" si="72"/>
        <v>#REF!</v>
      </c>
      <c r="AM88" s="664" t="e">
        <f t="shared" si="72"/>
        <v>#REF!</v>
      </c>
      <c r="AN88" s="661" t="e">
        <f t="shared" si="72"/>
        <v>#REF!</v>
      </c>
      <c r="AO88" s="662" t="e">
        <f t="shared" si="72"/>
        <v>#REF!</v>
      </c>
      <c r="AP88" s="663" t="e">
        <f t="shared" si="72"/>
        <v>#REF!</v>
      </c>
      <c r="AQ88" s="664" t="e">
        <f t="shared" si="72"/>
        <v>#REF!</v>
      </c>
      <c r="AR88" s="661" t="e">
        <f t="shared" si="72"/>
        <v>#REF!</v>
      </c>
      <c r="AS88" s="662" t="e">
        <f t="shared" si="72"/>
        <v>#REF!</v>
      </c>
      <c r="AT88" s="663" t="e">
        <f t="shared" si="72"/>
        <v>#REF!</v>
      </c>
      <c r="AU88" s="664" t="e">
        <f t="shared" si="72"/>
        <v>#REF!</v>
      </c>
      <c r="AV88" s="661" t="e">
        <f t="shared" si="72"/>
        <v>#REF!</v>
      </c>
      <c r="AW88" s="662" t="e">
        <f t="shared" si="72"/>
        <v>#REF!</v>
      </c>
      <c r="AX88" s="663" t="e">
        <f t="shared" si="72"/>
        <v>#REF!</v>
      </c>
      <c r="AY88" s="664" t="e">
        <f t="shared" si="72"/>
        <v>#REF!</v>
      </c>
      <c r="AZ88" s="661" t="e">
        <f t="shared" si="72"/>
        <v>#REF!</v>
      </c>
      <c r="BA88" s="662" t="e">
        <f t="shared" si="72"/>
        <v>#REF!</v>
      </c>
      <c r="BB88" s="663" t="e">
        <f t="shared" si="72"/>
        <v>#REF!</v>
      </c>
      <c r="BC88" s="664" t="e">
        <f t="shared" si="72"/>
        <v>#REF!</v>
      </c>
      <c r="BD88" s="661" t="e">
        <f t="shared" si="72"/>
        <v>#REF!</v>
      </c>
      <c r="BE88" s="662" t="e">
        <f t="shared" si="72"/>
        <v>#REF!</v>
      </c>
      <c r="BF88" s="663" t="e">
        <f t="shared" si="72"/>
        <v>#REF!</v>
      </c>
      <c r="BG88" s="664" t="e">
        <f t="shared" si="72"/>
        <v>#REF!</v>
      </c>
      <c r="BH88" s="661" t="e">
        <f t="shared" si="72"/>
        <v>#REF!</v>
      </c>
      <c r="BI88" s="662" t="e">
        <f t="shared" si="72"/>
        <v>#REF!</v>
      </c>
      <c r="BJ88" s="663" t="e">
        <f t="shared" si="72"/>
        <v>#REF!</v>
      </c>
      <c r="BK88" s="664" t="e">
        <f t="shared" si="72"/>
        <v>#REF!</v>
      </c>
      <c r="BL88" s="661" t="e">
        <f t="shared" si="72"/>
        <v>#REF!</v>
      </c>
      <c r="BM88" s="662" t="e">
        <f t="shared" si="72"/>
        <v>#REF!</v>
      </c>
      <c r="BN88" s="663" t="e">
        <f t="shared" si="72"/>
        <v>#REF!</v>
      </c>
      <c r="BO88" s="664" t="e">
        <f t="shared" si="72"/>
        <v>#REF!</v>
      </c>
      <c r="BP88" s="661" t="e">
        <f t="shared" si="72"/>
        <v>#REF!</v>
      </c>
      <c r="BQ88" s="662" t="e">
        <f t="shared" si="72"/>
        <v>#REF!</v>
      </c>
      <c r="BR88" s="663" t="e">
        <f t="shared" si="72"/>
        <v>#REF!</v>
      </c>
      <c r="BS88" s="664" t="e">
        <f t="shared" si="72"/>
        <v>#REF!</v>
      </c>
      <c r="BT88" s="661" t="e">
        <f t="shared" si="72"/>
        <v>#REF!</v>
      </c>
      <c r="BU88" s="662" t="e">
        <f t="shared" si="72"/>
        <v>#REF!</v>
      </c>
      <c r="BV88" s="663" t="e">
        <f t="shared" si="72"/>
        <v>#REF!</v>
      </c>
      <c r="BW88" s="664" t="e">
        <f t="shared" si="72"/>
        <v>#REF!</v>
      </c>
      <c r="BX88" s="661" t="e">
        <f t="shared" ref="BX88:EA88" si="73">BX87+BT88</f>
        <v>#REF!</v>
      </c>
      <c r="BY88" s="662" t="e">
        <f t="shared" si="73"/>
        <v>#REF!</v>
      </c>
      <c r="BZ88" s="663" t="e">
        <f t="shared" si="73"/>
        <v>#REF!</v>
      </c>
      <c r="CA88" s="664" t="e">
        <f t="shared" si="73"/>
        <v>#REF!</v>
      </c>
      <c r="CB88" s="661" t="e">
        <f t="shared" si="73"/>
        <v>#REF!</v>
      </c>
      <c r="CC88" s="662" t="e">
        <f t="shared" si="73"/>
        <v>#REF!</v>
      </c>
      <c r="CD88" s="663" t="e">
        <f t="shared" si="73"/>
        <v>#REF!</v>
      </c>
      <c r="CE88" s="664" t="e">
        <f t="shared" si="73"/>
        <v>#REF!</v>
      </c>
      <c r="CF88" s="661" t="e">
        <f t="shared" si="73"/>
        <v>#REF!</v>
      </c>
      <c r="CG88" s="662" t="e">
        <f t="shared" si="73"/>
        <v>#REF!</v>
      </c>
      <c r="CH88" s="663" t="e">
        <f t="shared" si="73"/>
        <v>#REF!</v>
      </c>
      <c r="CI88" s="664" t="e">
        <f t="shared" si="73"/>
        <v>#REF!</v>
      </c>
      <c r="CJ88" s="661" t="e">
        <f t="shared" si="73"/>
        <v>#REF!</v>
      </c>
      <c r="CK88" s="662" t="e">
        <f t="shared" si="73"/>
        <v>#REF!</v>
      </c>
      <c r="CL88" s="663" t="e">
        <f t="shared" si="73"/>
        <v>#REF!</v>
      </c>
      <c r="CM88" s="664" t="e">
        <f t="shared" si="73"/>
        <v>#REF!</v>
      </c>
      <c r="CN88" s="661" t="e">
        <f t="shared" si="73"/>
        <v>#REF!</v>
      </c>
      <c r="CO88" s="662" t="e">
        <f t="shared" si="73"/>
        <v>#REF!</v>
      </c>
      <c r="CP88" s="663" t="e">
        <f t="shared" si="73"/>
        <v>#REF!</v>
      </c>
      <c r="CQ88" s="664" t="e">
        <f t="shared" si="73"/>
        <v>#REF!</v>
      </c>
      <c r="CR88" s="661" t="e">
        <f t="shared" si="73"/>
        <v>#REF!</v>
      </c>
      <c r="CS88" s="662" t="e">
        <f t="shared" si="73"/>
        <v>#REF!</v>
      </c>
      <c r="CT88" s="663" t="e">
        <f t="shared" si="73"/>
        <v>#REF!</v>
      </c>
      <c r="CU88" s="664" t="e">
        <f t="shared" si="73"/>
        <v>#REF!</v>
      </c>
      <c r="CV88" s="661" t="e">
        <f t="shared" si="73"/>
        <v>#REF!</v>
      </c>
      <c r="CW88" s="662" t="e">
        <f t="shared" si="73"/>
        <v>#REF!</v>
      </c>
      <c r="CX88" s="663" t="e">
        <f t="shared" si="73"/>
        <v>#REF!</v>
      </c>
      <c r="CY88" s="664" t="e">
        <f t="shared" si="73"/>
        <v>#REF!</v>
      </c>
      <c r="CZ88" s="661" t="e">
        <f t="shared" si="73"/>
        <v>#REF!</v>
      </c>
      <c r="DA88" s="662" t="e">
        <f t="shared" si="73"/>
        <v>#REF!</v>
      </c>
      <c r="DB88" s="663" t="e">
        <f t="shared" si="73"/>
        <v>#REF!</v>
      </c>
      <c r="DC88" s="664" t="e">
        <f t="shared" si="73"/>
        <v>#REF!</v>
      </c>
      <c r="DD88" s="661" t="e">
        <f t="shared" si="73"/>
        <v>#REF!</v>
      </c>
      <c r="DE88" s="662" t="e">
        <f t="shared" si="73"/>
        <v>#REF!</v>
      </c>
      <c r="DF88" s="663" t="e">
        <f t="shared" si="73"/>
        <v>#REF!</v>
      </c>
      <c r="DG88" s="664" t="e">
        <f t="shared" si="73"/>
        <v>#REF!</v>
      </c>
      <c r="DH88" s="661" t="e">
        <f t="shared" si="73"/>
        <v>#REF!</v>
      </c>
      <c r="DI88" s="662" t="e">
        <f t="shared" si="73"/>
        <v>#REF!</v>
      </c>
      <c r="DJ88" s="663" t="e">
        <f t="shared" si="73"/>
        <v>#REF!</v>
      </c>
      <c r="DK88" s="664" t="e">
        <f t="shared" si="73"/>
        <v>#REF!</v>
      </c>
      <c r="DL88" s="661" t="e">
        <f t="shared" si="73"/>
        <v>#REF!</v>
      </c>
      <c r="DM88" s="662" t="e">
        <f t="shared" si="73"/>
        <v>#REF!</v>
      </c>
      <c r="DN88" s="663" t="e">
        <f t="shared" si="73"/>
        <v>#REF!</v>
      </c>
      <c r="DO88" s="664" t="e">
        <f t="shared" si="73"/>
        <v>#REF!</v>
      </c>
      <c r="DP88" s="661" t="e">
        <f t="shared" si="73"/>
        <v>#REF!</v>
      </c>
      <c r="DQ88" s="662" t="e">
        <f t="shared" si="73"/>
        <v>#REF!</v>
      </c>
      <c r="DR88" s="663" t="e">
        <f t="shared" si="73"/>
        <v>#REF!</v>
      </c>
      <c r="DS88" s="664" t="e">
        <f t="shared" si="73"/>
        <v>#REF!</v>
      </c>
      <c r="DT88" s="661" t="e">
        <f t="shared" si="73"/>
        <v>#REF!</v>
      </c>
      <c r="DU88" s="662" t="e">
        <f t="shared" si="73"/>
        <v>#REF!</v>
      </c>
      <c r="DV88" s="663" t="e">
        <f t="shared" si="73"/>
        <v>#REF!</v>
      </c>
      <c r="DW88" s="664" t="e">
        <f t="shared" si="73"/>
        <v>#REF!</v>
      </c>
      <c r="DX88" s="661" t="e">
        <f t="shared" si="73"/>
        <v>#REF!</v>
      </c>
      <c r="DY88" s="662" t="e">
        <f t="shared" si="73"/>
        <v>#REF!</v>
      </c>
      <c r="DZ88" s="663" t="e">
        <f t="shared" si="73"/>
        <v>#REF!</v>
      </c>
      <c r="EA88" s="664" t="e">
        <f t="shared" si="73"/>
        <v>#REF!</v>
      </c>
    </row>
    <row r="89" spans="2:131" ht="12.75" hidden="1" customHeight="1">
      <c r="B89" s="649"/>
      <c r="C89" s="650"/>
      <c r="D89" s="665" t="s">
        <v>677</v>
      </c>
      <c r="E89" s="666" t="s">
        <v>678</v>
      </c>
      <c r="F89" s="667"/>
      <c r="G89" s="668">
        <f>IF(F89=0,0,F89/F$115)</f>
        <v>0</v>
      </c>
      <c r="H89" s="669"/>
      <c r="I89" s="670"/>
      <c r="J89" s="670"/>
      <c r="K89" s="671"/>
      <c r="L89" s="672">
        <f>IF(O89&lt;&gt;0,(O89/$F89)*100,0)</f>
        <v>0</v>
      </c>
      <c r="M89" s="672">
        <f>ROUND(O89*[5]QCI!$R$16,2)</f>
        <v>0</v>
      </c>
      <c r="N89" s="673">
        <f>O89-M89</f>
        <v>0</v>
      </c>
      <c r="O89" s="674"/>
      <c r="P89" s="675">
        <f>IF(S89&lt;&gt;0,(S89/$F89)*100,0)</f>
        <v>0</v>
      </c>
      <c r="Q89" s="672">
        <f>ROUND(S89*[5]QCI!$R$16,2)</f>
        <v>0</v>
      </c>
      <c r="R89" s="672">
        <f>S89-Q89</f>
        <v>0</v>
      </c>
      <c r="S89" s="674"/>
      <c r="T89" s="675">
        <f>IF(W89&lt;&gt;0,(W89/$F89)*100,0)</f>
        <v>0</v>
      </c>
      <c r="U89" s="672">
        <f>ROUND(W89*[5]QCI!$R$16,2)</f>
        <v>0</v>
      </c>
      <c r="V89" s="672">
        <f>W89-U89</f>
        <v>0</v>
      </c>
      <c r="W89" s="674"/>
      <c r="X89" s="675">
        <f>IF(AA89&lt;&gt;0,(AA89/$F89)*100,0)</f>
        <v>0</v>
      </c>
      <c r="Y89" s="672">
        <f>ROUND(AA89*[5]QCI!$R$16,2)</f>
        <v>0</v>
      </c>
      <c r="Z89" s="672">
        <f>AA89-Y89</f>
        <v>0</v>
      </c>
      <c r="AA89" s="674"/>
      <c r="AB89" s="675">
        <f>IF(AE89&lt;&gt;0,(AE89/$F89)*100,0)</f>
        <v>0</v>
      </c>
      <c r="AC89" s="672">
        <f>ROUND(AE89*[5]QCI!$R$16,2)</f>
        <v>0</v>
      </c>
      <c r="AD89" s="672">
        <f>AE89-AC89</f>
        <v>0</v>
      </c>
      <c r="AE89" s="674"/>
      <c r="AF89" s="675">
        <f>IF(AI89&lt;&gt;0,(AI89/$F89)*100,0)</f>
        <v>0</v>
      </c>
      <c r="AG89" s="672">
        <f>ROUND(AI89*[5]QCI!$R$16,2)</f>
        <v>0</v>
      </c>
      <c r="AH89" s="672">
        <f>AI89-AG89</f>
        <v>0</v>
      </c>
      <c r="AI89" s="674"/>
      <c r="AJ89" s="675">
        <f>IF(AM89&lt;&gt;0,(AM89/$F89)*100,0)</f>
        <v>0</v>
      </c>
      <c r="AK89" s="672">
        <f>ROUND(AM89*[5]QCI!$R$16,2)</f>
        <v>0</v>
      </c>
      <c r="AL89" s="672">
        <f>AM89-AK89</f>
        <v>0</v>
      </c>
      <c r="AM89" s="674"/>
      <c r="AN89" s="675">
        <f>IF(AQ89&lt;&gt;0,(AQ89/$F89)*100,0)</f>
        <v>0</v>
      </c>
      <c r="AO89" s="672">
        <f>ROUND(AQ89*[5]QCI!$R$16,2)</f>
        <v>0</v>
      </c>
      <c r="AP89" s="672">
        <f>AQ89-AO89</f>
        <v>0</v>
      </c>
      <c r="AQ89" s="674"/>
      <c r="AR89" s="675">
        <f>IF(AU89&lt;&gt;0,(AU89/$F89)*100,0)</f>
        <v>0</v>
      </c>
      <c r="AS89" s="672">
        <f>ROUND(AU89*[5]QCI!$R$16,2)</f>
        <v>0</v>
      </c>
      <c r="AT89" s="672">
        <f>AU89-AS89</f>
        <v>0</v>
      </c>
      <c r="AU89" s="674"/>
      <c r="AV89" s="675">
        <f>IF(AY89&lt;&gt;0,(AY89/$F89)*100,0)</f>
        <v>0</v>
      </c>
      <c r="AW89" s="672">
        <f>ROUND(AY89*[5]QCI!$R$16,2)</f>
        <v>0</v>
      </c>
      <c r="AX89" s="672">
        <f>AY89-AW89</f>
        <v>0</v>
      </c>
      <c r="AY89" s="674"/>
      <c r="AZ89" s="675">
        <f>IF(BC89&lt;&gt;0,(BC89/$F89)*100,0)</f>
        <v>0</v>
      </c>
      <c r="BA89" s="672">
        <f>ROUND(BC89*[5]QCI!$R$16,2)</f>
        <v>0</v>
      </c>
      <c r="BB89" s="672">
        <f>BC89-BA89</f>
        <v>0</v>
      </c>
      <c r="BC89" s="674"/>
      <c r="BD89" s="675">
        <f>IF(BG89&lt;&gt;0,(BG89/$F89)*100,0)</f>
        <v>0</v>
      </c>
      <c r="BE89" s="672">
        <f>ROUND(BG89*[5]QCI!$R$16,2)</f>
        <v>0</v>
      </c>
      <c r="BF89" s="672">
        <f>BG89-BE89</f>
        <v>0</v>
      </c>
      <c r="BG89" s="674"/>
      <c r="BH89" s="675">
        <f>IF(BK89&lt;&gt;0,(BK89/$F89)*100,0)</f>
        <v>0</v>
      </c>
      <c r="BI89" s="672">
        <f>ROUND(BK89*[5]QCI!$R$16,2)</f>
        <v>0</v>
      </c>
      <c r="BJ89" s="672">
        <f>BK89-BI89</f>
        <v>0</v>
      </c>
      <c r="BK89" s="674"/>
      <c r="BL89" s="675">
        <f>IF(BO89&lt;&gt;0,(BO89/$F89)*100,0)</f>
        <v>0</v>
      </c>
      <c r="BM89" s="672">
        <f>ROUND(BO89*[5]QCI!$R$16,2)</f>
        <v>0</v>
      </c>
      <c r="BN89" s="672">
        <f>BO89-BM89</f>
        <v>0</v>
      </c>
      <c r="BO89" s="674"/>
      <c r="BP89" s="675">
        <f>IF(BS89&lt;&gt;0,(BS89/$F89)*100,0)</f>
        <v>0</v>
      </c>
      <c r="BQ89" s="672">
        <f>ROUND(BS89*[5]QCI!$R$16,2)</f>
        <v>0</v>
      </c>
      <c r="BR89" s="672">
        <f>BS89-BQ89</f>
        <v>0</v>
      </c>
      <c r="BS89" s="674"/>
      <c r="BT89" s="675">
        <f>IF(BW89&lt;&gt;0,(BW89/$F89)*100,0)</f>
        <v>0</v>
      </c>
      <c r="BU89" s="672">
        <f>ROUND(BW89*[5]QCI!$R$16,2)</f>
        <v>0</v>
      </c>
      <c r="BV89" s="672">
        <f>BW89-BU89</f>
        <v>0</v>
      </c>
      <c r="BW89" s="674"/>
      <c r="BX89" s="675">
        <f>IF(CA89&lt;&gt;0,(CA89/$F89)*100,0)</f>
        <v>0</v>
      </c>
      <c r="BY89" s="672">
        <f>ROUND(CA89*[5]QCI!$R$16,2)</f>
        <v>0</v>
      </c>
      <c r="BZ89" s="672">
        <f>CA89-BY89</f>
        <v>0</v>
      </c>
      <c r="CA89" s="674"/>
      <c r="CB89" s="675">
        <f>IF(CE89&lt;&gt;0,(CE89/$F89)*100,0)</f>
        <v>0</v>
      </c>
      <c r="CC89" s="672">
        <f>ROUND(CE89*[5]QCI!$R$16,2)</f>
        <v>0</v>
      </c>
      <c r="CD89" s="672">
        <f>CE89-CC89</f>
        <v>0</v>
      </c>
      <c r="CE89" s="674"/>
      <c r="CF89" s="675">
        <f>IF(CI89&lt;&gt;0,(CI89/$F89)*100,0)</f>
        <v>0</v>
      </c>
      <c r="CG89" s="672">
        <f>ROUND(CI89*[5]QCI!$R$16,2)</f>
        <v>0</v>
      </c>
      <c r="CH89" s="672">
        <f>CI89-CG89</f>
        <v>0</v>
      </c>
      <c r="CI89" s="674"/>
      <c r="CJ89" s="675">
        <f>IF(CM89&lt;&gt;0,(CM89/$F89)*100,0)</f>
        <v>0</v>
      </c>
      <c r="CK89" s="672">
        <f>ROUND(CM89*[5]QCI!$R$16,2)</f>
        <v>0</v>
      </c>
      <c r="CL89" s="672">
        <f>CM89-CK89</f>
        <v>0</v>
      </c>
      <c r="CM89" s="674"/>
      <c r="CN89" s="675">
        <f>IF(CQ89&lt;&gt;0,(CQ89/$F89)*100,0)</f>
        <v>0</v>
      </c>
      <c r="CO89" s="672">
        <f>ROUND(CQ89*[5]QCI!$R$16,2)</f>
        <v>0</v>
      </c>
      <c r="CP89" s="672">
        <f>CQ89-CO89</f>
        <v>0</v>
      </c>
      <c r="CQ89" s="674"/>
      <c r="CR89" s="675">
        <f>IF(CU89&lt;&gt;0,(CU89/$F89)*100,0)</f>
        <v>0</v>
      </c>
      <c r="CS89" s="672">
        <f>ROUND(CU89*[5]QCI!$R$16,2)</f>
        <v>0</v>
      </c>
      <c r="CT89" s="672">
        <f>CU89-CS89</f>
        <v>0</v>
      </c>
      <c r="CU89" s="674"/>
      <c r="CV89" s="675">
        <f>IF(CY89&lt;&gt;0,(CY89/$F89)*100,0)</f>
        <v>0</v>
      </c>
      <c r="CW89" s="672">
        <f>ROUND(CY89*[5]QCI!$R$16,2)</f>
        <v>0</v>
      </c>
      <c r="CX89" s="672">
        <f>CY89-CW89</f>
        <v>0</v>
      </c>
      <c r="CY89" s="674"/>
      <c r="CZ89" s="675">
        <f>IF(DC89&lt;&gt;0,(DC89/$F89)*100,0)</f>
        <v>0</v>
      </c>
      <c r="DA89" s="672">
        <f>ROUND(DC89*[5]QCI!$R$16,2)</f>
        <v>0</v>
      </c>
      <c r="DB89" s="672">
        <f>DC89-DA89</f>
        <v>0</v>
      </c>
      <c r="DC89" s="674"/>
      <c r="DD89" s="675">
        <f>IF(DG89&lt;&gt;0,(DG89/$F89)*100,0)</f>
        <v>0</v>
      </c>
      <c r="DE89" s="672">
        <f>ROUND(DG89*[5]QCI!$R$16,2)</f>
        <v>0</v>
      </c>
      <c r="DF89" s="672">
        <f>DG89-DE89</f>
        <v>0</v>
      </c>
      <c r="DG89" s="674"/>
      <c r="DH89" s="675">
        <f>IF(DK89&lt;&gt;0,(DK89/$F89)*100,0)</f>
        <v>0</v>
      </c>
      <c r="DI89" s="672">
        <f>ROUND(DK89*[5]QCI!$R$16,2)</f>
        <v>0</v>
      </c>
      <c r="DJ89" s="672">
        <f>DK89-DI89</f>
        <v>0</v>
      </c>
      <c r="DK89" s="674"/>
      <c r="DL89" s="675">
        <f>IF(DO89&lt;&gt;0,(DO89/$F89)*100,0)</f>
        <v>0</v>
      </c>
      <c r="DM89" s="672">
        <f>ROUND(DO89*[5]QCI!$R$16,2)</f>
        <v>0</v>
      </c>
      <c r="DN89" s="672">
        <f>DO89-DM89</f>
        <v>0</v>
      </c>
      <c r="DO89" s="674"/>
      <c r="DP89" s="675">
        <f>IF(DS89&lt;&gt;0,(DS89/$F89)*100,0)</f>
        <v>0</v>
      </c>
      <c r="DQ89" s="672">
        <f>ROUND(DS89*[5]QCI!$R$16,2)</f>
        <v>0</v>
      </c>
      <c r="DR89" s="672">
        <f>DS89-DQ89</f>
        <v>0</v>
      </c>
      <c r="DS89" s="674"/>
      <c r="DT89" s="675">
        <f>IF(DW89&lt;&gt;0,(DW89/$F89)*100,0)</f>
        <v>0</v>
      </c>
      <c r="DU89" s="672">
        <f>ROUND(DW89*[5]QCI!$R$16,2)</f>
        <v>0</v>
      </c>
      <c r="DV89" s="672">
        <f>DW89-DU89</f>
        <v>0</v>
      </c>
      <c r="DW89" s="674"/>
      <c r="DX89" s="675">
        <f>IF(EA89&lt;&gt;0,(EA89/$F89)*100,0)</f>
        <v>0</v>
      </c>
      <c r="DY89" s="672">
        <f>ROUND(EA89*[5]QCI!$R$16,2)</f>
        <v>0</v>
      </c>
      <c r="DZ89" s="672">
        <f>EA89-DY89</f>
        <v>0</v>
      </c>
      <c r="EA89" s="674"/>
    </row>
    <row r="90" spans="2:131" ht="12.75" hidden="1" customHeight="1">
      <c r="B90" s="688"/>
      <c r="C90" s="650"/>
      <c r="D90" s="676" t="s">
        <v>679</v>
      </c>
      <c r="E90" s="677" t="s">
        <v>680</v>
      </c>
      <c r="F90" s="678" t="e">
        <f>IF(F89=0,F87,F89)</f>
        <v>#REF!</v>
      </c>
      <c r="G90" s="679"/>
      <c r="H90" s="680"/>
      <c r="I90" s="681"/>
      <c r="J90" s="681"/>
      <c r="K90" s="682"/>
      <c r="L90" s="683">
        <f t="shared" ref="L90:BW90" si="74">L89+H90</f>
        <v>0</v>
      </c>
      <c r="M90" s="683">
        <f t="shared" si="74"/>
        <v>0</v>
      </c>
      <c r="N90" s="684">
        <f t="shared" si="74"/>
        <v>0</v>
      </c>
      <c r="O90" s="685">
        <f t="shared" si="74"/>
        <v>0</v>
      </c>
      <c r="P90" s="686">
        <f t="shared" si="74"/>
        <v>0</v>
      </c>
      <c r="Q90" s="683">
        <f t="shared" si="74"/>
        <v>0</v>
      </c>
      <c r="R90" s="683">
        <f t="shared" si="74"/>
        <v>0</v>
      </c>
      <c r="S90" s="685">
        <f t="shared" si="74"/>
        <v>0</v>
      </c>
      <c r="T90" s="686">
        <f t="shared" si="74"/>
        <v>0</v>
      </c>
      <c r="U90" s="683">
        <f t="shared" si="74"/>
        <v>0</v>
      </c>
      <c r="V90" s="683">
        <f t="shared" si="74"/>
        <v>0</v>
      </c>
      <c r="W90" s="685">
        <f t="shared" si="74"/>
        <v>0</v>
      </c>
      <c r="X90" s="686">
        <f t="shared" si="74"/>
        <v>0</v>
      </c>
      <c r="Y90" s="683">
        <f t="shared" si="74"/>
        <v>0</v>
      </c>
      <c r="Z90" s="683">
        <f t="shared" si="74"/>
        <v>0</v>
      </c>
      <c r="AA90" s="685">
        <f t="shared" si="74"/>
        <v>0</v>
      </c>
      <c r="AB90" s="686">
        <f t="shared" si="74"/>
        <v>0</v>
      </c>
      <c r="AC90" s="683">
        <f t="shared" si="74"/>
        <v>0</v>
      </c>
      <c r="AD90" s="683">
        <f t="shared" si="74"/>
        <v>0</v>
      </c>
      <c r="AE90" s="685">
        <f t="shared" si="74"/>
        <v>0</v>
      </c>
      <c r="AF90" s="686">
        <f t="shared" si="74"/>
        <v>0</v>
      </c>
      <c r="AG90" s="683">
        <f t="shared" si="74"/>
        <v>0</v>
      </c>
      <c r="AH90" s="683">
        <f t="shared" si="74"/>
        <v>0</v>
      </c>
      <c r="AI90" s="685">
        <f t="shared" si="74"/>
        <v>0</v>
      </c>
      <c r="AJ90" s="686">
        <f t="shared" si="74"/>
        <v>0</v>
      </c>
      <c r="AK90" s="683">
        <f t="shared" si="74"/>
        <v>0</v>
      </c>
      <c r="AL90" s="683">
        <f t="shared" si="74"/>
        <v>0</v>
      </c>
      <c r="AM90" s="685">
        <f t="shared" si="74"/>
        <v>0</v>
      </c>
      <c r="AN90" s="686">
        <f t="shared" si="74"/>
        <v>0</v>
      </c>
      <c r="AO90" s="683">
        <f t="shared" si="74"/>
        <v>0</v>
      </c>
      <c r="AP90" s="683">
        <f t="shared" si="74"/>
        <v>0</v>
      </c>
      <c r="AQ90" s="685">
        <f t="shared" si="74"/>
        <v>0</v>
      </c>
      <c r="AR90" s="686">
        <f t="shared" si="74"/>
        <v>0</v>
      </c>
      <c r="AS90" s="683">
        <f t="shared" si="74"/>
        <v>0</v>
      </c>
      <c r="AT90" s="683">
        <f t="shared" si="74"/>
        <v>0</v>
      </c>
      <c r="AU90" s="685">
        <f t="shared" si="74"/>
        <v>0</v>
      </c>
      <c r="AV90" s="686">
        <f t="shared" si="74"/>
        <v>0</v>
      </c>
      <c r="AW90" s="683">
        <f t="shared" si="74"/>
        <v>0</v>
      </c>
      <c r="AX90" s="683">
        <f t="shared" si="74"/>
        <v>0</v>
      </c>
      <c r="AY90" s="685">
        <f t="shared" si="74"/>
        <v>0</v>
      </c>
      <c r="AZ90" s="686">
        <f t="shared" si="74"/>
        <v>0</v>
      </c>
      <c r="BA90" s="683">
        <f t="shared" si="74"/>
        <v>0</v>
      </c>
      <c r="BB90" s="683">
        <f t="shared" si="74"/>
        <v>0</v>
      </c>
      <c r="BC90" s="685">
        <f t="shared" si="74"/>
        <v>0</v>
      </c>
      <c r="BD90" s="686">
        <f t="shared" si="74"/>
        <v>0</v>
      </c>
      <c r="BE90" s="683">
        <f t="shared" si="74"/>
        <v>0</v>
      </c>
      <c r="BF90" s="683">
        <f t="shared" si="74"/>
        <v>0</v>
      </c>
      <c r="BG90" s="685">
        <f t="shared" si="74"/>
        <v>0</v>
      </c>
      <c r="BH90" s="686">
        <f t="shared" si="74"/>
        <v>0</v>
      </c>
      <c r="BI90" s="683">
        <f t="shared" si="74"/>
        <v>0</v>
      </c>
      <c r="BJ90" s="683">
        <f t="shared" si="74"/>
        <v>0</v>
      </c>
      <c r="BK90" s="685">
        <f t="shared" si="74"/>
        <v>0</v>
      </c>
      <c r="BL90" s="686">
        <f t="shared" si="74"/>
        <v>0</v>
      </c>
      <c r="BM90" s="683">
        <f t="shared" si="74"/>
        <v>0</v>
      </c>
      <c r="BN90" s="683">
        <f t="shared" si="74"/>
        <v>0</v>
      </c>
      <c r="BO90" s="685">
        <f t="shared" si="74"/>
        <v>0</v>
      </c>
      <c r="BP90" s="686">
        <f t="shared" si="74"/>
        <v>0</v>
      </c>
      <c r="BQ90" s="683">
        <f t="shared" si="74"/>
        <v>0</v>
      </c>
      <c r="BR90" s="683">
        <f t="shared" si="74"/>
        <v>0</v>
      </c>
      <c r="BS90" s="685">
        <f t="shared" si="74"/>
        <v>0</v>
      </c>
      <c r="BT90" s="686">
        <f t="shared" si="74"/>
        <v>0</v>
      </c>
      <c r="BU90" s="683">
        <f t="shared" si="74"/>
        <v>0</v>
      </c>
      <c r="BV90" s="683">
        <f t="shared" si="74"/>
        <v>0</v>
      </c>
      <c r="BW90" s="685">
        <f t="shared" si="74"/>
        <v>0</v>
      </c>
      <c r="BX90" s="686">
        <f t="shared" ref="BX90:EA90" si="75">BX89+BT90</f>
        <v>0</v>
      </c>
      <c r="BY90" s="683">
        <f t="shared" si="75"/>
        <v>0</v>
      </c>
      <c r="BZ90" s="683">
        <f t="shared" si="75"/>
        <v>0</v>
      </c>
      <c r="CA90" s="685">
        <f t="shared" si="75"/>
        <v>0</v>
      </c>
      <c r="CB90" s="686">
        <f t="shared" si="75"/>
        <v>0</v>
      </c>
      <c r="CC90" s="683">
        <f t="shared" si="75"/>
        <v>0</v>
      </c>
      <c r="CD90" s="683">
        <f t="shared" si="75"/>
        <v>0</v>
      </c>
      <c r="CE90" s="685">
        <f t="shared" si="75"/>
        <v>0</v>
      </c>
      <c r="CF90" s="686">
        <f t="shared" si="75"/>
        <v>0</v>
      </c>
      <c r="CG90" s="683">
        <f t="shared" si="75"/>
        <v>0</v>
      </c>
      <c r="CH90" s="683">
        <f t="shared" si="75"/>
        <v>0</v>
      </c>
      <c r="CI90" s="685">
        <f t="shared" si="75"/>
        <v>0</v>
      </c>
      <c r="CJ90" s="686">
        <f t="shared" si="75"/>
        <v>0</v>
      </c>
      <c r="CK90" s="683">
        <f t="shared" si="75"/>
        <v>0</v>
      </c>
      <c r="CL90" s="683">
        <f t="shared" si="75"/>
        <v>0</v>
      </c>
      <c r="CM90" s="685">
        <f t="shared" si="75"/>
        <v>0</v>
      </c>
      <c r="CN90" s="686">
        <f t="shared" si="75"/>
        <v>0</v>
      </c>
      <c r="CO90" s="683">
        <f t="shared" si="75"/>
        <v>0</v>
      </c>
      <c r="CP90" s="683">
        <f t="shared" si="75"/>
        <v>0</v>
      </c>
      <c r="CQ90" s="685">
        <f t="shared" si="75"/>
        <v>0</v>
      </c>
      <c r="CR90" s="686">
        <f t="shared" si="75"/>
        <v>0</v>
      </c>
      <c r="CS90" s="683">
        <f t="shared" si="75"/>
        <v>0</v>
      </c>
      <c r="CT90" s="683">
        <f t="shared" si="75"/>
        <v>0</v>
      </c>
      <c r="CU90" s="685">
        <f t="shared" si="75"/>
        <v>0</v>
      </c>
      <c r="CV90" s="686">
        <f t="shared" si="75"/>
        <v>0</v>
      </c>
      <c r="CW90" s="683">
        <f t="shared" si="75"/>
        <v>0</v>
      </c>
      <c r="CX90" s="683">
        <f t="shared" si="75"/>
        <v>0</v>
      </c>
      <c r="CY90" s="685">
        <f t="shared" si="75"/>
        <v>0</v>
      </c>
      <c r="CZ90" s="686">
        <f t="shared" si="75"/>
        <v>0</v>
      </c>
      <c r="DA90" s="683">
        <f t="shared" si="75"/>
        <v>0</v>
      </c>
      <c r="DB90" s="683">
        <f t="shared" si="75"/>
        <v>0</v>
      </c>
      <c r="DC90" s="685">
        <f t="shared" si="75"/>
        <v>0</v>
      </c>
      <c r="DD90" s="686">
        <f t="shared" si="75"/>
        <v>0</v>
      </c>
      <c r="DE90" s="683">
        <f t="shared" si="75"/>
        <v>0</v>
      </c>
      <c r="DF90" s="683">
        <f t="shared" si="75"/>
        <v>0</v>
      </c>
      <c r="DG90" s="685">
        <f t="shared" si="75"/>
        <v>0</v>
      </c>
      <c r="DH90" s="686">
        <f t="shared" si="75"/>
        <v>0</v>
      </c>
      <c r="DI90" s="683">
        <f t="shared" si="75"/>
        <v>0</v>
      </c>
      <c r="DJ90" s="683">
        <f t="shared" si="75"/>
        <v>0</v>
      </c>
      <c r="DK90" s="685">
        <f t="shared" si="75"/>
        <v>0</v>
      </c>
      <c r="DL90" s="686">
        <f t="shared" si="75"/>
        <v>0</v>
      </c>
      <c r="DM90" s="683">
        <f t="shared" si="75"/>
        <v>0</v>
      </c>
      <c r="DN90" s="683">
        <f t="shared" si="75"/>
        <v>0</v>
      </c>
      <c r="DO90" s="685">
        <f t="shared" si="75"/>
        <v>0</v>
      </c>
      <c r="DP90" s="686">
        <f t="shared" si="75"/>
        <v>0</v>
      </c>
      <c r="DQ90" s="683">
        <f t="shared" si="75"/>
        <v>0</v>
      </c>
      <c r="DR90" s="683">
        <f t="shared" si="75"/>
        <v>0</v>
      </c>
      <c r="DS90" s="685">
        <f t="shared" si="75"/>
        <v>0</v>
      </c>
      <c r="DT90" s="686">
        <f t="shared" si="75"/>
        <v>0</v>
      </c>
      <c r="DU90" s="683">
        <f t="shared" si="75"/>
        <v>0</v>
      </c>
      <c r="DV90" s="683">
        <f t="shared" si="75"/>
        <v>0</v>
      </c>
      <c r="DW90" s="685">
        <f t="shared" si="75"/>
        <v>0</v>
      </c>
      <c r="DX90" s="686">
        <f t="shared" si="75"/>
        <v>0</v>
      </c>
      <c r="DY90" s="683">
        <f t="shared" si="75"/>
        <v>0</v>
      </c>
      <c r="DZ90" s="683">
        <f t="shared" si="75"/>
        <v>0</v>
      </c>
      <c r="EA90" s="685">
        <f t="shared" si="75"/>
        <v>0</v>
      </c>
    </row>
    <row r="91" spans="2:131" ht="12.75" customHeight="1">
      <c r="B91" s="633">
        <v>20</v>
      </c>
      <c r="C91" s="687" t="e">
        <f>[5]QCI!C87</f>
        <v>#REF!</v>
      </c>
      <c r="D91" s="635" t="s">
        <v>674</v>
      </c>
      <c r="E91" s="636" t="s">
        <v>675</v>
      </c>
      <c r="F91" s="637" t="e">
        <f>[5]QCI!Y87</f>
        <v>#REF!</v>
      </c>
      <c r="G91" s="638" t="e">
        <f>'[5]Percentuais do Cronograma'!G33</f>
        <v>#REF!</v>
      </c>
      <c r="H91" s="639"/>
      <c r="I91" s="640"/>
      <c r="J91" s="640"/>
      <c r="K91" s="641"/>
      <c r="L91" s="642" t="e">
        <f>'[5]Percentuais do Cronograma'!H33</f>
        <v>#REF!</v>
      </c>
      <c r="M91" s="643" t="e">
        <f>L91*[5]QCI!$Y87*[5]QCI!$R87/100</f>
        <v>#REF!</v>
      </c>
      <c r="N91" s="644" t="e">
        <f>L91/100*[5]QCI!$Y87*([5]QCI!$U87+[5]QCI!$W87)</f>
        <v>#REF!</v>
      </c>
      <c r="O91" s="645" t="e">
        <f>M91+N91</f>
        <v>#REF!</v>
      </c>
      <c r="P91" s="646" t="e">
        <f>'[5]Percentuais do Cronograma'!L33</f>
        <v>#REF!</v>
      </c>
      <c r="Q91" s="647" t="e">
        <f>P91*[5]QCI!$Y87*[5]QCI!$R87/100</f>
        <v>#REF!</v>
      </c>
      <c r="R91" s="647" t="e">
        <f>P91/100*[5]QCI!$Y87*([5]QCI!$U87+[5]QCI!$W87)</f>
        <v>#REF!</v>
      </c>
      <c r="S91" s="648" t="e">
        <f>Q91+R91</f>
        <v>#REF!</v>
      </c>
      <c r="T91" s="646" t="e">
        <f>'[5]Percentuais do Cronograma'!P33</f>
        <v>#REF!</v>
      </c>
      <c r="U91" s="647" t="e">
        <f>T91*[5]QCI!$Y87*[5]QCI!$R87/100</f>
        <v>#REF!</v>
      </c>
      <c r="V91" s="647" t="e">
        <f>T91/100*[5]QCI!$Y87*([5]QCI!$U87+[5]QCI!$W87)</f>
        <v>#REF!</v>
      </c>
      <c r="W91" s="648" t="e">
        <f>U91+V91</f>
        <v>#REF!</v>
      </c>
      <c r="X91" s="646" t="e">
        <f>'[5]Percentuais do Cronograma'!T33</f>
        <v>#REF!</v>
      </c>
      <c r="Y91" s="647" t="e">
        <f>X91*[5]QCI!$Y87*[5]QCI!$R87/100</f>
        <v>#REF!</v>
      </c>
      <c r="Z91" s="647" t="e">
        <f>X91/100*[5]QCI!$Y87*([5]QCI!$U87+[5]QCI!$W87)</f>
        <v>#REF!</v>
      </c>
      <c r="AA91" s="648" t="e">
        <f>Y91+Z91</f>
        <v>#REF!</v>
      </c>
      <c r="AB91" s="646" t="e">
        <f>'[5]Percentuais do Cronograma'!X33</f>
        <v>#REF!</v>
      </c>
      <c r="AC91" s="647" t="e">
        <f>AB91*[5]QCI!$Y87*[5]QCI!$R87/100</f>
        <v>#REF!</v>
      </c>
      <c r="AD91" s="647" t="e">
        <f>AB91/100*[5]QCI!$Y87*([5]QCI!$U87+[5]QCI!$W87)</f>
        <v>#REF!</v>
      </c>
      <c r="AE91" s="648" t="e">
        <f>AC91+AD91</f>
        <v>#REF!</v>
      </c>
      <c r="AF91" s="646" t="e">
        <f>'[5]Percentuais do Cronograma'!AB33</f>
        <v>#REF!</v>
      </c>
      <c r="AG91" s="647" t="e">
        <f>AF91*[5]QCI!$Y87*[5]QCI!$R87/100</f>
        <v>#REF!</v>
      </c>
      <c r="AH91" s="647" t="e">
        <f>AF91/100*[5]QCI!$Y87*([5]QCI!$U87+[5]QCI!$W87)</f>
        <v>#REF!</v>
      </c>
      <c r="AI91" s="648" t="e">
        <f>AG91+AH91</f>
        <v>#REF!</v>
      </c>
      <c r="AJ91" s="646" t="e">
        <f>'[5]Percentuais do Cronograma'!AF33</f>
        <v>#REF!</v>
      </c>
      <c r="AK91" s="647" t="e">
        <f>AJ91*[5]QCI!$Y87*[5]QCI!$R87/100</f>
        <v>#REF!</v>
      </c>
      <c r="AL91" s="647" t="e">
        <f>AJ91/100*[5]QCI!$Y87*([5]QCI!$U87+[5]QCI!$W87)</f>
        <v>#REF!</v>
      </c>
      <c r="AM91" s="648" t="e">
        <f>AK91+AL91</f>
        <v>#REF!</v>
      </c>
      <c r="AN91" s="646" t="e">
        <f>'[5]Percentuais do Cronograma'!AJ33</f>
        <v>#REF!</v>
      </c>
      <c r="AO91" s="647" t="e">
        <f>AN91*[5]QCI!$Y87*[5]QCI!$R87/100</f>
        <v>#REF!</v>
      </c>
      <c r="AP91" s="647" t="e">
        <f>AN91/100*[5]QCI!$Y87*([5]QCI!$U87+[5]QCI!$W87)</f>
        <v>#REF!</v>
      </c>
      <c r="AQ91" s="648" t="e">
        <f>AO91+AP91</f>
        <v>#REF!</v>
      </c>
      <c r="AR91" s="646" t="e">
        <f>'[5]Percentuais do Cronograma'!AN33</f>
        <v>#REF!</v>
      </c>
      <c r="AS91" s="647" t="e">
        <f>AR91*[5]QCI!$Y87*[5]QCI!$R87/100</f>
        <v>#REF!</v>
      </c>
      <c r="AT91" s="647" t="e">
        <f>AR91/100*[5]QCI!$Y87*([5]QCI!$U87+[5]QCI!$W87)</f>
        <v>#REF!</v>
      </c>
      <c r="AU91" s="648" t="e">
        <f>AS91+AT91</f>
        <v>#REF!</v>
      </c>
      <c r="AV91" s="646" t="e">
        <f>'[5]Percentuais do Cronograma'!AR33</f>
        <v>#REF!</v>
      </c>
      <c r="AW91" s="647" t="e">
        <f>AV91*[5]QCI!$Y87*[5]QCI!$R87/100</f>
        <v>#REF!</v>
      </c>
      <c r="AX91" s="647" t="e">
        <f>AV91/100*[5]QCI!$Y87*([5]QCI!$U87+[5]QCI!$W87)</f>
        <v>#REF!</v>
      </c>
      <c r="AY91" s="648" t="e">
        <f>AW91+AX91</f>
        <v>#REF!</v>
      </c>
      <c r="AZ91" s="646" t="e">
        <f>'[5]Percentuais do Cronograma'!AV33</f>
        <v>#REF!</v>
      </c>
      <c r="BA91" s="647" t="e">
        <f>AZ91*[5]QCI!$Y87*[5]QCI!$R87/100</f>
        <v>#REF!</v>
      </c>
      <c r="BB91" s="647" t="e">
        <f>AZ91/100*[5]QCI!$Y87*([5]QCI!$U87+[5]QCI!$W87)</f>
        <v>#REF!</v>
      </c>
      <c r="BC91" s="648" t="e">
        <f>BA91+BB91</f>
        <v>#REF!</v>
      </c>
      <c r="BD91" s="646" t="e">
        <f>'[5]Percentuais do Cronograma'!AZ33</f>
        <v>#REF!</v>
      </c>
      <c r="BE91" s="647" t="e">
        <f>BD91*[5]QCI!$Y87*[5]QCI!$R87/100</f>
        <v>#REF!</v>
      </c>
      <c r="BF91" s="647" t="e">
        <f>BD91/100*[5]QCI!$Y87*([5]QCI!$U87+[5]QCI!$W87)</f>
        <v>#REF!</v>
      </c>
      <c r="BG91" s="648" t="e">
        <f>BE91+BF91</f>
        <v>#REF!</v>
      </c>
      <c r="BH91" s="646" t="e">
        <f>'[5]Percentuais do Cronograma'!BD33</f>
        <v>#REF!</v>
      </c>
      <c r="BI91" s="647" t="e">
        <f>BH91*[5]QCI!$Y87*[5]QCI!$R87/100</f>
        <v>#REF!</v>
      </c>
      <c r="BJ91" s="647" t="e">
        <f>BH91/100*[5]QCI!$Y87*([5]QCI!$U87+[5]QCI!$W87)</f>
        <v>#REF!</v>
      </c>
      <c r="BK91" s="648" t="e">
        <f>BI91+BJ91</f>
        <v>#REF!</v>
      </c>
      <c r="BL91" s="646" t="e">
        <f>'[5]Percentuais do Cronograma'!BH33</f>
        <v>#REF!</v>
      </c>
      <c r="BM91" s="647" t="e">
        <f>BL91*[5]QCI!$Y87*[5]QCI!$R87/100</f>
        <v>#REF!</v>
      </c>
      <c r="BN91" s="647" t="e">
        <f>BL91/100*[5]QCI!$Y87*([5]QCI!$U87+[5]QCI!$W87)</f>
        <v>#REF!</v>
      </c>
      <c r="BO91" s="648" t="e">
        <f>BM91+BN91</f>
        <v>#REF!</v>
      </c>
      <c r="BP91" s="646" t="e">
        <f>'[5]Percentuais do Cronograma'!BL33</f>
        <v>#REF!</v>
      </c>
      <c r="BQ91" s="647" t="e">
        <f>BP91*[5]QCI!$Y87*[5]QCI!$R87/100</f>
        <v>#REF!</v>
      </c>
      <c r="BR91" s="647" t="e">
        <f>BP91/100*[5]QCI!$Y87*([5]QCI!$U87+[5]QCI!$W87)</f>
        <v>#REF!</v>
      </c>
      <c r="BS91" s="648" t="e">
        <f>BQ91+BR91</f>
        <v>#REF!</v>
      </c>
      <c r="BT91" s="646" t="e">
        <f>'[5]Percentuais do Cronograma'!BP33</f>
        <v>#REF!</v>
      </c>
      <c r="BU91" s="647" t="e">
        <f>BT91*[5]QCI!$Y87*[5]QCI!$R87/100</f>
        <v>#REF!</v>
      </c>
      <c r="BV91" s="647" t="e">
        <f>BT91/100*[5]QCI!$Y87*([5]QCI!$U87+[5]QCI!$W87)</f>
        <v>#REF!</v>
      </c>
      <c r="BW91" s="648" t="e">
        <f>BU91+BV91</f>
        <v>#REF!</v>
      </c>
      <c r="BX91" s="646" t="e">
        <f>'[5]Percentuais do Cronograma'!BT33</f>
        <v>#REF!</v>
      </c>
      <c r="BY91" s="647" t="e">
        <f>BX91*[5]QCI!$Y87*[5]QCI!$R87/100</f>
        <v>#REF!</v>
      </c>
      <c r="BZ91" s="647" t="e">
        <f>BX91/100*[5]QCI!$Y87*([5]QCI!$U87+[5]QCI!$W87)</f>
        <v>#REF!</v>
      </c>
      <c r="CA91" s="648" t="e">
        <f>BY91+BZ91</f>
        <v>#REF!</v>
      </c>
      <c r="CB91" s="646" t="e">
        <f>'[5]Percentuais do Cronograma'!BX33</f>
        <v>#REF!</v>
      </c>
      <c r="CC91" s="647" t="e">
        <f>CB91*[5]QCI!$Y87*[5]QCI!$R87/100</f>
        <v>#REF!</v>
      </c>
      <c r="CD91" s="647" t="e">
        <f>CB91/100*[5]QCI!$Y87*([5]QCI!$U87+[5]QCI!$W87)</f>
        <v>#REF!</v>
      </c>
      <c r="CE91" s="648" t="e">
        <f>CC91+CD91</f>
        <v>#REF!</v>
      </c>
      <c r="CF91" s="646" t="e">
        <f>'[5]Percentuais do Cronograma'!CB33</f>
        <v>#REF!</v>
      </c>
      <c r="CG91" s="647" t="e">
        <f>CF91*[5]QCI!$Y87*[5]QCI!$R87/100</f>
        <v>#REF!</v>
      </c>
      <c r="CH91" s="647" t="e">
        <f>CF91/100*[5]QCI!$Y87*([5]QCI!$U87+[5]QCI!$W87)</f>
        <v>#REF!</v>
      </c>
      <c r="CI91" s="648" t="e">
        <f>CG91+CH91</f>
        <v>#REF!</v>
      </c>
      <c r="CJ91" s="646" t="e">
        <f>'[5]Percentuais do Cronograma'!CF33</f>
        <v>#REF!</v>
      </c>
      <c r="CK91" s="647" t="e">
        <f>CJ91*[5]QCI!$Y87*[5]QCI!$R87/100</f>
        <v>#REF!</v>
      </c>
      <c r="CL91" s="647" t="e">
        <f>CJ91/100*[5]QCI!$Y87*([5]QCI!$U87+[5]QCI!$W87)</f>
        <v>#REF!</v>
      </c>
      <c r="CM91" s="648" t="e">
        <f>CK91+CL91</f>
        <v>#REF!</v>
      </c>
      <c r="CN91" s="646" t="e">
        <f>'[5]Percentuais do Cronograma'!CJ33</f>
        <v>#REF!</v>
      </c>
      <c r="CO91" s="647" t="e">
        <f>CN91*[5]QCI!$Y87*[5]QCI!$R87/100</f>
        <v>#REF!</v>
      </c>
      <c r="CP91" s="647" t="e">
        <f>CN91/100*[5]QCI!$Y87*([5]QCI!$U87+[5]QCI!$W87)</f>
        <v>#REF!</v>
      </c>
      <c r="CQ91" s="648" t="e">
        <f>CO91+CP91</f>
        <v>#REF!</v>
      </c>
      <c r="CR91" s="646" t="e">
        <f>'[5]Percentuais do Cronograma'!CN33</f>
        <v>#REF!</v>
      </c>
      <c r="CS91" s="647" t="e">
        <f>CR91*[5]QCI!$Y87*[5]QCI!$R87/100</f>
        <v>#REF!</v>
      </c>
      <c r="CT91" s="647" t="e">
        <f>CR91/100*[5]QCI!$Y87*([5]QCI!$U87+[5]QCI!$W87)</f>
        <v>#REF!</v>
      </c>
      <c r="CU91" s="648" t="e">
        <f>CS91+CT91</f>
        <v>#REF!</v>
      </c>
      <c r="CV91" s="646" t="e">
        <f>'[5]Percentuais do Cronograma'!CR33</f>
        <v>#REF!</v>
      </c>
      <c r="CW91" s="647" t="e">
        <f>CV91*[5]QCI!$Y87*[5]QCI!$R87/100</f>
        <v>#REF!</v>
      </c>
      <c r="CX91" s="647" t="e">
        <f>CV91/100*[5]QCI!$Y87*([5]QCI!$U87+[5]QCI!$W87)</f>
        <v>#REF!</v>
      </c>
      <c r="CY91" s="648" t="e">
        <f>CW91+CX91</f>
        <v>#REF!</v>
      </c>
      <c r="CZ91" s="646" t="e">
        <f>'[5]Percentuais do Cronograma'!CV33</f>
        <v>#REF!</v>
      </c>
      <c r="DA91" s="647" t="e">
        <f>CZ91*[5]QCI!$Y87*[5]QCI!$R87/100</f>
        <v>#REF!</v>
      </c>
      <c r="DB91" s="647" t="e">
        <f>CZ91/100*[5]QCI!$Y87*([5]QCI!$U87+[5]QCI!$W87)</f>
        <v>#REF!</v>
      </c>
      <c r="DC91" s="648" t="e">
        <f>DA91+DB91</f>
        <v>#REF!</v>
      </c>
      <c r="DD91" s="646" t="e">
        <f>'[5]Percentuais do Cronograma'!CZ33</f>
        <v>#REF!</v>
      </c>
      <c r="DE91" s="647" t="e">
        <f>DD91*[5]QCI!$Y87*[5]QCI!$R87/100</f>
        <v>#REF!</v>
      </c>
      <c r="DF91" s="647" t="e">
        <f>DD91/100*[5]QCI!$Y87*([5]QCI!$U87+[5]QCI!$W87)</f>
        <v>#REF!</v>
      </c>
      <c r="DG91" s="648" t="e">
        <f>DE91+DF91</f>
        <v>#REF!</v>
      </c>
      <c r="DH91" s="646" t="e">
        <f>'[5]Percentuais do Cronograma'!DD33</f>
        <v>#REF!</v>
      </c>
      <c r="DI91" s="647" t="e">
        <f>DH91*[5]QCI!$Y87*[5]QCI!$R87/100</f>
        <v>#REF!</v>
      </c>
      <c r="DJ91" s="647" t="e">
        <f>DH91/100*[5]QCI!$Y87*([5]QCI!$U87+[5]QCI!$W87)</f>
        <v>#REF!</v>
      </c>
      <c r="DK91" s="648" t="e">
        <f>DI91+DJ91</f>
        <v>#REF!</v>
      </c>
      <c r="DL91" s="646" t="e">
        <f>'[5]Percentuais do Cronograma'!DH33</f>
        <v>#REF!</v>
      </c>
      <c r="DM91" s="647" t="e">
        <f>DL91*[5]QCI!$Y87*[5]QCI!$R87/100</f>
        <v>#REF!</v>
      </c>
      <c r="DN91" s="647" t="e">
        <f>DL91/100*[5]QCI!$Y87*([5]QCI!$U87+[5]QCI!$W87)</f>
        <v>#REF!</v>
      </c>
      <c r="DO91" s="648" t="e">
        <f>DM91+DN91</f>
        <v>#REF!</v>
      </c>
      <c r="DP91" s="646" t="e">
        <f>'[5]Percentuais do Cronograma'!DL33</f>
        <v>#REF!</v>
      </c>
      <c r="DQ91" s="647" t="e">
        <f>DP91*[5]QCI!$Y87*[5]QCI!$R87/100</f>
        <v>#REF!</v>
      </c>
      <c r="DR91" s="647" t="e">
        <f>DP91/100*[5]QCI!$Y87*([5]QCI!$U87+[5]QCI!$W87)</f>
        <v>#REF!</v>
      </c>
      <c r="DS91" s="648" t="e">
        <f>DQ91+DR91</f>
        <v>#REF!</v>
      </c>
      <c r="DT91" s="646" t="e">
        <f>'[5]Percentuais do Cronograma'!DP33</f>
        <v>#REF!</v>
      </c>
      <c r="DU91" s="647" t="e">
        <f>DT91*[5]QCI!$Y87*[5]QCI!$R87/100</f>
        <v>#REF!</v>
      </c>
      <c r="DV91" s="647" t="e">
        <f>DT91/100*[5]QCI!$Y87*([5]QCI!$U87+[5]QCI!$W87)</f>
        <v>#REF!</v>
      </c>
      <c r="DW91" s="648" t="e">
        <f>DU91+DV91</f>
        <v>#REF!</v>
      </c>
      <c r="DX91" s="646" t="e">
        <f>'[5]Percentuais do Cronograma'!DT33</f>
        <v>#REF!</v>
      </c>
      <c r="DY91" s="647" t="e">
        <f>DX91*[5]QCI!$Y87*[5]QCI!$R87/100</f>
        <v>#REF!</v>
      </c>
      <c r="DZ91" s="647" t="e">
        <f>DX91/100*[5]QCI!$Y87*([5]QCI!$U87+[5]QCI!$W87)</f>
        <v>#REF!</v>
      </c>
      <c r="EA91" s="648" t="e">
        <f>DY91+DZ91</f>
        <v>#REF!</v>
      </c>
    </row>
    <row r="92" spans="2:131" ht="12.75" hidden="1" customHeight="1">
      <c r="B92" s="649"/>
      <c r="C92" s="650"/>
      <c r="D92" s="651" t="s">
        <v>674</v>
      </c>
      <c r="E92" s="652" t="s">
        <v>676</v>
      </c>
      <c r="F92" s="653">
        <f>IF(F93&lt;&gt;0,F91-F93,0)</f>
        <v>0</v>
      </c>
      <c r="G92" s="654"/>
      <c r="H92" s="655"/>
      <c r="I92" s="656"/>
      <c r="J92" s="656"/>
      <c r="K92" s="657"/>
      <c r="L92" s="658" t="e">
        <f t="shared" ref="L92:BW92" si="76">L91+H92</f>
        <v>#REF!</v>
      </c>
      <c r="M92" s="658" t="e">
        <f t="shared" si="76"/>
        <v>#REF!</v>
      </c>
      <c r="N92" s="659" t="e">
        <f t="shared" si="76"/>
        <v>#REF!</v>
      </c>
      <c r="O92" s="660" t="e">
        <f t="shared" si="76"/>
        <v>#REF!</v>
      </c>
      <c r="P92" s="661" t="e">
        <f t="shared" si="76"/>
        <v>#REF!</v>
      </c>
      <c r="Q92" s="662" t="e">
        <f t="shared" si="76"/>
        <v>#REF!</v>
      </c>
      <c r="R92" s="663" t="e">
        <f t="shared" si="76"/>
        <v>#REF!</v>
      </c>
      <c r="S92" s="664" t="e">
        <f t="shared" si="76"/>
        <v>#REF!</v>
      </c>
      <c r="T92" s="661" t="e">
        <f t="shared" si="76"/>
        <v>#REF!</v>
      </c>
      <c r="U92" s="662" t="e">
        <f t="shared" si="76"/>
        <v>#REF!</v>
      </c>
      <c r="V92" s="663" t="e">
        <f t="shared" si="76"/>
        <v>#REF!</v>
      </c>
      <c r="W92" s="664" t="e">
        <f t="shared" si="76"/>
        <v>#REF!</v>
      </c>
      <c r="X92" s="661" t="e">
        <f t="shared" si="76"/>
        <v>#REF!</v>
      </c>
      <c r="Y92" s="662" t="e">
        <f t="shared" si="76"/>
        <v>#REF!</v>
      </c>
      <c r="Z92" s="663" t="e">
        <f t="shared" si="76"/>
        <v>#REF!</v>
      </c>
      <c r="AA92" s="664" t="e">
        <f t="shared" si="76"/>
        <v>#REF!</v>
      </c>
      <c r="AB92" s="661" t="e">
        <f t="shared" si="76"/>
        <v>#REF!</v>
      </c>
      <c r="AC92" s="662" t="e">
        <f t="shared" si="76"/>
        <v>#REF!</v>
      </c>
      <c r="AD92" s="663" t="e">
        <f t="shared" si="76"/>
        <v>#REF!</v>
      </c>
      <c r="AE92" s="664" t="e">
        <f t="shared" si="76"/>
        <v>#REF!</v>
      </c>
      <c r="AF92" s="661" t="e">
        <f t="shared" si="76"/>
        <v>#REF!</v>
      </c>
      <c r="AG92" s="662" t="e">
        <f t="shared" si="76"/>
        <v>#REF!</v>
      </c>
      <c r="AH92" s="663" t="e">
        <f t="shared" si="76"/>
        <v>#REF!</v>
      </c>
      <c r="AI92" s="664" t="e">
        <f t="shared" si="76"/>
        <v>#REF!</v>
      </c>
      <c r="AJ92" s="661" t="e">
        <f t="shared" si="76"/>
        <v>#REF!</v>
      </c>
      <c r="AK92" s="662" t="e">
        <f t="shared" si="76"/>
        <v>#REF!</v>
      </c>
      <c r="AL92" s="663" t="e">
        <f t="shared" si="76"/>
        <v>#REF!</v>
      </c>
      <c r="AM92" s="664" t="e">
        <f t="shared" si="76"/>
        <v>#REF!</v>
      </c>
      <c r="AN92" s="661" t="e">
        <f t="shared" si="76"/>
        <v>#REF!</v>
      </c>
      <c r="AO92" s="662" t="e">
        <f t="shared" si="76"/>
        <v>#REF!</v>
      </c>
      <c r="AP92" s="663" t="e">
        <f t="shared" si="76"/>
        <v>#REF!</v>
      </c>
      <c r="AQ92" s="664" t="e">
        <f t="shared" si="76"/>
        <v>#REF!</v>
      </c>
      <c r="AR92" s="661" t="e">
        <f t="shared" si="76"/>
        <v>#REF!</v>
      </c>
      <c r="AS92" s="662" t="e">
        <f t="shared" si="76"/>
        <v>#REF!</v>
      </c>
      <c r="AT92" s="663" t="e">
        <f t="shared" si="76"/>
        <v>#REF!</v>
      </c>
      <c r="AU92" s="664" t="e">
        <f t="shared" si="76"/>
        <v>#REF!</v>
      </c>
      <c r="AV92" s="661" t="e">
        <f t="shared" si="76"/>
        <v>#REF!</v>
      </c>
      <c r="AW92" s="662" t="e">
        <f t="shared" si="76"/>
        <v>#REF!</v>
      </c>
      <c r="AX92" s="663" t="e">
        <f t="shared" si="76"/>
        <v>#REF!</v>
      </c>
      <c r="AY92" s="664" t="e">
        <f t="shared" si="76"/>
        <v>#REF!</v>
      </c>
      <c r="AZ92" s="661" t="e">
        <f t="shared" si="76"/>
        <v>#REF!</v>
      </c>
      <c r="BA92" s="662" t="e">
        <f t="shared" si="76"/>
        <v>#REF!</v>
      </c>
      <c r="BB92" s="663" t="e">
        <f t="shared" si="76"/>
        <v>#REF!</v>
      </c>
      <c r="BC92" s="664" t="e">
        <f t="shared" si="76"/>
        <v>#REF!</v>
      </c>
      <c r="BD92" s="661" t="e">
        <f t="shared" si="76"/>
        <v>#REF!</v>
      </c>
      <c r="BE92" s="662" t="e">
        <f t="shared" si="76"/>
        <v>#REF!</v>
      </c>
      <c r="BF92" s="663" t="e">
        <f t="shared" si="76"/>
        <v>#REF!</v>
      </c>
      <c r="BG92" s="664" t="e">
        <f t="shared" si="76"/>
        <v>#REF!</v>
      </c>
      <c r="BH92" s="661" t="e">
        <f t="shared" si="76"/>
        <v>#REF!</v>
      </c>
      <c r="BI92" s="662" t="e">
        <f t="shared" si="76"/>
        <v>#REF!</v>
      </c>
      <c r="BJ92" s="663" t="e">
        <f t="shared" si="76"/>
        <v>#REF!</v>
      </c>
      <c r="BK92" s="664" t="e">
        <f t="shared" si="76"/>
        <v>#REF!</v>
      </c>
      <c r="BL92" s="661" t="e">
        <f t="shared" si="76"/>
        <v>#REF!</v>
      </c>
      <c r="BM92" s="662" t="e">
        <f t="shared" si="76"/>
        <v>#REF!</v>
      </c>
      <c r="BN92" s="663" t="e">
        <f t="shared" si="76"/>
        <v>#REF!</v>
      </c>
      <c r="BO92" s="664" t="e">
        <f t="shared" si="76"/>
        <v>#REF!</v>
      </c>
      <c r="BP92" s="661" t="e">
        <f t="shared" si="76"/>
        <v>#REF!</v>
      </c>
      <c r="BQ92" s="662" t="e">
        <f t="shared" si="76"/>
        <v>#REF!</v>
      </c>
      <c r="BR92" s="663" t="e">
        <f t="shared" si="76"/>
        <v>#REF!</v>
      </c>
      <c r="BS92" s="664" t="e">
        <f t="shared" si="76"/>
        <v>#REF!</v>
      </c>
      <c r="BT92" s="661" t="e">
        <f t="shared" si="76"/>
        <v>#REF!</v>
      </c>
      <c r="BU92" s="662" t="e">
        <f t="shared" si="76"/>
        <v>#REF!</v>
      </c>
      <c r="BV92" s="663" t="e">
        <f t="shared" si="76"/>
        <v>#REF!</v>
      </c>
      <c r="BW92" s="664" t="e">
        <f t="shared" si="76"/>
        <v>#REF!</v>
      </c>
      <c r="BX92" s="661" t="e">
        <f t="shared" ref="BX92:EA92" si="77">BX91+BT92</f>
        <v>#REF!</v>
      </c>
      <c r="BY92" s="662" t="e">
        <f t="shared" si="77"/>
        <v>#REF!</v>
      </c>
      <c r="BZ92" s="663" t="e">
        <f t="shared" si="77"/>
        <v>#REF!</v>
      </c>
      <c r="CA92" s="664" t="e">
        <f t="shared" si="77"/>
        <v>#REF!</v>
      </c>
      <c r="CB92" s="661" t="e">
        <f t="shared" si="77"/>
        <v>#REF!</v>
      </c>
      <c r="CC92" s="662" t="e">
        <f t="shared" si="77"/>
        <v>#REF!</v>
      </c>
      <c r="CD92" s="663" t="e">
        <f t="shared" si="77"/>
        <v>#REF!</v>
      </c>
      <c r="CE92" s="664" t="e">
        <f t="shared" si="77"/>
        <v>#REF!</v>
      </c>
      <c r="CF92" s="661" t="e">
        <f t="shared" si="77"/>
        <v>#REF!</v>
      </c>
      <c r="CG92" s="662" t="e">
        <f t="shared" si="77"/>
        <v>#REF!</v>
      </c>
      <c r="CH92" s="663" t="e">
        <f t="shared" si="77"/>
        <v>#REF!</v>
      </c>
      <c r="CI92" s="664" t="e">
        <f t="shared" si="77"/>
        <v>#REF!</v>
      </c>
      <c r="CJ92" s="661" t="e">
        <f t="shared" si="77"/>
        <v>#REF!</v>
      </c>
      <c r="CK92" s="662" t="e">
        <f t="shared" si="77"/>
        <v>#REF!</v>
      </c>
      <c r="CL92" s="663" t="e">
        <f t="shared" si="77"/>
        <v>#REF!</v>
      </c>
      <c r="CM92" s="664" t="e">
        <f t="shared" si="77"/>
        <v>#REF!</v>
      </c>
      <c r="CN92" s="661" t="e">
        <f t="shared" si="77"/>
        <v>#REF!</v>
      </c>
      <c r="CO92" s="662" t="e">
        <f t="shared" si="77"/>
        <v>#REF!</v>
      </c>
      <c r="CP92" s="663" t="e">
        <f t="shared" si="77"/>
        <v>#REF!</v>
      </c>
      <c r="CQ92" s="664" t="e">
        <f t="shared" si="77"/>
        <v>#REF!</v>
      </c>
      <c r="CR92" s="661" t="e">
        <f t="shared" si="77"/>
        <v>#REF!</v>
      </c>
      <c r="CS92" s="662" t="e">
        <f t="shared" si="77"/>
        <v>#REF!</v>
      </c>
      <c r="CT92" s="663" t="e">
        <f t="shared" si="77"/>
        <v>#REF!</v>
      </c>
      <c r="CU92" s="664" t="e">
        <f t="shared" si="77"/>
        <v>#REF!</v>
      </c>
      <c r="CV92" s="661" t="e">
        <f t="shared" si="77"/>
        <v>#REF!</v>
      </c>
      <c r="CW92" s="662" t="e">
        <f t="shared" si="77"/>
        <v>#REF!</v>
      </c>
      <c r="CX92" s="663" t="e">
        <f t="shared" si="77"/>
        <v>#REF!</v>
      </c>
      <c r="CY92" s="664" t="e">
        <f t="shared" si="77"/>
        <v>#REF!</v>
      </c>
      <c r="CZ92" s="661" t="e">
        <f t="shared" si="77"/>
        <v>#REF!</v>
      </c>
      <c r="DA92" s="662" t="e">
        <f t="shared" si="77"/>
        <v>#REF!</v>
      </c>
      <c r="DB92" s="663" t="e">
        <f t="shared" si="77"/>
        <v>#REF!</v>
      </c>
      <c r="DC92" s="664" t="e">
        <f t="shared" si="77"/>
        <v>#REF!</v>
      </c>
      <c r="DD92" s="661" t="e">
        <f t="shared" si="77"/>
        <v>#REF!</v>
      </c>
      <c r="DE92" s="662" t="e">
        <f t="shared" si="77"/>
        <v>#REF!</v>
      </c>
      <c r="DF92" s="663" t="e">
        <f t="shared" si="77"/>
        <v>#REF!</v>
      </c>
      <c r="DG92" s="664" t="e">
        <f t="shared" si="77"/>
        <v>#REF!</v>
      </c>
      <c r="DH92" s="661" t="e">
        <f t="shared" si="77"/>
        <v>#REF!</v>
      </c>
      <c r="DI92" s="662" t="e">
        <f t="shared" si="77"/>
        <v>#REF!</v>
      </c>
      <c r="DJ92" s="663" t="e">
        <f t="shared" si="77"/>
        <v>#REF!</v>
      </c>
      <c r="DK92" s="664" t="e">
        <f t="shared" si="77"/>
        <v>#REF!</v>
      </c>
      <c r="DL92" s="661" t="e">
        <f t="shared" si="77"/>
        <v>#REF!</v>
      </c>
      <c r="DM92" s="662" t="e">
        <f t="shared" si="77"/>
        <v>#REF!</v>
      </c>
      <c r="DN92" s="663" t="e">
        <f t="shared" si="77"/>
        <v>#REF!</v>
      </c>
      <c r="DO92" s="664" t="e">
        <f t="shared" si="77"/>
        <v>#REF!</v>
      </c>
      <c r="DP92" s="661" t="e">
        <f t="shared" si="77"/>
        <v>#REF!</v>
      </c>
      <c r="DQ92" s="662" t="e">
        <f t="shared" si="77"/>
        <v>#REF!</v>
      </c>
      <c r="DR92" s="663" t="e">
        <f t="shared" si="77"/>
        <v>#REF!</v>
      </c>
      <c r="DS92" s="664" t="e">
        <f t="shared" si="77"/>
        <v>#REF!</v>
      </c>
      <c r="DT92" s="661" t="e">
        <f t="shared" si="77"/>
        <v>#REF!</v>
      </c>
      <c r="DU92" s="662" t="e">
        <f t="shared" si="77"/>
        <v>#REF!</v>
      </c>
      <c r="DV92" s="663" t="e">
        <f t="shared" si="77"/>
        <v>#REF!</v>
      </c>
      <c r="DW92" s="664" t="e">
        <f t="shared" si="77"/>
        <v>#REF!</v>
      </c>
      <c r="DX92" s="661" t="e">
        <f t="shared" si="77"/>
        <v>#REF!</v>
      </c>
      <c r="DY92" s="662" t="e">
        <f t="shared" si="77"/>
        <v>#REF!</v>
      </c>
      <c r="DZ92" s="663" t="e">
        <f t="shared" si="77"/>
        <v>#REF!</v>
      </c>
      <c r="EA92" s="664" t="e">
        <f t="shared" si="77"/>
        <v>#REF!</v>
      </c>
    </row>
    <row r="93" spans="2:131" ht="12.75" hidden="1" customHeight="1">
      <c r="B93" s="649"/>
      <c r="C93" s="650"/>
      <c r="D93" s="665" t="s">
        <v>677</v>
      </c>
      <c r="E93" s="666" t="s">
        <v>678</v>
      </c>
      <c r="F93" s="667"/>
      <c r="G93" s="668">
        <f>IF(F93=0,0,F93/F$115)</f>
        <v>0</v>
      </c>
      <c r="H93" s="669"/>
      <c r="I93" s="670"/>
      <c r="J93" s="670"/>
      <c r="K93" s="671"/>
      <c r="L93" s="672">
        <f>IF(O93&lt;&gt;0,(O93/$F93)*100,0)</f>
        <v>0</v>
      </c>
      <c r="M93" s="672">
        <f>ROUND(O93*[5]QCI!$R$16,2)</f>
        <v>0</v>
      </c>
      <c r="N93" s="673">
        <f>O93-M93</f>
        <v>0</v>
      </c>
      <c r="O93" s="674"/>
      <c r="P93" s="675">
        <f>IF(S93&lt;&gt;0,(S93/$F93)*100,0)</f>
        <v>0</v>
      </c>
      <c r="Q93" s="672">
        <f>ROUND(S93*[5]QCI!$R$16,2)</f>
        <v>0</v>
      </c>
      <c r="R93" s="672">
        <f>S93-Q93</f>
        <v>0</v>
      </c>
      <c r="S93" s="674"/>
      <c r="T93" s="675">
        <f>IF(W93&lt;&gt;0,(W93/$F93)*100,0)</f>
        <v>0</v>
      </c>
      <c r="U93" s="672">
        <f>ROUND(W93*[5]QCI!$R$16,2)</f>
        <v>0</v>
      </c>
      <c r="V93" s="672">
        <f>W93-U93</f>
        <v>0</v>
      </c>
      <c r="W93" s="674"/>
      <c r="X93" s="675">
        <f>IF(AA93&lt;&gt;0,(AA93/$F93)*100,0)</f>
        <v>0</v>
      </c>
      <c r="Y93" s="672">
        <f>ROUND(AA93*[5]QCI!$R$16,2)</f>
        <v>0</v>
      </c>
      <c r="Z93" s="672">
        <f>AA93-Y93</f>
        <v>0</v>
      </c>
      <c r="AA93" s="674"/>
      <c r="AB93" s="675">
        <f>IF(AE93&lt;&gt;0,(AE93/$F93)*100,0)</f>
        <v>0</v>
      </c>
      <c r="AC93" s="672">
        <f>ROUND(AE93*[5]QCI!$R$16,2)</f>
        <v>0</v>
      </c>
      <c r="AD93" s="672">
        <f>AE93-AC93</f>
        <v>0</v>
      </c>
      <c r="AE93" s="674"/>
      <c r="AF93" s="675">
        <f>IF(AI93&lt;&gt;0,(AI93/$F93)*100,0)</f>
        <v>0</v>
      </c>
      <c r="AG93" s="672">
        <f>ROUND(AI93*[5]QCI!$R$16,2)</f>
        <v>0</v>
      </c>
      <c r="AH93" s="672">
        <f>AI93-AG93</f>
        <v>0</v>
      </c>
      <c r="AI93" s="674"/>
      <c r="AJ93" s="675">
        <f>IF(AM93&lt;&gt;0,(AM93/$F93)*100,0)</f>
        <v>0</v>
      </c>
      <c r="AK93" s="672">
        <f>ROUND(AM93*[5]QCI!$R$16,2)</f>
        <v>0</v>
      </c>
      <c r="AL93" s="672">
        <f>AM93-AK93</f>
        <v>0</v>
      </c>
      <c r="AM93" s="674"/>
      <c r="AN93" s="675">
        <f>IF(AQ93&lt;&gt;0,(AQ93/$F93)*100,0)</f>
        <v>0</v>
      </c>
      <c r="AO93" s="672">
        <f>ROUND(AQ93*[5]QCI!$R$16,2)</f>
        <v>0</v>
      </c>
      <c r="AP93" s="672">
        <f>AQ93-AO93</f>
        <v>0</v>
      </c>
      <c r="AQ93" s="674"/>
      <c r="AR93" s="675">
        <f>IF(AU93&lt;&gt;0,(AU93/$F93)*100,0)</f>
        <v>0</v>
      </c>
      <c r="AS93" s="672">
        <f>ROUND(AU93*[5]QCI!$R$16,2)</f>
        <v>0</v>
      </c>
      <c r="AT93" s="672">
        <f>AU93-AS93</f>
        <v>0</v>
      </c>
      <c r="AU93" s="674"/>
      <c r="AV93" s="675">
        <f>IF(AY93&lt;&gt;0,(AY93/$F93)*100,0)</f>
        <v>0</v>
      </c>
      <c r="AW93" s="672">
        <f>ROUND(AY93*[5]QCI!$R$16,2)</f>
        <v>0</v>
      </c>
      <c r="AX93" s="672">
        <f>AY93-AW93</f>
        <v>0</v>
      </c>
      <c r="AY93" s="674"/>
      <c r="AZ93" s="675">
        <f>IF(BC93&lt;&gt;0,(BC93/$F93)*100,0)</f>
        <v>0</v>
      </c>
      <c r="BA93" s="672">
        <f>ROUND(BC93*[5]QCI!$R$16,2)</f>
        <v>0</v>
      </c>
      <c r="BB93" s="672">
        <f>BC93-BA93</f>
        <v>0</v>
      </c>
      <c r="BC93" s="674"/>
      <c r="BD93" s="675">
        <f>IF(BG93&lt;&gt;0,(BG93/$F93)*100,0)</f>
        <v>0</v>
      </c>
      <c r="BE93" s="672">
        <f>ROUND(BG93*[5]QCI!$R$16,2)</f>
        <v>0</v>
      </c>
      <c r="BF93" s="672">
        <f>BG93-BE93</f>
        <v>0</v>
      </c>
      <c r="BG93" s="674"/>
      <c r="BH93" s="675">
        <f>IF(BK93&lt;&gt;0,(BK93/$F93)*100,0)</f>
        <v>0</v>
      </c>
      <c r="BI93" s="672">
        <f>ROUND(BK93*[5]QCI!$R$16,2)</f>
        <v>0</v>
      </c>
      <c r="BJ93" s="672">
        <f>BK93-BI93</f>
        <v>0</v>
      </c>
      <c r="BK93" s="674"/>
      <c r="BL93" s="675">
        <f>IF(BO93&lt;&gt;0,(BO93/$F93)*100,0)</f>
        <v>0</v>
      </c>
      <c r="BM93" s="672">
        <f>ROUND(BO93*[5]QCI!$R$16,2)</f>
        <v>0</v>
      </c>
      <c r="BN93" s="672">
        <f>BO93-BM93</f>
        <v>0</v>
      </c>
      <c r="BO93" s="674"/>
      <c r="BP93" s="675">
        <f>IF(BS93&lt;&gt;0,(BS93/$F93)*100,0)</f>
        <v>0</v>
      </c>
      <c r="BQ93" s="672">
        <f>ROUND(BS93*[5]QCI!$R$16,2)</f>
        <v>0</v>
      </c>
      <c r="BR93" s="672">
        <f>BS93-BQ93</f>
        <v>0</v>
      </c>
      <c r="BS93" s="674"/>
      <c r="BT93" s="675">
        <f>IF(BW93&lt;&gt;0,(BW93/$F93)*100,0)</f>
        <v>0</v>
      </c>
      <c r="BU93" s="672">
        <f>ROUND(BW93*[5]QCI!$R$16,2)</f>
        <v>0</v>
      </c>
      <c r="BV93" s="672">
        <f>BW93-BU93</f>
        <v>0</v>
      </c>
      <c r="BW93" s="674"/>
      <c r="BX93" s="675">
        <f>IF(CA93&lt;&gt;0,(CA93/$F93)*100,0)</f>
        <v>0</v>
      </c>
      <c r="BY93" s="672">
        <f>ROUND(CA93*[5]QCI!$R$16,2)</f>
        <v>0</v>
      </c>
      <c r="BZ93" s="672">
        <f>CA93-BY93</f>
        <v>0</v>
      </c>
      <c r="CA93" s="674"/>
      <c r="CB93" s="675">
        <f>IF(CE93&lt;&gt;0,(CE93/$F93)*100,0)</f>
        <v>0</v>
      </c>
      <c r="CC93" s="672">
        <f>ROUND(CE93*[5]QCI!$R$16,2)</f>
        <v>0</v>
      </c>
      <c r="CD93" s="672">
        <f>CE93-CC93</f>
        <v>0</v>
      </c>
      <c r="CE93" s="674"/>
      <c r="CF93" s="675">
        <f>IF(CI93&lt;&gt;0,(CI93/$F93)*100,0)</f>
        <v>0</v>
      </c>
      <c r="CG93" s="672">
        <f>ROUND(CI93*[5]QCI!$R$16,2)</f>
        <v>0</v>
      </c>
      <c r="CH93" s="672">
        <f>CI93-CG93</f>
        <v>0</v>
      </c>
      <c r="CI93" s="674"/>
      <c r="CJ93" s="675">
        <f>IF(CM93&lt;&gt;0,(CM93/$F93)*100,0)</f>
        <v>0</v>
      </c>
      <c r="CK93" s="672">
        <f>ROUND(CM93*[5]QCI!$R$16,2)</f>
        <v>0</v>
      </c>
      <c r="CL93" s="672">
        <f>CM93-CK93</f>
        <v>0</v>
      </c>
      <c r="CM93" s="674"/>
      <c r="CN93" s="675">
        <f>IF(CQ93&lt;&gt;0,(CQ93/$F93)*100,0)</f>
        <v>0</v>
      </c>
      <c r="CO93" s="672">
        <f>ROUND(CQ93*[5]QCI!$R$16,2)</f>
        <v>0</v>
      </c>
      <c r="CP93" s="672">
        <f>CQ93-CO93</f>
        <v>0</v>
      </c>
      <c r="CQ93" s="674"/>
      <c r="CR93" s="675">
        <f>IF(CU93&lt;&gt;0,(CU93/$F93)*100,0)</f>
        <v>0</v>
      </c>
      <c r="CS93" s="672">
        <f>ROUND(CU93*[5]QCI!$R$16,2)</f>
        <v>0</v>
      </c>
      <c r="CT93" s="672">
        <f>CU93-CS93</f>
        <v>0</v>
      </c>
      <c r="CU93" s="674"/>
      <c r="CV93" s="675">
        <f>IF(CY93&lt;&gt;0,(CY93/$F93)*100,0)</f>
        <v>0</v>
      </c>
      <c r="CW93" s="672">
        <f>ROUND(CY93*[5]QCI!$R$16,2)</f>
        <v>0</v>
      </c>
      <c r="CX93" s="672">
        <f>CY93-CW93</f>
        <v>0</v>
      </c>
      <c r="CY93" s="674"/>
      <c r="CZ93" s="675">
        <f>IF(DC93&lt;&gt;0,(DC93/$F93)*100,0)</f>
        <v>0</v>
      </c>
      <c r="DA93" s="672">
        <f>ROUND(DC93*[5]QCI!$R$16,2)</f>
        <v>0</v>
      </c>
      <c r="DB93" s="672">
        <f>DC93-DA93</f>
        <v>0</v>
      </c>
      <c r="DC93" s="674"/>
      <c r="DD93" s="675">
        <f>IF(DG93&lt;&gt;0,(DG93/$F93)*100,0)</f>
        <v>0</v>
      </c>
      <c r="DE93" s="672">
        <f>ROUND(DG93*[5]QCI!$R$16,2)</f>
        <v>0</v>
      </c>
      <c r="DF93" s="672">
        <f>DG93-DE93</f>
        <v>0</v>
      </c>
      <c r="DG93" s="674"/>
      <c r="DH93" s="675">
        <f>IF(DK93&lt;&gt;0,(DK93/$F93)*100,0)</f>
        <v>0</v>
      </c>
      <c r="DI93" s="672">
        <f>ROUND(DK93*[5]QCI!$R$16,2)</f>
        <v>0</v>
      </c>
      <c r="DJ93" s="672">
        <f>DK93-DI93</f>
        <v>0</v>
      </c>
      <c r="DK93" s="674"/>
      <c r="DL93" s="675">
        <f>IF(DO93&lt;&gt;0,(DO93/$F93)*100,0)</f>
        <v>0</v>
      </c>
      <c r="DM93" s="672">
        <f>ROUND(DO93*[5]QCI!$R$16,2)</f>
        <v>0</v>
      </c>
      <c r="DN93" s="672">
        <f>DO93-DM93</f>
        <v>0</v>
      </c>
      <c r="DO93" s="674"/>
      <c r="DP93" s="675">
        <f>IF(DS93&lt;&gt;0,(DS93/$F93)*100,0)</f>
        <v>0</v>
      </c>
      <c r="DQ93" s="672">
        <f>ROUND(DS93*[5]QCI!$R$16,2)</f>
        <v>0</v>
      </c>
      <c r="DR93" s="672">
        <f>DS93-DQ93</f>
        <v>0</v>
      </c>
      <c r="DS93" s="674"/>
      <c r="DT93" s="675">
        <f>IF(DW93&lt;&gt;0,(DW93/$F93)*100,0)</f>
        <v>0</v>
      </c>
      <c r="DU93" s="672">
        <f>ROUND(DW93*[5]QCI!$R$16,2)</f>
        <v>0</v>
      </c>
      <c r="DV93" s="672">
        <f>DW93-DU93</f>
        <v>0</v>
      </c>
      <c r="DW93" s="674"/>
      <c r="DX93" s="675">
        <f>IF(EA93&lt;&gt;0,(EA93/$F93)*100,0)</f>
        <v>0</v>
      </c>
      <c r="DY93" s="672">
        <f>ROUND(EA93*[5]QCI!$R$16,2)</f>
        <v>0</v>
      </c>
      <c r="DZ93" s="672">
        <f>EA93-DY93</f>
        <v>0</v>
      </c>
      <c r="EA93" s="674"/>
    </row>
    <row r="94" spans="2:131" ht="12.75" hidden="1" customHeight="1">
      <c r="B94" s="688"/>
      <c r="C94" s="650"/>
      <c r="D94" s="676" t="s">
        <v>679</v>
      </c>
      <c r="E94" s="677" t="s">
        <v>680</v>
      </c>
      <c r="F94" s="678" t="e">
        <f>IF(F93=0,F91,F93)</f>
        <v>#REF!</v>
      </c>
      <c r="G94" s="679"/>
      <c r="H94" s="680"/>
      <c r="I94" s="681"/>
      <c r="J94" s="681"/>
      <c r="K94" s="682"/>
      <c r="L94" s="683">
        <f t="shared" ref="L94:BW94" si="78">L93+H94</f>
        <v>0</v>
      </c>
      <c r="M94" s="683">
        <f t="shared" si="78"/>
        <v>0</v>
      </c>
      <c r="N94" s="684">
        <f t="shared" si="78"/>
        <v>0</v>
      </c>
      <c r="O94" s="685">
        <f t="shared" si="78"/>
        <v>0</v>
      </c>
      <c r="P94" s="686">
        <f t="shared" si="78"/>
        <v>0</v>
      </c>
      <c r="Q94" s="683">
        <f t="shared" si="78"/>
        <v>0</v>
      </c>
      <c r="R94" s="683">
        <f t="shared" si="78"/>
        <v>0</v>
      </c>
      <c r="S94" s="685">
        <f t="shared" si="78"/>
        <v>0</v>
      </c>
      <c r="T94" s="686">
        <f t="shared" si="78"/>
        <v>0</v>
      </c>
      <c r="U94" s="683">
        <f t="shared" si="78"/>
        <v>0</v>
      </c>
      <c r="V94" s="683">
        <f t="shared" si="78"/>
        <v>0</v>
      </c>
      <c r="W94" s="685">
        <f t="shared" si="78"/>
        <v>0</v>
      </c>
      <c r="X94" s="686">
        <f t="shared" si="78"/>
        <v>0</v>
      </c>
      <c r="Y94" s="683">
        <f t="shared" si="78"/>
        <v>0</v>
      </c>
      <c r="Z94" s="683">
        <f t="shared" si="78"/>
        <v>0</v>
      </c>
      <c r="AA94" s="685">
        <f t="shared" si="78"/>
        <v>0</v>
      </c>
      <c r="AB94" s="686">
        <f t="shared" si="78"/>
        <v>0</v>
      </c>
      <c r="AC94" s="683">
        <f t="shared" si="78"/>
        <v>0</v>
      </c>
      <c r="AD94" s="683">
        <f t="shared" si="78"/>
        <v>0</v>
      </c>
      <c r="AE94" s="685">
        <f t="shared" si="78"/>
        <v>0</v>
      </c>
      <c r="AF94" s="686">
        <f t="shared" si="78"/>
        <v>0</v>
      </c>
      <c r="AG94" s="683">
        <f t="shared" si="78"/>
        <v>0</v>
      </c>
      <c r="AH94" s="683">
        <f t="shared" si="78"/>
        <v>0</v>
      </c>
      <c r="AI94" s="685">
        <f t="shared" si="78"/>
        <v>0</v>
      </c>
      <c r="AJ94" s="686">
        <f t="shared" si="78"/>
        <v>0</v>
      </c>
      <c r="AK94" s="683">
        <f t="shared" si="78"/>
        <v>0</v>
      </c>
      <c r="AL94" s="683">
        <f t="shared" si="78"/>
        <v>0</v>
      </c>
      <c r="AM94" s="685">
        <f t="shared" si="78"/>
        <v>0</v>
      </c>
      <c r="AN94" s="686">
        <f t="shared" si="78"/>
        <v>0</v>
      </c>
      <c r="AO94" s="683">
        <f t="shared" si="78"/>
        <v>0</v>
      </c>
      <c r="AP94" s="683">
        <f t="shared" si="78"/>
        <v>0</v>
      </c>
      <c r="AQ94" s="685">
        <f t="shared" si="78"/>
        <v>0</v>
      </c>
      <c r="AR94" s="686">
        <f t="shared" si="78"/>
        <v>0</v>
      </c>
      <c r="AS94" s="683">
        <f t="shared" si="78"/>
        <v>0</v>
      </c>
      <c r="AT94" s="683">
        <f t="shared" si="78"/>
        <v>0</v>
      </c>
      <c r="AU94" s="685">
        <f t="shared" si="78"/>
        <v>0</v>
      </c>
      <c r="AV94" s="686">
        <f t="shared" si="78"/>
        <v>0</v>
      </c>
      <c r="AW94" s="683">
        <f t="shared" si="78"/>
        <v>0</v>
      </c>
      <c r="AX94" s="683">
        <f t="shared" si="78"/>
        <v>0</v>
      </c>
      <c r="AY94" s="685">
        <f t="shared" si="78"/>
        <v>0</v>
      </c>
      <c r="AZ94" s="686">
        <f t="shared" si="78"/>
        <v>0</v>
      </c>
      <c r="BA94" s="683">
        <f t="shared" si="78"/>
        <v>0</v>
      </c>
      <c r="BB94" s="683">
        <f t="shared" si="78"/>
        <v>0</v>
      </c>
      <c r="BC94" s="685">
        <f t="shared" si="78"/>
        <v>0</v>
      </c>
      <c r="BD94" s="686">
        <f t="shared" si="78"/>
        <v>0</v>
      </c>
      <c r="BE94" s="683">
        <f t="shared" si="78"/>
        <v>0</v>
      </c>
      <c r="BF94" s="683">
        <f t="shared" si="78"/>
        <v>0</v>
      </c>
      <c r="BG94" s="685">
        <f t="shared" si="78"/>
        <v>0</v>
      </c>
      <c r="BH94" s="686">
        <f t="shared" si="78"/>
        <v>0</v>
      </c>
      <c r="BI94" s="683">
        <f t="shared" si="78"/>
        <v>0</v>
      </c>
      <c r="BJ94" s="683">
        <f t="shared" si="78"/>
        <v>0</v>
      </c>
      <c r="BK94" s="685">
        <f t="shared" si="78"/>
        <v>0</v>
      </c>
      <c r="BL94" s="686">
        <f t="shared" si="78"/>
        <v>0</v>
      </c>
      <c r="BM94" s="683">
        <f t="shared" si="78"/>
        <v>0</v>
      </c>
      <c r="BN94" s="683">
        <f t="shared" si="78"/>
        <v>0</v>
      </c>
      <c r="BO94" s="685">
        <f t="shared" si="78"/>
        <v>0</v>
      </c>
      <c r="BP94" s="686">
        <f t="shared" si="78"/>
        <v>0</v>
      </c>
      <c r="BQ94" s="683">
        <f t="shared" si="78"/>
        <v>0</v>
      </c>
      <c r="BR94" s="683">
        <f t="shared" si="78"/>
        <v>0</v>
      </c>
      <c r="BS94" s="685">
        <f t="shared" si="78"/>
        <v>0</v>
      </c>
      <c r="BT94" s="686">
        <f t="shared" si="78"/>
        <v>0</v>
      </c>
      <c r="BU94" s="683">
        <f t="shared" si="78"/>
        <v>0</v>
      </c>
      <c r="BV94" s="683">
        <f t="shared" si="78"/>
        <v>0</v>
      </c>
      <c r="BW94" s="685">
        <f t="shared" si="78"/>
        <v>0</v>
      </c>
      <c r="BX94" s="686">
        <f t="shared" ref="BX94:EA94" si="79">BX93+BT94</f>
        <v>0</v>
      </c>
      <c r="BY94" s="683">
        <f t="shared" si="79"/>
        <v>0</v>
      </c>
      <c r="BZ94" s="683">
        <f t="shared" si="79"/>
        <v>0</v>
      </c>
      <c r="CA94" s="685">
        <f t="shared" si="79"/>
        <v>0</v>
      </c>
      <c r="CB94" s="686">
        <f t="shared" si="79"/>
        <v>0</v>
      </c>
      <c r="CC94" s="683">
        <f t="shared" si="79"/>
        <v>0</v>
      </c>
      <c r="CD94" s="683">
        <f t="shared" si="79"/>
        <v>0</v>
      </c>
      <c r="CE94" s="685">
        <f t="shared" si="79"/>
        <v>0</v>
      </c>
      <c r="CF94" s="686">
        <f t="shared" si="79"/>
        <v>0</v>
      </c>
      <c r="CG94" s="683">
        <f t="shared" si="79"/>
        <v>0</v>
      </c>
      <c r="CH94" s="683">
        <f t="shared" si="79"/>
        <v>0</v>
      </c>
      <c r="CI94" s="685">
        <f t="shared" si="79"/>
        <v>0</v>
      </c>
      <c r="CJ94" s="686">
        <f t="shared" si="79"/>
        <v>0</v>
      </c>
      <c r="CK94" s="683">
        <f t="shared" si="79"/>
        <v>0</v>
      </c>
      <c r="CL94" s="683">
        <f t="shared" si="79"/>
        <v>0</v>
      </c>
      <c r="CM94" s="685">
        <f t="shared" si="79"/>
        <v>0</v>
      </c>
      <c r="CN94" s="686">
        <f t="shared" si="79"/>
        <v>0</v>
      </c>
      <c r="CO94" s="683">
        <f t="shared" si="79"/>
        <v>0</v>
      </c>
      <c r="CP94" s="683">
        <f t="shared" si="79"/>
        <v>0</v>
      </c>
      <c r="CQ94" s="685">
        <f t="shared" si="79"/>
        <v>0</v>
      </c>
      <c r="CR94" s="686">
        <f t="shared" si="79"/>
        <v>0</v>
      </c>
      <c r="CS94" s="683">
        <f t="shared" si="79"/>
        <v>0</v>
      </c>
      <c r="CT94" s="683">
        <f t="shared" si="79"/>
        <v>0</v>
      </c>
      <c r="CU94" s="685">
        <f t="shared" si="79"/>
        <v>0</v>
      </c>
      <c r="CV94" s="686">
        <f t="shared" si="79"/>
        <v>0</v>
      </c>
      <c r="CW94" s="683">
        <f t="shared" si="79"/>
        <v>0</v>
      </c>
      <c r="CX94" s="683">
        <f t="shared" si="79"/>
        <v>0</v>
      </c>
      <c r="CY94" s="685">
        <f t="shared" si="79"/>
        <v>0</v>
      </c>
      <c r="CZ94" s="686">
        <f t="shared" si="79"/>
        <v>0</v>
      </c>
      <c r="DA94" s="683">
        <f t="shared" si="79"/>
        <v>0</v>
      </c>
      <c r="DB94" s="683">
        <f t="shared" si="79"/>
        <v>0</v>
      </c>
      <c r="DC94" s="685">
        <f t="shared" si="79"/>
        <v>0</v>
      </c>
      <c r="DD94" s="686">
        <f t="shared" si="79"/>
        <v>0</v>
      </c>
      <c r="DE94" s="683">
        <f t="shared" si="79"/>
        <v>0</v>
      </c>
      <c r="DF94" s="683">
        <f t="shared" si="79"/>
        <v>0</v>
      </c>
      <c r="DG94" s="685">
        <f t="shared" si="79"/>
        <v>0</v>
      </c>
      <c r="DH94" s="686">
        <f t="shared" si="79"/>
        <v>0</v>
      </c>
      <c r="DI94" s="683">
        <f t="shared" si="79"/>
        <v>0</v>
      </c>
      <c r="DJ94" s="683">
        <f t="shared" si="79"/>
        <v>0</v>
      </c>
      <c r="DK94" s="685">
        <f t="shared" si="79"/>
        <v>0</v>
      </c>
      <c r="DL94" s="686">
        <f t="shared" si="79"/>
        <v>0</v>
      </c>
      <c r="DM94" s="683">
        <f t="shared" si="79"/>
        <v>0</v>
      </c>
      <c r="DN94" s="683">
        <f t="shared" si="79"/>
        <v>0</v>
      </c>
      <c r="DO94" s="685">
        <f t="shared" si="79"/>
        <v>0</v>
      </c>
      <c r="DP94" s="686">
        <f t="shared" si="79"/>
        <v>0</v>
      </c>
      <c r="DQ94" s="683">
        <f t="shared" si="79"/>
        <v>0</v>
      </c>
      <c r="DR94" s="683">
        <f t="shared" si="79"/>
        <v>0</v>
      </c>
      <c r="DS94" s="685">
        <f t="shared" si="79"/>
        <v>0</v>
      </c>
      <c r="DT94" s="686">
        <f t="shared" si="79"/>
        <v>0</v>
      </c>
      <c r="DU94" s="683">
        <f t="shared" si="79"/>
        <v>0</v>
      </c>
      <c r="DV94" s="683">
        <f t="shared" si="79"/>
        <v>0</v>
      </c>
      <c r="DW94" s="685">
        <f t="shared" si="79"/>
        <v>0</v>
      </c>
      <c r="DX94" s="686">
        <f t="shared" si="79"/>
        <v>0</v>
      </c>
      <c r="DY94" s="683">
        <f t="shared" si="79"/>
        <v>0</v>
      </c>
      <c r="DZ94" s="683">
        <f t="shared" si="79"/>
        <v>0</v>
      </c>
      <c r="EA94" s="685">
        <f t="shared" si="79"/>
        <v>0</v>
      </c>
    </row>
    <row r="95" spans="2:131" ht="12.75" customHeight="1">
      <c r="B95" s="633">
        <v>21</v>
      </c>
      <c r="C95" s="687" t="e">
        <f>[5]QCI!C88</f>
        <v>#REF!</v>
      </c>
      <c r="D95" s="635" t="s">
        <v>674</v>
      </c>
      <c r="E95" s="636" t="s">
        <v>675</v>
      </c>
      <c r="F95" s="637" t="e">
        <f>[5]QCI!Y88</f>
        <v>#REF!</v>
      </c>
      <c r="G95" s="638" t="e">
        <f>'[5]Percentuais do Cronograma'!G34</f>
        <v>#REF!</v>
      </c>
      <c r="H95" s="639"/>
      <c r="I95" s="640"/>
      <c r="J95" s="640"/>
      <c r="K95" s="641"/>
      <c r="L95" s="642" t="e">
        <f>'[5]Percentuais do Cronograma'!H34</f>
        <v>#REF!</v>
      </c>
      <c r="M95" s="643" t="e">
        <f>L95*[5]QCI!$Y88*[5]QCI!$R88/100</f>
        <v>#REF!</v>
      </c>
      <c r="N95" s="644" t="e">
        <f>L95/100*[5]QCI!$Y88*([5]QCI!$U88+[5]QCI!$W88)</f>
        <v>#REF!</v>
      </c>
      <c r="O95" s="645" t="e">
        <f>M95+N95</f>
        <v>#REF!</v>
      </c>
      <c r="P95" s="646" t="e">
        <f>'[5]Percentuais do Cronograma'!L34</f>
        <v>#REF!</v>
      </c>
      <c r="Q95" s="647" t="e">
        <f>P95*[5]QCI!$Y88*[5]QCI!$R88/100</f>
        <v>#REF!</v>
      </c>
      <c r="R95" s="647" t="e">
        <f>P95/100*[5]QCI!$Y88*([5]QCI!$U88+[5]QCI!$W88)</f>
        <v>#REF!</v>
      </c>
      <c r="S95" s="648" t="e">
        <f>Q95+R95</f>
        <v>#REF!</v>
      </c>
      <c r="T95" s="646" t="e">
        <f>'[5]Percentuais do Cronograma'!P34</f>
        <v>#REF!</v>
      </c>
      <c r="U95" s="647" t="e">
        <f>T95*[5]QCI!$Y88*[5]QCI!$R88/100</f>
        <v>#REF!</v>
      </c>
      <c r="V95" s="647" t="e">
        <f>T95/100*[5]QCI!$Y88*([5]QCI!$U88+[5]QCI!$W88)</f>
        <v>#REF!</v>
      </c>
      <c r="W95" s="648" t="e">
        <f>U95+V95</f>
        <v>#REF!</v>
      </c>
      <c r="X95" s="646" t="e">
        <f>'[5]Percentuais do Cronograma'!T34</f>
        <v>#REF!</v>
      </c>
      <c r="Y95" s="647" t="e">
        <f>X95*[5]QCI!$Y88*[5]QCI!$R88/100</f>
        <v>#REF!</v>
      </c>
      <c r="Z95" s="647" t="e">
        <f>X95/100*[5]QCI!$Y88*([5]QCI!$U88+[5]QCI!$W88)</f>
        <v>#REF!</v>
      </c>
      <c r="AA95" s="648" t="e">
        <f>Y95+Z95</f>
        <v>#REF!</v>
      </c>
      <c r="AB95" s="646" t="e">
        <f>'[5]Percentuais do Cronograma'!X34</f>
        <v>#REF!</v>
      </c>
      <c r="AC95" s="647" t="e">
        <f>AB95*[5]QCI!$Y88*[5]QCI!$R88/100</f>
        <v>#REF!</v>
      </c>
      <c r="AD95" s="647" t="e">
        <f>AB95/100*[5]QCI!$Y88*([5]QCI!$U88+[5]QCI!$W88)</f>
        <v>#REF!</v>
      </c>
      <c r="AE95" s="648" t="e">
        <f>AC95+AD95</f>
        <v>#REF!</v>
      </c>
      <c r="AF95" s="646" t="e">
        <f>'[5]Percentuais do Cronograma'!AB34</f>
        <v>#REF!</v>
      </c>
      <c r="AG95" s="647" t="e">
        <f>AF95*[5]QCI!$Y88*[5]QCI!$R88/100</f>
        <v>#REF!</v>
      </c>
      <c r="AH95" s="647" t="e">
        <f>AF95/100*[5]QCI!$Y88*([5]QCI!$U88+[5]QCI!$W88)</f>
        <v>#REF!</v>
      </c>
      <c r="AI95" s="648" t="e">
        <f>AG95+AH95</f>
        <v>#REF!</v>
      </c>
      <c r="AJ95" s="646" t="e">
        <f>'[5]Percentuais do Cronograma'!AF34</f>
        <v>#REF!</v>
      </c>
      <c r="AK95" s="647" t="e">
        <f>AJ95*[5]QCI!$Y88*[5]QCI!$R88/100</f>
        <v>#REF!</v>
      </c>
      <c r="AL95" s="647" t="e">
        <f>AJ95/100*[5]QCI!$Y88*([5]QCI!$U88+[5]QCI!$W88)</f>
        <v>#REF!</v>
      </c>
      <c r="AM95" s="648" t="e">
        <f>AK95+AL95</f>
        <v>#REF!</v>
      </c>
      <c r="AN95" s="646" t="e">
        <f>'[5]Percentuais do Cronograma'!AJ34</f>
        <v>#REF!</v>
      </c>
      <c r="AO95" s="647" t="e">
        <f>AN95*[5]QCI!$Y88*[5]QCI!$R88/100</f>
        <v>#REF!</v>
      </c>
      <c r="AP95" s="647" t="e">
        <f>AN95/100*[5]QCI!$Y88*([5]QCI!$U88+[5]QCI!$W88)</f>
        <v>#REF!</v>
      </c>
      <c r="AQ95" s="648" t="e">
        <f>AO95+AP95</f>
        <v>#REF!</v>
      </c>
      <c r="AR95" s="646" t="e">
        <f>'[5]Percentuais do Cronograma'!AN34</f>
        <v>#REF!</v>
      </c>
      <c r="AS95" s="647" t="e">
        <f>AR95*[5]QCI!$Y88*[5]QCI!$R88/100</f>
        <v>#REF!</v>
      </c>
      <c r="AT95" s="647" t="e">
        <f>AR95/100*[5]QCI!$Y88*([5]QCI!$U88+[5]QCI!$W88)</f>
        <v>#REF!</v>
      </c>
      <c r="AU95" s="648" t="e">
        <f>AS95+AT95</f>
        <v>#REF!</v>
      </c>
      <c r="AV95" s="646" t="e">
        <f>'[5]Percentuais do Cronograma'!AR34</f>
        <v>#REF!</v>
      </c>
      <c r="AW95" s="647" t="e">
        <f>AV95*[5]QCI!$Y88*[5]QCI!$R88/100</f>
        <v>#REF!</v>
      </c>
      <c r="AX95" s="647" t="e">
        <f>AV95/100*[5]QCI!$Y88*([5]QCI!$U88+[5]QCI!$W88)</f>
        <v>#REF!</v>
      </c>
      <c r="AY95" s="648" t="e">
        <f>AW95+AX95</f>
        <v>#REF!</v>
      </c>
      <c r="AZ95" s="646" t="e">
        <f>'[5]Percentuais do Cronograma'!AV34</f>
        <v>#REF!</v>
      </c>
      <c r="BA95" s="647" t="e">
        <f>AZ95*[5]QCI!$Y88*[5]QCI!$R88/100</f>
        <v>#REF!</v>
      </c>
      <c r="BB95" s="647" t="e">
        <f>AZ95/100*[5]QCI!$Y88*([5]QCI!$U88+[5]QCI!$W88)</f>
        <v>#REF!</v>
      </c>
      <c r="BC95" s="648" t="e">
        <f>BA95+BB95</f>
        <v>#REF!</v>
      </c>
      <c r="BD95" s="646" t="e">
        <f>'[5]Percentuais do Cronograma'!AZ34</f>
        <v>#REF!</v>
      </c>
      <c r="BE95" s="647" t="e">
        <f>BD95*[5]QCI!$Y88*[5]QCI!$R88/100</f>
        <v>#REF!</v>
      </c>
      <c r="BF95" s="647" t="e">
        <f>BD95/100*[5]QCI!$Y88*([5]QCI!$U88+[5]QCI!$W88)</f>
        <v>#REF!</v>
      </c>
      <c r="BG95" s="648" t="e">
        <f>BE95+BF95</f>
        <v>#REF!</v>
      </c>
      <c r="BH95" s="646" t="e">
        <f>'[5]Percentuais do Cronograma'!BD34</f>
        <v>#REF!</v>
      </c>
      <c r="BI95" s="647" t="e">
        <f>BH95*[5]QCI!$Y88*[5]QCI!$R88/100</f>
        <v>#REF!</v>
      </c>
      <c r="BJ95" s="647" t="e">
        <f>BH95/100*[5]QCI!$Y88*([5]QCI!$U88+[5]QCI!$W88)</f>
        <v>#REF!</v>
      </c>
      <c r="BK95" s="648" t="e">
        <f>BI95+BJ95</f>
        <v>#REF!</v>
      </c>
      <c r="BL95" s="646" t="e">
        <f>'[5]Percentuais do Cronograma'!BH34</f>
        <v>#REF!</v>
      </c>
      <c r="BM95" s="647" t="e">
        <f>BL95*[5]QCI!$Y88*[5]QCI!$R88/100</f>
        <v>#REF!</v>
      </c>
      <c r="BN95" s="647" t="e">
        <f>BL95/100*[5]QCI!$Y88*([5]QCI!$U88+[5]QCI!$W88)</f>
        <v>#REF!</v>
      </c>
      <c r="BO95" s="648" t="e">
        <f>BM95+BN95</f>
        <v>#REF!</v>
      </c>
      <c r="BP95" s="646" t="e">
        <f>'[5]Percentuais do Cronograma'!BL34</f>
        <v>#REF!</v>
      </c>
      <c r="BQ95" s="647" t="e">
        <f>BP95*[5]QCI!$Y88*[5]QCI!$R88/100</f>
        <v>#REF!</v>
      </c>
      <c r="BR95" s="647" t="e">
        <f>BP95/100*[5]QCI!$Y88*([5]QCI!$U88+[5]QCI!$W88)</f>
        <v>#REF!</v>
      </c>
      <c r="BS95" s="648" t="e">
        <f>BQ95+BR95</f>
        <v>#REF!</v>
      </c>
      <c r="BT95" s="646" t="e">
        <f>'[5]Percentuais do Cronograma'!BP34</f>
        <v>#REF!</v>
      </c>
      <c r="BU95" s="647" t="e">
        <f>BT95*[5]QCI!$Y88*[5]QCI!$R88/100</f>
        <v>#REF!</v>
      </c>
      <c r="BV95" s="647" t="e">
        <f>BT95/100*[5]QCI!$Y88*([5]QCI!$U88+[5]QCI!$W88)</f>
        <v>#REF!</v>
      </c>
      <c r="BW95" s="648" t="e">
        <f>BU95+BV95</f>
        <v>#REF!</v>
      </c>
      <c r="BX95" s="646" t="e">
        <f>'[5]Percentuais do Cronograma'!BT34</f>
        <v>#REF!</v>
      </c>
      <c r="BY95" s="647" t="e">
        <f>BX95*[5]QCI!$Y88*[5]QCI!$R88/100</f>
        <v>#REF!</v>
      </c>
      <c r="BZ95" s="647" t="e">
        <f>BX95/100*[5]QCI!$Y88*([5]QCI!$U88+[5]QCI!$W88)</f>
        <v>#REF!</v>
      </c>
      <c r="CA95" s="648" t="e">
        <f>BY95+BZ95</f>
        <v>#REF!</v>
      </c>
      <c r="CB95" s="646" t="e">
        <f>'[5]Percentuais do Cronograma'!BX34</f>
        <v>#REF!</v>
      </c>
      <c r="CC95" s="647" t="e">
        <f>CB95*[5]QCI!$Y88*[5]QCI!$R88/100</f>
        <v>#REF!</v>
      </c>
      <c r="CD95" s="647" t="e">
        <f>CB95/100*[5]QCI!$Y88*([5]QCI!$U88+[5]QCI!$W88)</f>
        <v>#REF!</v>
      </c>
      <c r="CE95" s="648" t="e">
        <f>CC95+CD95</f>
        <v>#REF!</v>
      </c>
      <c r="CF95" s="646" t="e">
        <f>'[5]Percentuais do Cronograma'!CB34</f>
        <v>#REF!</v>
      </c>
      <c r="CG95" s="647" t="e">
        <f>CF95*[5]QCI!$Y88*[5]QCI!$R88/100</f>
        <v>#REF!</v>
      </c>
      <c r="CH95" s="647" t="e">
        <f>CF95/100*[5]QCI!$Y88*([5]QCI!$U88+[5]QCI!$W88)</f>
        <v>#REF!</v>
      </c>
      <c r="CI95" s="648" t="e">
        <f>CG95+CH95</f>
        <v>#REF!</v>
      </c>
      <c r="CJ95" s="646" t="e">
        <f>'[5]Percentuais do Cronograma'!CF34</f>
        <v>#REF!</v>
      </c>
      <c r="CK95" s="647" t="e">
        <f>CJ95*[5]QCI!$Y88*[5]QCI!$R88/100</f>
        <v>#REF!</v>
      </c>
      <c r="CL95" s="647" t="e">
        <f>CJ95/100*[5]QCI!$Y88*([5]QCI!$U88+[5]QCI!$W88)</f>
        <v>#REF!</v>
      </c>
      <c r="CM95" s="648" t="e">
        <f>CK95+CL95</f>
        <v>#REF!</v>
      </c>
      <c r="CN95" s="646" t="e">
        <f>'[5]Percentuais do Cronograma'!CJ34</f>
        <v>#REF!</v>
      </c>
      <c r="CO95" s="647" t="e">
        <f>CN95*[5]QCI!$Y88*[5]QCI!$R88/100</f>
        <v>#REF!</v>
      </c>
      <c r="CP95" s="647" t="e">
        <f>CN95/100*[5]QCI!$Y88*([5]QCI!$U88+[5]QCI!$W88)</f>
        <v>#REF!</v>
      </c>
      <c r="CQ95" s="648" t="e">
        <f>CO95+CP95</f>
        <v>#REF!</v>
      </c>
      <c r="CR95" s="646" t="e">
        <f>'[5]Percentuais do Cronograma'!CN34</f>
        <v>#REF!</v>
      </c>
      <c r="CS95" s="647" t="e">
        <f>CR95*[5]QCI!$Y88*[5]QCI!$R88/100</f>
        <v>#REF!</v>
      </c>
      <c r="CT95" s="647" t="e">
        <f>CR95/100*[5]QCI!$Y88*([5]QCI!$U88+[5]QCI!$W88)</f>
        <v>#REF!</v>
      </c>
      <c r="CU95" s="648" t="e">
        <f>CS95+CT95</f>
        <v>#REF!</v>
      </c>
      <c r="CV95" s="646" t="e">
        <f>'[5]Percentuais do Cronograma'!CR34</f>
        <v>#REF!</v>
      </c>
      <c r="CW95" s="647" t="e">
        <f>CV95*[5]QCI!$Y88*[5]QCI!$R88/100</f>
        <v>#REF!</v>
      </c>
      <c r="CX95" s="647" t="e">
        <f>CV95/100*[5]QCI!$Y88*([5]QCI!$U88+[5]QCI!$W88)</f>
        <v>#REF!</v>
      </c>
      <c r="CY95" s="648" t="e">
        <f>CW95+CX95</f>
        <v>#REF!</v>
      </c>
      <c r="CZ95" s="646" t="e">
        <f>'[5]Percentuais do Cronograma'!CV34</f>
        <v>#REF!</v>
      </c>
      <c r="DA95" s="647" t="e">
        <f>CZ95*[5]QCI!$Y88*[5]QCI!$R88/100</f>
        <v>#REF!</v>
      </c>
      <c r="DB95" s="647" t="e">
        <f>CZ95/100*[5]QCI!$Y88*([5]QCI!$U88+[5]QCI!$W88)</f>
        <v>#REF!</v>
      </c>
      <c r="DC95" s="648" t="e">
        <f>DA95+DB95</f>
        <v>#REF!</v>
      </c>
      <c r="DD95" s="646" t="e">
        <f>'[5]Percentuais do Cronograma'!CZ34</f>
        <v>#REF!</v>
      </c>
      <c r="DE95" s="647" t="e">
        <f>DD95*[5]QCI!$Y88*[5]QCI!$R88/100</f>
        <v>#REF!</v>
      </c>
      <c r="DF95" s="647" t="e">
        <f>DD95/100*[5]QCI!$Y88*([5]QCI!$U88+[5]QCI!$W88)</f>
        <v>#REF!</v>
      </c>
      <c r="DG95" s="648" t="e">
        <f>DE95+DF95</f>
        <v>#REF!</v>
      </c>
      <c r="DH95" s="646" t="e">
        <f>'[5]Percentuais do Cronograma'!DD34</f>
        <v>#REF!</v>
      </c>
      <c r="DI95" s="647" t="e">
        <f>DH95*[5]QCI!$Y88*[5]QCI!$R88/100</f>
        <v>#REF!</v>
      </c>
      <c r="DJ95" s="647" t="e">
        <f>DH95/100*[5]QCI!$Y88*([5]QCI!$U88+[5]QCI!$W88)</f>
        <v>#REF!</v>
      </c>
      <c r="DK95" s="648" t="e">
        <f>DI95+DJ95</f>
        <v>#REF!</v>
      </c>
      <c r="DL95" s="646" t="e">
        <f>'[5]Percentuais do Cronograma'!DH34</f>
        <v>#REF!</v>
      </c>
      <c r="DM95" s="647" t="e">
        <f>DL95*[5]QCI!$Y88*[5]QCI!$R88/100</f>
        <v>#REF!</v>
      </c>
      <c r="DN95" s="647" t="e">
        <f>DL95/100*[5]QCI!$Y88*([5]QCI!$U88+[5]QCI!$W88)</f>
        <v>#REF!</v>
      </c>
      <c r="DO95" s="648" t="e">
        <f>DM95+DN95</f>
        <v>#REF!</v>
      </c>
      <c r="DP95" s="646" t="e">
        <f>'[5]Percentuais do Cronograma'!DL34</f>
        <v>#REF!</v>
      </c>
      <c r="DQ95" s="647" t="e">
        <f>DP95*[5]QCI!$Y88*[5]QCI!$R88/100</f>
        <v>#REF!</v>
      </c>
      <c r="DR95" s="647" t="e">
        <f>DP95/100*[5]QCI!$Y88*([5]QCI!$U88+[5]QCI!$W88)</f>
        <v>#REF!</v>
      </c>
      <c r="DS95" s="648" t="e">
        <f>DQ95+DR95</f>
        <v>#REF!</v>
      </c>
      <c r="DT95" s="646" t="e">
        <f>'[5]Percentuais do Cronograma'!DP34</f>
        <v>#REF!</v>
      </c>
      <c r="DU95" s="647" t="e">
        <f>DT95*[5]QCI!$Y88*[5]QCI!$R88/100</f>
        <v>#REF!</v>
      </c>
      <c r="DV95" s="647" t="e">
        <f>DT95/100*[5]QCI!$Y88*([5]QCI!$U88+[5]QCI!$W88)</f>
        <v>#REF!</v>
      </c>
      <c r="DW95" s="648" t="e">
        <f>DU95+DV95</f>
        <v>#REF!</v>
      </c>
      <c r="DX95" s="646" t="e">
        <f>'[5]Percentuais do Cronograma'!DT34</f>
        <v>#REF!</v>
      </c>
      <c r="DY95" s="647" t="e">
        <f>DX95*[5]QCI!$Y88*[5]QCI!$R88/100</f>
        <v>#REF!</v>
      </c>
      <c r="DZ95" s="647" t="e">
        <f>DX95/100*[5]QCI!$Y88*([5]QCI!$U88+[5]QCI!$W88)</f>
        <v>#REF!</v>
      </c>
      <c r="EA95" s="648" t="e">
        <f>DY95+DZ95</f>
        <v>#REF!</v>
      </c>
    </row>
    <row r="96" spans="2:131" ht="12.75" hidden="1" customHeight="1">
      <c r="B96" s="649"/>
      <c r="C96" s="650"/>
      <c r="D96" s="651" t="s">
        <v>674</v>
      </c>
      <c r="E96" s="652" t="s">
        <v>676</v>
      </c>
      <c r="F96" s="653">
        <f>IF(F97&lt;&gt;0,F95-F97,0)</f>
        <v>0</v>
      </c>
      <c r="G96" s="654"/>
      <c r="H96" s="655"/>
      <c r="I96" s="656"/>
      <c r="J96" s="656"/>
      <c r="K96" s="657"/>
      <c r="L96" s="658" t="e">
        <f t="shared" ref="L96:BW96" si="80">L95+H96</f>
        <v>#REF!</v>
      </c>
      <c r="M96" s="658" t="e">
        <f t="shared" si="80"/>
        <v>#REF!</v>
      </c>
      <c r="N96" s="659" t="e">
        <f t="shared" si="80"/>
        <v>#REF!</v>
      </c>
      <c r="O96" s="660" t="e">
        <f t="shared" si="80"/>
        <v>#REF!</v>
      </c>
      <c r="P96" s="661" t="e">
        <f t="shared" si="80"/>
        <v>#REF!</v>
      </c>
      <c r="Q96" s="662" t="e">
        <f t="shared" si="80"/>
        <v>#REF!</v>
      </c>
      <c r="R96" s="663" t="e">
        <f t="shared" si="80"/>
        <v>#REF!</v>
      </c>
      <c r="S96" s="664" t="e">
        <f t="shared" si="80"/>
        <v>#REF!</v>
      </c>
      <c r="T96" s="661" t="e">
        <f t="shared" si="80"/>
        <v>#REF!</v>
      </c>
      <c r="U96" s="662" t="e">
        <f t="shared" si="80"/>
        <v>#REF!</v>
      </c>
      <c r="V96" s="663" t="e">
        <f t="shared" si="80"/>
        <v>#REF!</v>
      </c>
      <c r="W96" s="664" t="e">
        <f t="shared" si="80"/>
        <v>#REF!</v>
      </c>
      <c r="X96" s="661" t="e">
        <f t="shared" si="80"/>
        <v>#REF!</v>
      </c>
      <c r="Y96" s="662" t="e">
        <f t="shared" si="80"/>
        <v>#REF!</v>
      </c>
      <c r="Z96" s="663" t="e">
        <f t="shared" si="80"/>
        <v>#REF!</v>
      </c>
      <c r="AA96" s="664" t="e">
        <f t="shared" si="80"/>
        <v>#REF!</v>
      </c>
      <c r="AB96" s="661" t="e">
        <f t="shared" si="80"/>
        <v>#REF!</v>
      </c>
      <c r="AC96" s="662" t="e">
        <f t="shared" si="80"/>
        <v>#REF!</v>
      </c>
      <c r="AD96" s="663" t="e">
        <f t="shared" si="80"/>
        <v>#REF!</v>
      </c>
      <c r="AE96" s="664" t="e">
        <f t="shared" si="80"/>
        <v>#REF!</v>
      </c>
      <c r="AF96" s="661" t="e">
        <f t="shared" si="80"/>
        <v>#REF!</v>
      </c>
      <c r="AG96" s="662" t="e">
        <f t="shared" si="80"/>
        <v>#REF!</v>
      </c>
      <c r="AH96" s="663" t="e">
        <f t="shared" si="80"/>
        <v>#REF!</v>
      </c>
      <c r="AI96" s="664" t="e">
        <f t="shared" si="80"/>
        <v>#REF!</v>
      </c>
      <c r="AJ96" s="661" t="e">
        <f t="shared" si="80"/>
        <v>#REF!</v>
      </c>
      <c r="AK96" s="662" t="e">
        <f t="shared" si="80"/>
        <v>#REF!</v>
      </c>
      <c r="AL96" s="663" t="e">
        <f t="shared" si="80"/>
        <v>#REF!</v>
      </c>
      <c r="AM96" s="664" t="e">
        <f t="shared" si="80"/>
        <v>#REF!</v>
      </c>
      <c r="AN96" s="661" t="e">
        <f t="shared" si="80"/>
        <v>#REF!</v>
      </c>
      <c r="AO96" s="662" t="e">
        <f t="shared" si="80"/>
        <v>#REF!</v>
      </c>
      <c r="AP96" s="663" t="e">
        <f t="shared" si="80"/>
        <v>#REF!</v>
      </c>
      <c r="AQ96" s="664" t="e">
        <f t="shared" si="80"/>
        <v>#REF!</v>
      </c>
      <c r="AR96" s="661" t="e">
        <f t="shared" si="80"/>
        <v>#REF!</v>
      </c>
      <c r="AS96" s="662" t="e">
        <f t="shared" si="80"/>
        <v>#REF!</v>
      </c>
      <c r="AT96" s="663" t="e">
        <f t="shared" si="80"/>
        <v>#REF!</v>
      </c>
      <c r="AU96" s="664" t="e">
        <f t="shared" si="80"/>
        <v>#REF!</v>
      </c>
      <c r="AV96" s="661" t="e">
        <f t="shared" si="80"/>
        <v>#REF!</v>
      </c>
      <c r="AW96" s="662" t="e">
        <f t="shared" si="80"/>
        <v>#REF!</v>
      </c>
      <c r="AX96" s="663" t="e">
        <f t="shared" si="80"/>
        <v>#REF!</v>
      </c>
      <c r="AY96" s="664" t="e">
        <f t="shared" si="80"/>
        <v>#REF!</v>
      </c>
      <c r="AZ96" s="661" t="e">
        <f t="shared" si="80"/>
        <v>#REF!</v>
      </c>
      <c r="BA96" s="662" t="e">
        <f t="shared" si="80"/>
        <v>#REF!</v>
      </c>
      <c r="BB96" s="663" t="e">
        <f t="shared" si="80"/>
        <v>#REF!</v>
      </c>
      <c r="BC96" s="664" t="e">
        <f t="shared" si="80"/>
        <v>#REF!</v>
      </c>
      <c r="BD96" s="661" t="e">
        <f t="shared" si="80"/>
        <v>#REF!</v>
      </c>
      <c r="BE96" s="662" t="e">
        <f t="shared" si="80"/>
        <v>#REF!</v>
      </c>
      <c r="BF96" s="663" t="e">
        <f t="shared" si="80"/>
        <v>#REF!</v>
      </c>
      <c r="BG96" s="664" t="e">
        <f t="shared" si="80"/>
        <v>#REF!</v>
      </c>
      <c r="BH96" s="661" t="e">
        <f t="shared" si="80"/>
        <v>#REF!</v>
      </c>
      <c r="BI96" s="662" t="e">
        <f t="shared" si="80"/>
        <v>#REF!</v>
      </c>
      <c r="BJ96" s="663" t="e">
        <f t="shared" si="80"/>
        <v>#REF!</v>
      </c>
      <c r="BK96" s="664" t="e">
        <f t="shared" si="80"/>
        <v>#REF!</v>
      </c>
      <c r="BL96" s="661" t="e">
        <f t="shared" si="80"/>
        <v>#REF!</v>
      </c>
      <c r="BM96" s="662" t="e">
        <f t="shared" si="80"/>
        <v>#REF!</v>
      </c>
      <c r="BN96" s="663" t="e">
        <f t="shared" si="80"/>
        <v>#REF!</v>
      </c>
      <c r="BO96" s="664" t="e">
        <f t="shared" si="80"/>
        <v>#REF!</v>
      </c>
      <c r="BP96" s="661" t="e">
        <f t="shared" si="80"/>
        <v>#REF!</v>
      </c>
      <c r="BQ96" s="662" t="e">
        <f t="shared" si="80"/>
        <v>#REF!</v>
      </c>
      <c r="BR96" s="663" t="e">
        <f t="shared" si="80"/>
        <v>#REF!</v>
      </c>
      <c r="BS96" s="664" t="e">
        <f t="shared" si="80"/>
        <v>#REF!</v>
      </c>
      <c r="BT96" s="661" t="e">
        <f t="shared" si="80"/>
        <v>#REF!</v>
      </c>
      <c r="BU96" s="662" t="e">
        <f t="shared" si="80"/>
        <v>#REF!</v>
      </c>
      <c r="BV96" s="663" t="e">
        <f t="shared" si="80"/>
        <v>#REF!</v>
      </c>
      <c r="BW96" s="664" t="e">
        <f t="shared" si="80"/>
        <v>#REF!</v>
      </c>
      <c r="BX96" s="661" t="e">
        <f t="shared" ref="BX96:EA96" si="81">BX95+BT96</f>
        <v>#REF!</v>
      </c>
      <c r="BY96" s="662" t="e">
        <f t="shared" si="81"/>
        <v>#REF!</v>
      </c>
      <c r="BZ96" s="663" t="e">
        <f t="shared" si="81"/>
        <v>#REF!</v>
      </c>
      <c r="CA96" s="664" t="e">
        <f t="shared" si="81"/>
        <v>#REF!</v>
      </c>
      <c r="CB96" s="661" t="e">
        <f t="shared" si="81"/>
        <v>#REF!</v>
      </c>
      <c r="CC96" s="662" t="e">
        <f t="shared" si="81"/>
        <v>#REF!</v>
      </c>
      <c r="CD96" s="663" t="e">
        <f t="shared" si="81"/>
        <v>#REF!</v>
      </c>
      <c r="CE96" s="664" t="e">
        <f t="shared" si="81"/>
        <v>#REF!</v>
      </c>
      <c r="CF96" s="661" t="e">
        <f t="shared" si="81"/>
        <v>#REF!</v>
      </c>
      <c r="CG96" s="662" t="e">
        <f t="shared" si="81"/>
        <v>#REF!</v>
      </c>
      <c r="CH96" s="663" t="e">
        <f t="shared" si="81"/>
        <v>#REF!</v>
      </c>
      <c r="CI96" s="664" t="e">
        <f t="shared" si="81"/>
        <v>#REF!</v>
      </c>
      <c r="CJ96" s="661" t="e">
        <f t="shared" si="81"/>
        <v>#REF!</v>
      </c>
      <c r="CK96" s="662" t="e">
        <f t="shared" si="81"/>
        <v>#REF!</v>
      </c>
      <c r="CL96" s="663" t="e">
        <f t="shared" si="81"/>
        <v>#REF!</v>
      </c>
      <c r="CM96" s="664" t="e">
        <f t="shared" si="81"/>
        <v>#REF!</v>
      </c>
      <c r="CN96" s="661" t="e">
        <f t="shared" si="81"/>
        <v>#REF!</v>
      </c>
      <c r="CO96" s="662" t="e">
        <f t="shared" si="81"/>
        <v>#REF!</v>
      </c>
      <c r="CP96" s="663" t="e">
        <f t="shared" si="81"/>
        <v>#REF!</v>
      </c>
      <c r="CQ96" s="664" t="e">
        <f t="shared" si="81"/>
        <v>#REF!</v>
      </c>
      <c r="CR96" s="661" t="e">
        <f t="shared" si="81"/>
        <v>#REF!</v>
      </c>
      <c r="CS96" s="662" t="e">
        <f t="shared" si="81"/>
        <v>#REF!</v>
      </c>
      <c r="CT96" s="663" t="e">
        <f t="shared" si="81"/>
        <v>#REF!</v>
      </c>
      <c r="CU96" s="664" t="e">
        <f t="shared" si="81"/>
        <v>#REF!</v>
      </c>
      <c r="CV96" s="661" t="e">
        <f t="shared" si="81"/>
        <v>#REF!</v>
      </c>
      <c r="CW96" s="662" t="e">
        <f t="shared" si="81"/>
        <v>#REF!</v>
      </c>
      <c r="CX96" s="663" t="e">
        <f t="shared" si="81"/>
        <v>#REF!</v>
      </c>
      <c r="CY96" s="664" t="e">
        <f t="shared" si="81"/>
        <v>#REF!</v>
      </c>
      <c r="CZ96" s="661" t="e">
        <f t="shared" si="81"/>
        <v>#REF!</v>
      </c>
      <c r="DA96" s="662" t="e">
        <f t="shared" si="81"/>
        <v>#REF!</v>
      </c>
      <c r="DB96" s="663" t="e">
        <f t="shared" si="81"/>
        <v>#REF!</v>
      </c>
      <c r="DC96" s="664" t="e">
        <f t="shared" si="81"/>
        <v>#REF!</v>
      </c>
      <c r="DD96" s="661" t="e">
        <f t="shared" si="81"/>
        <v>#REF!</v>
      </c>
      <c r="DE96" s="662" t="e">
        <f t="shared" si="81"/>
        <v>#REF!</v>
      </c>
      <c r="DF96" s="663" t="e">
        <f t="shared" si="81"/>
        <v>#REF!</v>
      </c>
      <c r="DG96" s="664" t="e">
        <f t="shared" si="81"/>
        <v>#REF!</v>
      </c>
      <c r="DH96" s="661" t="e">
        <f t="shared" si="81"/>
        <v>#REF!</v>
      </c>
      <c r="DI96" s="662" t="e">
        <f t="shared" si="81"/>
        <v>#REF!</v>
      </c>
      <c r="DJ96" s="663" t="e">
        <f t="shared" si="81"/>
        <v>#REF!</v>
      </c>
      <c r="DK96" s="664" t="e">
        <f t="shared" si="81"/>
        <v>#REF!</v>
      </c>
      <c r="DL96" s="661" t="e">
        <f t="shared" si="81"/>
        <v>#REF!</v>
      </c>
      <c r="DM96" s="662" t="e">
        <f t="shared" si="81"/>
        <v>#REF!</v>
      </c>
      <c r="DN96" s="663" t="e">
        <f t="shared" si="81"/>
        <v>#REF!</v>
      </c>
      <c r="DO96" s="664" t="e">
        <f t="shared" si="81"/>
        <v>#REF!</v>
      </c>
      <c r="DP96" s="661" t="e">
        <f t="shared" si="81"/>
        <v>#REF!</v>
      </c>
      <c r="DQ96" s="662" t="e">
        <f t="shared" si="81"/>
        <v>#REF!</v>
      </c>
      <c r="DR96" s="663" t="e">
        <f t="shared" si="81"/>
        <v>#REF!</v>
      </c>
      <c r="DS96" s="664" t="e">
        <f t="shared" si="81"/>
        <v>#REF!</v>
      </c>
      <c r="DT96" s="661" t="e">
        <f t="shared" si="81"/>
        <v>#REF!</v>
      </c>
      <c r="DU96" s="662" t="e">
        <f t="shared" si="81"/>
        <v>#REF!</v>
      </c>
      <c r="DV96" s="663" t="e">
        <f t="shared" si="81"/>
        <v>#REF!</v>
      </c>
      <c r="DW96" s="664" t="e">
        <f t="shared" si="81"/>
        <v>#REF!</v>
      </c>
      <c r="DX96" s="661" t="e">
        <f t="shared" si="81"/>
        <v>#REF!</v>
      </c>
      <c r="DY96" s="662" t="e">
        <f t="shared" si="81"/>
        <v>#REF!</v>
      </c>
      <c r="DZ96" s="663" t="e">
        <f t="shared" si="81"/>
        <v>#REF!</v>
      </c>
      <c r="EA96" s="664" t="e">
        <f t="shared" si="81"/>
        <v>#REF!</v>
      </c>
    </row>
    <row r="97" spans="2:131" ht="12.75" hidden="1" customHeight="1">
      <c r="B97" s="649"/>
      <c r="C97" s="650"/>
      <c r="D97" s="665" t="s">
        <v>677</v>
      </c>
      <c r="E97" s="666" t="s">
        <v>678</v>
      </c>
      <c r="F97" s="667"/>
      <c r="G97" s="668">
        <f>IF(F97=0,0,F97/F$115)</f>
        <v>0</v>
      </c>
      <c r="H97" s="669"/>
      <c r="I97" s="670"/>
      <c r="J97" s="670"/>
      <c r="K97" s="671"/>
      <c r="L97" s="672">
        <f>IF(O97&lt;&gt;0,(O97/$F97)*100,0)</f>
        <v>0</v>
      </c>
      <c r="M97" s="672">
        <f>ROUND(O97*[5]QCI!$R$16,2)</f>
        <v>0</v>
      </c>
      <c r="N97" s="673">
        <f>O97-M97</f>
        <v>0</v>
      </c>
      <c r="O97" s="674"/>
      <c r="P97" s="675">
        <f>IF(S97&lt;&gt;0,(S97/$F97)*100,0)</f>
        <v>0</v>
      </c>
      <c r="Q97" s="672">
        <f>ROUND(S97*[5]QCI!$R$16,2)</f>
        <v>0</v>
      </c>
      <c r="R97" s="672">
        <f>S97-Q97</f>
        <v>0</v>
      </c>
      <c r="S97" s="674"/>
      <c r="T97" s="675">
        <f>IF(W97&lt;&gt;0,(W97/$F97)*100,0)</f>
        <v>0</v>
      </c>
      <c r="U97" s="672">
        <f>ROUND(W97*[5]QCI!$R$16,2)</f>
        <v>0</v>
      </c>
      <c r="V97" s="672">
        <f>W97-U97</f>
        <v>0</v>
      </c>
      <c r="W97" s="674"/>
      <c r="X97" s="675">
        <f>IF(AA97&lt;&gt;0,(AA97/$F97)*100,0)</f>
        <v>0</v>
      </c>
      <c r="Y97" s="672">
        <f>ROUND(AA97*[5]QCI!$R$16,2)</f>
        <v>0</v>
      </c>
      <c r="Z97" s="672">
        <f>AA97-Y97</f>
        <v>0</v>
      </c>
      <c r="AA97" s="674"/>
      <c r="AB97" s="675">
        <f>IF(AE97&lt;&gt;0,(AE97/$F97)*100,0)</f>
        <v>0</v>
      </c>
      <c r="AC97" s="672">
        <f>ROUND(AE97*[5]QCI!$R$16,2)</f>
        <v>0</v>
      </c>
      <c r="AD97" s="672">
        <f>AE97-AC97</f>
        <v>0</v>
      </c>
      <c r="AE97" s="674"/>
      <c r="AF97" s="675">
        <f>IF(AI97&lt;&gt;0,(AI97/$F97)*100,0)</f>
        <v>0</v>
      </c>
      <c r="AG97" s="672">
        <f>ROUND(AI97*[5]QCI!$R$16,2)</f>
        <v>0</v>
      </c>
      <c r="AH97" s="672">
        <f>AI97-AG97</f>
        <v>0</v>
      </c>
      <c r="AI97" s="674"/>
      <c r="AJ97" s="675">
        <f>IF(AM97&lt;&gt;0,(AM97/$F97)*100,0)</f>
        <v>0</v>
      </c>
      <c r="AK97" s="672">
        <f>ROUND(AM97*[5]QCI!$R$16,2)</f>
        <v>0</v>
      </c>
      <c r="AL97" s="672">
        <f>AM97-AK97</f>
        <v>0</v>
      </c>
      <c r="AM97" s="674"/>
      <c r="AN97" s="675">
        <f>IF(AQ97&lt;&gt;0,(AQ97/$F97)*100,0)</f>
        <v>0</v>
      </c>
      <c r="AO97" s="672">
        <f>ROUND(AQ97*[5]QCI!$R$16,2)</f>
        <v>0</v>
      </c>
      <c r="AP97" s="672">
        <f>AQ97-AO97</f>
        <v>0</v>
      </c>
      <c r="AQ97" s="674"/>
      <c r="AR97" s="675">
        <f>IF(AU97&lt;&gt;0,(AU97/$F97)*100,0)</f>
        <v>0</v>
      </c>
      <c r="AS97" s="672">
        <f>ROUND(AU97*[5]QCI!$R$16,2)</f>
        <v>0</v>
      </c>
      <c r="AT97" s="672">
        <f>AU97-AS97</f>
        <v>0</v>
      </c>
      <c r="AU97" s="674"/>
      <c r="AV97" s="675">
        <f>IF(AY97&lt;&gt;0,(AY97/$F97)*100,0)</f>
        <v>0</v>
      </c>
      <c r="AW97" s="672">
        <f>ROUND(AY97*[5]QCI!$R$16,2)</f>
        <v>0</v>
      </c>
      <c r="AX97" s="672">
        <f>AY97-AW97</f>
        <v>0</v>
      </c>
      <c r="AY97" s="674"/>
      <c r="AZ97" s="675">
        <f>IF(BC97&lt;&gt;0,(BC97/$F97)*100,0)</f>
        <v>0</v>
      </c>
      <c r="BA97" s="672">
        <f>ROUND(BC97*[5]QCI!$R$16,2)</f>
        <v>0</v>
      </c>
      <c r="BB97" s="672">
        <f>BC97-BA97</f>
        <v>0</v>
      </c>
      <c r="BC97" s="674"/>
      <c r="BD97" s="675">
        <f>IF(BG97&lt;&gt;0,(BG97/$F97)*100,0)</f>
        <v>0</v>
      </c>
      <c r="BE97" s="672">
        <f>ROUND(BG97*[5]QCI!$R$16,2)</f>
        <v>0</v>
      </c>
      <c r="BF97" s="672">
        <f>BG97-BE97</f>
        <v>0</v>
      </c>
      <c r="BG97" s="674"/>
      <c r="BH97" s="675">
        <f>IF(BK97&lt;&gt;0,(BK97/$F97)*100,0)</f>
        <v>0</v>
      </c>
      <c r="BI97" s="672">
        <f>ROUND(BK97*[5]QCI!$R$16,2)</f>
        <v>0</v>
      </c>
      <c r="BJ97" s="672">
        <f>BK97-BI97</f>
        <v>0</v>
      </c>
      <c r="BK97" s="674"/>
      <c r="BL97" s="675">
        <f>IF(BO97&lt;&gt;0,(BO97/$F97)*100,0)</f>
        <v>0</v>
      </c>
      <c r="BM97" s="672">
        <f>ROUND(BO97*[5]QCI!$R$16,2)</f>
        <v>0</v>
      </c>
      <c r="BN97" s="672">
        <f>BO97-BM97</f>
        <v>0</v>
      </c>
      <c r="BO97" s="674"/>
      <c r="BP97" s="675">
        <f>IF(BS97&lt;&gt;0,(BS97/$F97)*100,0)</f>
        <v>0</v>
      </c>
      <c r="BQ97" s="672">
        <f>ROUND(BS97*[5]QCI!$R$16,2)</f>
        <v>0</v>
      </c>
      <c r="BR97" s="672">
        <f>BS97-BQ97</f>
        <v>0</v>
      </c>
      <c r="BS97" s="674"/>
      <c r="BT97" s="675">
        <f>IF(BW97&lt;&gt;0,(BW97/$F97)*100,0)</f>
        <v>0</v>
      </c>
      <c r="BU97" s="672">
        <f>ROUND(BW97*[5]QCI!$R$16,2)</f>
        <v>0</v>
      </c>
      <c r="BV97" s="672">
        <f>BW97-BU97</f>
        <v>0</v>
      </c>
      <c r="BW97" s="674"/>
      <c r="BX97" s="675">
        <f>IF(CA97&lt;&gt;0,(CA97/$F97)*100,0)</f>
        <v>0</v>
      </c>
      <c r="BY97" s="672">
        <f>ROUND(CA97*[5]QCI!$R$16,2)</f>
        <v>0</v>
      </c>
      <c r="BZ97" s="672">
        <f>CA97-BY97</f>
        <v>0</v>
      </c>
      <c r="CA97" s="674"/>
      <c r="CB97" s="675">
        <f>IF(CE97&lt;&gt;0,(CE97/$F97)*100,0)</f>
        <v>0</v>
      </c>
      <c r="CC97" s="672">
        <f>ROUND(CE97*[5]QCI!$R$16,2)</f>
        <v>0</v>
      </c>
      <c r="CD97" s="672">
        <f>CE97-CC97</f>
        <v>0</v>
      </c>
      <c r="CE97" s="674"/>
      <c r="CF97" s="675">
        <f>IF(CI97&lt;&gt;0,(CI97/$F97)*100,0)</f>
        <v>0</v>
      </c>
      <c r="CG97" s="672">
        <f>ROUND(CI97*[5]QCI!$R$16,2)</f>
        <v>0</v>
      </c>
      <c r="CH97" s="672">
        <f>CI97-CG97</f>
        <v>0</v>
      </c>
      <c r="CI97" s="674"/>
      <c r="CJ97" s="675">
        <f>IF(CM97&lt;&gt;0,(CM97/$F97)*100,0)</f>
        <v>0</v>
      </c>
      <c r="CK97" s="672">
        <f>ROUND(CM97*[5]QCI!$R$16,2)</f>
        <v>0</v>
      </c>
      <c r="CL97" s="672">
        <f>CM97-CK97</f>
        <v>0</v>
      </c>
      <c r="CM97" s="674"/>
      <c r="CN97" s="675">
        <f>IF(CQ97&lt;&gt;0,(CQ97/$F97)*100,0)</f>
        <v>0</v>
      </c>
      <c r="CO97" s="672">
        <f>ROUND(CQ97*[5]QCI!$R$16,2)</f>
        <v>0</v>
      </c>
      <c r="CP97" s="672">
        <f>CQ97-CO97</f>
        <v>0</v>
      </c>
      <c r="CQ97" s="674"/>
      <c r="CR97" s="675">
        <f>IF(CU97&lt;&gt;0,(CU97/$F97)*100,0)</f>
        <v>0</v>
      </c>
      <c r="CS97" s="672">
        <f>ROUND(CU97*[5]QCI!$R$16,2)</f>
        <v>0</v>
      </c>
      <c r="CT97" s="672">
        <f>CU97-CS97</f>
        <v>0</v>
      </c>
      <c r="CU97" s="674"/>
      <c r="CV97" s="675">
        <f>IF(CY97&lt;&gt;0,(CY97/$F97)*100,0)</f>
        <v>0</v>
      </c>
      <c r="CW97" s="672">
        <f>ROUND(CY97*[5]QCI!$R$16,2)</f>
        <v>0</v>
      </c>
      <c r="CX97" s="672">
        <f>CY97-CW97</f>
        <v>0</v>
      </c>
      <c r="CY97" s="674"/>
      <c r="CZ97" s="675">
        <f>IF(DC97&lt;&gt;0,(DC97/$F97)*100,0)</f>
        <v>0</v>
      </c>
      <c r="DA97" s="672">
        <f>ROUND(DC97*[5]QCI!$R$16,2)</f>
        <v>0</v>
      </c>
      <c r="DB97" s="672">
        <f>DC97-DA97</f>
        <v>0</v>
      </c>
      <c r="DC97" s="674"/>
      <c r="DD97" s="675">
        <f>IF(DG97&lt;&gt;0,(DG97/$F97)*100,0)</f>
        <v>0</v>
      </c>
      <c r="DE97" s="672">
        <f>ROUND(DG97*[5]QCI!$R$16,2)</f>
        <v>0</v>
      </c>
      <c r="DF97" s="672">
        <f>DG97-DE97</f>
        <v>0</v>
      </c>
      <c r="DG97" s="674"/>
      <c r="DH97" s="675">
        <f>IF(DK97&lt;&gt;0,(DK97/$F97)*100,0)</f>
        <v>0</v>
      </c>
      <c r="DI97" s="672">
        <f>ROUND(DK97*[5]QCI!$R$16,2)</f>
        <v>0</v>
      </c>
      <c r="DJ97" s="672">
        <f>DK97-DI97</f>
        <v>0</v>
      </c>
      <c r="DK97" s="674"/>
      <c r="DL97" s="675">
        <f>IF(DO97&lt;&gt;0,(DO97/$F97)*100,0)</f>
        <v>0</v>
      </c>
      <c r="DM97" s="672">
        <f>ROUND(DO97*[5]QCI!$R$16,2)</f>
        <v>0</v>
      </c>
      <c r="DN97" s="672">
        <f>DO97-DM97</f>
        <v>0</v>
      </c>
      <c r="DO97" s="674"/>
      <c r="DP97" s="675">
        <f>IF(DS97&lt;&gt;0,(DS97/$F97)*100,0)</f>
        <v>0</v>
      </c>
      <c r="DQ97" s="672">
        <f>ROUND(DS97*[5]QCI!$R$16,2)</f>
        <v>0</v>
      </c>
      <c r="DR97" s="672">
        <f>DS97-DQ97</f>
        <v>0</v>
      </c>
      <c r="DS97" s="674"/>
      <c r="DT97" s="675">
        <f>IF(DW97&lt;&gt;0,(DW97/$F97)*100,0)</f>
        <v>0</v>
      </c>
      <c r="DU97" s="672">
        <f>ROUND(DW97*[5]QCI!$R$16,2)</f>
        <v>0</v>
      </c>
      <c r="DV97" s="672">
        <f>DW97-DU97</f>
        <v>0</v>
      </c>
      <c r="DW97" s="674"/>
      <c r="DX97" s="675">
        <f>IF(EA97&lt;&gt;0,(EA97/$F97)*100,0)</f>
        <v>0</v>
      </c>
      <c r="DY97" s="672">
        <f>ROUND(EA97*[5]QCI!$R$16,2)</f>
        <v>0</v>
      </c>
      <c r="DZ97" s="672">
        <f>EA97-DY97</f>
        <v>0</v>
      </c>
      <c r="EA97" s="674"/>
    </row>
    <row r="98" spans="2:131" ht="12.75" hidden="1" customHeight="1">
      <c r="B98" s="688"/>
      <c r="C98" s="650"/>
      <c r="D98" s="676" t="s">
        <v>679</v>
      </c>
      <c r="E98" s="677" t="s">
        <v>680</v>
      </c>
      <c r="F98" s="678" t="e">
        <f>IF(F97=0,F95,F97)</f>
        <v>#REF!</v>
      </c>
      <c r="G98" s="679"/>
      <c r="H98" s="680"/>
      <c r="I98" s="681"/>
      <c r="J98" s="681"/>
      <c r="K98" s="682"/>
      <c r="L98" s="683">
        <f t="shared" ref="L98:BW98" si="82">L97+H98</f>
        <v>0</v>
      </c>
      <c r="M98" s="683">
        <f t="shared" si="82"/>
        <v>0</v>
      </c>
      <c r="N98" s="684">
        <f t="shared" si="82"/>
        <v>0</v>
      </c>
      <c r="O98" s="685">
        <f t="shared" si="82"/>
        <v>0</v>
      </c>
      <c r="P98" s="686">
        <f t="shared" si="82"/>
        <v>0</v>
      </c>
      <c r="Q98" s="683">
        <f t="shared" si="82"/>
        <v>0</v>
      </c>
      <c r="R98" s="683">
        <f t="shared" si="82"/>
        <v>0</v>
      </c>
      <c r="S98" s="685">
        <f t="shared" si="82"/>
        <v>0</v>
      </c>
      <c r="T98" s="686">
        <f t="shared" si="82"/>
        <v>0</v>
      </c>
      <c r="U98" s="683">
        <f t="shared" si="82"/>
        <v>0</v>
      </c>
      <c r="V98" s="683">
        <f t="shared" si="82"/>
        <v>0</v>
      </c>
      <c r="W98" s="685">
        <f t="shared" si="82"/>
        <v>0</v>
      </c>
      <c r="X98" s="686">
        <f t="shared" si="82"/>
        <v>0</v>
      </c>
      <c r="Y98" s="683">
        <f t="shared" si="82"/>
        <v>0</v>
      </c>
      <c r="Z98" s="683">
        <f t="shared" si="82"/>
        <v>0</v>
      </c>
      <c r="AA98" s="685">
        <f t="shared" si="82"/>
        <v>0</v>
      </c>
      <c r="AB98" s="686">
        <f t="shared" si="82"/>
        <v>0</v>
      </c>
      <c r="AC98" s="683">
        <f t="shared" si="82"/>
        <v>0</v>
      </c>
      <c r="AD98" s="683">
        <f t="shared" si="82"/>
        <v>0</v>
      </c>
      <c r="AE98" s="685">
        <f t="shared" si="82"/>
        <v>0</v>
      </c>
      <c r="AF98" s="686">
        <f t="shared" si="82"/>
        <v>0</v>
      </c>
      <c r="AG98" s="683">
        <f t="shared" si="82"/>
        <v>0</v>
      </c>
      <c r="AH98" s="683">
        <f t="shared" si="82"/>
        <v>0</v>
      </c>
      <c r="AI98" s="685">
        <f t="shared" si="82"/>
        <v>0</v>
      </c>
      <c r="AJ98" s="686">
        <f t="shared" si="82"/>
        <v>0</v>
      </c>
      <c r="AK98" s="683">
        <f t="shared" si="82"/>
        <v>0</v>
      </c>
      <c r="AL98" s="683">
        <f t="shared" si="82"/>
        <v>0</v>
      </c>
      <c r="AM98" s="685">
        <f t="shared" si="82"/>
        <v>0</v>
      </c>
      <c r="AN98" s="686">
        <f t="shared" si="82"/>
        <v>0</v>
      </c>
      <c r="AO98" s="683">
        <f t="shared" si="82"/>
        <v>0</v>
      </c>
      <c r="AP98" s="683">
        <f t="shared" si="82"/>
        <v>0</v>
      </c>
      <c r="AQ98" s="685">
        <f t="shared" si="82"/>
        <v>0</v>
      </c>
      <c r="AR98" s="686">
        <f t="shared" si="82"/>
        <v>0</v>
      </c>
      <c r="AS98" s="683">
        <f t="shared" si="82"/>
        <v>0</v>
      </c>
      <c r="AT98" s="683">
        <f t="shared" si="82"/>
        <v>0</v>
      </c>
      <c r="AU98" s="685">
        <f t="shared" si="82"/>
        <v>0</v>
      </c>
      <c r="AV98" s="686">
        <f t="shared" si="82"/>
        <v>0</v>
      </c>
      <c r="AW98" s="683">
        <f t="shared" si="82"/>
        <v>0</v>
      </c>
      <c r="AX98" s="683">
        <f t="shared" si="82"/>
        <v>0</v>
      </c>
      <c r="AY98" s="685">
        <f t="shared" si="82"/>
        <v>0</v>
      </c>
      <c r="AZ98" s="686">
        <f t="shared" si="82"/>
        <v>0</v>
      </c>
      <c r="BA98" s="683">
        <f t="shared" si="82"/>
        <v>0</v>
      </c>
      <c r="BB98" s="683">
        <f t="shared" si="82"/>
        <v>0</v>
      </c>
      <c r="BC98" s="685">
        <f t="shared" si="82"/>
        <v>0</v>
      </c>
      <c r="BD98" s="686">
        <f t="shared" si="82"/>
        <v>0</v>
      </c>
      <c r="BE98" s="683">
        <f t="shared" si="82"/>
        <v>0</v>
      </c>
      <c r="BF98" s="683">
        <f t="shared" si="82"/>
        <v>0</v>
      </c>
      <c r="BG98" s="685">
        <f t="shared" si="82"/>
        <v>0</v>
      </c>
      <c r="BH98" s="686">
        <f t="shared" si="82"/>
        <v>0</v>
      </c>
      <c r="BI98" s="683">
        <f t="shared" si="82"/>
        <v>0</v>
      </c>
      <c r="BJ98" s="683">
        <f t="shared" si="82"/>
        <v>0</v>
      </c>
      <c r="BK98" s="685">
        <f t="shared" si="82"/>
        <v>0</v>
      </c>
      <c r="BL98" s="686">
        <f t="shared" si="82"/>
        <v>0</v>
      </c>
      <c r="BM98" s="683">
        <f t="shared" si="82"/>
        <v>0</v>
      </c>
      <c r="BN98" s="683">
        <f t="shared" si="82"/>
        <v>0</v>
      </c>
      <c r="BO98" s="685">
        <f t="shared" si="82"/>
        <v>0</v>
      </c>
      <c r="BP98" s="686">
        <f t="shared" si="82"/>
        <v>0</v>
      </c>
      <c r="BQ98" s="683">
        <f t="shared" si="82"/>
        <v>0</v>
      </c>
      <c r="BR98" s="683">
        <f t="shared" si="82"/>
        <v>0</v>
      </c>
      <c r="BS98" s="685">
        <f t="shared" si="82"/>
        <v>0</v>
      </c>
      <c r="BT98" s="686">
        <f t="shared" si="82"/>
        <v>0</v>
      </c>
      <c r="BU98" s="683">
        <f t="shared" si="82"/>
        <v>0</v>
      </c>
      <c r="BV98" s="683">
        <f t="shared" si="82"/>
        <v>0</v>
      </c>
      <c r="BW98" s="685">
        <f t="shared" si="82"/>
        <v>0</v>
      </c>
      <c r="BX98" s="686">
        <f t="shared" ref="BX98:EA98" si="83">BX97+BT98</f>
        <v>0</v>
      </c>
      <c r="BY98" s="683">
        <f t="shared" si="83"/>
        <v>0</v>
      </c>
      <c r="BZ98" s="683">
        <f t="shared" si="83"/>
        <v>0</v>
      </c>
      <c r="CA98" s="685">
        <f t="shared" si="83"/>
        <v>0</v>
      </c>
      <c r="CB98" s="686">
        <f t="shared" si="83"/>
        <v>0</v>
      </c>
      <c r="CC98" s="683">
        <f t="shared" si="83"/>
        <v>0</v>
      </c>
      <c r="CD98" s="683">
        <f t="shared" si="83"/>
        <v>0</v>
      </c>
      <c r="CE98" s="685">
        <f t="shared" si="83"/>
        <v>0</v>
      </c>
      <c r="CF98" s="686">
        <f t="shared" si="83"/>
        <v>0</v>
      </c>
      <c r="CG98" s="683">
        <f t="shared" si="83"/>
        <v>0</v>
      </c>
      <c r="CH98" s="683">
        <f t="shared" si="83"/>
        <v>0</v>
      </c>
      <c r="CI98" s="685">
        <f t="shared" si="83"/>
        <v>0</v>
      </c>
      <c r="CJ98" s="686">
        <f t="shared" si="83"/>
        <v>0</v>
      </c>
      <c r="CK98" s="683">
        <f t="shared" si="83"/>
        <v>0</v>
      </c>
      <c r="CL98" s="683">
        <f t="shared" si="83"/>
        <v>0</v>
      </c>
      <c r="CM98" s="685">
        <f t="shared" si="83"/>
        <v>0</v>
      </c>
      <c r="CN98" s="686">
        <f t="shared" si="83"/>
        <v>0</v>
      </c>
      <c r="CO98" s="683">
        <f t="shared" si="83"/>
        <v>0</v>
      </c>
      <c r="CP98" s="683">
        <f t="shared" si="83"/>
        <v>0</v>
      </c>
      <c r="CQ98" s="685">
        <f t="shared" si="83"/>
        <v>0</v>
      </c>
      <c r="CR98" s="686">
        <f t="shared" si="83"/>
        <v>0</v>
      </c>
      <c r="CS98" s="683">
        <f t="shared" si="83"/>
        <v>0</v>
      </c>
      <c r="CT98" s="683">
        <f t="shared" si="83"/>
        <v>0</v>
      </c>
      <c r="CU98" s="685">
        <f t="shared" si="83"/>
        <v>0</v>
      </c>
      <c r="CV98" s="686">
        <f t="shared" si="83"/>
        <v>0</v>
      </c>
      <c r="CW98" s="683">
        <f t="shared" si="83"/>
        <v>0</v>
      </c>
      <c r="CX98" s="683">
        <f t="shared" si="83"/>
        <v>0</v>
      </c>
      <c r="CY98" s="685">
        <f t="shared" si="83"/>
        <v>0</v>
      </c>
      <c r="CZ98" s="686">
        <f t="shared" si="83"/>
        <v>0</v>
      </c>
      <c r="DA98" s="683">
        <f t="shared" si="83"/>
        <v>0</v>
      </c>
      <c r="DB98" s="683">
        <f t="shared" si="83"/>
        <v>0</v>
      </c>
      <c r="DC98" s="685">
        <f t="shared" si="83"/>
        <v>0</v>
      </c>
      <c r="DD98" s="686">
        <f t="shared" si="83"/>
        <v>0</v>
      </c>
      <c r="DE98" s="683">
        <f t="shared" si="83"/>
        <v>0</v>
      </c>
      <c r="DF98" s="683">
        <f t="shared" si="83"/>
        <v>0</v>
      </c>
      <c r="DG98" s="685">
        <f t="shared" si="83"/>
        <v>0</v>
      </c>
      <c r="DH98" s="686">
        <f t="shared" si="83"/>
        <v>0</v>
      </c>
      <c r="DI98" s="683">
        <f t="shared" si="83"/>
        <v>0</v>
      </c>
      <c r="DJ98" s="683">
        <f t="shared" si="83"/>
        <v>0</v>
      </c>
      <c r="DK98" s="685">
        <f t="shared" si="83"/>
        <v>0</v>
      </c>
      <c r="DL98" s="686">
        <f t="shared" si="83"/>
        <v>0</v>
      </c>
      <c r="DM98" s="683">
        <f t="shared" si="83"/>
        <v>0</v>
      </c>
      <c r="DN98" s="683">
        <f t="shared" si="83"/>
        <v>0</v>
      </c>
      <c r="DO98" s="685">
        <f t="shared" si="83"/>
        <v>0</v>
      </c>
      <c r="DP98" s="686">
        <f t="shared" si="83"/>
        <v>0</v>
      </c>
      <c r="DQ98" s="683">
        <f t="shared" si="83"/>
        <v>0</v>
      </c>
      <c r="DR98" s="683">
        <f t="shared" si="83"/>
        <v>0</v>
      </c>
      <c r="DS98" s="685">
        <f t="shared" si="83"/>
        <v>0</v>
      </c>
      <c r="DT98" s="686">
        <f t="shared" si="83"/>
        <v>0</v>
      </c>
      <c r="DU98" s="683">
        <f t="shared" si="83"/>
        <v>0</v>
      </c>
      <c r="DV98" s="683">
        <f t="shared" si="83"/>
        <v>0</v>
      </c>
      <c r="DW98" s="685">
        <f t="shared" si="83"/>
        <v>0</v>
      </c>
      <c r="DX98" s="686">
        <f t="shared" si="83"/>
        <v>0</v>
      </c>
      <c r="DY98" s="683">
        <f t="shared" si="83"/>
        <v>0</v>
      </c>
      <c r="DZ98" s="683">
        <f t="shared" si="83"/>
        <v>0</v>
      </c>
      <c r="EA98" s="685">
        <f t="shared" si="83"/>
        <v>0</v>
      </c>
    </row>
    <row r="99" spans="2:131" ht="12.75" customHeight="1">
      <c r="B99" s="633">
        <v>22</v>
      </c>
      <c r="C99" s="687" t="e">
        <f>[5]QCI!C89</f>
        <v>#REF!</v>
      </c>
      <c r="D99" s="635" t="s">
        <v>674</v>
      </c>
      <c r="E99" s="636" t="s">
        <v>675</v>
      </c>
      <c r="F99" s="637" t="e">
        <f>[5]QCI!Y89</f>
        <v>#REF!</v>
      </c>
      <c r="G99" s="638" t="e">
        <f>'[5]Percentuais do Cronograma'!G35</f>
        <v>#REF!</v>
      </c>
      <c r="H99" s="639"/>
      <c r="I99" s="640"/>
      <c r="J99" s="640"/>
      <c r="K99" s="641"/>
      <c r="L99" s="642" t="e">
        <f>'[5]Percentuais do Cronograma'!H35</f>
        <v>#REF!</v>
      </c>
      <c r="M99" s="643" t="e">
        <f>L99*[5]QCI!$Y89*[5]QCI!$R89/100</f>
        <v>#REF!</v>
      </c>
      <c r="N99" s="644" t="e">
        <f>L99/100*[5]QCI!$Y89*([5]QCI!$U89+[5]QCI!$W89)</f>
        <v>#REF!</v>
      </c>
      <c r="O99" s="645" t="e">
        <f>M99+N99</f>
        <v>#REF!</v>
      </c>
      <c r="P99" s="646" t="e">
        <f>'[5]Percentuais do Cronograma'!L35</f>
        <v>#REF!</v>
      </c>
      <c r="Q99" s="647" t="e">
        <f>P99*[5]QCI!$Y89*[5]QCI!$R89/100</f>
        <v>#REF!</v>
      </c>
      <c r="R99" s="647" t="e">
        <f>P99/100*[5]QCI!$Y89*([5]QCI!$U89+[5]QCI!$W89)</f>
        <v>#REF!</v>
      </c>
      <c r="S99" s="648" t="e">
        <f>Q99+R99</f>
        <v>#REF!</v>
      </c>
      <c r="T99" s="646" t="e">
        <f>'[5]Percentuais do Cronograma'!P35</f>
        <v>#REF!</v>
      </c>
      <c r="U99" s="647" t="e">
        <f>T99*[5]QCI!$Y89*[5]QCI!$R89/100</f>
        <v>#REF!</v>
      </c>
      <c r="V99" s="647" t="e">
        <f>T99/100*[5]QCI!$Y89*([5]QCI!$U89+[5]QCI!$W89)</f>
        <v>#REF!</v>
      </c>
      <c r="W99" s="648" t="e">
        <f>U99+V99</f>
        <v>#REF!</v>
      </c>
      <c r="X99" s="646" t="e">
        <f>'[5]Percentuais do Cronograma'!T35</f>
        <v>#REF!</v>
      </c>
      <c r="Y99" s="647" t="e">
        <f>X99*[5]QCI!$Y89*[5]QCI!$R89/100</f>
        <v>#REF!</v>
      </c>
      <c r="Z99" s="647" t="e">
        <f>X99/100*[5]QCI!$Y89*([5]QCI!$U89+[5]QCI!$W89)</f>
        <v>#REF!</v>
      </c>
      <c r="AA99" s="648" t="e">
        <f>Y99+Z99</f>
        <v>#REF!</v>
      </c>
      <c r="AB99" s="646" t="e">
        <f>'[5]Percentuais do Cronograma'!X35</f>
        <v>#REF!</v>
      </c>
      <c r="AC99" s="647" t="e">
        <f>AB99*[5]QCI!$Y89*[5]QCI!$R89/100</f>
        <v>#REF!</v>
      </c>
      <c r="AD99" s="647" t="e">
        <f>AB99/100*[5]QCI!$Y89*([5]QCI!$U89+[5]QCI!$W89)</f>
        <v>#REF!</v>
      </c>
      <c r="AE99" s="648" t="e">
        <f>AC99+AD99</f>
        <v>#REF!</v>
      </c>
      <c r="AF99" s="646" t="e">
        <f>'[5]Percentuais do Cronograma'!AB35</f>
        <v>#REF!</v>
      </c>
      <c r="AG99" s="647" t="e">
        <f>AF99*[5]QCI!$Y89*[5]QCI!$R89/100</f>
        <v>#REF!</v>
      </c>
      <c r="AH99" s="647" t="e">
        <f>AF99/100*[5]QCI!$Y89*([5]QCI!$U89+[5]QCI!$W89)</f>
        <v>#REF!</v>
      </c>
      <c r="AI99" s="648" t="e">
        <f>AG99+AH99</f>
        <v>#REF!</v>
      </c>
      <c r="AJ99" s="646" t="e">
        <f>'[5]Percentuais do Cronograma'!AF35</f>
        <v>#REF!</v>
      </c>
      <c r="AK99" s="647" t="e">
        <f>AJ99*[5]QCI!$Y89*[5]QCI!$R89/100</f>
        <v>#REF!</v>
      </c>
      <c r="AL99" s="647" t="e">
        <f>AJ99/100*[5]QCI!$Y89*([5]QCI!$U89+[5]QCI!$W89)</f>
        <v>#REF!</v>
      </c>
      <c r="AM99" s="648" t="e">
        <f>AK99+AL99</f>
        <v>#REF!</v>
      </c>
      <c r="AN99" s="646" t="e">
        <f>'[5]Percentuais do Cronograma'!AJ35</f>
        <v>#REF!</v>
      </c>
      <c r="AO99" s="647" t="e">
        <f>AN99*[5]QCI!$Y89*[5]QCI!$R89/100</f>
        <v>#REF!</v>
      </c>
      <c r="AP99" s="647" t="e">
        <f>AN99/100*[5]QCI!$Y89*([5]QCI!$U89+[5]QCI!$W89)</f>
        <v>#REF!</v>
      </c>
      <c r="AQ99" s="648" t="e">
        <f>AO99+AP99</f>
        <v>#REF!</v>
      </c>
      <c r="AR99" s="646" t="e">
        <f>'[5]Percentuais do Cronograma'!AN35</f>
        <v>#REF!</v>
      </c>
      <c r="AS99" s="647" t="e">
        <f>AR99*[5]QCI!$Y89*[5]QCI!$R89/100</f>
        <v>#REF!</v>
      </c>
      <c r="AT99" s="647" t="e">
        <f>AR99/100*[5]QCI!$Y89*([5]QCI!$U89+[5]QCI!$W89)</f>
        <v>#REF!</v>
      </c>
      <c r="AU99" s="648" t="e">
        <f>AS99+AT99</f>
        <v>#REF!</v>
      </c>
      <c r="AV99" s="646" t="e">
        <f>'[5]Percentuais do Cronograma'!AR35</f>
        <v>#REF!</v>
      </c>
      <c r="AW99" s="647" t="e">
        <f>AV99*[5]QCI!$Y89*[5]QCI!$R89/100</f>
        <v>#REF!</v>
      </c>
      <c r="AX99" s="647" t="e">
        <f>AV99/100*[5]QCI!$Y89*([5]QCI!$U89+[5]QCI!$W89)</f>
        <v>#REF!</v>
      </c>
      <c r="AY99" s="648" t="e">
        <f>AW99+AX99</f>
        <v>#REF!</v>
      </c>
      <c r="AZ99" s="646" t="e">
        <f>'[5]Percentuais do Cronograma'!AV35</f>
        <v>#REF!</v>
      </c>
      <c r="BA99" s="647" t="e">
        <f>AZ99*[5]QCI!$Y89*[5]QCI!$R89/100</f>
        <v>#REF!</v>
      </c>
      <c r="BB99" s="647" t="e">
        <f>AZ99/100*[5]QCI!$Y89*([5]QCI!$U89+[5]QCI!$W89)</f>
        <v>#REF!</v>
      </c>
      <c r="BC99" s="648" t="e">
        <f>BA99+BB99</f>
        <v>#REF!</v>
      </c>
      <c r="BD99" s="646" t="e">
        <f>'[5]Percentuais do Cronograma'!AZ35</f>
        <v>#REF!</v>
      </c>
      <c r="BE99" s="647" t="e">
        <f>BD99*[5]QCI!$Y89*[5]QCI!$R89/100</f>
        <v>#REF!</v>
      </c>
      <c r="BF99" s="647" t="e">
        <f>BD99/100*[5]QCI!$Y89*([5]QCI!$U89+[5]QCI!$W89)</f>
        <v>#REF!</v>
      </c>
      <c r="BG99" s="648" t="e">
        <f>BE99+BF99</f>
        <v>#REF!</v>
      </c>
      <c r="BH99" s="646" t="e">
        <f>'[5]Percentuais do Cronograma'!BD35</f>
        <v>#REF!</v>
      </c>
      <c r="BI99" s="647" t="e">
        <f>BH99*[5]QCI!$Y89*[5]QCI!$R89/100</f>
        <v>#REF!</v>
      </c>
      <c r="BJ99" s="647" t="e">
        <f>BH99/100*[5]QCI!$Y89*([5]QCI!$U89+[5]QCI!$W89)</f>
        <v>#REF!</v>
      </c>
      <c r="BK99" s="648" t="e">
        <f>BI99+BJ99</f>
        <v>#REF!</v>
      </c>
      <c r="BL99" s="646" t="e">
        <f>'[5]Percentuais do Cronograma'!BH35</f>
        <v>#REF!</v>
      </c>
      <c r="BM99" s="647" t="e">
        <f>BL99*[5]QCI!$Y89*[5]QCI!$R89/100</f>
        <v>#REF!</v>
      </c>
      <c r="BN99" s="647" t="e">
        <f>BL99/100*[5]QCI!$Y89*([5]QCI!$U89+[5]QCI!$W89)</f>
        <v>#REF!</v>
      </c>
      <c r="BO99" s="648" t="e">
        <f>BM99+BN99</f>
        <v>#REF!</v>
      </c>
      <c r="BP99" s="646" t="e">
        <f>'[5]Percentuais do Cronograma'!BL35</f>
        <v>#REF!</v>
      </c>
      <c r="BQ99" s="647" t="e">
        <f>BP99*[5]QCI!$Y89*[5]QCI!$R89/100</f>
        <v>#REF!</v>
      </c>
      <c r="BR99" s="647" t="e">
        <f>BP99/100*[5]QCI!$Y89*([5]QCI!$U89+[5]QCI!$W89)</f>
        <v>#REF!</v>
      </c>
      <c r="BS99" s="648" t="e">
        <f>BQ99+BR99</f>
        <v>#REF!</v>
      </c>
      <c r="BT99" s="646" t="e">
        <f>'[5]Percentuais do Cronograma'!BP35</f>
        <v>#REF!</v>
      </c>
      <c r="BU99" s="647" t="e">
        <f>BT99*[5]QCI!$Y89*[5]QCI!$R89/100</f>
        <v>#REF!</v>
      </c>
      <c r="BV99" s="647" t="e">
        <f>BT99/100*[5]QCI!$Y89*([5]QCI!$U89+[5]QCI!$W89)</f>
        <v>#REF!</v>
      </c>
      <c r="BW99" s="648" t="e">
        <f>BU99+BV99</f>
        <v>#REF!</v>
      </c>
      <c r="BX99" s="646" t="e">
        <f>'[5]Percentuais do Cronograma'!BT35</f>
        <v>#REF!</v>
      </c>
      <c r="BY99" s="647" t="e">
        <f>BX99*[5]QCI!$Y89*[5]QCI!$R89/100</f>
        <v>#REF!</v>
      </c>
      <c r="BZ99" s="647" t="e">
        <f>BX99/100*[5]QCI!$Y89*([5]QCI!$U89+[5]QCI!$W89)</f>
        <v>#REF!</v>
      </c>
      <c r="CA99" s="648" t="e">
        <f>BY99+BZ99</f>
        <v>#REF!</v>
      </c>
      <c r="CB99" s="646" t="e">
        <f>'[5]Percentuais do Cronograma'!BX35</f>
        <v>#REF!</v>
      </c>
      <c r="CC99" s="647" t="e">
        <f>CB99*[5]QCI!$Y89*[5]QCI!$R89/100</f>
        <v>#REF!</v>
      </c>
      <c r="CD99" s="647" t="e">
        <f>CB99/100*[5]QCI!$Y89*([5]QCI!$U89+[5]QCI!$W89)</f>
        <v>#REF!</v>
      </c>
      <c r="CE99" s="648" t="e">
        <f>CC99+CD99</f>
        <v>#REF!</v>
      </c>
      <c r="CF99" s="646" t="e">
        <f>'[5]Percentuais do Cronograma'!CB35</f>
        <v>#REF!</v>
      </c>
      <c r="CG99" s="647" t="e">
        <f>CF99*[5]QCI!$Y89*[5]QCI!$R89/100</f>
        <v>#REF!</v>
      </c>
      <c r="CH99" s="647" t="e">
        <f>CF99/100*[5]QCI!$Y89*([5]QCI!$U89+[5]QCI!$W89)</f>
        <v>#REF!</v>
      </c>
      <c r="CI99" s="648" t="e">
        <f>CG99+CH99</f>
        <v>#REF!</v>
      </c>
      <c r="CJ99" s="646" t="e">
        <f>'[5]Percentuais do Cronograma'!CF35</f>
        <v>#REF!</v>
      </c>
      <c r="CK99" s="647" t="e">
        <f>CJ99*[5]QCI!$Y89*[5]QCI!$R89/100</f>
        <v>#REF!</v>
      </c>
      <c r="CL99" s="647" t="e">
        <f>CJ99/100*[5]QCI!$Y89*([5]QCI!$U89+[5]QCI!$W89)</f>
        <v>#REF!</v>
      </c>
      <c r="CM99" s="648" t="e">
        <f>CK99+CL99</f>
        <v>#REF!</v>
      </c>
      <c r="CN99" s="646" t="e">
        <f>'[5]Percentuais do Cronograma'!CJ35</f>
        <v>#REF!</v>
      </c>
      <c r="CO99" s="647" t="e">
        <f>CN99*[5]QCI!$Y89*[5]QCI!$R89/100</f>
        <v>#REF!</v>
      </c>
      <c r="CP99" s="647" t="e">
        <f>CN99/100*[5]QCI!$Y89*([5]QCI!$U89+[5]QCI!$W89)</f>
        <v>#REF!</v>
      </c>
      <c r="CQ99" s="648" t="e">
        <f>CO99+CP99</f>
        <v>#REF!</v>
      </c>
      <c r="CR99" s="646" t="e">
        <f>'[5]Percentuais do Cronograma'!CN35</f>
        <v>#REF!</v>
      </c>
      <c r="CS99" s="647" t="e">
        <f>CR99*[5]QCI!$Y89*[5]QCI!$R89/100</f>
        <v>#REF!</v>
      </c>
      <c r="CT99" s="647" t="e">
        <f>CR99/100*[5]QCI!$Y89*([5]QCI!$U89+[5]QCI!$W89)</f>
        <v>#REF!</v>
      </c>
      <c r="CU99" s="648" t="e">
        <f>CS99+CT99</f>
        <v>#REF!</v>
      </c>
      <c r="CV99" s="646" t="e">
        <f>'[5]Percentuais do Cronograma'!CR35</f>
        <v>#REF!</v>
      </c>
      <c r="CW99" s="647" t="e">
        <f>CV99*[5]QCI!$Y89*[5]QCI!$R89/100</f>
        <v>#REF!</v>
      </c>
      <c r="CX99" s="647" t="e">
        <f>CV99/100*[5]QCI!$Y89*([5]QCI!$U89+[5]QCI!$W89)</f>
        <v>#REF!</v>
      </c>
      <c r="CY99" s="648" t="e">
        <f>CW99+CX99</f>
        <v>#REF!</v>
      </c>
      <c r="CZ99" s="646" t="e">
        <f>'[5]Percentuais do Cronograma'!CV35</f>
        <v>#REF!</v>
      </c>
      <c r="DA99" s="647" t="e">
        <f>CZ99*[5]QCI!$Y89*[5]QCI!$R89/100</f>
        <v>#REF!</v>
      </c>
      <c r="DB99" s="647" t="e">
        <f>CZ99/100*[5]QCI!$Y89*([5]QCI!$U89+[5]QCI!$W89)</f>
        <v>#REF!</v>
      </c>
      <c r="DC99" s="648" t="e">
        <f>DA99+DB99</f>
        <v>#REF!</v>
      </c>
      <c r="DD99" s="646" t="e">
        <f>'[5]Percentuais do Cronograma'!CZ35</f>
        <v>#REF!</v>
      </c>
      <c r="DE99" s="647" t="e">
        <f>DD99*[5]QCI!$Y89*[5]QCI!$R89/100</f>
        <v>#REF!</v>
      </c>
      <c r="DF99" s="647" t="e">
        <f>DD99/100*[5]QCI!$Y89*([5]QCI!$U89+[5]QCI!$W89)</f>
        <v>#REF!</v>
      </c>
      <c r="DG99" s="648" t="e">
        <f>DE99+DF99</f>
        <v>#REF!</v>
      </c>
      <c r="DH99" s="646" t="e">
        <f>'[5]Percentuais do Cronograma'!DD35</f>
        <v>#REF!</v>
      </c>
      <c r="DI99" s="647" t="e">
        <f>DH99*[5]QCI!$Y89*[5]QCI!$R89/100</f>
        <v>#REF!</v>
      </c>
      <c r="DJ99" s="647" t="e">
        <f>DH99/100*[5]QCI!$Y89*([5]QCI!$U89+[5]QCI!$W89)</f>
        <v>#REF!</v>
      </c>
      <c r="DK99" s="648" t="e">
        <f>DI99+DJ99</f>
        <v>#REF!</v>
      </c>
      <c r="DL99" s="646" t="e">
        <f>'[5]Percentuais do Cronograma'!DH35</f>
        <v>#REF!</v>
      </c>
      <c r="DM99" s="647" t="e">
        <f>DL99*[5]QCI!$Y89*[5]QCI!$R89/100</f>
        <v>#REF!</v>
      </c>
      <c r="DN99" s="647" t="e">
        <f>DL99/100*[5]QCI!$Y89*([5]QCI!$U89+[5]QCI!$W89)</f>
        <v>#REF!</v>
      </c>
      <c r="DO99" s="648" t="e">
        <f>DM99+DN99</f>
        <v>#REF!</v>
      </c>
      <c r="DP99" s="646" t="e">
        <f>'[5]Percentuais do Cronograma'!DL35</f>
        <v>#REF!</v>
      </c>
      <c r="DQ99" s="647" t="e">
        <f>DP99*[5]QCI!$Y89*[5]QCI!$R89/100</f>
        <v>#REF!</v>
      </c>
      <c r="DR99" s="647" t="e">
        <f>DP99/100*[5]QCI!$Y89*([5]QCI!$U89+[5]QCI!$W89)</f>
        <v>#REF!</v>
      </c>
      <c r="DS99" s="648" t="e">
        <f>DQ99+DR99</f>
        <v>#REF!</v>
      </c>
      <c r="DT99" s="646" t="e">
        <f>'[5]Percentuais do Cronograma'!DP35</f>
        <v>#REF!</v>
      </c>
      <c r="DU99" s="647" t="e">
        <f>DT99*[5]QCI!$Y89*[5]QCI!$R89/100</f>
        <v>#REF!</v>
      </c>
      <c r="DV99" s="647" t="e">
        <f>DT99/100*[5]QCI!$Y89*([5]QCI!$U89+[5]QCI!$W89)</f>
        <v>#REF!</v>
      </c>
      <c r="DW99" s="648" t="e">
        <f>DU99+DV99</f>
        <v>#REF!</v>
      </c>
      <c r="DX99" s="646" t="e">
        <f>'[5]Percentuais do Cronograma'!DT35</f>
        <v>#REF!</v>
      </c>
      <c r="DY99" s="647" t="e">
        <f>DX99*[5]QCI!$Y89*[5]QCI!$R89/100</f>
        <v>#REF!</v>
      </c>
      <c r="DZ99" s="647" t="e">
        <f>DX99/100*[5]QCI!$Y89*([5]QCI!$U89+[5]QCI!$W89)</f>
        <v>#REF!</v>
      </c>
      <c r="EA99" s="648" t="e">
        <f>DY99+DZ99</f>
        <v>#REF!</v>
      </c>
    </row>
    <row r="100" spans="2:131" ht="12.75" hidden="1" customHeight="1">
      <c r="B100" s="649"/>
      <c r="C100" s="650"/>
      <c r="D100" s="651" t="s">
        <v>674</v>
      </c>
      <c r="E100" s="652" t="s">
        <v>676</v>
      </c>
      <c r="F100" s="653">
        <f>IF(F101&lt;&gt;0,F99-F101,0)</f>
        <v>0</v>
      </c>
      <c r="G100" s="654"/>
      <c r="H100" s="655"/>
      <c r="I100" s="656"/>
      <c r="J100" s="656"/>
      <c r="K100" s="657"/>
      <c r="L100" s="658" t="e">
        <f t="shared" ref="L100:BW100" si="84">L99+H100</f>
        <v>#REF!</v>
      </c>
      <c r="M100" s="658" t="e">
        <f t="shared" si="84"/>
        <v>#REF!</v>
      </c>
      <c r="N100" s="659" t="e">
        <f t="shared" si="84"/>
        <v>#REF!</v>
      </c>
      <c r="O100" s="660" t="e">
        <f t="shared" si="84"/>
        <v>#REF!</v>
      </c>
      <c r="P100" s="661" t="e">
        <f t="shared" si="84"/>
        <v>#REF!</v>
      </c>
      <c r="Q100" s="662" t="e">
        <f t="shared" si="84"/>
        <v>#REF!</v>
      </c>
      <c r="R100" s="663" t="e">
        <f t="shared" si="84"/>
        <v>#REF!</v>
      </c>
      <c r="S100" s="664" t="e">
        <f t="shared" si="84"/>
        <v>#REF!</v>
      </c>
      <c r="T100" s="661" t="e">
        <f t="shared" si="84"/>
        <v>#REF!</v>
      </c>
      <c r="U100" s="662" t="e">
        <f t="shared" si="84"/>
        <v>#REF!</v>
      </c>
      <c r="V100" s="663" t="e">
        <f t="shared" si="84"/>
        <v>#REF!</v>
      </c>
      <c r="W100" s="664" t="e">
        <f t="shared" si="84"/>
        <v>#REF!</v>
      </c>
      <c r="X100" s="661" t="e">
        <f t="shared" si="84"/>
        <v>#REF!</v>
      </c>
      <c r="Y100" s="662" t="e">
        <f t="shared" si="84"/>
        <v>#REF!</v>
      </c>
      <c r="Z100" s="663" t="e">
        <f t="shared" si="84"/>
        <v>#REF!</v>
      </c>
      <c r="AA100" s="664" t="e">
        <f t="shared" si="84"/>
        <v>#REF!</v>
      </c>
      <c r="AB100" s="661" t="e">
        <f t="shared" si="84"/>
        <v>#REF!</v>
      </c>
      <c r="AC100" s="662" t="e">
        <f t="shared" si="84"/>
        <v>#REF!</v>
      </c>
      <c r="AD100" s="663" t="e">
        <f t="shared" si="84"/>
        <v>#REF!</v>
      </c>
      <c r="AE100" s="664" t="e">
        <f t="shared" si="84"/>
        <v>#REF!</v>
      </c>
      <c r="AF100" s="661" t="e">
        <f t="shared" si="84"/>
        <v>#REF!</v>
      </c>
      <c r="AG100" s="662" t="e">
        <f t="shared" si="84"/>
        <v>#REF!</v>
      </c>
      <c r="AH100" s="663" t="e">
        <f t="shared" si="84"/>
        <v>#REF!</v>
      </c>
      <c r="AI100" s="664" t="e">
        <f t="shared" si="84"/>
        <v>#REF!</v>
      </c>
      <c r="AJ100" s="661" t="e">
        <f t="shared" si="84"/>
        <v>#REF!</v>
      </c>
      <c r="AK100" s="662" t="e">
        <f t="shared" si="84"/>
        <v>#REF!</v>
      </c>
      <c r="AL100" s="663" t="e">
        <f t="shared" si="84"/>
        <v>#REF!</v>
      </c>
      <c r="AM100" s="664" t="e">
        <f t="shared" si="84"/>
        <v>#REF!</v>
      </c>
      <c r="AN100" s="661" t="e">
        <f t="shared" si="84"/>
        <v>#REF!</v>
      </c>
      <c r="AO100" s="662" t="e">
        <f t="shared" si="84"/>
        <v>#REF!</v>
      </c>
      <c r="AP100" s="663" t="e">
        <f t="shared" si="84"/>
        <v>#REF!</v>
      </c>
      <c r="AQ100" s="664" t="e">
        <f t="shared" si="84"/>
        <v>#REF!</v>
      </c>
      <c r="AR100" s="661" t="e">
        <f t="shared" si="84"/>
        <v>#REF!</v>
      </c>
      <c r="AS100" s="662" t="e">
        <f t="shared" si="84"/>
        <v>#REF!</v>
      </c>
      <c r="AT100" s="663" t="e">
        <f t="shared" si="84"/>
        <v>#REF!</v>
      </c>
      <c r="AU100" s="664" t="e">
        <f t="shared" si="84"/>
        <v>#REF!</v>
      </c>
      <c r="AV100" s="661" t="e">
        <f t="shared" si="84"/>
        <v>#REF!</v>
      </c>
      <c r="AW100" s="662" t="e">
        <f t="shared" si="84"/>
        <v>#REF!</v>
      </c>
      <c r="AX100" s="663" t="e">
        <f t="shared" si="84"/>
        <v>#REF!</v>
      </c>
      <c r="AY100" s="664" t="e">
        <f t="shared" si="84"/>
        <v>#REF!</v>
      </c>
      <c r="AZ100" s="661" t="e">
        <f t="shared" si="84"/>
        <v>#REF!</v>
      </c>
      <c r="BA100" s="662" t="e">
        <f t="shared" si="84"/>
        <v>#REF!</v>
      </c>
      <c r="BB100" s="663" t="e">
        <f t="shared" si="84"/>
        <v>#REF!</v>
      </c>
      <c r="BC100" s="664" t="e">
        <f t="shared" si="84"/>
        <v>#REF!</v>
      </c>
      <c r="BD100" s="661" t="e">
        <f t="shared" si="84"/>
        <v>#REF!</v>
      </c>
      <c r="BE100" s="662" t="e">
        <f t="shared" si="84"/>
        <v>#REF!</v>
      </c>
      <c r="BF100" s="663" t="e">
        <f t="shared" si="84"/>
        <v>#REF!</v>
      </c>
      <c r="BG100" s="664" t="e">
        <f t="shared" si="84"/>
        <v>#REF!</v>
      </c>
      <c r="BH100" s="661" t="e">
        <f t="shared" si="84"/>
        <v>#REF!</v>
      </c>
      <c r="BI100" s="662" t="e">
        <f t="shared" si="84"/>
        <v>#REF!</v>
      </c>
      <c r="BJ100" s="663" t="e">
        <f t="shared" si="84"/>
        <v>#REF!</v>
      </c>
      <c r="BK100" s="664" t="e">
        <f t="shared" si="84"/>
        <v>#REF!</v>
      </c>
      <c r="BL100" s="661" t="e">
        <f t="shared" si="84"/>
        <v>#REF!</v>
      </c>
      <c r="BM100" s="662" t="e">
        <f t="shared" si="84"/>
        <v>#REF!</v>
      </c>
      <c r="BN100" s="663" t="e">
        <f t="shared" si="84"/>
        <v>#REF!</v>
      </c>
      <c r="BO100" s="664" t="e">
        <f t="shared" si="84"/>
        <v>#REF!</v>
      </c>
      <c r="BP100" s="661" t="e">
        <f t="shared" si="84"/>
        <v>#REF!</v>
      </c>
      <c r="BQ100" s="662" t="e">
        <f t="shared" si="84"/>
        <v>#REF!</v>
      </c>
      <c r="BR100" s="663" t="e">
        <f t="shared" si="84"/>
        <v>#REF!</v>
      </c>
      <c r="BS100" s="664" t="e">
        <f t="shared" si="84"/>
        <v>#REF!</v>
      </c>
      <c r="BT100" s="661" t="e">
        <f t="shared" si="84"/>
        <v>#REF!</v>
      </c>
      <c r="BU100" s="662" t="e">
        <f t="shared" si="84"/>
        <v>#REF!</v>
      </c>
      <c r="BV100" s="663" t="e">
        <f t="shared" si="84"/>
        <v>#REF!</v>
      </c>
      <c r="BW100" s="664" t="e">
        <f t="shared" si="84"/>
        <v>#REF!</v>
      </c>
      <c r="BX100" s="661" t="e">
        <f t="shared" ref="BX100:EA100" si="85">BX99+BT100</f>
        <v>#REF!</v>
      </c>
      <c r="BY100" s="662" t="e">
        <f t="shared" si="85"/>
        <v>#REF!</v>
      </c>
      <c r="BZ100" s="663" t="e">
        <f t="shared" si="85"/>
        <v>#REF!</v>
      </c>
      <c r="CA100" s="664" t="e">
        <f t="shared" si="85"/>
        <v>#REF!</v>
      </c>
      <c r="CB100" s="661" t="e">
        <f t="shared" si="85"/>
        <v>#REF!</v>
      </c>
      <c r="CC100" s="662" t="e">
        <f t="shared" si="85"/>
        <v>#REF!</v>
      </c>
      <c r="CD100" s="663" t="e">
        <f t="shared" si="85"/>
        <v>#REF!</v>
      </c>
      <c r="CE100" s="664" t="e">
        <f t="shared" si="85"/>
        <v>#REF!</v>
      </c>
      <c r="CF100" s="661" t="e">
        <f t="shared" si="85"/>
        <v>#REF!</v>
      </c>
      <c r="CG100" s="662" t="e">
        <f t="shared" si="85"/>
        <v>#REF!</v>
      </c>
      <c r="CH100" s="663" t="e">
        <f t="shared" si="85"/>
        <v>#REF!</v>
      </c>
      <c r="CI100" s="664" t="e">
        <f t="shared" si="85"/>
        <v>#REF!</v>
      </c>
      <c r="CJ100" s="661" t="e">
        <f t="shared" si="85"/>
        <v>#REF!</v>
      </c>
      <c r="CK100" s="662" t="e">
        <f t="shared" si="85"/>
        <v>#REF!</v>
      </c>
      <c r="CL100" s="663" t="e">
        <f t="shared" si="85"/>
        <v>#REF!</v>
      </c>
      <c r="CM100" s="664" t="e">
        <f t="shared" si="85"/>
        <v>#REF!</v>
      </c>
      <c r="CN100" s="661" t="e">
        <f t="shared" si="85"/>
        <v>#REF!</v>
      </c>
      <c r="CO100" s="662" t="e">
        <f t="shared" si="85"/>
        <v>#REF!</v>
      </c>
      <c r="CP100" s="663" t="e">
        <f t="shared" si="85"/>
        <v>#REF!</v>
      </c>
      <c r="CQ100" s="664" t="e">
        <f t="shared" si="85"/>
        <v>#REF!</v>
      </c>
      <c r="CR100" s="661" t="e">
        <f t="shared" si="85"/>
        <v>#REF!</v>
      </c>
      <c r="CS100" s="662" t="e">
        <f t="shared" si="85"/>
        <v>#REF!</v>
      </c>
      <c r="CT100" s="663" t="e">
        <f t="shared" si="85"/>
        <v>#REF!</v>
      </c>
      <c r="CU100" s="664" t="e">
        <f t="shared" si="85"/>
        <v>#REF!</v>
      </c>
      <c r="CV100" s="661" t="e">
        <f t="shared" si="85"/>
        <v>#REF!</v>
      </c>
      <c r="CW100" s="662" t="e">
        <f t="shared" si="85"/>
        <v>#REF!</v>
      </c>
      <c r="CX100" s="663" t="e">
        <f t="shared" si="85"/>
        <v>#REF!</v>
      </c>
      <c r="CY100" s="664" t="e">
        <f t="shared" si="85"/>
        <v>#REF!</v>
      </c>
      <c r="CZ100" s="661" t="e">
        <f t="shared" si="85"/>
        <v>#REF!</v>
      </c>
      <c r="DA100" s="662" t="e">
        <f t="shared" si="85"/>
        <v>#REF!</v>
      </c>
      <c r="DB100" s="663" t="e">
        <f t="shared" si="85"/>
        <v>#REF!</v>
      </c>
      <c r="DC100" s="664" t="e">
        <f t="shared" si="85"/>
        <v>#REF!</v>
      </c>
      <c r="DD100" s="661" t="e">
        <f t="shared" si="85"/>
        <v>#REF!</v>
      </c>
      <c r="DE100" s="662" t="e">
        <f t="shared" si="85"/>
        <v>#REF!</v>
      </c>
      <c r="DF100" s="663" t="e">
        <f t="shared" si="85"/>
        <v>#REF!</v>
      </c>
      <c r="DG100" s="664" t="e">
        <f t="shared" si="85"/>
        <v>#REF!</v>
      </c>
      <c r="DH100" s="661" t="e">
        <f t="shared" si="85"/>
        <v>#REF!</v>
      </c>
      <c r="DI100" s="662" t="e">
        <f t="shared" si="85"/>
        <v>#REF!</v>
      </c>
      <c r="DJ100" s="663" t="e">
        <f t="shared" si="85"/>
        <v>#REF!</v>
      </c>
      <c r="DK100" s="664" t="e">
        <f t="shared" si="85"/>
        <v>#REF!</v>
      </c>
      <c r="DL100" s="661" t="e">
        <f t="shared" si="85"/>
        <v>#REF!</v>
      </c>
      <c r="DM100" s="662" t="e">
        <f t="shared" si="85"/>
        <v>#REF!</v>
      </c>
      <c r="DN100" s="663" t="e">
        <f t="shared" si="85"/>
        <v>#REF!</v>
      </c>
      <c r="DO100" s="664" t="e">
        <f t="shared" si="85"/>
        <v>#REF!</v>
      </c>
      <c r="DP100" s="661" t="e">
        <f t="shared" si="85"/>
        <v>#REF!</v>
      </c>
      <c r="DQ100" s="662" t="e">
        <f t="shared" si="85"/>
        <v>#REF!</v>
      </c>
      <c r="DR100" s="663" t="e">
        <f t="shared" si="85"/>
        <v>#REF!</v>
      </c>
      <c r="DS100" s="664" t="e">
        <f t="shared" si="85"/>
        <v>#REF!</v>
      </c>
      <c r="DT100" s="661" t="e">
        <f t="shared" si="85"/>
        <v>#REF!</v>
      </c>
      <c r="DU100" s="662" t="e">
        <f t="shared" si="85"/>
        <v>#REF!</v>
      </c>
      <c r="DV100" s="663" t="e">
        <f t="shared" si="85"/>
        <v>#REF!</v>
      </c>
      <c r="DW100" s="664" t="e">
        <f t="shared" si="85"/>
        <v>#REF!</v>
      </c>
      <c r="DX100" s="661" t="e">
        <f t="shared" si="85"/>
        <v>#REF!</v>
      </c>
      <c r="DY100" s="662" t="e">
        <f t="shared" si="85"/>
        <v>#REF!</v>
      </c>
      <c r="DZ100" s="663" t="e">
        <f t="shared" si="85"/>
        <v>#REF!</v>
      </c>
      <c r="EA100" s="664" t="e">
        <f t="shared" si="85"/>
        <v>#REF!</v>
      </c>
    </row>
    <row r="101" spans="2:131" ht="12.75" hidden="1" customHeight="1">
      <c r="B101" s="649"/>
      <c r="C101" s="650"/>
      <c r="D101" s="665" t="s">
        <v>677</v>
      </c>
      <c r="E101" s="666" t="s">
        <v>678</v>
      </c>
      <c r="F101" s="667"/>
      <c r="G101" s="668">
        <f>IF(F101=0,0,F101/F$115)</f>
        <v>0</v>
      </c>
      <c r="H101" s="669"/>
      <c r="I101" s="670"/>
      <c r="J101" s="670"/>
      <c r="K101" s="671"/>
      <c r="L101" s="672">
        <f>IF(O101&lt;&gt;0,(O101/$F101)*100,0)</f>
        <v>0</v>
      </c>
      <c r="M101" s="672">
        <f>ROUND(O101*[5]QCI!$R$16,2)</f>
        <v>0</v>
      </c>
      <c r="N101" s="673">
        <f>O101-M101</f>
        <v>0</v>
      </c>
      <c r="O101" s="674"/>
      <c r="P101" s="675">
        <f>IF(S101&lt;&gt;0,(S101/$F101)*100,0)</f>
        <v>0</v>
      </c>
      <c r="Q101" s="672">
        <f>ROUND(S101*[5]QCI!$R$16,2)</f>
        <v>0</v>
      </c>
      <c r="R101" s="672">
        <f>S101-Q101</f>
        <v>0</v>
      </c>
      <c r="S101" s="674"/>
      <c r="T101" s="675">
        <f>IF(W101&lt;&gt;0,(W101/$F101)*100,0)</f>
        <v>0</v>
      </c>
      <c r="U101" s="672">
        <f>ROUND(W101*[5]QCI!$R$16,2)</f>
        <v>0</v>
      </c>
      <c r="V101" s="672">
        <f>W101-U101</f>
        <v>0</v>
      </c>
      <c r="W101" s="674"/>
      <c r="X101" s="675">
        <f>IF(AA101&lt;&gt;0,(AA101/$F101)*100,0)</f>
        <v>0</v>
      </c>
      <c r="Y101" s="672">
        <f>ROUND(AA101*[5]QCI!$R$16,2)</f>
        <v>0</v>
      </c>
      <c r="Z101" s="672">
        <f>AA101-Y101</f>
        <v>0</v>
      </c>
      <c r="AA101" s="674"/>
      <c r="AB101" s="675">
        <f>IF(AE101&lt;&gt;0,(AE101/$F101)*100,0)</f>
        <v>0</v>
      </c>
      <c r="AC101" s="672">
        <f>ROUND(AE101*[5]QCI!$R$16,2)</f>
        <v>0</v>
      </c>
      <c r="AD101" s="672">
        <f>AE101-AC101</f>
        <v>0</v>
      </c>
      <c r="AE101" s="674"/>
      <c r="AF101" s="675">
        <f>IF(AI101&lt;&gt;0,(AI101/$F101)*100,0)</f>
        <v>0</v>
      </c>
      <c r="AG101" s="672">
        <f>ROUND(AI101*[5]QCI!$R$16,2)</f>
        <v>0</v>
      </c>
      <c r="AH101" s="672">
        <f>AI101-AG101</f>
        <v>0</v>
      </c>
      <c r="AI101" s="674"/>
      <c r="AJ101" s="675">
        <f>IF(AM101&lt;&gt;0,(AM101/$F101)*100,0)</f>
        <v>0</v>
      </c>
      <c r="AK101" s="672">
        <f>ROUND(AM101*[5]QCI!$R$16,2)</f>
        <v>0</v>
      </c>
      <c r="AL101" s="672">
        <f>AM101-AK101</f>
        <v>0</v>
      </c>
      <c r="AM101" s="674"/>
      <c r="AN101" s="675">
        <f>IF(AQ101&lt;&gt;0,(AQ101/$F101)*100,0)</f>
        <v>0</v>
      </c>
      <c r="AO101" s="672">
        <f>ROUND(AQ101*[5]QCI!$R$16,2)</f>
        <v>0</v>
      </c>
      <c r="AP101" s="672">
        <f>AQ101-AO101</f>
        <v>0</v>
      </c>
      <c r="AQ101" s="674"/>
      <c r="AR101" s="675">
        <f>IF(AU101&lt;&gt;0,(AU101/$F101)*100,0)</f>
        <v>0</v>
      </c>
      <c r="AS101" s="672">
        <f>ROUND(AU101*[5]QCI!$R$16,2)</f>
        <v>0</v>
      </c>
      <c r="AT101" s="672">
        <f>AU101-AS101</f>
        <v>0</v>
      </c>
      <c r="AU101" s="674"/>
      <c r="AV101" s="675">
        <f>IF(AY101&lt;&gt;0,(AY101/$F101)*100,0)</f>
        <v>0</v>
      </c>
      <c r="AW101" s="672">
        <f>ROUND(AY101*[5]QCI!$R$16,2)</f>
        <v>0</v>
      </c>
      <c r="AX101" s="672">
        <f>AY101-AW101</f>
        <v>0</v>
      </c>
      <c r="AY101" s="674"/>
      <c r="AZ101" s="675">
        <f>IF(BC101&lt;&gt;0,(BC101/$F101)*100,0)</f>
        <v>0</v>
      </c>
      <c r="BA101" s="672">
        <f>ROUND(BC101*[5]QCI!$R$16,2)</f>
        <v>0</v>
      </c>
      <c r="BB101" s="672">
        <f>BC101-BA101</f>
        <v>0</v>
      </c>
      <c r="BC101" s="674"/>
      <c r="BD101" s="675">
        <f>IF(BG101&lt;&gt;0,(BG101/$F101)*100,0)</f>
        <v>0</v>
      </c>
      <c r="BE101" s="672">
        <f>ROUND(BG101*[5]QCI!$R$16,2)</f>
        <v>0</v>
      </c>
      <c r="BF101" s="672">
        <f>BG101-BE101</f>
        <v>0</v>
      </c>
      <c r="BG101" s="674"/>
      <c r="BH101" s="675">
        <f>IF(BK101&lt;&gt;0,(BK101/$F101)*100,0)</f>
        <v>0</v>
      </c>
      <c r="BI101" s="672">
        <f>ROUND(BK101*[5]QCI!$R$16,2)</f>
        <v>0</v>
      </c>
      <c r="BJ101" s="672">
        <f>BK101-BI101</f>
        <v>0</v>
      </c>
      <c r="BK101" s="674"/>
      <c r="BL101" s="675">
        <f>IF(BO101&lt;&gt;0,(BO101/$F101)*100,0)</f>
        <v>0</v>
      </c>
      <c r="BM101" s="672">
        <f>ROUND(BO101*[5]QCI!$R$16,2)</f>
        <v>0</v>
      </c>
      <c r="BN101" s="672">
        <f>BO101-BM101</f>
        <v>0</v>
      </c>
      <c r="BO101" s="674"/>
      <c r="BP101" s="675">
        <f>IF(BS101&lt;&gt;0,(BS101/$F101)*100,0)</f>
        <v>0</v>
      </c>
      <c r="BQ101" s="672">
        <f>ROUND(BS101*[5]QCI!$R$16,2)</f>
        <v>0</v>
      </c>
      <c r="BR101" s="672">
        <f>BS101-BQ101</f>
        <v>0</v>
      </c>
      <c r="BS101" s="674"/>
      <c r="BT101" s="675">
        <f>IF(BW101&lt;&gt;0,(BW101/$F101)*100,0)</f>
        <v>0</v>
      </c>
      <c r="BU101" s="672">
        <f>ROUND(BW101*[5]QCI!$R$16,2)</f>
        <v>0</v>
      </c>
      <c r="BV101" s="672">
        <f>BW101-BU101</f>
        <v>0</v>
      </c>
      <c r="BW101" s="674"/>
      <c r="BX101" s="675">
        <f>IF(CA101&lt;&gt;0,(CA101/$F101)*100,0)</f>
        <v>0</v>
      </c>
      <c r="BY101" s="672">
        <f>ROUND(CA101*[5]QCI!$R$16,2)</f>
        <v>0</v>
      </c>
      <c r="BZ101" s="672">
        <f>CA101-BY101</f>
        <v>0</v>
      </c>
      <c r="CA101" s="674"/>
      <c r="CB101" s="675">
        <f>IF(CE101&lt;&gt;0,(CE101/$F101)*100,0)</f>
        <v>0</v>
      </c>
      <c r="CC101" s="672">
        <f>ROUND(CE101*[5]QCI!$R$16,2)</f>
        <v>0</v>
      </c>
      <c r="CD101" s="672">
        <f>CE101-CC101</f>
        <v>0</v>
      </c>
      <c r="CE101" s="674"/>
      <c r="CF101" s="675">
        <f>IF(CI101&lt;&gt;0,(CI101/$F101)*100,0)</f>
        <v>0</v>
      </c>
      <c r="CG101" s="672">
        <f>ROUND(CI101*[5]QCI!$R$16,2)</f>
        <v>0</v>
      </c>
      <c r="CH101" s="672">
        <f>CI101-CG101</f>
        <v>0</v>
      </c>
      <c r="CI101" s="674"/>
      <c r="CJ101" s="675">
        <f>IF(CM101&lt;&gt;0,(CM101/$F101)*100,0)</f>
        <v>0</v>
      </c>
      <c r="CK101" s="672">
        <f>ROUND(CM101*[5]QCI!$R$16,2)</f>
        <v>0</v>
      </c>
      <c r="CL101" s="672">
        <f>CM101-CK101</f>
        <v>0</v>
      </c>
      <c r="CM101" s="674"/>
      <c r="CN101" s="675">
        <f>IF(CQ101&lt;&gt;0,(CQ101/$F101)*100,0)</f>
        <v>0</v>
      </c>
      <c r="CO101" s="672">
        <f>ROUND(CQ101*[5]QCI!$R$16,2)</f>
        <v>0</v>
      </c>
      <c r="CP101" s="672">
        <f>CQ101-CO101</f>
        <v>0</v>
      </c>
      <c r="CQ101" s="674"/>
      <c r="CR101" s="675">
        <f>IF(CU101&lt;&gt;0,(CU101/$F101)*100,0)</f>
        <v>0</v>
      </c>
      <c r="CS101" s="672">
        <f>ROUND(CU101*[5]QCI!$R$16,2)</f>
        <v>0</v>
      </c>
      <c r="CT101" s="672">
        <f>CU101-CS101</f>
        <v>0</v>
      </c>
      <c r="CU101" s="674"/>
      <c r="CV101" s="675">
        <f>IF(CY101&lt;&gt;0,(CY101/$F101)*100,0)</f>
        <v>0</v>
      </c>
      <c r="CW101" s="672">
        <f>ROUND(CY101*[5]QCI!$R$16,2)</f>
        <v>0</v>
      </c>
      <c r="CX101" s="672">
        <f>CY101-CW101</f>
        <v>0</v>
      </c>
      <c r="CY101" s="674"/>
      <c r="CZ101" s="675">
        <f>IF(DC101&lt;&gt;0,(DC101/$F101)*100,0)</f>
        <v>0</v>
      </c>
      <c r="DA101" s="672">
        <f>ROUND(DC101*[5]QCI!$R$16,2)</f>
        <v>0</v>
      </c>
      <c r="DB101" s="672">
        <f>DC101-DA101</f>
        <v>0</v>
      </c>
      <c r="DC101" s="674"/>
      <c r="DD101" s="675">
        <f>IF(DG101&lt;&gt;0,(DG101/$F101)*100,0)</f>
        <v>0</v>
      </c>
      <c r="DE101" s="672">
        <f>ROUND(DG101*[5]QCI!$R$16,2)</f>
        <v>0</v>
      </c>
      <c r="DF101" s="672">
        <f>DG101-DE101</f>
        <v>0</v>
      </c>
      <c r="DG101" s="674"/>
      <c r="DH101" s="675">
        <f>IF(DK101&lt;&gt;0,(DK101/$F101)*100,0)</f>
        <v>0</v>
      </c>
      <c r="DI101" s="672">
        <f>ROUND(DK101*[5]QCI!$R$16,2)</f>
        <v>0</v>
      </c>
      <c r="DJ101" s="672">
        <f>DK101-DI101</f>
        <v>0</v>
      </c>
      <c r="DK101" s="674"/>
      <c r="DL101" s="675">
        <f>IF(DO101&lt;&gt;0,(DO101/$F101)*100,0)</f>
        <v>0</v>
      </c>
      <c r="DM101" s="672">
        <f>ROUND(DO101*[5]QCI!$R$16,2)</f>
        <v>0</v>
      </c>
      <c r="DN101" s="672">
        <f>DO101-DM101</f>
        <v>0</v>
      </c>
      <c r="DO101" s="674"/>
      <c r="DP101" s="675">
        <f>IF(DS101&lt;&gt;0,(DS101/$F101)*100,0)</f>
        <v>0</v>
      </c>
      <c r="DQ101" s="672">
        <f>ROUND(DS101*[5]QCI!$R$16,2)</f>
        <v>0</v>
      </c>
      <c r="DR101" s="672">
        <f>DS101-DQ101</f>
        <v>0</v>
      </c>
      <c r="DS101" s="674"/>
      <c r="DT101" s="675">
        <f>IF(DW101&lt;&gt;0,(DW101/$F101)*100,0)</f>
        <v>0</v>
      </c>
      <c r="DU101" s="672">
        <f>ROUND(DW101*[5]QCI!$R$16,2)</f>
        <v>0</v>
      </c>
      <c r="DV101" s="672">
        <f>DW101-DU101</f>
        <v>0</v>
      </c>
      <c r="DW101" s="674"/>
      <c r="DX101" s="675">
        <f>IF(EA101&lt;&gt;0,(EA101/$F101)*100,0)</f>
        <v>0</v>
      </c>
      <c r="DY101" s="672">
        <f>ROUND(EA101*[5]QCI!$R$16,2)</f>
        <v>0</v>
      </c>
      <c r="DZ101" s="672">
        <f>EA101-DY101</f>
        <v>0</v>
      </c>
      <c r="EA101" s="674"/>
    </row>
    <row r="102" spans="2:131" ht="12.75" hidden="1" customHeight="1">
      <c r="B102" s="688"/>
      <c r="C102" s="650"/>
      <c r="D102" s="676" t="s">
        <v>679</v>
      </c>
      <c r="E102" s="677" t="s">
        <v>680</v>
      </c>
      <c r="F102" s="678" t="e">
        <f>IF(F101=0,F99,F101)</f>
        <v>#REF!</v>
      </c>
      <c r="G102" s="679"/>
      <c r="H102" s="680"/>
      <c r="I102" s="681"/>
      <c r="J102" s="681"/>
      <c r="K102" s="682"/>
      <c r="L102" s="683">
        <f t="shared" ref="L102:BW102" si="86">L101+H102</f>
        <v>0</v>
      </c>
      <c r="M102" s="683">
        <f t="shared" si="86"/>
        <v>0</v>
      </c>
      <c r="N102" s="684">
        <f t="shared" si="86"/>
        <v>0</v>
      </c>
      <c r="O102" s="685">
        <f t="shared" si="86"/>
        <v>0</v>
      </c>
      <c r="P102" s="686">
        <f t="shared" si="86"/>
        <v>0</v>
      </c>
      <c r="Q102" s="683">
        <f t="shared" si="86"/>
        <v>0</v>
      </c>
      <c r="R102" s="683">
        <f t="shared" si="86"/>
        <v>0</v>
      </c>
      <c r="S102" s="685">
        <f t="shared" si="86"/>
        <v>0</v>
      </c>
      <c r="T102" s="686">
        <f t="shared" si="86"/>
        <v>0</v>
      </c>
      <c r="U102" s="683">
        <f t="shared" si="86"/>
        <v>0</v>
      </c>
      <c r="V102" s="683">
        <f t="shared" si="86"/>
        <v>0</v>
      </c>
      <c r="W102" s="685">
        <f t="shared" si="86"/>
        <v>0</v>
      </c>
      <c r="X102" s="686">
        <f t="shared" si="86"/>
        <v>0</v>
      </c>
      <c r="Y102" s="683">
        <f t="shared" si="86"/>
        <v>0</v>
      </c>
      <c r="Z102" s="683">
        <f t="shared" si="86"/>
        <v>0</v>
      </c>
      <c r="AA102" s="685">
        <f t="shared" si="86"/>
        <v>0</v>
      </c>
      <c r="AB102" s="686">
        <f t="shared" si="86"/>
        <v>0</v>
      </c>
      <c r="AC102" s="683">
        <f t="shared" si="86"/>
        <v>0</v>
      </c>
      <c r="AD102" s="683">
        <f t="shared" si="86"/>
        <v>0</v>
      </c>
      <c r="AE102" s="685">
        <f t="shared" si="86"/>
        <v>0</v>
      </c>
      <c r="AF102" s="686">
        <f t="shared" si="86"/>
        <v>0</v>
      </c>
      <c r="AG102" s="683">
        <f t="shared" si="86"/>
        <v>0</v>
      </c>
      <c r="AH102" s="683">
        <f t="shared" si="86"/>
        <v>0</v>
      </c>
      <c r="AI102" s="685">
        <f t="shared" si="86"/>
        <v>0</v>
      </c>
      <c r="AJ102" s="686">
        <f t="shared" si="86"/>
        <v>0</v>
      </c>
      <c r="AK102" s="683">
        <f t="shared" si="86"/>
        <v>0</v>
      </c>
      <c r="AL102" s="683">
        <f t="shared" si="86"/>
        <v>0</v>
      </c>
      <c r="AM102" s="685">
        <f t="shared" si="86"/>
        <v>0</v>
      </c>
      <c r="AN102" s="686">
        <f t="shared" si="86"/>
        <v>0</v>
      </c>
      <c r="AO102" s="683">
        <f t="shared" si="86"/>
        <v>0</v>
      </c>
      <c r="AP102" s="683">
        <f t="shared" si="86"/>
        <v>0</v>
      </c>
      <c r="AQ102" s="685">
        <f t="shared" si="86"/>
        <v>0</v>
      </c>
      <c r="AR102" s="686">
        <f t="shared" si="86"/>
        <v>0</v>
      </c>
      <c r="AS102" s="683">
        <f t="shared" si="86"/>
        <v>0</v>
      </c>
      <c r="AT102" s="683">
        <f t="shared" si="86"/>
        <v>0</v>
      </c>
      <c r="AU102" s="685">
        <f t="shared" si="86"/>
        <v>0</v>
      </c>
      <c r="AV102" s="686">
        <f t="shared" si="86"/>
        <v>0</v>
      </c>
      <c r="AW102" s="683">
        <f t="shared" si="86"/>
        <v>0</v>
      </c>
      <c r="AX102" s="683">
        <f t="shared" si="86"/>
        <v>0</v>
      </c>
      <c r="AY102" s="685">
        <f t="shared" si="86"/>
        <v>0</v>
      </c>
      <c r="AZ102" s="686">
        <f t="shared" si="86"/>
        <v>0</v>
      </c>
      <c r="BA102" s="683">
        <f t="shared" si="86"/>
        <v>0</v>
      </c>
      <c r="BB102" s="683">
        <f t="shared" si="86"/>
        <v>0</v>
      </c>
      <c r="BC102" s="685">
        <f t="shared" si="86"/>
        <v>0</v>
      </c>
      <c r="BD102" s="686">
        <f t="shared" si="86"/>
        <v>0</v>
      </c>
      <c r="BE102" s="683">
        <f t="shared" si="86"/>
        <v>0</v>
      </c>
      <c r="BF102" s="683">
        <f t="shared" si="86"/>
        <v>0</v>
      </c>
      <c r="BG102" s="685">
        <f t="shared" si="86"/>
        <v>0</v>
      </c>
      <c r="BH102" s="686">
        <f t="shared" si="86"/>
        <v>0</v>
      </c>
      <c r="BI102" s="683">
        <f t="shared" si="86"/>
        <v>0</v>
      </c>
      <c r="BJ102" s="683">
        <f t="shared" si="86"/>
        <v>0</v>
      </c>
      <c r="BK102" s="685">
        <f t="shared" si="86"/>
        <v>0</v>
      </c>
      <c r="BL102" s="686">
        <f t="shared" si="86"/>
        <v>0</v>
      </c>
      <c r="BM102" s="683">
        <f t="shared" si="86"/>
        <v>0</v>
      </c>
      <c r="BN102" s="683">
        <f t="shared" si="86"/>
        <v>0</v>
      </c>
      <c r="BO102" s="685">
        <f t="shared" si="86"/>
        <v>0</v>
      </c>
      <c r="BP102" s="686">
        <f t="shared" si="86"/>
        <v>0</v>
      </c>
      <c r="BQ102" s="683">
        <f t="shared" si="86"/>
        <v>0</v>
      </c>
      <c r="BR102" s="683">
        <f t="shared" si="86"/>
        <v>0</v>
      </c>
      <c r="BS102" s="685">
        <f t="shared" si="86"/>
        <v>0</v>
      </c>
      <c r="BT102" s="686">
        <f t="shared" si="86"/>
        <v>0</v>
      </c>
      <c r="BU102" s="683">
        <f t="shared" si="86"/>
        <v>0</v>
      </c>
      <c r="BV102" s="683">
        <f t="shared" si="86"/>
        <v>0</v>
      </c>
      <c r="BW102" s="685">
        <f t="shared" si="86"/>
        <v>0</v>
      </c>
      <c r="BX102" s="686">
        <f t="shared" ref="BX102:EA102" si="87">BX101+BT102</f>
        <v>0</v>
      </c>
      <c r="BY102" s="683">
        <f t="shared" si="87"/>
        <v>0</v>
      </c>
      <c r="BZ102" s="683">
        <f t="shared" si="87"/>
        <v>0</v>
      </c>
      <c r="CA102" s="685">
        <f t="shared" si="87"/>
        <v>0</v>
      </c>
      <c r="CB102" s="686">
        <f t="shared" si="87"/>
        <v>0</v>
      </c>
      <c r="CC102" s="683">
        <f t="shared" si="87"/>
        <v>0</v>
      </c>
      <c r="CD102" s="683">
        <f t="shared" si="87"/>
        <v>0</v>
      </c>
      <c r="CE102" s="685">
        <f t="shared" si="87"/>
        <v>0</v>
      </c>
      <c r="CF102" s="686">
        <f t="shared" si="87"/>
        <v>0</v>
      </c>
      <c r="CG102" s="683">
        <f t="shared" si="87"/>
        <v>0</v>
      </c>
      <c r="CH102" s="683">
        <f t="shared" si="87"/>
        <v>0</v>
      </c>
      <c r="CI102" s="685">
        <f t="shared" si="87"/>
        <v>0</v>
      </c>
      <c r="CJ102" s="686">
        <f t="shared" si="87"/>
        <v>0</v>
      </c>
      <c r="CK102" s="683">
        <f t="shared" si="87"/>
        <v>0</v>
      </c>
      <c r="CL102" s="683">
        <f t="shared" si="87"/>
        <v>0</v>
      </c>
      <c r="CM102" s="685">
        <f t="shared" si="87"/>
        <v>0</v>
      </c>
      <c r="CN102" s="686">
        <f t="shared" si="87"/>
        <v>0</v>
      </c>
      <c r="CO102" s="683">
        <f t="shared" si="87"/>
        <v>0</v>
      </c>
      <c r="CP102" s="683">
        <f t="shared" si="87"/>
        <v>0</v>
      </c>
      <c r="CQ102" s="685">
        <f t="shared" si="87"/>
        <v>0</v>
      </c>
      <c r="CR102" s="686">
        <f t="shared" si="87"/>
        <v>0</v>
      </c>
      <c r="CS102" s="683">
        <f t="shared" si="87"/>
        <v>0</v>
      </c>
      <c r="CT102" s="683">
        <f t="shared" si="87"/>
        <v>0</v>
      </c>
      <c r="CU102" s="685">
        <f t="shared" si="87"/>
        <v>0</v>
      </c>
      <c r="CV102" s="686">
        <f t="shared" si="87"/>
        <v>0</v>
      </c>
      <c r="CW102" s="683">
        <f t="shared" si="87"/>
        <v>0</v>
      </c>
      <c r="CX102" s="683">
        <f t="shared" si="87"/>
        <v>0</v>
      </c>
      <c r="CY102" s="685">
        <f t="shared" si="87"/>
        <v>0</v>
      </c>
      <c r="CZ102" s="686">
        <f t="shared" si="87"/>
        <v>0</v>
      </c>
      <c r="DA102" s="683">
        <f t="shared" si="87"/>
        <v>0</v>
      </c>
      <c r="DB102" s="683">
        <f t="shared" si="87"/>
        <v>0</v>
      </c>
      <c r="DC102" s="685">
        <f t="shared" si="87"/>
        <v>0</v>
      </c>
      <c r="DD102" s="686">
        <f t="shared" si="87"/>
        <v>0</v>
      </c>
      <c r="DE102" s="683">
        <f t="shared" si="87"/>
        <v>0</v>
      </c>
      <c r="DF102" s="683">
        <f t="shared" si="87"/>
        <v>0</v>
      </c>
      <c r="DG102" s="685">
        <f t="shared" si="87"/>
        <v>0</v>
      </c>
      <c r="DH102" s="686">
        <f t="shared" si="87"/>
        <v>0</v>
      </c>
      <c r="DI102" s="683">
        <f t="shared" si="87"/>
        <v>0</v>
      </c>
      <c r="DJ102" s="683">
        <f t="shared" si="87"/>
        <v>0</v>
      </c>
      <c r="DK102" s="685">
        <f t="shared" si="87"/>
        <v>0</v>
      </c>
      <c r="DL102" s="686">
        <f t="shared" si="87"/>
        <v>0</v>
      </c>
      <c r="DM102" s="683">
        <f t="shared" si="87"/>
        <v>0</v>
      </c>
      <c r="DN102" s="683">
        <f t="shared" si="87"/>
        <v>0</v>
      </c>
      <c r="DO102" s="685">
        <f t="shared" si="87"/>
        <v>0</v>
      </c>
      <c r="DP102" s="686">
        <f t="shared" si="87"/>
        <v>0</v>
      </c>
      <c r="DQ102" s="683">
        <f t="shared" si="87"/>
        <v>0</v>
      </c>
      <c r="DR102" s="683">
        <f t="shared" si="87"/>
        <v>0</v>
      </c>
      <c r="DS102" s="685">
        <f t="shared" si="87"/>
        <v>0</v>
      </c>
      <c r="DT102" s="686">
        <f t="shared" si="87"/>
        <v>0</v>
      </c>
      <c r="DU102" s="683">
        <f t="shared" si="87"/>
        <v>0</v>
      </c>
      <c r="DV102" s="683">
        <f t="shared" si="87"/>
        <v>0</v>
      </c>
      <c r="DW102" s="685">
        <f t="shared" si="87"/>
        <v>0</v>
      </c>
      <c r="DX102" s="686">
        <f t="shared" si="87"/>
        <v>0</v>
      </c>
      <c r="DY102" s="683">
        <f t="shared" si="87"/>
        <v>0</v>
      </c>
      <c r="DZ102" s="683">
        <f t="shared" si="87"/>
        <v>0</v>
      </c>
      <c r="EA102" s="685">
        <f t="shared" si="87"/>
        <v>0</v>
      </c>
    </row>
    <row r="103" spans="2:131" ht="12.75" customHeight="1">
      <c r="B103" s="633">
        <v>23</v>
      </c>
      <c r="C103" s="687" t="e">
        <f>[5]QCI!C90</f>
        <v>#REF!</v>
      </c>
      <c r="D103" s="635" t="s">
        <v>674</v>
      </c>
      <c r="E103" s="636" t="s">
        <v>675</v>
      </c>
      <c r="F103" s="637" t="e">
        <f>[5]QCI!Y90</f>
        <v>#REF!</v>
      </c>
      <c r="G103" s="638" t="e">
        <f>'[5]Percentuais do Cronograma'!G36</f>
        <v>#REF!</v>
      </c>
      <c r="H103" s="639"/>
      <c r="I103" s="640"/>
      <c r="J103" s="640"/>
      <c r="K103" s="641"/>
      <c r="L103" s="642" t="e">
        <f>'[5]Percentuais do Cronograma'!H36</f>
        <v>#REF!</v>
      </c>
      <c r="M103" s="643" t="e">
        <f>L103*[5]QCI!$Y90*[5]QCI!$R90/100</f>
        <v>#REF!</v>
      </c>
      <c r="N103" s="644" t="e">
        <f>L103/100*[5]QCI!$Y90*([5]QCI!$U90+[5]QCI!$W90)</f>
        <v>#REF!</v>
      </c>
      <c r="O103" s="645" t="e">
        <f>M103+N103</f>
        <v>#REF!</v>
      </c>
      <c r="P103" s="646" t="e">
        <f>'[5]Percentuais do Cronograma'!L36</f>
        <v>#REF!</v>
      </c>
      <c r="Q103" s="647" t="e">
        <f>P103*[5]QCI!$Y90*[5]QCI!$R90/100</f>
        <v>#REF!</v>
      </c>
      <c r="R103" s="647" t="e">
        <f>P103/100*[5]QCI!$Y90*([5]QCI!$U90+[5]QCI!$W90)</f>
        <v>#REF!</v>
      </c>
      <c r="S103" s="648" t="e">
        <f>Q103+R103</f>
        <v>#REF!</v>
      </c>
      <c r="T103" s="646" t="e">
        <f>'[5]Percentuais do Cronograma'!P36</f>
        <v>#REF!</v>
      </c>
      <c r="U103" s="647" t="e">
        <f>T103*[5]QCI!$Y90*[5]QCI!$R90/100</f>
        <v>#REF!</v>
      </c>
      <c r="V103" s="647" t="e">
        <f>T103/100*[5]QCI!$Y90*([5]QCI!$U90+[5]QCI!$W90)</f>
        <v>#REF!</v>
      </c>
      <c r="W103" s="648" t="e">
        <f>U103+V103</f>
        <v>#REF!</v>
      </c>
      <c r="X103" s="646" t="e">
        <f>'[5]Percentuais do Cronograma'!T36</f>
        <v>#REF!</v>
      </c>
      <c r="Y103" s="647" t="e">
        <f>X103*[5]QCI!$Y90*[5]QCI!$R90/100</f>
        <v>#REF!</v>
      </c>
      <c r="Z103" s="647" t="e">
        <f>X103/100*[5]QCI!$Y90*([5]QCI!$U90+[5]QCI!$W90)</f>
        <v>#REF!</v>
      </c>
      <c r="AA103" s="648" t="e">
        <f>Y103+Z103</f>
        <v>#REF!</v>
      </c>
      <c r="AB103" s="646" t="e">
        <f>'[5]Percentuais do Cronograma'!X36</f>
        <v>#REF!</v>
      </c>
      <c r="AC103" s="647" t="e">
        <f>AB103*[5]QCI!$Y90*[5]QCI!$R90/100</f>
        <v>#REF!</v>
      </c>
      <c r="AD103" s="647" t="e">
        <f>AB103/100*[5]QCI!$Y90*([5]QCI!$U90+[5]QCI!$W90)</f>
        <v>#REF!</v>
      </c>
      <c r="AE103" s="648" t="e">
        <f>AC103+AD103</f>
        <v>#REF!</v>
      </c>
      <c r="AF103" s="646" t="e">
        <f>'[5]Percentuais do Cronograma'!AB36</f>
        <v>#REF!</v>
      </c>
      <c r="AG103" s="647" t="e">
        <f>AF103*[5]QCI!$Y90*[5]QCI!$R90/100</f>
        <v>#REF!</v>
      </c>
      <c r="AH103" s="647" t="e">
        <f>AF103/100*[5]QCI!$Y90*([5]QCI!$U90+[5]QCI!$W90)</f>
        <v>#REF!</v>
      </c>
      <c r="AI103" s="648" t="e">
        <f>AG103+AH103</f>
        <v>#REF!</v>
      </c>
      <c r="AJ103" s="646" t="e">
        <f>'[5]Percentuais do Cronograma'!AF36</f>
        <v>#REF!</v>
      </c>
      <c r="AK103" s="647" t="e">
        <f>AJ103*[5]QCI!$Y90*[5]QCI!$R90/100</f>
        <v>#REF!</v>
      </c>
      <c r="AL103" s="647" t="e">
        <f>AJ103/100*[5]QCI!$Y90*([5]QCI!$U90+[5]QCI!$W90)</f>
        <v>#REF!</v>
      </c>
      <c r="AM103" s="648" t="e">
        <f>AK103+AL103</f>
        <v>#REF!</v>
      </c>
      <c r="AN103" s="646" t="e">
        <f>'[5]Percentuais do Cronograma'!AJ36</f>
        <v>#REF!</v>
      </c>
      <c r="AO103" s="647" t="e">
        <f>AN103*[5]QCI!$Y90*[5]QCI!$R90/100</f>
        <v>#REF!</v>
      </c>
      <c r="AP103" s="647" t="e">
        <f>AN103/100*[5]QCI!$Y90*([5]QCI!$U90+[5]QCI!$W90)</f>
        <v>#REF!</v>
      </c>
      <c r="AQ103" s="648" t="e">
        <f>AO103+AP103</f>
        <v>#REF!</v>
      </c>
      <c r="AR103" s="646" t="e">
        <f>'[5]Percentuais do Cronograma'!AN36</f>
        <v>#REF!</v>
      </c>
      <c r="AS103" s="647" t="e">
        <f>AR103*[5]QCI!$Y90*[5]QCI!$R90/100</f>
        <v>#REF!</v>
      </c>
      <c r="AT103" s="647" t="e">
        <f>AR103/100*[5]QCI!$Y90*([5]QCI!$U90+[5]QCI!$W90)</f>
        <v>#REF!</v>
      </c>
      <c r="AU103" s="648" t="e">
        <f>AS103+AT103</f>
        <v>#REF!</v>
      </c>
      <c r="AV103" s="646" t="e">
        <f>'[5]Percentuais do Cronograma'!AR36</f>
        <v>#REF!</v>
      </c>
      <c r="AW103" s="647" t="e">
        <f>AV103*[5]QCI!$Y90*[5]QCI!$R90/100</f>
        <v>#REF!</v>
      </c>
      <c r="AX103" s="647" t="e">
        <f>AV103/100*[5]QCI!$Y90*([5]QCI!$U90+[5]QCI!$W90)</f>
        <v>#REF!</v>
      </c>
      <c r="AY103" s="648" t="e">
        <f>AW103+AX103</f>
        <v>#REF!</v>
      </c>
      <c r="AZ103" s="646" t="e">
        <f>'[5]Percentuais do Cronograma'!AV36</f>
        <v>#REF!</v>
      </c>
      <c r="BA103" s="647" t="e">
        <f>AZ103*[5]QCI!$Y90*[5]QCI!$R90/100</f>
        <v>#REF!</v>
      </c>
      <c r="BB103" s="647" t="e">
        <f>AZ103/100*[5]QCI!$Y90*([5]QCI!$U90+[5]QCI!$W90)</f>
        <v>#REF!</v>
      </c>
      <c r="BC103" s="648" t="e">
        <f>BA103+BB103</f>
        <v>#REF!</v>
      </c>
      <c r="BD103" s="646" t="e">
        <f>'[5]Percentuais do Cronograma'!AZ36</f>
        <v>#REF!</v>
      </c>
      <c r="BE103" s="647" t="e">
        <f>BD103*[5]QCI!$Y90*[5]QCI!$R90/100</f>
        <v>#REF!</v>
      </c>
      <c r="BF103" s="647" t="e">
        <f>BD103/100*[5]QCI!$Y90*([5]QCI!$U90+[5]QCI!$W90)</f>
        <v>#REF!</v>
      </c>
      <c r="BG103" s="648" t="e">
        <f>BE103+BF103</f>
        <v>#REF!</v>
      </c>
      <c r="BH103" s="646" t="e">
        <f>'[5]Percentuais do Cronograma'!BD36</f>
        <v>#REF!</v>
      </c>
      <c r="BI103" s="647" t="e">
        <f>BH103*[5]QCI!$Y90*[5]QCI!$R90/100</f>
        <v>#REF!</v>
      </c>
      <c r="BJ103" s="647" t="e">
        <f>BH103/100*[5]QCI!$Y90*([5]QCI!$U90+[5]QCI!$W90)</f>
        <v>#REF!</v>
      </c>
      <c r="BK103" s="648" t="e">
        <f>BI103+BJ103</f>
        <v>#REF!</v>
      </c>
      <c r="BL103" s="646" t="e">
        <f>'[5]Percentuais do Cronograma'!BH36</f>
        <v>#REF!</v>
      </c>
      <c r="BM103" s="647" t="e">
        <f>BL103*[5]QCI!$Y90*[5]QCI!$R90/100</f>
        <v>#REF!</v>
      </c>
      <c r="BN103" s="647" t="e">
        <f>BL103/100*[5]QCI!$Y90*([5]QCI!$U90+[5]QCI!$W90)</f>
        <v>#REF!</v>
      </c>
      <c r="BO103" s="648" t="e">
        <f>BM103+BN103</f>
        <v>#REF!</v>
      </c>
      <c r="BP103" s="646" t="e">
        <f>'[5]Percentuais do Cronograma'!BL36</f>
        <v>#REF!</v>
      </c>
      <c r="BQ103" s="647" t="e">
        <f>BP103*[5]QCI!$Y90*[5]QCI!$R90/100</f>
        <v>#REF!</v>
      </c>
      <c r="BR103" s="647" t="e">
        <f>BP103/100*[5]QCI!$Y90*([5]QCI!$U90+[5]QCI!$W90)</f>
        <v>#REF!</v>
      </c>
      <c r="BS103" s="648" t="e">
        <f>BQ103+BR103</f>
        <v>#REF!</v>
      </c>
      <c r="BT103" s="646" t="e">
        <f>'[5]Percentuais do Cronograma'!BP36</f>
        <v>#REF!</v>
      </c>
      <c r="BU103" s="647" t="e">
        <f>BT103*[5]QCI!$Y90*[5]QCI!$R90/100</f>
        <v>#REF!</v>
      </c>
      <c r="BV103" s="647" t="e">
        <f>BT103/100*[5]QCI!$Y90*([5]QCI!$U90+[5]QCI!$W90)</f>
        <v>#REF!</v>
      </c>
      <c r="BW103" s="648" t="e">
        <f>BU103+BV103</f>
        <v>#REF!</v>
      </c>
      <c r="BX103" s="646" t="e">
        <f>'[5]Percentuais do Cronograma'!BT36</f>
        <v>#REF!</v>
      </c>
      <c r="BY103" s="647" t="e">
        <f>BX103*[5]QCI!$Y90*[5]QCI!$R90/100</f>
        <v>#REF!</v>
      </c>
      <c r="BZ103" s="647" t="e">
        <f>BX103/100*[5]QCI!$Y90*([5]QCI!$U90+[5]QCI!$W90)</f>
        <v>#REF!</v>
      </c>
      <c r="CA103" s="648" t="e">
        <f>BY103+BZ103</f>
        <v>#REF!</v>
      </c>
      <c r="CB103" s="646" t="e">
        <f>'[5]Percentuais do Cronograma'!BX36</f>
        <v>#REF!</v>
      </c>
      <c r="CC103" s="647" t="e">
        <f>CB103*[5]QCI!$Y90*[5]QCI!$R90/100</f>
        <v>#REF!</v>
      </c>
      <c r="CD103" s="647" t="e">
        <f>CB103/100*[5]QCI!$Y90*([5]QCI!$U90+[5]QCI!$W90)</f>
        <v>#REF!</v>
      </c>
      <c r="CE103" s="648" t="e">
        <f>CC103+CD103</f>
        <v>#REF!</v>
      </c>
      <c r="CF103" s="646" t="e">
        <f>'[5]Percentuais do Cronograma'!CB36</f>
        <v>#REF!</v>
      </c>
      <c r="CG103" s="647" t="e">
        <f>CF103*[5]QCI!$Y90*[5]QCI!$R90/100</f>
        <v>#REF!</v>
      </c>
      <c r="CH103" s="647" t="e">
        <f>CF103/100*[5]QCI!$Y90*([5]QCI!$U90+[5]QCI!$W90)</f>
        <v>#REF!</v>
      </c>
      <c r="CI103" s="648" t="e">
        <f>CG103+CH103</f>
        <v>#REF!</v>
      </c>
      <c r="CJ103" s="646" t="e">
        <f>'[5]Percentuais do Cronograma'!CF36</f>
        <v>#REF!</v>
      </c>
      <c r="CK103" s="647" t="e">
        <f>CJ103*[5]QCI!$Y90*[5]QCI!$R90/100</f>
        <v>#REF!</v>
      </c>
      <c r="CL103" s="647" t="e">
        <f>CJ103/100*[5]QCI!$Y90*([5]QCI!$U90+[5]QCI!$W90)</f>
        <v>#REF!</v>
      </c>
      <c r="CM103" s="648" t="e">
        <f>CK103+CL103</f>
        <v>#REF!</v>
      </c>
      <c r="CN103" s="646" t="e">
        <f>'[5]Percentuais do Cronograma'!CJ36</f>
        <v>#REF!</v>
      </c>
      <c r="CO103" s="647" t="e">
        <f>CN103*[5]QCI!$Y90*[5]QCI!$R90/100</f>
        <v>#REF!</v>
      </c>
      <c r="CP103" s="647" t="e">
        <f>CN103/100*[5]QCI!$Y90*([5]QCI!$U90+[5]QCI!$W90)</f>
        <v>#REF!</v>
      </c>
      <c r="CQ103" s="648" t="e">
        <f>CO103+CP103</f>
        <v>#REF!</v>
      </c>
      <c r="CR103" s="646" t="e">
        <f>'[5]Percentuais do Cronograma'!CN36</f>
        <v>#REF!</v>
      </c>
      <c r="CS103" s="647" t="e">
        <f>CR103*[5]QCI!$Y90*[5]QCI!$R90/100</f>
        <v>#REF!</v>
      </c>
      <c r="CT103" s="647" t="e">
        <f>CR103/100*[5]QCI!$Y90*([5]QCI!$U90+[5]QCI!$W90)</f>
        <v>#REF!</v>
      </c>
      <c r="CU103" s="648" t="e">
        <f>CS103+CT103</f>
        <v>#REF!</v>
      </c>
      <c r="CV103" s="646" t="e">
        <f>'[5]Percentuais do Cronograma'!CR36</f>
        <v>#REF!</v>
      </c>
      <c r="CW103" s="647" t="e">
        <f>CV103*[5]QCI!$Y90*[5]QCI!$R90/100</f>
        <v>#REF!</v>
      </c>
      <c r="CX103" s="647" t="e">
        <f>CV103/100*[5]QCI!$Y90*([5]QCI!$U90+[5]QCI!$W90)</f>
        <v>#REF!</v>
      </c>
      <c r="CY103" s="648" t="e">
        <f>CW103+CX103</f>
        <v>#REF!</v>
      </c>
      <c r="CZ103" s="646" t="e">
        <f>'[5]Percentuais do Cronograma'!CV36</f>
        <v>#REF!</v>
      </c>
      <c r="DA103" s="647" t="e">
        <f>CZ103*[5]QCI!$Y90*[5]QCI!$R90/100</f>
        <v>#REF!</v>
      </c>
      <c r="DB103" s="647" t="e">
        <f>CZ103/100*[5]QCI!$Y90*([5]QCI!$U90+[5]QCI!$W90)</f>
        <v>#REF!</v>
      </c>
      <c r="DC103" s="648" t="e">
        <f>DA103+DB103</f>
        <v>#REF!</v>
      </c>
      <c r="DD103" s="646" t="e">
        <f>'[5]Percentuais do Cronograma'!CZ36</f>
        <v>#REF!</v>
      </c>
      <c r="DE103" s="647" t="e">
        <f>DD103*[5]QCI!$Y90*[5]QCI!$R90/100</f>
        <v>#REF!</v>
      </c>
      <c r="DF103" s="647" t="e">
        <f>DD103/100*[5]QCI!$Y90*([5]QCI!$U90+[5]QCI!$W90)</f>
        <v>#REF!</v>
      </c>
      <c r="DG103" s="648" t="e">
        <f>DE103+DF103</f>
        <v>#REF!</v>
      </c>
      <c r="DH103" s="646" t="e">
        <f>'[5]Percentuais do Cronograma'!DD36</f>
        <v>#REF!</v>
      </c>
      <c r="DI103" s="647" t="e">
        <f>DH103*[5]QCI!$Y90*[5]QCI!$R90/100</f>
        <v>#REF!</v>
      </c>
      <c r="DJ103" s="647" t="e">
        <f>DH103/100*[5]QCI!$Y90*([5]QCI!$U90+[5]QCI!$W90)</f>
        <v>#REF!</v>
      </c>
      <c r="DK103" s="648" t="e">
        <f>DI103+DJ103</f>
        <v>#REF!</v>
      </c>
      <c r="DL103" s="646" t="e">
        <f>'[5]Percentuais do Cronograma'!DH36</f>
        <v>#REF!</v>
      </c>
      <c r="DM103" s="647" t="e">
        <f>DL103*[5]QCI!$Y90*[5]QCI!$R90/100</f>
        <v>#REF!</v>
      </c>
      <c r="DN103" s="647" t="e">
        <f>DL103/100*[5]QCI!$Y90*([5]QCI!$U90+[5]QCI!$W90)</f>
        <v>#REF!</v>
      </c>
      <c r="DO103" s="648" t="e">
        <f>DM103+DN103</f>
        <v>#REF!</v>
      </c>
      <c r="DP103" s="646" t="e">
        <f>'[5]Percentuais do Cronograma'!DL36</f>
        <v>#REF!</v>
      </c>
      <c r="DQ103" s="647" t="e">
        <f>DP103*[5]QCI!$Y90*[5]QCI!$R90/100</f>
        <v>#REF!</v>
      </c>
      <c r="DR103" s="647" t="e">
        <f>DP103/100*[5]QCI!$Y90*([5]QCI!$U90+[5]QCI!$W90)</f>
        <v>#REF!</v>
      </c>
      <c r="DS103" s="648" t="e">
        <f>DQ103+DR103</f>
        <v>#REF!</v>
      </c>
      <c r="DT103" s="646" t="e">
        <f>'[5]Percentuais do Cronograma'!DP36</f>
        <v>#REF!</v>
      </c>
      <c r="DU103" s="647" t="e">
        <f>DT103*[5]QCI!$Y90*[5]QCI!$R90/100</f>
        <v>#REF!</v>
      </c>
      <c r="DV103" s="647" t="e">
        <f>DT103/100*[5]QCI!$Y90*([5]QCI!$U90+[5]QCI!$W90)</f>
        <v>#REF!</v>
      </c>
      <c r="DW103" s="648" t="e">
        <f>DU103+DV103</f>
        <v>#REF!</v>
      </c>
      <c r="DX103" s="646" t="e">
        <f>'[5]Percentuais do Cronograma'!DT36</f>
        <v>#REF!</v>
      </c>
      <c r="DY103" s="647" t="e">
        <f>DX103*[5]QCI!$Y90*[5]QCI!$R90/100</f>
        <v>#REF!</v>
      </c>
      <c r="DZ103" s="647" t="e">
        <f>DX103/100*[5]QCI!$Y90*([5]QCI!$U90+[5]QCI!$W90)</f>
        <v>#REF!</v>
      </c>
      <c r="EA103" s="648" t="e">
        <f>DY103+DZ103</f>
        <v>#REF!</v>
      </c>
    </row>
    <row r="104" spans="2:131" ht="12.75" hidden="1" customHeight="1">
      <c r="B104" s="649"/>
      <c r="C104" s="650"/>
      <c r="D104" s="651" t="s">
        <v>674</v>
      </c>
      <c r="E104" s="652" t="s">
        <v>676</v>
      </c>
      <c r="F104" s="653">
        <f>IF(F105&lt;&gt;0,F103-F105,0)</f>
        <v>0</v>
      </c>
      <c r="G104" s="654"/>
      <c r="H104" s="655"/>
      <c r="I104" s="656"/>
      <c r="J104" s="656"/>
      <c r="K104" s="657"/>
      <c r="L104" s="658" t="e">
        <f t="shared" ref="L104:BW104" si="88">L103+H104</f>
        <v>#REF!</v>
      </c>
      <c r="M104" s="658" t="e">
        <f t="shared" si="88"/>
        <v>#REF!</v>
      </c>
      <c r="N104" s="659" t="e">
        <f t="shared" si="88"/>
        <v>#REF!</v>
      </c>
      <c r="O104" s="660" t="e">
        <f t="shared" si="88"/>
        <v>#REF!</v>
      </c>
      <c r="P104" s="661" t="e">
        <f t="shared" si="88"/>
        <v>#REF!</v>
      </c>
      <c r="Q104" s="662" t="e">
        <f t="shared" si="88"/>
        <v>#REF!</v>
      </c>
      <c r="R104" s="663" t="e">
        <f t="shared" si="88"/>
        <v>#REF!</v>
      </c>
      <c r="S104" s="664" t="e">
        <f t="shared" si="88"/>
        <v>#REF!</v>
      </c>
      <c r="T104" s="661" t="e">
        <f t="shared" si="88"/>
        <v>#REF!</v>
      </c>
      <c r="U104" s="662" t="e">
        <f t="shared" si="88"/>
        <v>#REF!</v>
      </c>
      <c r="V104" s="663" t="e">
        <f t="shared" si="88"/>
        <v>#REF!</v>
      </c>
      <c r="W104" s="664" t="e">
        <f t="shared" si="88"/>
        <v>#REF!</v>
      </c>
      <c r="X104" s="661" t="e">
        <f t="shared" si="88"/>
        <v>#REF!</v>
      </c>
      <c r="Y104" s="662" t="e">
        <f t="shared" si="88"/>
        <v>#REF!</v>
      </c>
      <c r="Z104" s="663" t="e">
        <f t="shared" si="88"/>
        <v>#REF!</v>
      </c>
      <c r="AA104" s="664" t="e">
        <f t="shared" si="88"/>
        <v>#REF!</v>
      </c>
      <c r="AB104" s="661" t="e">
        <f t="shared" si="88"/>
        <v>#REF!</v>
      </c>
      <c r="AC104" s="662" t="e">
        <f t="shared" si="88"/>
        <v>#REF!</v>
      </c>
      <c r="AD104" s="663" t="e">
        <f t="shared" si="88"/>
        <v>#REF!</v>
      </c>
      <c r="AE104" s="664" t="e">
        <f t="shared" si="88"/>
        <v>#REF!</v>
      </c>
      <c r="AF104" s="661" t="e">
        <f t="shared" si="88"/>
        <v>#REF!</v>
      </c>
      <c r="AG104" s="662" t="e">
        <f t="shared" si="88"/>
        <v>#REF!</v>
      </c>
      <c r="AH104" s="663" t="e">
        <f t="shared" si="88"/>
        <v>#REF!</v>
      </c>
      <c r="AI104" s="664" t="e">
        <f t="shared" si="88"/>
        <v>#REF!</v>
      </c>
      <c r="AJ104" s="661" t="e">
        <f t="shared" si="88"/>
        <v>#REF!</v>
      </c>
      <c r="AK104" s="662" t="e">
        <f t="shared" si="88"/>
        <v>#REF!</v>
      </c>
      <c r="AL104" s="663" t="e">
        <f t="shared" si="88"/>
        <v>#REF!</v>
      </c>
      <c r="AM104" s="664" t="e">
        <f t="shared" si="88"/>
        <v>#REF!</v>
      </c>
      <c r="AN104" s="661" t="e">
        <f t="shared" si="88"/>
        <v>#REF!</v>
      </c>
      <c r="AO104" s="662" t="e">
        <f t="shared" si="88"/>
        <v>#REF!</v>
      </c>
      <c r="AP104" s="663" t="e">
        <f t="shared" si="88"/>
        <v>#REF!</v>
      </c>
      <c r="AQ104" s="664" t="e">
        <f t="shared" si="88"/>
        <v>#REF!</v>
      </c>
      <c r="AR104" s="661" t="e">
        <f t="shared" si="88"/>
        <v>#REF!</v>
      </c>
      <c r="AS104" s="662" t="e">
        <f t="shared" si="88"/>
        <v>#REF!</v>
      </c>
      <c r="AT104" s="663" t="e">
        <f t="shared" si="88"/>
        <v>#REF!</v>
      </c>
      <c r="AU104" s="664" t="e">
        <f t="shared" si="88"/>
        <v>#REF!</v>
      </c>
      <c r="AV104" s="661" t="e">
        <f t="shared" si="88"/>
        <v>#REF!</v>
      </c>
      <c r="AW104" s="662" t="e">
        <f t="shared" si="88"/>
        <v>#REF!</v>
      </c>
      <c r="AX104" s="663" t="e">
        <f t="shared" si="88"/>
        <v>#REF!</v>
      </c>
      <c r="AY104" s="664" t="e">
        <f t="shared" si="88"/>
        <v>#REF!</v>
      </c>
      <c r="AZ104" s="661" t="e">
        <f t="shared" si="88"/>
        <v>#REF!</v>
      </c>
      <c r="BA104" s="662" t="e">
        <f t="shared" si="88"/>
        <v>#REF!</v>
      </c>
      <c r="BB104" s="663" t="e">
        <f t="shared" si="88"/>
        <v>#REF!</v>
      </c>
      <c r="BC104" s="664" t="e">
        <f t="shared" si="88"/>
        <v>#REF!</v>
      </c>
      <c r="BD104" s="661" t="e">
        <f t="shared" si="88"/>
        <v>#REF!</v>
      </c>
      <c r="BE104" s="662" t="e">
        <f t="shared" si="88"/>
        <v>#REF!</v>
      </c>
      <c r="BF104" s="663" t="e">
        <f t="shared" si="88"/>
        <v>#REF!</v>
      </c>
      <c r="BG104" s="664" t="e">
        <f t="shared" si="88"/>
        <v>#REF!</v>
      </c>
      <c r="BH104" s="661" t="e">
        <f t="shared" si="88"/>
        <v>#REF!</v>
      </c>
      <c r="BI104" s="662" t="e">
        <f t="shared" si="88"/>
        <v>#REF!</v>
      </c>
      <c r="BJ104" s="663" t="e">
        <f t="shared" si="88"/>
        <v>#REF!</v>
      </c>
      <c r="BK104" s="664" t="e">
        <f t="shared" si="88"/>
        <v>#REF!</v>
      </c>
      <c r="BL104" s="661" t="e">
        <f t="shared" si="88"/>
        <v>#REF!</v>
      </c>
      <c r="BM104" s="662" t="e">
        <f t="shared" si="88"/>
        <v>#REF!</v>
      </c>
      <c r="BN104" s="663" t="e">
        <f t="shared" si="88"/>
        <v>#REF!</v>
      </c>
      <c r="BO104" s="664" t="e">
        <f t="shared" si="88"/>
        <v>#REF!</v>
      </c>
      <c r="BP104" s="661" t="e">
        <f t="shared" si="88"/>
        <v>#REF!</v>
      </c>
      <c r="BQ104" s="662" t="e">
        <f t="shared" si="88"/>
        <v>#REF!</v>
      </c>
      <c r="BR104" s="663" t="e">
        <f t="shared" si="88"/>
        <v>#REF!</v>
      </c>
      <c r="BS104" s="664" t="e">
        <f t="shared" si="88"/>
        <v>#REF!</v>
      </c>
      <c r="BT104" s="661" t="e">
        <f t="shared" si="88"/>
        <v>#REF!</v>
      </c>
      <c r="BU104" s="662" t="e">
        <f t="shared" si="88"/>
        <v>#REF!</v>
      </c>
      <c r="BV104" s="663" t="e">
        <f t="shared" si="88"/>
        <v>#REF!</v>
      </c>
      <c r="BW104" s="664" t="e">
        <f t="shared" si="88"/>
        <v>#REF!</v>
      </c>
      <c r="BX104" s="661" t="e">
        <f t="shared" ref="BX104:EA104" si="89">BX103+BT104</f>
        <v>#REF!</v>
      </c>
      <c r="BY104" s="662" t="e">
        <f t="shared" si="89"/>
        <v>#REF!</v>
      </c>
      <c r="BZ104" s="663" t="e">
        <f t="shared" si="89"/>
        <v>#REF!</v>
      </c>
      <c r="CA104" s="664" t="e">
        <f t="shared" si="89"/>
        <v>#REF!</v>
      </c>
      <c r="CB104" s="661" t="e">
        <f t="shared" si="89"/>
        <v>#REF!</v>
      </c>
      <c r="CC104" s="662" t="e">
        <f t="shared" si="89"/>
        <v>#REF!</v>
      </c>
      <c r="CD104" s="663" t="e">
        <f t="shared" si="89"/>
        <v>#REF!</v>
      </c>
      <c r="CE104" s="664" t="e">
        <f t="shared" si="89"/>
        <v>#REF!</v>
      </c>
      <c r="CF104" s="661" t="e">
        <f t="shared" si="89"/>
        <v>#REF!</v>
      </c>
      <c r="CG104" s="662" t="e">
        <f t="shared" si="89"/>
        <v>#REF!</v>
      </c>
      <c r="CH104" s="663" t="e">
        <f t="shared" si="89"/>
        <v>#REF!</v>
      </c>
      <c r="CI104" s="664" t="e">
        <f t="shared" si="89"/>
        <v>#REF!</v>
      </c>
      <c r="CJ104" s="661" t="e">
        <f t="shared" si="89"/>
        <v>#REF!</v>
      </c>
      <c r="CK104" s="662" t="e">
        <f t="shared" si="89"/>
        <v>#REF!</v>
      </c>
      <c r="CL104" s="663" t="e">
        <f t="shared" si="89"/>
        <v>#REF!</v>
      </c>
      <c r="CM104" s="664" t="e">
        <f t="shared" si="89"/>
        <v>#REF!</v>
      </c>
      <c r="CN104" s="661" t="e">
        <f t="shared" si="89"/>
        <v>#REF!</v>
      </c>
      <c r="CO104" s="662" t="e">
        <f t="shared" si="89"/>
        <v>#REF!</v>
      </c>
      <c r="CP104" s="663" t="e">
        <f t="shared" si="89"/>
        <v>#REF!</v>
      </c>
      <c r="CQ104" s="664" t="e">
        <f t="shared" si="89"/>
        <v>#REF!</v>
      </c>
      <c r="CR104" s="661" t="e">
        <f t="shared" si="89"/>
        <v>#REF!</v>
      </c>
      <c r="CS104" s="662" t="e">
        <f t="shared" si="89"/>
        <v>#REF!</v>
      </c>
      <c r="CT104" s="663" t="e">
        <f t="shared" si="89"/>
        <v>#REF!</v>
      </c>
      <c r="CU104" s="664" t="e">
        <f t="shared" si="89"/>
        <v>#REF!</v>
      </c>
      <c r="CV104" s="661" t="e">
        <f t="shared" si="89"/>
        <v>#REF!</v>
      </c>
      <c r="CW104" s="662" t="e">
        <f t="shared" si="89"/>
        <v>#REF!</v>
      </c>
      <c r="CX104" s="663" t="e">
        <f t="shared" si="89"/>
        <v>#REF!</v>
      </c>
      <c r="CY104" s="664" t="e">
        <f t="shared" si="89"/>
        <v>#REF!</v>
      </c>
      <c r="CZ104" s="661" t="e">
        <f t="shared" si="89"/>
        <v>#REF!</v>
      </c>
      <c r="DA104" s="662" t="e">
        <f t="shared" si="89"/>
        <v>#REF!</v>
      </c>
      <c r="DB104" s="663" t="e">
        <f t="shared" si="89"/>
        <v>#REF!</v>
      </c>
      <c r="DC104" s="664" t="e">
        <f t="shared" si="89"/>
        <v>#REF!</v>
      </c>
      <c r="DD104" s="661" t="e">
        <f t="shared" si="89"/>
        <v>#REF!</v>
      </c>
      <c r="DE104" s="662" t="e">
        <f t="shared" si="89"/>
        <v>#REF!</v>
      </c>
      <c r="DF104" s="663" t="e">
        <f t="shared" si="89"/>
        <v>#REF!</v>
      </c>
      <c r="DG104" s="664" t="e">
        <f t="shared" si="89"/>
        <v>#REF!</v>
      </c>
      <c r="DH104" s="661" t="e">
        <f t="shared" si="89"/>
        <v>#REF!</v>
      </c>
      <c r="DI104" s="662" t="e">
        <f t="shared" si="89"/>
        <v>#REF!</v>
      </c>
      <c r="DJ104" s="663" t="e">
        <f t="shared" si="89"/>
        <v>#REF!</v>
      </c>
      <c r="DK104" s="664" t="e">
        <f t="shared" si="89"/>
        <v>#REF!</v>
      </c>
      <c r="DL104" s="661" t="e">
        <f t="shared" si="89"/>
        <v>#REF!</v>
      </c>
      <c r="DM104" s="662" t="e">
        <f t="shared" si="89"/>
        <v>#REF!</v>
      </c>
      <c r="DN104" s="663" t="e">
        <f t="shared" si="89"/>
        <v>#REF!</v>
      </c>
      <c r="DO104" s="664" t="e">
        <f t="shared" si="89"/>
        <v>#REF!</v>
      </c>
      <c r="DP104" s="661" t="e">
        <f t="shared" si="89"/>
        <v>#REF!</v>
      </c>
      <c r="DQ104" s="662" t="e">
        <f t="shared" si="89"/>
        <v>#REF!</v>
      </c>
      <c r="DR104" s="663" t="e">
        <f t="shared" si="89"/>
        <v>#REF!</v>
      </c>
      <c r="DS104" s="664" t="e">
        <f t="shared" si="89"/>
        <v>#REF!</v>
      </c>
      <c r="DT104" s="661" t="e">
        <f t="shared" si="89"/>
        <v>#REF!</v>
      </c>
      <c r="DU104" s="662" t="e">
        <f t="shared" si="89"/>
        <v>#REF!</v>
      </c>
      <c r="DV104" s="663" t="e">
        <f t="shared" si="89"/>
        <v>#REF!</v>
      </c>
      <c r="DW104" s="664" t="e">
        <f t="shared" si="89"/>
        <v>#REF!</v>
      </c>
      <c r="DX104" s="661" t="e">
        <f t="shared" si="89"/>
        <v>#REF!</v>
      </c>
      <c r="DY104" s="662" t="e">
        <f t="shared" si="89"/>
        <v>#REF!</v>
      </c>
      <c r="DZ104" s="663" t="e">
        <f t="shared" si="89"/>
        <v>#REF!</v>
      </c>
      <c r="EA104" s="664" t="e">
        <f t="shared" si="89"/>
        <v>#REF!</v>
      </c>
    </row>
    <row r="105" spans="2:131" ht="12.75" hidden="1" customHeight="1">
      <c r="B105" s="649"/>
      <c r="C105" s="650"/>
      <c r="D105" s="665" t="s">
        <v>677</v>
      </c>
      <c r="E105" s="666" t="s">
        <v>678</v>
      </c>
      <c r="F105" s="667"/>
      <c r="G105" s="668">
        <f>IF(F105=0,0,F105/F$115)</f>
        <v>0</v>
      </c>
      <c r="H105" s="669"/>
      <c r="I105" s="670"/>
      <c r="J105" s="670"/>
      <c r="K105" s="671"/>
      <c r="L105" s="672">
        <f>IF(O105&lt;&gt;0,(O105/$F105)*100,0)</f>
        <v>0</v>
      </c>
      <c r="M105" s="672">
        <f>ROUND(O105*[5]QCI!$R$16,2)</f>
        <v>0</v>
      </c>
      <c r="N105" s="673">
        <f>O105-M105</f>
        <v>0</v>
      </c>
      <c r="O105" s="674"/>
      <c r="P105" s="675">
        <f>IF(S105&lt;&gt;0,(S105/$F105)*100,0)</f>
        <v>0</v>
      </c>
      <c r="Q105" s="672">
        <f>ROUND(S105*[5]QCI!$R$16,2)</f>
        <v>0</v>
      </c>
      <c r="R105" s="672">
        <f>S105-Q105</f>
        <v>0</v>
      </c>
      <c r="S105" s="674"/>
      <c r="T105" s="675">
        <f>IF(W105&lt;&gt;0,(W105/$F105)*100,0)</f>
        <v>0</v>
      </c>
      <c r="U105" s="672">
        <f>ROUND(W105*[5]QCI!$R$16,2)</f>
        <v>0</v>
      </c>
      <c r="V105" s="672">
        <f>W105-U105</f>
        <v>0</v>
      </c>
      <c r="W105" s="674"/>
      <c r="X105" s="675">
        <f>IF(AA105&lt;&gt;0,(AA105/$F105)*100,0)</f>
        <v>0</v>
      </c>
      <c r="Y105" s="672">
        <f>ROUND(AA105*[5]QCI!$R$16,2)</f>
        <v>0</v>
      </c>
      <c r="Z105" s="672">
        <f>AA105-Y105</f>
        <v>0</v>
      </c>
      <c r="AA105" s="674"/>
      <c r="AB105" s="675">
        <f>IF(AE105&lt;&gt;0,(AE105/$F105)*100,0)</f>
        <v>0</v>
      </c>
      <c r="AC105" s="672">
        <f>ROUND(AE105*[5]QCI!$R$16,2)</f>
        <v>0</v>
      </c>
      <c r="AD105" s="672">
        <f>AE105-AC105</f>
        <v>0</v>
      </c>
      <c r="AE105" s="674"/>
      <c r="AF105" s="675">
        <f>IF(AI105&lt;&gt;0,(AI105/$F105)*100,0)</f>
        <v>0</v>
      </c>
      <c r="AG105" s="672">
        <f>ROUND(AI105*[5]QCI!$R$16,2)</f>
        <v>0</v>
      </c>
      <c r="AH105" s="672">
        <f>AI105-AG105</f>
        <v>0</v>
      </c>
      <c r="AI105" s="674"/>
      <c r="AJ105" s="675">
        <f>IF(AM105&lt;&gt;0,(AM105/$F105)*100,0)</f>
        <v>0</v>
      </c>
      <c r="AK105" s="672">
        <f>ROUND(AM105*[5]QCI!$R$16,2)</f>
        <v>0</v>
      </c>
      <c r="AL105" s="672">
        <f>AM105-AK105</f>
        <v>0</v>
      </c>
      <c r="AM105" s="674"/>
      <c r="AN105" s="675">
        <f>IF(AQ105&lt;&gt;0,(AQ105/$F105)*100,0)</f>
        <v>0</v>
      </c>
      <c r="AO105" s="672">
        <f>ROUND(AQ105*[5]QCI!$R$16,2)</f>
        <v>0</v>
      </c>
      <c r="AP105" s="672">
        <f>AQ105-AO105</f>
        <v>0</v>
      </c>
      <c r="AQ105" s="674"/>
      <c r="AR105" s="675">
        <f>IF(AU105&lt;&gt;0,(AU105/$F105)*100,0)</f>
        <v>0</v>
      </c>
      <c r="AS105" s="672">
        <f>ROUND(AU105*[5]QCI!$R$16,2)</f>
        <v>0</v>
      </c>
      <c r="AT105" s="672">
        <f>AU105-AS105</f>
        <v>0</v>
      </c>
      <c r="AU105" s="674"/>
      <c r="AV105" s="675">
        <f>IF(AY105&lt;&gt;0,(AY105/$F105)*100,0)</f>
        <v>0</v>
      </c>
      <c r="AW105" s="672">
        <f>ROUND(AY105*[5]QCI!$R$16,2)</f>
        <v>0</v>
      </c>
      <c r="AX105" s="672">
        <f>AY105-AW105</f>
        <v>0</v>
      </c>
      <c r="AY105" s="674"/>
      <c r="AZ105" s="675">
        <f>IF(BC105&lt;&gt;0,(BC105/$F105)*100,0)</f>
        <v>0</v>
      </c>
      <c r="BA105" s="672">
        <f>ROUND(BC105*[5]QCI!$R$16,2)</f>
        <v>0</v>
      </c>
      <c r="BB105" s="672">
        <f>BC105-BA105</f>
        <v>0</v>
      </c>
      <c r="BC105" s="674"/>
      <c r="BD105" s="675">
        <f>IF(BG105&lt;&gt;0,(BG105/$F105)*100,0)</f>
        <v>0</v>
      </c>
      <c r="BE105" s="672">
        <f>ROUND(BG105*[5]QCI!$R$16,2)</f>
        <v>0</v>
      </c>
      <c r="BF105" s="672">
        <f>BG105-BE105</f>
        <v>0</v>
      </c>
      <c r="BG105" s="674"/>
      <c r="BH105" s="675">
        <f>IF(BK105&lt;&gt;0,(BK105/$F105)*100,0)</f>
        <v>0</v>
      </c>
      <c r="BI105" s="672">
        <f>ROUND(BK105*[5]QCI!$R$16,2)</f>
        <v>0</v>
      </c>
      <c r="BJ105" s="672">
        <f>BK105-BI105</f>
        <v>0</v>
      </c>
      <c r="BK105" s="674"/>
      <c r="BL105" s="675">
        <f>IF(BO105&lt;&gt;0,(BO105/$F105)*100,0)</f>
        <v>0</v>
      </c>
      <c r="BM105" s="672">
        <f>ROUND(BO105*[5]QCI!$R$16,2)</f>
        <v>0</v>
      </c>
      <c r="BN105" s="672">
        <f>BO105-BM105</f>
        <v>0</v>
      </c>
      <c r="BO105" s="674"/>
      <c r="BP105" s="675">
        <f>IF(BS105&lt;&gt;0,(BS105/$F105)*100,0)</f>
        <v>0</v>
      </c>
      <c r="BQ105" s="672">
        <f>ROUND(BS105*[5]QCI!$R$16,2)</f>
        <v>0</v>
      </c>
      <c r="BR105" s="672">
        <f>BS105-BQ105</f>
        <v>0</v>
      </c>
      <c r="BS105" s="674"/>
      <c r="BT105" s="675">
        <f>IF(BW105&lt;&gt;0,(BW105/$F105)*100,0)</f>
        <v>0</v>
      </c>
      <c r="BU105" s="672">
        <f>ROUND(BW105*[5]QCI!$R$16,2)</f>
        <v>0</v>
      </c>
      <c r="BV105" s="672">
        <f>BW105-BU105</f>
        <v>0</v>
      </c>
      <c r="BW105" s="674"/>
      <c r="BX105" s="675">
        <f>IF(CA105&lt;&gt;0,(CA105/$F105)*100,0)</f>
        <v>0</v>
      </c>
      <c r="BY105" s="672">
        <f>ROUND(CA105*[5]QCI!$R$16,2)</f>
        <v>0</v>
      </c>
      <c r="BZ105" s="672">
        <f>CA105-BY105</f>
        <v>0</v>
      </c>
      <c r="CA105" s="674"/>
      <c r="CB105" s="675">
        <f>IF(CE105&lt;&gt;0,(CE105/$F105)*100,0)</f>
        <v>0</v>
      </c>
      <c r="CC105" s="672">
        <f>ROUND(CE105*[5]QCI!$R$16,2)</f>
        <v>0</v>
      </c>
      <c r="CD105" s="672">
        <f>CE105-CC105</f>
        <v>0</v>
      </c>
      <c r="CE105" s="674"/>
      <c r="CF105" s="675">
        <f>IF(CI105&lt;&gt;0,(CI105/$F105)*100,0)</f>
        <v>0</v>
      </c>
      <c r="CG105" s="672">
        <f>ROUND(CI105*[5]QCI!$R$16,2)</f>
        <v>0</v>
      </c>
      <c r="CH105" s="672">
        <f>CI105-CG105</f>
        <v>0</v>
      </c>
      <c r="CI105" s="674"/>
      <c r="CJ105" s="675">
        <f>IF(CM105&lt;&gt;0,(CM105/$F105)*100,0)</f>
        <v>0</v>
      </c>
      <c r="CK105" s="672">
        <f>ROUND(CM105*[5]QCI!$R$16,2)</f>
        <v>0</v>
      </c>
      <c r="CL105" s="672">
        <f>CM105-CK105</f>
        <v>0</v>
      </c>
      <c r="CM105" s="674"/>
      <c r="CN105" s="675">
        <f>IF(CQ105&lt;&gt;0,(CQ105/$F105)*100,0)</f>
        <v>0</v>
      </c>
      <c r="CO105" s="672">
        <f>ROUND(CQ105*[5]QCI!$R$16,2)</f>
        <v>0</v>
      </c>
      <c r="CP105" s="672">
        <f>CQ105-CO105</f>
        <v>0</v>
      </c>
      <c r="CQ105" s="674"/>
      <c r="CR105" s="675">
        <f>IF(CU105&lt;&gt;0,(CU105/$F105)*100,0)</f>
        <v>0</v>
      </c>
      <c r="CS105" s="672">
        <f>ROUND(CU105*[5]QCI!$R$16,2)</f>
        <v>0</v>
      </c>
      <c r="CT105" s="672">
        <f>CU105-CS105</f>
        <v>0</v>
      </c>
      <c r="CU105" s="674"/>
      <c r="CV105" s="675">
        <f>IF(CY105&lt;&gt;0,(CY105/$F105)*100,0)</f>
        <v>0</v>
      </c>
      <c r="CW105" s="672">
        <f>ROUND(CY105*[5]QCI!$R$16,2)</f>
        <v>0</v>
      </c>
      <c r="CX105" s="672">
        <f>CY105-CW105</f>
        <v>0</v>
      </c>
      <c r="CY105" s="674"/>
      <c r="CZ105" s="675">
        <f>IF(DC105&lt;&gt;0,(DC105/$F105)*100,0)</f>
        <v>0</v>
      </c>
      <c r="DA105" s="672">
        <f>ROUND(DC105*[5]QCI!$R$16,2)</f>
        <v>0</v>
      </c>
      <c r="DB105" s="672">
        <f>DC105-DA105</f>
        <v>0</v>
      </c>
      <c r="DC105" s="674"/>
      <c r="DD105" s="675">
        <f>IF(DG105&lt;&gt;0,(DG105/$F105)*100,0)</f>
        <v>0</v>
      </c>
      <c r="DE105" s="672">
        <f>ROUND(DG105*[5]QCI!$R$16,2)</f>
        <v>0</v>
      </c>
      <c r="DF105" s="672">
        <f>DG105-DE105</f>
        <v>0</v>
      </c>
      <c r="DG105" s="674"/>
      <c r="DH105" s="675">
        <f>IF(DK105&lt;&gt;0,(DK105/$F105)*100,0)</f>
        <v>0</v>
      </c>
      <c r="DI105" s="672">
        <f>ROUND(DK105*[5]QCI!$R$16,2)</f>
        <v>0</v>
      </c>
      <c r="DJ105" s="672">
        <f>DK105-DI105</f>
        <v>0</v>
      </c>
      <c r="DK105" s="674"/>
      <c r="DL105" s="675">
        <f>IF(DO105&lt;&gt;0,(DO105/$F105)*100,0)</f>
        <v>0</v>
      </c>
      <c r="DM105" s="672">
        <f>ROUND(DO105*[5]QCI!$R$16,2)</f>
        <v>0</v>
      </c>
      <c r="DN105" s="672">
        <f>DO105-DM105</f>
        <v>0</v>
      </c>
      <c r="DO105" s="674"/>
      <c r="DP105" s="675">
        <f>IF(DS105&lt;&gt;0,(DS105/$F105)*100,0)</f>
        <v>0</v>
      </c>
      <c r="DQ105" s="672">
        <f>ROUND(DS105*[5]QCI!$R$16,2)</f>
        <v>0</v>
      </c>
      <c r="DR105" s="672">
        <f>DS105-DQ105</f>
        <v>0</v>
      </c>
      <c r="DS105" s="674"/>
      <c r="DT105" s="675">
        <f>IF(DW105&lt;&gt;0,(DW105/$F105)*100,0)</f>
        <v>0</v>
      </c>
      <c r="DU105" s="672">
        <f>ROUND(DW105*[5]QCI!$R$16,2)</f>
        <v>0</v>
      </c>
      <c r="DV105" s="672">
        <f>DW105-DU105</f>
        <v>0</v>
      </c>
      <c r="DW105" s="674"/>
      <c r="DX105" s="675">
        <f>IF(EA105&lt;&gt;0,(EA105/$F105)*100,0)</f>
        <v>0</v>
      </c>
      <c r="DY105" s="672">
        <f>ROUND(EA105*[5]QCI!$R$16,2)</f>
        <v>0</v>
      </c>
      <c r="DZ105" s="672">
        <f>EA105-DY105</f>
        <v>0</v>
      </c>
      <c r="EA105" s="674"/>
    </row>
    <row r="106" spans="2:131" ht="12.75" hidden="1" customHeight="1">
      <c r="B106" s="688"/>
      <c r="C106" s="650"/>
      <c r="D106" s="676" t="s">
        <v>679</v>
      </c>
      <c r="E106" s="677" t="s">
        <v>680</v>
      </c>
      <c r="F106" s="678" t="e">
        <f>IF(F105=0,F103,F105)</f>
        <v>#REF!</v>
      </c>
      <c r="G106" s="679"/>
      <c r="H106" s="680"/>
      <c r="I106" s="681"/>
      <c r="J106" s="681"/>
      <c r="K106" s="682"/>
      <c r="L106" s="683">
        <f t="shared" ref="L106:BW106" si="90">L105+H106</f>
        <v>0</v>
      </c>
      <c r="M106" s="683">
        <f t="shared" si="90"/>
        <v>0</v>
      </c>
      <c r="N106" s="684">
        <f t="shared" si="90"/>
        <v>0</v>
      </c>
      <c r="O106" s="685">
        <f t="shared" si="90"/>
        <v>0</v>
      </c>
      <c r="P106" s="686">
        <f t="shared" si="90"/>
        <v>0</v>
      </c>
      <c r="Q106" s="683">
        <f t="shared" si="90"/>
        <v>0</v>
      </c>
      <c r="R106" s="683">
        <f t="shared" si="90"/>
        <v>0</v>
      </c>
      <c r="S106" s="685">
        <f t="shared" si="90"/>
        <v>0</v>
      </c>
      <c r="T106" s="686">
        <f t="shared" si="90"/>
        <v>0</v>
      </c>
      <c r="U106" s="683">
        <f t="shared" si="90"/>
        <v>0</v>
      </c>
      <c r="V106" s="683">
        <f t="shared" si="90"/>
        <v>0</v>
      </c>
      <c r="W106" s="685">
        <f t="shared" si="90"/>
        <v>0</v>
      </c>
      <c r="X106" s="686">
        <f t="shared" si="90"/>
        <v>0</v>
      </c>
      <c r="Y106" s="683">
        <f t="shared" si="90"/>
        <v>0</v>
      </c>
      <c r="Z106" s="683">
        <f t="shared" si="90"/>
        <v>0</v>
      </c>
      <c r="AA106" s="685">
        <f t="shared" si="90"/>
        <v>0</v>
      </c>
      <c r="AB106" s="686">
        <f t="shared" si="90"/>
        <v>0</v>
      </c>
      <c r="AC106" s="683">
        <f t="shared" si="90"/>
        <v>0</v>
      </c>
      <c r="AD106" s="683">
        <f t="shared" si="90"/>
        <v>0</v>
      </c>
      <c r="AE106" s="685">
        <f t="shared" si="90"/>
        <v>0</v>
      </c>
      <c r="AF106" s="686">
        <f t="shared" si="90"/>
        <v>0</v>
      </c>
      <c r="AG106" s="683">
        <f t="shared" si="90"/>
        <v>0</v>
      </c>
      <c r="AH106" s="683">
        <f t="shared" si="90"/>
        <v>0</v>
      </c>
      <c r="AI106" s="685">
        <f t="shared" si="90"/>
        <v>0</v>
      </c>
      <c r="AJ106" s="686">
        <f t="shared" si="90"/>
        <v>0</v>
      </c>
      <c r="AK106" s="683">
        <f t="shared" si="90"/>
        <v>0</v>
      </c>
      <c r="AL106" s="683">
        <f t="shared" si="90"/>
        <v>0</v>
      </c>
      <c r="AM106" s="685">
        <f t="shared" si="90"/>
        <v>0</v>
      </c>
      <c r="AN106" s="686">
        <f t="shared" si="90"/>
        <v>0</v>
      </c>
      <c r="AO106" s="683">
        <f t="shared" si="90"/>
        <v>0</v>
      </c>
      <c r="AP106" s="683">
        <f t="shared" si="90"/>
        <v>0</v>
      </c>
      <c r="AQ106" s="685">
        <f t="shared" si="90"/>
        <v>0</v>
      </c>
      <c r="AR106" s="686">
        <f t="shared" si="90"/>
        <v>0</v>
      </c>
      <c r="AS106" s="683">
        <f t="shared" si="90"/>
        <v>0</v>
      </c>
      <c r="AT106" s="683">
        <f t="shared" si="90"/>
        <v>0</v>
      </c>
      <c r="AU106" s="685">
        <f t="shared" si="90"/>
        <v>0</v>
      </c>
      <c r="AV106" s="686">
        <f t="shared" si="90"/>
        <v>0</v>
      </c>
      <c r="AW106" s="683">
        <f t="shared" si="90"/>
        <v>0</v>
      </c>
      <c r="AX106" s="683">
        <f t="shared" si="90"/>
        <v>0</v>
      </c>
      <c r="AY106" s="685">
        <f t="shared" si="90"/>
        <v>0</v>
      </c>
      <c r="AZ106" s="686">
        <f t="shared" si="90"/>
        <v>0</v>
      </c>
      <c r="BA106" s="683">
        <f t="shared" si="90"/>
        <v>0</v>
      </c>
      <c r="BB106" s="683">
        <f t="shared" si="90"/>
        <v>0</v>
      </c>
      <c r="BC106" s="685">
        <f t="shared" si="90"/>
        <v>0</v>
      </c>
      <c r="BD106" s="686">
        <f t="shared" si="90"/>
        <v>0</v>
      </c>
      <c r="BE106" s="683">
        <f t="shared" si="90"/>
        <v>0</v>
      </c>
      <c r="BF106" s="683">
        <f t="shared" si="90"/>
        <v>0</v>
      </c>
      <c r="BG106" s="685">
        <f t="shared" si="90"/>
        <v>0</v>
      </c>
      <c r="BH106" s="686">
        <f t="shared" si="90"/>
        <v>0</v>
      </c>
      <c r="BI106" s="683">
        <f t="shared" si="90"/>
        <v>0</v>
      </c>
      <c r="BJ106" s="683">
        <f t="shared" si="90"/>
        <v>0</v>
      </c>
      <c r="BK106" s="685">
        <f t="shared" si="90"/>
        <v>0</v>
      </c>
      <c r="BL106" s="686">
        <f t="shared" si="90"/>
        <v>0</v>
      </c>
      <c r="BM106" s="683">
        <f t="shared" si="90"/>
        <v>0</v>
      </c>
      <c r="BN106" s="683">
        <f t="shared" si="90"/>
        <v>0</v>
      </c>
      <c r="BO106" s="685">
        <f t="shared" si="90"/>
        <v>0</v>
      </c>
      <c r="BP106" s="686">
        <f t="shared" si="90"/>
        <v>0</v>
      </c>
      <c r="BQ106" s="683">
        <f t="shared" si="90"/>
        <v>0</v>
      </c>
      <c r="BR106" s="683">
        <f t="shared" si="90"/>
        <v>0</v>
      </c>
      <c r="BS106" s="685">
        <f t="shared" si="90"/>
        <v>0</v>
      </c>
      <c r="BT106" s="686">
        <f t="shared" si="90"/>
        <v>0</v>
      </c>
      <c r="BU106" s="683">
        <f t="shared" si="90"/>
        <v>0</v>
      </c>
      <c r="BV106" s="683">
        <f t="shared" si="90"/>
        <v>0</v>
      </c>
      <c r="BW106" s="685">
        <f t="shared" si="90"/>
        <v>0</v>
      </c>
      <c r="BX106" s="686">
        <f t="shared" ref="BX106:EA106" si="91">BX105+BT106</f>
        <v>0</v>
      </c>
      <c r="BY106" s="683">
        <f t="shared" si="91"/>
        <v>0</v>
      </c>
      <c r="BZ106" s="683">
        <f t="shared" si="91"/>
        <v>0</v>
      </c>
      <c r="CA106" s="685">
        <f t="shared" si="91"/>
        <v>0</v>
      </c>
      <c r="CB106" s="686">
        <f t="shared" si="91"/>
        <v>0</v>
      </c>
      <c r="CC106" s="683">
        <f t="shared" si="91"/>
        <v>0</v>
      </c>
      <c r="CD106" s="683">
        <f t="shared" si="91"/>
        <v>0</v>
      </c>
      <c r="CE106" s="685">
        <f t="shared" si="91"/>
        <v>0</v>
      </c>
      <c r="CF106" s="686">
        <f t="shared" si="91"/>
        <v>0</v>
      </c>
      <c r="CG106" s="683">
        <f t="shared" si="91"/>
        <v>0</v>
      </c>
      <c r="CH106" s="683">
        <f t="shared" si="91"/>
        <v>0</v>
      </c>
      <c r="CI106" s="685">
        <f t="shared" si="91"/>
        <v>0</v>
      </c>
      <c r="CJ106" s="686">
        <f t="shared" si="91"/>
        <v>0</v>
      </c>
      <c r="CK106" s="683">
        <f t="shared" si="91"/>
        <v>0</v>
      </c>
      <c r="CL106" s="683">
        <f t="shared" si="91"/>
        <v>0</v>
      </c>
      <c r="CM106" s="685">
        <f t="shared" si="91"/>
        <v>0</v>
      </c>
      <c r="CN106" s="686">
        <f t="shared" si="91"/>
        <v>0</v>
      </c>
      <c r="CO106" s="683">
        <f t="shared" si="91"/>
        <v>0</v>
      </c>
      <c r="CP106" s="683">
        <f t="shared" si="91"/>
        <v>0</v>
      </c>
      <c r="CQ106" s="685">
        <f t="shared" si="91"/>
        <v>0</v>
      </c>
      <c r="CR106" s="686">
        <f t="shared" si="91"/>
        <v>0</v>
      </c>
      <c r="CS106" s="683">
        <f t="shared" si="91"/>
        <v>0</v>
      </c>
      <c r="CT106" s="683">
        <f t="shared" si="91"/>
        <v>0</v>
      </c>
      <c r="CU106" s="685">
        <f t="shared" si="91"/>
        <v>0</v>
      </c>
      <c r="CV106" s="686">
        <f t="shared" si="91"/>
        <v>0</v>
      </c>
      <c r="CW106" s="683">
        <f t="shared" si="91"/>
        <v>0</v>
      </c>
      <c r="CX106" s="683">
        <f t="shared" si="91"/>
        <v>0</v>
      </c>
      <c r="CY106" s="685">
        <f t="shared" si="91"/>
        <v>0</v>
      </c>
      <c r="CZ106" s="686">
        <f t="shared" si="91"/>
        <v>0</v>
      </c>
      <c r="DA106" s="683">
        <f t="shared" si="91"/>
        <v>0</v>
      </c>
      <c r="DB106" s="683">
        <f t="shared" si="91"/>
        <v>0</v>
      </c>
      <c r="DC106" s="685">
        <f t="shared" si="91"/>
        <v>0</v>
      </c>
      <c r="DD106" s="686">
        <f t="shared" si="91"/>
        <v>0</v>
      </c>
      <c r="DE106" s="683">
        <f t="shared" si="91"/>
        <v>0</v>
      </c>
      <c r="DF106" s="683">
        <f t="shared" si="91"/>
        <v>0</v>
      </c>
      <c r="DG106" s="685">
        <f t="shared" si="91"/>
        <v>0</v>
      </c>
      <c r="DH106" s="686">
        <f t="shared" si="91"/>
        <v>0</v>
      </c>
      <c r="DI106" s="683">
        <f t="shared" si="91"/>
        <v>0</v>
      </c>
      <c r="DJ106" s="683">
        <f t="shared" si="91"/>
        <v>0</v>
      </c>
      <c r="DK106" s="685">
        <f t="shared" si="91"/>
        <v>0</v>
      </c>
      <c r="DL106" s="686">
        <f t="shared" si="91"/>
        <v>0</v>
      </c>
      <c r="DM106" s="683">
        <f t="shared" si="91"/>
        <v>0</v>
      </c>
      <c r="DN106" s="683">
        <f t="shared" si="91"/>
        <v>0</v>
      </c>
      <c r="DO106" s="685">
        <f t="shared" si="91"/>
        <v>0</v>
      </c>
      <c r="DP106" s="686">
        <f t="shared" si="91"/>
        <v>0</v>
      </c>
      <c r="DQ106" s="683">
        <f t="shared" si="91"/>
        <v>0</v>
      </c>
      <c r="DR106" s="683">
        <f t="shared" si="91"/>
        <v>0</v>
      </c>
      <c r="DS106" s="685">
        <f t="shared" si="91"/>
        <v>0</v>
      </c>
      <c r="DT106" s="686">
        <f t="shared" si="91"/>
        <v>0</v>
      </c>
      <c r="DU106" s="683">
        <f t="shared" si="91"/>
        <v>0</v>
      </c>
      <c r="DV106" s="683">
        <f t="shared" si="91"/>
        <v>0</v>
      </c>
      <c r="DW106" s="685">
        <f t="shared" si="91"/>
        <v>0</v>
      </c>
      <c r="DX106" s="686">
        <f t="shared" si="91"/>
        <v>0</v>
      </c>
      <c r="DY106" s="683">
        <f t="shared" si="91"/>
        <v>0</v>
      </c>
      <c r="DZ106" s="683">
        <f t="shared" si="91"/>
        <v>0</v>
      </c>
      <c r="EA106" s="685">
        <f t="shared" si="91"/>
        <v>0</v>
      </c>
    </row>
    <row r="107" spans="2:131" ht="12.75" customHeight="1">
      <c r="B107" s="633">
        <v>24</v>
      </c>
      <c r="C107" s="687" t="e">
        <f>[5]QCI!C91</f>
        <v>#REF!</v>
      </c>
      <c r="D107" s="635" t="s">
        <v>674</v>
      </c>
      <c r="E107" s="636" t="s">
        <v>675</v>
      </c>
      <c r="F107" s="637">
        <f>[5]QCI!Y91</f>
        <v>54124187.199682988</v>
      </c>
      <c r="G107" s="638" t="e">
        <f>'[5]Percentuais do Cronograma'!G37</f>
        <v>#REF!</v>
      </c>
      <c r="H107" s="639"/>
      <c r="I107" s="640"/>
      <c r="J107" s="640"/>
      <c r="K107" s="641"/>
      <c r="L107" s="642" t="e">
        <f>'[5]Percentuais do Cronograma'!H37</f>
        <v>#REF!</v>
      </c>
      <c r="M107" s="643" t="e">
        <f>L107*[5]QCI!$Y91*[5]QCI!$R91/100</f>
        <v>#REF!</v>
      </c>
      <c r="N107" s="644" t="e">
        <f>L107/100*[5]QCI!$Y91*([5]QCI!$U91+[5]QCI!$W91)</f>
        <v>#REF!</v>
      </c>
      <c r="O107" s="645" t="e">
        <f>M107+N107</f>
        <v>#REF!</v>
      </c>
      <c r="P107" s="646" t="e">
        <f>'[5]Percentuais do Cronograma'!L37</f>
        <v>#REF!</v>
      </c>
      <c r="Q107" s="647" t="e">
        <f>P107*[5]QCI!$Y91*[5]QCI!$R91/100</f>
        <v>#REF!</v>
      </c>
      <c r="R107" s="647" t="e">
        <f>P107/100*[5]QCI!$Y91*([5]QCI!$U91+[5]QCI!$W91)</f>
        <v>#REF!</v>
      </c>
      <c r="S107" s="648" t="e">
        <f>Q107+R107</f>
        <v>#REF!</v>
      </c>
      <c r="T107" s="646" t="e">
        <f>'[5]Percentuais do Cronograma'!P37</f>
        <v>#REF!</v>
      </c>
      <c r="U107" s="647" t="e">
        <f>T107*[5]QCI!$Y91*[5]QCI!$R91/100</f>
        <v>#REF!</v>
      </c>
      <c r="V107" s="647" t="e">
        <f>T107/100*[5]QCI!$Y91*([5]QCI!$U91+[5]QCI!$W91)</f>
        <v>#REF!</v>
      </c>
      <c r="W107" s="648" t="e">
        <f>U107+V107</f>
        <v>#REF!</v>
      </c>
      <c r="X107" s="646" t="e">
        <f>'[5]Percentuais do Cronograma'!T37</f>
        <v>#REF!</v>
      </c>
      <c r="Y107" s="647" t="e">
        <f>X107*[5]QCI!$Y91*[5]QCI!$R91/100</f>
        <v>#REF!</v>
      </c>
      <c r="Z107" s="647" t="e">
        <f>X107/100*[5]QCI!$Y91*([5]QCI!$U91+[5]QCI!$W91)</f>
        <v>#REF!</v>
      </c>
      <c r="AA107" s="648" t="e">
        <f>Y107+Z107</f>
        <v>#REF!</v>
      </c>
      <c r="AB107" s="646" t="e">
        <f>'[5]Percentuais do Cronograma'!X37</f>
        <v>#REF!</v>
      </c>
      <c r="AC107" s="647" t="e">
        <f>AB107*[5]QCI!$Y91*[5]QCI!$R91/100</f>
        <v>#REF!</v>
      </c>
      <c r="AD107" s="647" t="e">
        <f>AB107/100*[5]QCI!$Y91*([5]QCI!$U91+[5]QCI!$W91)</f>
        <v>#REF!</v>
      </c>
      <c r="AE107" s="648" t="e">
        <f>AC107+AD107</f>
        <v>#REF!</v>
      </c>
      <c r="AF107" s="646" t="e">
        <f>'[5]Percentuais do Cronograma'!AB37</f>
        <v>#REF!</v>
      </c>
      <c r="AG107" s="647" t="e">
        <f>AF107*[5]QCI!$Y91*[5]QCI!$R91/100</f>
        <v>#REF!</v>
      </c>
      <c r="AH107" s="647" t="e">
        <f>AF107/100*[5]QCI!$Y91*([5]QCI!$U91+[5]QCI!$W91)</f>
        <v>#REF!</v>
      </c>
      <c r="AI107" s="648" t="e">
        <f>AG107+AH107</f>
        <v>#REF!</v>
      </c>
      <c r="AJ107" s="646" t="e">
        <f>'[5]Percentuais do Cronograma'!AF37</f>
        <v>#REF!</v>
      </c>
      <c r="AK107" s="647" t="e">
        <f>AJ107*[5]QCI!$Y91*[5]QCI!$R91/100</f>
        <v>#REF!</v>
      </c>
      <c r="AL107" s="647" t="e">
        <f>AJ107/100*[5]QCI!$Y91*([5]QCI!$U91+[5]QCI!$W91)</f>
        <v>#REF!</v>
      </c>
      <c r="AM107" s="648" t="e">
        <f>AK107+AL107</f>
        <v>#REF!</v>
      </c>
      <c r="AN107" s="646" t="e">
        <f>'[5]Percentuais do Cronograma'!AJ37</f>
        <v>#REF!</v>
      </c>
      <c r="AO107" s="647" t="e">
        <f>AN107*[5]QCI!$Y91*[5]QCI!$R91/100</f>
        <v>#REF!</v>
      </c>
      <c r="AP107" s="647" t="e">
        <f>AN107/100*[5]QCI!$Y91*([5]QCI!$U91+[5]QCI!$W91)</f>
        <v>#REF!</v>
      </c>
      <c r="AQ107" s="648" t="e">
        <f>AO107+AP107</f>
        <v>#REF!</v>
      </c>
      <c r="AR107" s="646" t="e">
        <f>'[5]Percentuais do Cronograma'!AN37</f>
        <v>#REF!</v>
      </c>
      <c r="AS107" s="647" t="e">
        <f>AR107*[5]QCI!$Y91*[5]QCI!$R91/100</f>
        <v>#REF!</v>
      </c>
      <c r="AT107" s="647" t="e">
        <f>AR107/100*[5]QCI!$Y91*([5]QCI!$U91+[5]QCI!$W91)</f>
        <v>#REF!</v>
      </c>
      <c r="AU107" s="648" t="e">
        <f>AS107+AT107</f>
        <v>#REF!</v>
      </c>
      <c r="AV107" s="646" t="e">
        <f>'[5]Percentuais do Cronograma'!AR37</f>
        <v>#REF!</v>
      </c>
      <c r="AW107" s="647" t="e">
        <f>AV107*[5]QCI!$Y91*[5]QCI!$R91/100</f>
        <v>#REF!</v>
      </c>
      <c r="AX107" s="647" t="e">
        <f>AV107/100*[5]QCI!$Y91*([5]QCI!$U91+[5]QCI!$W91)</f>
        <v>#REF!</v>
      </c>
      <c r="AY107" s="648" t="e">
        <f>AW107+AX107</f>
        <v>#REF!</v>
      </c>
      <c r="AZ107" s="646" t="e">
        <f>'[5]Percentuais do Cronograma'!AV37</f>
        <v>#REF!</v>
      </c>
      <c r="BA107" s="647" t="e">
        <f>AZ107*[5]QCI!$Y91*[5]QCI!$R91/100</f>
        <v>#REF!</v>
      </c>
      <c r="BB107" s="647" t="e">
        <f>AZ107/100*[5]QCI!$Y91*([5]QCI!$U91+[5]QCI!$W91)</f>
        <v>#REF!</v>
      </c>
      <c r="BC107" s="648" t="e">
        <f>BA107+BB107</f>
        <v>#REF!</v>
      </c>
      <c r="BD107" s="646" t="e">
        <f>'[5]Percentuais do Cronograma'!AZ37</f>
        <v>#REF!</v>
      </c>
      <c r="BE107" s="647" t="e">
        <f>BD107*[5]QCI!$Y91*[5]QCI!$R91/100</f>
        <v>#REF!</v>
      </c>
      <c r="BF107" s="647" t="e">
        <f>BD107/100*[5]QCI!$Y91*([5]QCI!$U91+[5]QCI!$W91)</f>
        <v>#REF!</v>
      </c>
      <c r="BG107" s="648" t="e">
        <f>BE107+BF107</f>
        <v>#REF!</v>
      </c>
      <c r="BH107" s="646" t="e">
        <f>'[5]Percentuais do Cronograma'!BD37</f>
        <v>#REF!</v>
      </c>
      <c r="BI107" s="647" t="e">
        <f>BH107*[5]QCI!$Y91*[5]QCI!$R91/100</f>
        <v>#REF!</v>
      </c>
      <c r="BJ107" s="647" t="e">
        <f>BH107/100*[5]QCI!$Y91*([5]QCI!$U91+[5]QCI!$W91)</f>
        <v>#REF!</v>
      </c>
      <c r="BK107" s="648" t="e">
        <f>BI107+BJ107</f>
        <v>#REF!</v>
      </c>
      <c r="BL107" s="646" t="e">
        <f>'[5]Percentuais do Cronograma'!BH37</f>
        <v>#REF!</v>
      </c>
      <c r="BM107" s="647" t="e">
        <f>BL107*[5]QCI!$Y91*[5]QCI!$R91/100</f>
        <v>#REF!</v>
      </c>
      <c r="BN107" s="647" t="e">
        <f>BL107/100*[5]QCI!$Y91*([5]QCI!$U91+[5]QCI!$W91)</f>
        <v>#REF!</v>
      </c>
      <c r="BO107" s="648" t="e">
        <f>BM107+BN107</f>
        <v>#REF!</v>
      </c>
      <c r="BP107" s="646" t="e">
        <f>'[5]Percentuais do Cronograma'!BL37</f>
        <v>#REF!</v>
      </c>
      <c r="BQ107" s="647" t="e">
        <f>BP107*[5]QCI!$Y91*[5]QCI!$R91/100</f>
        <v>#REF!</v>
      </c>
      <c r="BR107" s="647" t="e">
        <f>BP107/100*[5]QCI!$Y91*([5]QCI!$U91+[5]QCI!$W91)</f>
        <v>#REF!</v>
      </c>
      <c r="BS107" s="648" t="e">
        <f>BQ107+BR107</f>
        <v>#REF!</v>
      </c>
      <c r="BT107" s="646" t="e">
        <f>'[5]Percentuais do Cronograma'!BP37</f>
        <v>#REF!</v>
      </c>
      <c r="BU107" s="647" t="e">
        <f>BT107*[5]QCI!$Y91*[5]QCI!$R91/100</f>
        <v>#REF!</v>
      </c>
      <c r="BV107" s="647" t="e">
        <f>BT107/100*[5]QCI!$Y91*([5]QCI!$U91+[5]QCI!$W91)</f>
        <v>#REF!</v>
      </c>
      <c r="BW107" s="648" t="e">
        <f>BU107+BV107</f>
        <v>#REF!</v>
      </c>
      <c r="BX107" s="646" t="e">
        <f>'[5]Percentuais do Cronograma'!BT37</f>
        <v>#REF!</v>
      </c>
      <c r="BY107" s="647" t="e">
        <f>BX107*[5]QCI!$Y91*[5]QCI!$R91/100</f>
        <v>#REF!</v>
      </c>
      <c r="BZ107" s="647" t="e">
        <f>BX107/100*[5]QCI!$Y91*([5]QCI!$U91+[5]QCI!$W91)</f>
        <v>#REF!</v>
      </c>
      <c r="CA107" s="648" t="e">
        <f>BY107+BZ107</f>
        <v>#REF!</v>
      </c>
      <c r="CB107" s="646" t="e">
        <f>'[5]Percentuais do Cronograma'!BX37</f>
        <v>#REF!</v>
      </c>
      <c r="CC107" s="647" t="e">
        <f>CB107*[5]QCI!$Y91*[5]QCI!$R91/100</f>
        <v>#REF!</v>
      </c>
      <c r="CD107" s="647" t="e">
        <f>CB107/100*[5]QCI!$Y91*([5]QCI!$U91+[5]QCI!$W91)</f>
        <v>#REF!</v>
      </c>
      <c r="CE107" s="648" t="e">
        <f>CC107+CD107</f>
        <v>#REF!</v>
      </c>
      <c r="CF107" s="646" t="e">
        <f>'[5]Percentuais do Cronograma'!CB37</f>
        <v>#REF!</v>
      </c>
      <c r="CG107" s="647" t="e">
        <f>CF107*[5]QCI!$Y91*[5]QCI!$R91/100</f>
        <v>#REF!</v>
      </c>
      <c r="CH107" s="647" t="e">
        <f>CF107/100*[5]QCI!$Y91*([5]QCI!$U91+[5]QCI!$W91)</f>
        <v>#REF!</v>
      </c>
      <c r="CI107" s="648" t="e">
        <f>CG107+CH107</f>
        <v>#REF!</v>
      </c>
      <c r="CJ107" s="646" t="e">
        <f>'[5]Percentuais do Cronograma'!CF37</f>
        <v>#REF!</v>
      </c>
      <c r="CK107" s="647" t="e">
        <f>CJ107*[5]QCI!$Y91*[5]QCI!$R91/100</f>
        <v>#REF!</v>
      </c>
      <c r="CL107" s="647" t="e">
        <f>CJ107/100*[5]QCI!$Y91*([5]QCI!$U91+[5]QCI!$W91)</f>
        <v>#REF!</v>
      </c>
      <c r="CM107" s="648" t="e">
        <f>CK107+CL107</f>
        <v>#REF!</v>
      </c>
      <c r="CN107" s="646" t="e">
        <f>'[5]Percentuais do Cronograma'!CJ37</f>
        <v>#REF!</v>
      </c>
      <c r="CO107" s="647" t="e">
        <f>CN107*[5]QCI!$Y91*[5]QCI!$R91/100</f>
        <v>#REF!</v>
      </c>
      <c r="CP107" s="647" t="e">
        <f>CN107/100*[5]QCI!$Y91*([5]QCI!$U91+[5]QCI!$W91)</f>
        <v>#REF!</v>
      </c>
      <c r="CQ107" s="648" t="e">
        <f>CO107+CP107</f>
        <v>#REF!</v>
      </c>
      <c r="CR107" s="646" t="e">
        <f>'[5]Percentuais do Cronograma'!CN37</f>
        <v>#REF!</v>
      </c>
      <c r="CS107" s="647" t="e">
        <f>CR107*[5]QCI!$Y91*[5]QCI!$R91/100</f>
        <v>#REF!</v>
      </c>
      <c r="CT107" s="647" t="e">
        <f>CR107/100*[5]QCI!$Y91*([5]QCI!$U91+[5]QCI!$W91)</f>
        <v>#REF!</v>
      </c>
      <c r="CU107" s="648" t="e">
        <f>CS107+CT107</f>
        <v>#REF!</v>
      </c>
      <c r="CV107" s="646" t="e">
        <f>'[5]Percentuais do Cronograma'!CR37</f>
        <v>#REF!</v>
      </c>
      <c r="CW107" s="647" t="e">
        <f>CV107*[5]QCI!$Y91*[5]QCI!$R91/100</f>
        <v>#REF!</v>
      </c>
      <c r="CX107" s="647" t="e">
        <f>CV107/100*[5]QCI!$Y91*([5]QCI!$U91+[5]QCI!$W91)</f>
        <v>#REF!</v>
      </c>
      <c r="CY107" s="648" t="e">
        <f>CW107+CX107</f>
        <v>#REF!</v>
      </c>
      <c r="CZ107" s="646" t="e">
        <f>'[5]Percentuais do Cronograma'!CV37</f>
        <v>#REF!</v>
      </c>
      <c r="DA107" s="647" t="e">
        <f>CZ107*[5]QCI!$Y91*[5]QCI!$R91/100</f>
        <v>#REF!</v>
      </c>
      <c r="DB107" s="647" t="e">
        <f>CZ107/100*[5]QCI!$Y91*([5]QCI!$U91+[5]QCI!$W91)</f>
        <v>#REF!</v>
      </c>
      <c r="DC107" s="648" t="e">
        <f>DA107+DB107</f>
        <v>#REF!</v>
      </c>
      <c r="DD107" s="646" t="e">
        <f>'[5]Percentuais do Cronograma'!CZ37</f>
        <v>#REF!</v>
      </c>
      <c r="DE107" s="647" t="e">
        <f>DD107*[5]QCI!$Y91*[5]QCI!$R91/100</f>
        <v>#REF!</v>
      </c>
      <c r="DF107" s="647" t="e">
        <f>DD107/100*[5]QCI!$Y91*([5]QCI!$U91+[5]QCI!$W91)</f>
        <v>#REF!</v>
      </c>
      <c r="DG107" s="648" t="e">
        <f>DE107+DF107</f>
        <v>#REF!</v>
      </c>
      <c r="DH107" s="646" t="e">
        <f>'[5]Percentuais do Cronograma'!DD37</f>
        <v>#REF!</v>
      </c>
      <c r="DI107" s="647" t="e">
        <f>DH107*[5]QCI!$Y91*[5]QCI!$R91/100</f>
        <v>#REF!</v>
      </c>
      <c r="DJ107" s="647" t="e">
        <f>DH107/100*[5]QCI!$Y91*([5]QCI!$U91+[5]QCI!$W91)</f>
        <v>#REF!</v>
      </c>
      <c r="DK107" s="648" t="e">
        <f>DI107+DJ107</f>
        <v>#REF!</v>
      </c>
      <c r="DL107" s="646" t="e">
        <f>'[5]Percentuais do Cronograma'!DH37</f>
        <v>#REF!</v>
      </c>
      <c r="DM107" s="647" t="e">
        <f>DL107*[5]QCI!$Y91*[5]QCI!$R91/100</f>
        <v>#REF!</v>
      </c>
      <c r="DN107" s="647" t="e">
        <f>DL107/100*[5]QCI!$Y91*([5]QCI!$U91+[5]QCI!$W91)</f>
        <v>#REF!</v>
      </c>
      <c r="DO107" s="648" t="e">
        <f>DM107+DN107</f>
        <v>#REF!</v>
      </c>
      <c r="DP107" s="646" t="e">
        <f>'[5]Percentuais do Cronograma'!DL37</f>
        <v>#REF!</v>
      </c>
      <c r="DQ107" s="647" t="e">
        <f>DP107*[5]QCI!$Y91*[5]QCI!$R91/100</f>
        <v>#REF!</v>
      </c>
      <c r="DR107" s="647" t="e">
        <f>DP107/100*[5]QCI!$Y91*([5]QCI!$U91+[5]QCI!$W91)</f>
        <v>#REF!</v>
      </c>
      <c r="DS107" s="648" t="e">
        <f>DQ107+DR107</f>
        <v>#REF!</v>
      </c>
      <c r="DT107" s="646" t="e">
        <f>'[5]Percentuais do Cronograma'!DP37</f>
        <v>#REF!</v>
      </c>
      <c r="DU107" s="647" t="e">
        <f>DT107*[5]QCI!$Y91*[5]QCI!$R91/100</f>
        <v>#REF!</v>
      </c>
      <c r="DV107" s="647" t="e">
        <f>DT107/100*[5]QCI!$Y91*([5]QCI!$U91+[5]QCI!$W91)</f>
        <v>#REF!</v>
      </c>
      <c r="DW107" s="648" t="e">
        <f>DU107+DV107</f>
        <v>#REF!</v>
      </c>
      <c r="DX107" s="646" t="e">
        <f>'[5]Percentuais do Cronograma'!DT37</f>
        <v>#REF!</v>
      </c>
      <c r="DY107" s="647" t="e">
        <f>DX107*[5]QCI!$Y91*[5]QCI!$R91/100</f>
        <v>#REF!</v>
      </c>
      <c r="DZ107" s="647" t="e">
        <f>DX107/100*[5]QCI!$Y91*([5]QCI!$U91+[5]QCI!$W91)</f>
        <v>#REF!</v>
      </c>
      <c r="EA107" s="648" t="e">
        <f>DY107+DZ107</f>
        <v>#REF!</v>
      </c>
    </row>
    <row r="108" spans="2:131" ht="12.75" hidden="1" customHeight="1">
      <c r="B108" s="649"/>
      <c r="C108" s="650"/>
      <c r="D108" s="651" t="s">
        <v>674</v>
      </c>
      <c r="E108" s="652" t="s">
        <v>676</v>
      </c>
      <c r="F108" s="653">
        <f>IF(F109&lt;&gt;0,F107-F109,0)</f>
        <v>0</v>
      </c>
      <c r="G108" s="654"/>
      <c r="H108" s="655"/>
      <c r="I108" s="656"/>
      <c r="J108" s="656"/>
      <c r="K108" s="657"/>
      <c r="L108" s="658" t="e">
        <f t="shared" ref="L108:BW108" si="92">L107+H108</f>
        <v>#REF!</v>
      </c>
      <c r="M108" s="658" t="e">
        <f t="shared" si="92"/>
        <v>#REF!</v>
      </c>
      <c r="N108" s="659" t="e">
        <f t="shared" si="92"/>
        <v>#REF!</v>
      </c>
      <c r="O108" s="660" t="e">
        <f t="shared" si="92"/>
        <v>#REF!</v>
      </c>
      <c r="P108" s="661" t="e">
        <f t="shared" si="92"/>
        <v>#REF!</v>
      </c>
      <c r="Q108" s="662" t="e">
        <f t="shared" si="92"/>
        <v>#REF!</v>
      </c>
      <c r="R108" s="663" t="e">
        <f t="shared" si="92"/>
        <v>#REF!</v>
      </c>
      <c r="S108" s="664" t="e">
        <f t="shared" si="92"/>
        <v>#REF!</v>
      </c>
      <c r="T108" s="661" t="e">
        <f t="shared" si="92"/>
        <v>#REF!</v>
      </c>
      <c r="U108" s="662" t="e">
        <f t="shared" si="92"/>
        <v>#REF!</v>
      </c>
      <c r="V108" s="663" t="e">
        <f t="shared" si="92"/>
        <v>#REF!</v>
      </c>
      <c r="W108" s="664" t="e">
        <f t="shared" si="92"/>
        <v>#REF!</v>
      </c>
      <c r="X108" s="661" t="e">
        <f t="shared" si="92"/>
        <v>#REF!</v>
      </c>
      <c r="Y108" s="662" t="e">
        <f t="shared" si="92"/>
        <v>#REF!</v>
      </c>
      <c r="Z108" s="663" t="e">
        <f t="shared" si="92"/>
        <v>#REF!</v>
      </c>
      <c r="AA108" s="664" t="e">
        <f t="shared" si="92"/>
        <v>#REF!</v>
      </c>
      <c r="AB108" s="661" t="e">
        <f t="shared" si="92"/>
        <v>#REF!</v>
      </c>
      <c r="AC108" s="662" t="e">
        <f t="shared" si="92"/>
        <v>#REF!</v>
      </c>
      <c r="AD108" s="663" t="e">
        <f t="shared" si="92"/>
        <v>#REF!</v>
      </c>
      <c r="AE108" s="664" t="e">
        <f t="shared" si="92"/>
        <v>#REF!</v>
      </c>
      <c r="AF108" s="661" t="e">
        <f t="shared" si="92"/>
        <v>#REF!</v>
      </c>
      <c r="AG108" s="662" t="e">
        <f t="shared" si="92"/>
        <v>#REF!</v>
      </c>
      <c r="AH108" s="663" t="e">
        <f t="shared" si="92"/>
        <v>#REF!</v>
      </c>
      <c r="AI108" s="664" t="e">
        <f t="shared" si="92"/>
        <v>#REF!</v>
      </c>
      <c r="AJ108" s="661" t="e">
        <f t="shared" si="92"/>
        <v>#REF!</v>
      </c>
      <c r="AK108" s="662" t="e">
        <f t="shared" si="92"/>
        <v>#REF!</v>
      </c>
      <c r="AL108" s="663" t="e">
        <f t="shared" si="92"/>
        <v>#REF!</v>
      </c>
      <c r="AM108" s="664" t="e">
        <f t="shared" si="92"/>
        <v>#REF!</v>
      </c>
      <c r="AN108" s="661" t="e">
        <f t="shared" si="92"/>
        <v>#REF!</v>
      </c>
      <c r="AO108" s="662" t="e">
        <f t="shared" si="92"/>
        <v>#REF!</v>
      </c>
      <c r="AP108" s="663" t="e">
        <f t="shared" si="92"/>
        <v>#REF!</v>
      </c>
      <c r="AQ108" s="664" t="e">
        <f t="shared" si="92"/>
        <v>#REF!</v>
      </c>
      <c r="AR108" s="661" t="e">
        <f t="shared" si="92"/>
        <v>#REF!</v>
      </c>
      <c r="AS108" s="662" t="e">
        <f t="shared" si="92"/>
        <v>#REF!</v>
      </c>
      <c r="AT108" s="663" t="e">
        <f t="shared" si="92"/>
        <v>#REF!</v>
      </c>
      <c r="AU108" s="664" t="e">
        <f t="shared" si="92"/>
        <v>#REF!</v>
      </c>
      <c r="AV108" s="661" t="e">
        <f t="shared" si="92"/>
        <v>#REF!</v>
      </c>
      <c r="AW108" s="662" t="e">
        <f t="shared" si="92"/>
        <v>#REF!</v>
      </c>
      <c r="AX108" s="663" t="e">
        <f t="shared" si="92"/>
        <v>#REF!</v>
      </c>
      <c r="AY108" s="664" t="e">
        <f t="shared" si="92"/>
        <v>#REF!</v>
      </c>
      <c r="AZ108" s="661" t="e">
        <f t="shared" si="92"/>
        <v>#REF!</v>
      </c>
      <c r="BA108" s="662" t="e">
        <f t="shared" si="92"/>
        <v>#REF!</v>
      </c>
      <c r="BB108" s="663" t="e">
        <f t="shared" si="92"/>
        <v>#REF!</v>
      </c>
      <c r="BC108" s="664" t="e">
        <f t="shared" si="92"/>
        <v>#REF!</v>
      </c>
      <c r="BD108" s="661" t="e">
        <f t="shared" si="92"/>
        <v>#REF!</v>
      </c>
      <c r="BE108" s="662" t="e">
        <f t="shared" si="92"/>
        <v>#REF!</v>
      </c>
      <c r="BF108" s="663" t="e">
        <f t="shared" si="92"/>
        <v>#REF!</v>
      </c>
      <c r="BG108" s="664" t="e">
        <f t="shared" si="92"/>
        <v>#REF!</v>
      </c>
      <c r="BH108" s="661" t="e">
        <f t="shared" si="92"/>
        <v>#REF!</v>
      </c>
      <c r="BI108" s="662" t="e">
        <f t="shared" si="92"/>
        <v>#REF!</v>
      </c>
      <c r="BJ108" s="663" t="e">
        <f t="shared" si="92"/>
        <v>#REF!</v>
      </c>
      <c r="BK108" s="664" t="e">
        <f t="shared" si="92"/>
        <v>#REF!</v>
      </c>
      <c r="BL108" s="661" t="e">
        <f t="shared" si="92"/>
        <v>#REF!</v>
      </c>
      <c r="BM108" s="662" t="e">
        <f t="shared" si="92"/>
        <v>#REF!</v>
      </c>
      <c r="BN108" s="663" t="e">
        <f t="shared" si="92"/>
        <v>#REF!</v>
      </c>
      <c r="BO108" s="664" t="e">
        <f t="shared" si="92"/>
        <v>#REF!</v>
      </c>
      <c r="BP108" s="661" t="e">
        <f t="shared" si="92"/>
        <v>#REF!</v>
      </c>
      <c r="BQ108" s="662" t="e">
        <f t="shared" si="92"/>
        <v>#REF!</v>
      </c>
      <c r="BR108" s="663" t="e">
        <f t="shared" si="92"/>
        <v>#REF!</v>
      </c>
      <c r="BS108" s="664" t="e">
        <f t="shared" si="92"/>
        <v>#REF!</v>
      </c>
      <c r="BT108" s="661" t="e">
        <f t="shared" si="92"/>
        <v>#REF!</v>
      </c>
      <c r="BU108" s="662" t="e">
        <f t="shared" si="92"/>
        <v>#REF!</v>
      </c>
      <c r="BV108" s="663" t="e">
        <f t="shared" si="92"/>
        <v>#REF!</v>
      </c>
      <c r="BW108" s="664" t="e">
        <f t="shared" si="92"/>
        <v>#REF!</v>
      </c>
      <c r="BX108" s="661" t="e">
        <f t="shared" ref="BX108:EA108" si="93">BX107+BT108</f>
        <v>#REF!</v>
      </c>
      <c r="BY108" s="662" t="e">
        <f t="shared" si="93"/>
        <v>#REF!</v>
      </c>
      <c r="BZ108" s="663" t="e">
        <f t="shared" si="93"/>
        <v>#REF!</v>
      </c>
      <c r="CA108" s="664" t="e">
        <f t="shared" si="93"/>
        <v>#REF!</v>
      </c>
      <c r="CB108" s="661" t="e">
        <f t="shared" si="93"/>
        <v>#REF!</v>
      </c>
      <c r="CC108" s="662" t="e">
        <f t="shared" si="93"/>
        <v>#REF!</v>
      </c>
      <c r="CD108" s="663" t="e">
        <f t="shared" si="93"/>
        <v>#REF!</v>
      </c>
      <c r="CE108" s="664" t="e">
        <f t="shared" si="93"/>
        <v>#REF!</v>
      </c>
      <c r="CF108" s="661" t="e">
        <f t="shared" si="93"/>
        <v>#REF!</v>
      </c>
      <c r="CG108" s="662" t="e">
        <f t="shared" si="93"/>
        <v>#REF!</v>
      </c>
      <c r="CH108" s="663" t="e">
        <f t="shared" si="93"/>
        <v>#REF!</v>
      </c>
      <c r="CI108" s="664" t="e">
        <f t="shared" si="93"/>
        <v>#REF!</v>
      </c>
      <c r="CJ108" s="661" t="e">
        <f t="shared" si="93"/>
        <v>#REF!</v>
      </c>
      <c r="CK108" s="662" t="e">
        <f t="shared" si="93"/>
        <v>#REF!</v>
      </c>
      <c r="CL108" s="663" t="e">
        <f t="shared" si="93"/>
        <v>#REF!</v>
      </c>
      <c r="CM108" s="664" t="e">
        <f t="shared" si="93"/>
        <v>#REF!</v>
      </c>
      <c r="CN108" s="661" t="e">
        <f t="shared" si="93"/>
        <v>#REF!</v>
      </c>
      <c r="CO108" s="662" t="e">
        <f t="shared" si="93"/>
        <v>#REF!</v>
      </c>
      <c r="CP108" s="663" t="e">
        <f t="shared" si="93"/>
        <v>#REF!</v>
      </c>
      <c r="CQ108" s="664" t="e">
        <f t="shared" si="93"/>
        <v>#REF!</v>
      </c>
      <c r="CR108" s="661" t="e">
        <f t="shared" si="93"/>
        <v>#REF!</v>
      </c>
      <c r="CS108" s="662" t="e">
        <f t="shared" si="93"/>
        <v>#REF!</v>
      </c>
      <c r="CT108" s="663" t="e">
        <f t="shared" si="93"/>
        <v>#REF!</v>
      </c>
      <c r="CU108" s="664" t="e">
        <f t="shared" si="93"/>
        <v>#REF!</v>
      </c>
      <c r="CV108" s="661" t="e">
        <f t="shared" si="93"/>
        <v>#REF!</v>
      </c>
      <c r="CW108" s="662" t="e">
        <f t="shared" si="93"/>
        <v>#REF!</v>
      </c>
      <c r="CX108" s="663" t="e">
        <f t="shared" si="93"/>
        <v>#REF!</v>
      </c>
      <c r="CY108" s="664" t="e">
        <f t="shared" si="93"/>
        <v>#REF!</v>
      </c>
      <c r="CZ108" s="661" t="e">
        <f t="shared" si="93"/>
        <v>#REF!</v>
      </c>
      <c r="DA108" s="662" t="e">
        <f t="shared" si="93"/>
        <v>#REF!</v>
      </c>
      <c r="DB108" s="663" t="e">
        <f t="shared" si="93"/>
        <v>#REF!</v>
      </c>
      <c r="DC108" s="664" t="e">
        <f t="shared" si="93"/>
        <v>#REF!</v>
      </c>
      <c r="DD108" s="661" t="e">
        <f t="shared" si="93"/>
        <v>#REF!</v>
      </c>
      <c r="DE108" s="662" t="e">
        <f t="shared" si="93"/>
        <v>#REF!</v>
      </c>
      <c r="DF108" s="663" t="e">
        <f t="shared" si="93"/>
        <v>#REF!</v>
      </c>
      <c r="DG108" s="664" t="e">
        <f t="shared" si="93"/>
        <v>#REF!</v>
      </c>
      <c r="DH108" s="661" t="e">
        <f t="shared" si="93"/>
        <v>#REF!</v>
      </c>
      <c r="DI108" s="662" t="e">
        <f t="shared" si="93"/>
        <v>#REF!</v>
      </c>
      <c r="DJ108" s="663" t="e">
        <f t="shared" si="93"/>
        <v>#REF!</v>
      </c>
      <c r="DK108" s="664" t="e">
        <f t="shared" si="93"/>
        <v>#REF!</v>
      </c>
      <c r="DL108" s="661" t="e">
        <f t="shared" si="93"/>
        <v>#REF!</v>
      </c>
      <c r="DM108" s="662" t="e">
        <f t="shared" si="93"/>
        <v>#REF!</v>
      </c>
      <c r="DN108" s="663" t="e">
        <f t="shared" si="93"/>
        <v>#REF!</v>
      </c>
      <c r="DO108" s="664" t="e">
        <f t="shared" si="93"/>
        <v>#REF!</v>
      </c>
      <c r="DP108" s="661" t="e">
        <f t="shared" si="93"/>
        <v>#REF!</v>
      </c>
      <c r="DQ108" s="662" t="e">
        <f t="shared" si="93"/>
        <v>#REF!</v>
      </c>
      <c r="DR108" s="663" t="e">
        <f t="shared" si="93"/>
        <v>#REF!</v>
      </c>
      <c r="DS108" s="664" t="e">
        <f t="shared" si="93"/>
        <v>#REF!</v>
      </c>
      <c r="DT108" s="661" t="e">
        <f t="shared" si="93"/>
        <v>#REF!</v>
      </c>
      <c r="DU108" s="662" t="e">
        <f t="shared" si="93"/>
        <v>#REF!</v>
      </c>
      <c r="DV108" s="663" t="e">
        <f t="shared" si="93"/>
        <v>#REF!</v>
      </c>
      <c r="DW108" s="664" t="e">
        <f t="shared" si="93"/>
        <v>#REF!</v>
      </c>
      <c r="DX108" s="661" t="e">
        <f t="shared" si="93"/>
        <v>#REF!</v>
      </c>
      <c r="DY108" s="662" t="e">
        <f t="shared" si="93"/>
        <v>#REF!</v>
      </c>
      <c r="DZ108" s="663" t="e">
        <f t="shared" si="93"/>
        <v>#REF!</v>
      </c>
      <c r="EA108" s="664" t="e">
        <f t="shared" si="93"/>
        <v>#REF!</v>
      </c>
    </row>
    <row r="109" spans="2:131" ht="12.75" hidden="1" customHeight="1">
      <c r="B109" s="649"/>
      <c r="C109" s="650"/>
      <c r="D109" s="665" t="s">
        <v>677</v>
      </c>
      <c r="E109" s="666" t="s">
        <v>678</v>
      </c>
      <c r="F109" s="667"/>
      <c r="G109" s="668">
        <f>IF(F109=0,0,F109/F$115)</f>
        <v>0</v>
      </c>
      <c r="H109" s="669"/>
      <c r="I109" s="670"/>
      <c r="J109" s="670"/>
      <c r="K109" s="671"/>
      <c r="L109" s="672">
        <f>IF(O109&lt;&gt;0,(O109/$F109)*100,0)</f>
        <v>0</v>
      </c>
      <c r="M109" s="672">
        <f>ROUND(O109*[5]QCI!$R$16,2)</f>
        <v>0</v>
      </c>
      <c r="N109" s="673">
        <f>O109-M109</f>
        <v>0</v>
      </c>
      <c r="O109" s="674"/>
      <c r="P109" s="675">
        <f>IF(S109&lt;&gt;0,(S109/$F109)*100,0)</f>
        <v>0</v>
      </c>
      <c r="Q109" s="672">
        <f>ROUND(S109*[5]QCI!$R$16,2)</f>
        <v>0</v>
      </c>
      <c r="R109" s="672">
        <f>S109-Q109</f>
        <v>0</v>
      </c>
      <c r="S109" s="674"/>
      <c r="T109" s="675">
        <f>IF(W109&lt;&gt;0,(W109/$F109)*100,0)</f>
        <v>0</v>
      </c>
      <c r="U109" s="672">
        <f>ROUND(W109*[5]QCI!$R$16,2)</f>
        <v>0</v>
      </c>
      <c r="V109" s="672">
        <f>W109-U109</f>
        <v>0</v>
      </c>
      <c r="W109" s="674"/>
      <c r="X109" s="675">
        <f>IF(AA109&lt;&gt;0,(AA109/$F109)*100,0)</f>
        <v>0</v>
      </c>
      <c r="Y109" s="672">
        <f>ROUND(AA109*[5]QCI!$R$16,2)</f>
        <v>0</v>
      </c>
      <c r="Z109" s="672">
        <f>AA109-Y109</f>
        <v>0</v>
      </c>
      <c r="AA109" s="674"/>
      <c r="AB109" s="675">
        <f>IF(AE109&lt;&gt;0,(AE109/$F109)*100,0)</f>
        <v>0</v>
      </c>
      <c r="AC109" s="672">
        <f>ROUND(AE109*[5]QCI!$R$16,2)</f>
        <v>0</v>
      </c>
      <c r="AD109" s="672">
        <f>AE109-AC109</f>
        <v>0</v>
      </c>
      <c r="AE109" s="674"/>
      <c r="AF109" s="675">
        <f>IF(AI109&lt;&gt;0,(AI109/$F109)*100,0)</f>
        <v>0</v>
      </c>
      <c r="AG109" s="672">
        <f>ROUND(AI109*[5]QCI!$R$16,2)</f>
        <v>0</v>
      </c>
      <c r="AH109" s="672">
        <f>AI109-AG109</f>
        <v>0</v>
      </c>
      <c r="AI109" s="674"/>
      <c r="AJ109" s="675">
        <f>IF(AM109&lt;&gt;0,(AM109/$F109)*100,0)</f>
        <v>0</v>
      </c>
      <c r="AK109" s="672">
        <f>ROUND(AM109*[5]QCI!$R$16,2)</f>
        <v>0</v>
      </c>
      <c r="AL109" s="672">
        <f>AM109-AK109</f>
        <v>0</v>
      </c>
      <c r="AM109" s="674"/>
      <c r="AN109" s="675">
        <f>IF(AQ109&lt;&gt;0,(AQ109/$F109)*100,0)</f>
        <v>0</v>
      </c>
      <c r="AO109" s="672">
        <f>ROUND(AQ109*[5]QCI!$R$16,2)</f>
        <v>0</v>
      </c>
      <c r="AP109" s="672">
        <f>AQ109-AO109</f>
        <v>0</v>
      </c>
      <c r="AQ109" s="674"/>
      <c r="AR109" s="675">
        <f>IF(AU109&lt;&gt;0,(AU109/$F109)*100,0)</f>
        <v>0</v>
      </c>
      <c r="AS109" s="672">
        <f>ROUND(AU109*[5]QCI!$R$16,2)</f>
        <v>0</v>
      </c>
      <c r="AT109" s="672">
        <f>AU109-AS109</f>
        <v>0</v>
      </c>
      <c r="AU109" s="674"/>
      <c r="AV109" s="675">
        <f>IF(AY109&lt;&gt;0,(AY109/$F109)*100,0)</f>
        <v>0</v>
      </c>
      <c r="AW109" s="672">
        <f>ROUND(AY109*[5]QCI!$R$16,2)</f>
        <v>0</v>
      </c>
      <c r="AX109" s="672">
        <f>AY109-AW109</f>
        <v>0</v>
      </c>
      <c r="AY109" s="674"/>
      <c r="AZ109" s="675">
        <f>IF(BC109&lt;&gt;0,(BC109/$F109)*100,0)</f>
        <v>0</v>
      </c>
      <c r="BA109" s="672">
        <f>ROUND(BC109*[5]QCI!$R$16,2)</f>
        <v>0</v>
      </c>
      <c r="BB109" s="672">
        <f>BC109-BA109</f>
        <v>0</v>
      </c>
      <c r="BC109" s="674"/>
      <c r="BD109" s="675">
        <f>IF(BG109&lt;&gt;0,(BG109/$F109)*100,0)</f>
        <v>0</v>
      </c>
      <c r="BE109" s="672">
        <f>ROUND(BG109*[5]QCI!$R$16,2)</f>
        <v>0</v>
      </c>
      <c r="BF109" s="672">
        <f>BG109-BE109</f>
        <v>0</v>
      </c>
      <c r="BG109" s="674"/>
      <c r="BH109" s="675">
        <f>IF(BK109&lt;&gt;0,(BK109/$F109)*100,0)</f>
        <v>0</v>
      </c>
      <c r="BI109" s="672">
        <f>ROUND(BK109*[5]QCI!$R$16,2)</f>
        <v>0</v>
      </c>
      <c r="BJ109" s="672">
        <f>BK109-BI109</f>
        <v>0</v>
      </c>
      <c r="BK109" s="674"/>
      <c r="BL109" s="675">
        <f>IF(BO109&lt;&gt;0,(BO109/$F109)*100,0)</f>
        <v>0</v>
      </c>
      <c r="BM109" s="672">
        <f>ROUND(BO109*[5]QCI!$R$16,2)</f>
        <v>0</v>
      </c>
      <c r="BN109" s="672">
        <f>BO109-BM109</f>
        <v>0</v>
      </c>
      <c r="BO109" s="674"/>
      <c r="BP109" s="675">
        <f>IF(BS109&lt;&gt;0,(BS109/$F109)*100,0)</f>
        <v>0</v>
      </c>
      <c r="BQ109" s="672">
        <f>ROUND(BS109*[5]QCI!$R$16,2)</f>
        <v>0</v>
      </c>
      <c r="BR109" s="672">
        <f>BS109-BQ109</f>
        <v>0</v>
      </c>
      <c r="BS109" s="674"/>
      <c r="BT109" s="675">
        <f>IF(BW109&lt;&gt;0,(BW109/$F109)*100,0)</f>
        <v>0</v>
      </c>
      <c r="BU109" s="672">
        <f>ROUND(BW109*[5]QCI!$R$16,2)</f>
        <v>0</v>
      </c>
      <c r="BV109" s="672">
        <f>BW109-BU109</f>
        <v>0</v>
      </c>
      <c r="BW109" s="674"/>
      <c r="BX109" s="675">
        <f>IF(CA109&lt;&gt;0,(CA109/$F109)*100,0)</f>
        <v>0</v>
      </c>
      <c r="BY109" s="672">
        <f>ROUND(CA109*[5]QCI!$R$16,2)</f>
        <v>0</v>
      </c>
      <c r="BZ109" s="672">
        <f>CA109-BY109</f>
        <v>0</v>
      </c>
      <c r="CA109" s="674"/>
      <c r="CB109" s="675">
        <f>IF(CE109&lt;&gt;0,(CE109/$F109)*100,0)</f>
        <v>0</v>
      </c>
      <c r="CC109" s="672">
        <f>ROUND(CE109*[5]QCI!$R$16,2)</f>
        <v>0</v>
      </c>
      <c r="CD109" s="672">
        <f>CE109-CC109</f>
        <v>0</v>
      </c>
      <c r="CE109" s="674"/>
      <c r="CF109" s="675">
        <f>IF(CI109&lt;&gt;0,(CI109/$F109)*100,0)</f>
        <v>0</v>
      </c>
      <c r="CG109" s="672">
        <f>ROUND(CI109*[5]QCI!$R$16,2)</f>
        <v>0</v>
      </c>
      <c r="CH109" s="672">
        <f>CI109-CG109</f>
        <v>0</v>
      </c>
      <c r="CI109" s="674"/>
      <c r="CJ109" s="675">
        <f>IF(CM109&lt;&gt;0,(CM109/$F109)*100,0)</f>
        <v>0</v>
      </c>
      <c r="CK109" s="672">
        <f>ROUND(CM109*[5]QCI!$R$16,2)</f>
        <v>0</v>
      </c>
      <c r="CL109" s="672">
        <f>CM109-CK109</f>
        <v>0</v>
      </c>
      <c r="CM109" s="674"/>
      <c r="CN109" s="675">
        <f>IF(CQ109&lt;&gt;0,(CQ109/$F109)*100,0)</f>
        <v>0</v>
      </c>
      <c r="CO109" s="672">
        <f>ROUND(CQ109*[5]QCI!$R$16,2)</f>
        <v>0</v>
      </c>
      <c r="CP109" s="672">
        <f>CQ109-CO109</f>
        <v>0</v>
      </c>
      <c r="CQ109" s="674"/>
      <c r="CR109" s="675">
        <f>IF(CU109&lt;&gt;0,(CU109/$F109)*100,0)</f>
        <v>0</v>
      </c>
      <c r="CS109" s="672">
        <f>ROUND(CU109*[5]QCI!$R$16,2)</f>
        <v>0</v>
      </c>
      <c r="CT109" s="672">
        <f>CU109-CS109</f>
        <v>0</v>
      </c>
      <c r="CU109" s="674"/>
      <c r="CV109" s="675">
        <f>IF(CY109&lt;&gt;0,(CY109/$F109)*100,0)</f>
        <v>0</v>
      </c>
      <c r="CW109" s="672">
        <f>ROUND(CY109*[5]QCI!$R$16,2)</f>
        <v>0</v>
      </c>
      <c r="CX109" s="672">
        <f>CY109-CW109</f>
        <v>0</v>
      </c>
      <c r="CY109" s="674"/>
      <c r="CZ109" s="675">
        <f>IF(DC109&lt;&gt;0,(DC109/$F109)*100,0)</f>
        <v>0</v>
      </c>
      <c r="DA109" s="672">
        <f>ROUND(DC109*[5]QCI!$R$16,2)</f>
        <v>0</v>
      </c>
      <c r="DB109" s="672">
        <f>DC109-DA109</f>
        <v>0</v>
      </c>
      <c r="DC109" s="674"/>
      <c r="DD109" s="675">
        <f>IF(DG109&lt;&gt;0,(DG109/$F109)*100,0)</f>
        <v>0</v>
      </c>
      <c r="DE109" s="672">
        <f>ROUND(DG109*[5]QCI!$R$16,2)</f>
        <v>0</v>
      </c>
      <c r="DF109" s="672">
        <f>DG109-DE109</f>
        <v>0</v>
      </c>
      <c r="DG109" s="674"/>
      <c r="DH109" s="675">
        <f>IF(DK109&lt;&gt;0,(DK109/$F109)*100,0)</f>
        <v>0</v>
      </c>
      <c r="DI109" s="672">
        <f>ROUND(DK109*[5]QCI!$R$16,2)</f>
        <v>0</v>
      </c>
      <c r="DJ109" s="672">
        <f>DK109-DI109</f>
        <v>0</v>
      </c>
      <c r="DK109" s="674"/>
      <c r="DL109" s="675">
        <f>IF(DO109&lt;&gt;0,(DO109/$F109)*100,0)</f>
        <v>0</v>
      </c>
      <c r="DM109" s="672">
        <f>ROUND(DO109*[5]QCI!$R$16,2)</f>
        <v>0</v>
      </c>
      <c r="DN109" s="672">
        <f>DO109-DM109</f>
        <v>0</v>
      </c>
      <c r="DO109" s="674"/>
      <c r="DP109" s="675">
        <f>IF(DS109&lt;&gt;0,(DS109/$F109)*100,0)</f>
        <v>0</v>
      </c>
      <c r="DQ109" s="672">
        <f>ROUND(DS109*[5]QCI!$R$16,2)</f>
        <v>0</v>
      </c>
      <c r="DR109" s="672">
        <f>DS109-DQ109</f>
        <v>0</v>
      </c>
      <c r="DS109" s="674"/>
      <c r="DT109" s="675">
        <f>IF(DW109&lt;&gt;0,(DW109/$F109)*100,0)</f>
        <v>0</v>
      </c>
      <c r="DU109" s="672">
        <f>ROUND(DW109*[5]QCI!$R$16,2)</f>
        <v>0</v>
      </c>
      <c r="DV109" s="672">
        <f>DW109-DU109</f>
        <v>0</v>
      </c>
      <c r="DW109" s="674"/>
      <c r="DX109" s="675">
        <f>IF(EA109&lt;&gt;0,(EA109/$F109)*100,0)</f>
        <v>0</v>
      </c>
      <c r="DY109" s="672">
        <f>ROUND(EA109*[5]QCI!$R$16,2)</f>
        <v>0</v>
      </c>
      <c r="DZ109" s="672">
        <f>EA109-DY109</f>
        <v>0</v>
      </c>
      <c r="EA109" s="674"/>
    </row>
    <row r="110" spans="2:131" ht="12.75" hidden="1" customHeight="1">
      <c r="B110" s="688"/>
      <c r="C110" s="650"/>
      <c r="D110" s="676" t="s">
        <v>679</v>
      </c>
      <c r="E110" s="677" t="s">
        <v>680</v>
      </c>
      <c r="F110" s="678">
        <f>IF(F109=0,F107,F109)</f>
        <v>54124187.199682988</v>
      </c>
      <c r="G110" s="679"/>
      <c r="H110" s="680"/>
      <c r="I110" s="681"/>
      <c r="J110" s="681"/>
      <c r="K110" s="682"/>
      <c r="L110" s="683">
        <f t="shared" ref="L110:BW110" si="94">L109+H110</f>
        <v>0</v>
      </c>
      <c r="M110" s="683">
        <f t="shared" si="94"/>
        <v>0</v>
      </c>
      <c r="N110" s="684">
        <f t="shared" si="94"/>
        <v>0</v>
      </c>
      <c r="O110" s="685">
        <f t="shared" si="94"/>
        <v>0</v>
      </c>
      <c r="P110" s="686">
        <f t="shared" si="94"/>
        <v>0</v>
      </c>
      <c r="Q110" s="683">
        <f t="shared" si="94"/>
        <v>0</v>
      </c>
      <c r="R110" s="683">
        <f t="shared" si="94"/>
        <v>0</v>
      </c>
      <c r="S110" s="685">
        <f t="shared" si="94"/>
        <v>0</v>
      </c>
      <c r="T110" s="686">
        <f t="shared" si="94"/>
        <v>0</v>
      </c>
      <c r="U110" s="683">
        <f t="shared" si="94"/>
        <v>0</v>
      </c>
      <c r="V110" s="683">
        <f t="shared" si="94"/>
        <v>0</v>
      </c>
      <c r="W110" s="685">
        <f t="shared" si="94"/>
        <v>0</v>
      </c>
      <c r="X110" s="686">
        <f t="shared" si="94"/>
        <v>0</v>
      </c>
      <c r="Y110" s="683">
        <f t="shared" si="94"/>
        <v>0</v>
      </c>
      <c r="Z110" s="683">
        <f t="shared" si="94"/>
        <v>0</v>
      </c>
      <c r="AA110" s="685">
        <f t="shared" si="94"/>
        <v>0</v>
      </c>
      <c r="AB110" s="686">
        <f t="shared" si="94"/>
        <v>0</v>
      </c>
      <c r="AC110" s="683">
        <f t="shared" si="94"/>
        <v>0</v>
      </c>
      <c r="AD110" s="683">
        <f t="shared" si="94"/>
        <v>0</v>
      </c>
      <c r="AE110" s="685">
        <f t="shared" si="94"/>
        <v>0</v>
      </c>
      <c r="AF110" s="686">
        <f t="shared" si="94"/>
        <v>0</v>
      </c>
      <c r="AG110" s="683">
        <f t="shared" si="94"/>
        <v>0</v>
      </c>
      <c r="AH110" s="683">
        <f t="shared" si="94"/>
        <v>0</v>
      </c>
      <c r="AI110" s="685">
        <f t="shared" si="94"/>
        <v>0</v>
      </c>
      <c r="AJ110" s="686">
        <f t="shared" si="94"/>
        <v>0</v>
      </c>
      <c r="AK110" s="683">
        <f t="shared" si="94"/>
        <v>0</v>
      </c>
      <c r="AL110" s="683">
        <f t="shared" si="94"/>
        <v>0</v>
      </c>
      <c r="AM110" s="685">
        <f t="shared" si="94"/>
        <v>0</v>
      </c>
      <c r="AN110" s="686">
        <f t="shared" si="94"/>
        <v>0</v>
      </c>
      <c r="AO110" s="683">
        <f t="shared" si="94"/>
        <v>0</v>
      </c>
      <c r="AP110" s="683">
        <f t="shared" si="94"/>
        <v>0</v>
      </c>
      <c r="AQ110" s="685">
        <f t="shared" si="94"/>
        <v>0</v>
      </c>
      <c r="AR110" s="686">
        <f t="shared" si="94"/>
        <v>0</v>
      </c>
      <c r="AS110" s="683">
        <f t="shared" si="94"/>
        <v>0</v>
      </c>
      <c r="AT110" s="683">
        <f t="shared" si="94"/>
        <v>0</v>
      </c>
      <c r="AU110" s="685">
        <f t="shared" si="94"/>
        <v>0</v>
      </c>
      <c r="AV110" s="686">
        <f t="shared" si="94"/>
        <v>0</v>
      </c>
      <c r="AW110" s="683">
        <f t="shared" si="94"/>
        <v>0</v>
      </c>
      <c r="AX110" s="683">
        <f t="shared" si="94"/>
        <v>0</v>
      </c>
      <c r="AY110" s="685">
        <f t="shared" si="94"/>
        <v>0</v>
      </c>
      <c r="AZ110" s="686">
        <f t="shared" si="94"/>
        <v>0</v>
      </c>
      <c r="BA110" s="683">
        <f t="shared" si="94"/>
        <v>0</v>
      </c>
      <c r="BB110" s="683">
        <f t="shared" si="94"/>
        <v>0</v>
      </c>
      <c r="BC110" s="685">
        <f t="shared" si="94"/>
        <v>0</v>
      </c>
      <c r="BD110" s="686">
        <f t="shared" si="94"/>
        <v>0</v>
      </c>
      <c r="BE110" s="683">
        <f t="shared" si="94"/>
        <v>0</v>
      </c>
      <c r="BF110" s="683">
        <f t="shared" si="94"/>
        <v>0</v>
      </c>
      <c r="BG110" s="685">
        <f t="shared" si="94"/>
        <v>0</v>
      </c>
      <c r="BH110" s="686">
        <f t="shared" si="94"/>
        <v>0</v>
      </c>
      <c r="BI110" s="683">
        <f t="shared" si="94"/>
        <v>0</v>
      </c>
      <c r="BJ110" s="683">
        <f t="shared" si="94"/>
        <v>0</v>
      </c>
      <c r="BK110" s="685">
        <f t="shared" si="94"/>
        <v>0</v>
      </c>
      <c r="BL110" s="686">
        <f t="shared" si="94"/>
        <v>0</v>
      </c>
      <c r="BM110" s="683">
        <f t="shared" si="94"/>
        <v>0</v>
      </c>
      <c r="BN110" s="683">
        <f t="shared" si="94"/>
        <v>0</v>
      </c>
      <c r="BO110" s="685">
        <f t="shared" si="94"/>
        <v>0</v>
      </c>
      <c r="BP110" s="686">
        <f t="shared" si="94"/>
        <v>0</v>
      </c>
      <c r="BQ110" s="683">
        <f t="shared" si="94"/>
        <v>0</v>
      </c>
      <c r="BR110" s="683">
        <f t="shared" si="94"/>
        <v>0</v>
      </c>
      <c r="BS110" s="685">
        <f t="shared" si="94"/>
        <v>0</v>
      </c>
      <c r="BT110" s="686">
        <f t="shared" si="94"/>
        <v>0</v>
      </c>
      <c r="BU110" s="683">
        <f t="shared" si="94"/>
        <v>0</v>
      </c>
      <c r="BV110" s="683">
        <f t="shared" si="94"/>
        <v>0</v>
      </c>
      <c r="BW110" s="685">
        <f t="shared" si="94"/>
        <v>0</v>
      </c>
      <c r="BX110" s="686">
        <f t="shared" ref="BX110:EA110" si="95">BX109+BT110</f>
        <v>0</v>
      </c>
      <c r="BY110" s="683">
        <f t="shared" si="95"/>
        <v>0</v>
      </c>
      <c r="BZ110" s="683">
        <f t="shared" si="95"/>
        <v>0</v>
      </c>
      <c r="CA110" s="685">
        <f t="shared" si="95"/>
        <v>0</v>
      </c>
      <c r="CB110" s="686">
        <f t="shared" si="95"/>
        <v>0</v>
      </c>
      <c r="CC110" s="683">
        <f t="shared" si="95"/>
        <v>0</v>
      </c>
      <c r="CD110" s="683">
        <f t="shared" si="95"/>
        <v>0</v>
      </c>
      <c r="CE110" s="685">
        <f t="shared" si="95"/>
        <v>0</v>
      </c>
      <c r="CF110" s="686">
        <f t="shared" si="95"/>
        <v>0</v>
      </c>
      <c r="CG110" s="683">
        <f t="shared" si="95"/>
        <v>0</v>
      </c>
      <c r="CH110" s="683">
        <f t="shared" si="95"/>
        <v>0</v>
      </c>
      <c r="CI110" s="685">
        <f t="shared" si="95"/>
        <v>0</v>
      </c>
      <c r="CJ110" s="686">
        <f t="shared" si="95"/>
        <v>0</v>
      </c>
      <c r="CK110" s="683">
        <f t="shared" si="95"/>
        <v>0</v>
      </c>
      <c r="CL110" s="683">
        <f t="shared" si="95"/>
        <v>0</v>
      </c>
      <c r="CM110" s="685">
        <f t="shared" si="95"/>
        <v>0</v>
      </c>
      <c r="CN110" s="686">
        <f t="shared" si="95"/>
        <v>0</v>
      </c>
      <c r="CO110" s="683">
        <f t="shared" si="95"/>
        <v>0</v>
      </c>
      <c r="CP110" s="683">
        <f t="shared" si="95"/>
        <v>0</v>
      </c>
      <c r="CQ110" s="685">
        <f t="shared" si="95"/>
        <v>0</v>
      </c>
      <c r="CR110" s="686">
        <f t="shared" si="95"/>
        <v>0</v>
      </c>
      <c r="CS110" s="683">
        <f t="shared" si="95"/>
        <v>0</v>
      </c>
      <c r="CT110" s="683">
        <f t="shared" si="95"/>
        <v>0</v>
      </c>
      <c r="CU110" s="685">
        <f t="shared" si="95"/>
        <v>0</v>
      </c>
      <c r="CV110" s="686">
        <f t="shared" si="95"/>
        <v>0</v>
      </c>
      <c r="CW110" s="683">
        <f t="shared" si="95"/>
        <v>0</v>
      </c>
      <c r="CX110" s="683">
        <f t="shared" si="95"/>
        <v>0</v>
      </c>
      <c r="CY110" s="685">
        <f t="shared" si="95"/>
        <v>0</v>
      </c>
      <c r="CZ110" s="686">
        <f t="shared" si="95"/>
        <v>0</v>
      </c>
      <c r="DA110" s="683">
        <f t="shared" si="95"/>
        <v>0</v>
      </c>
      <c r="DB110" s="683">
        <f t="shared" si="95"/>
        <v>0</v>
      </c>
      <c r="DC110" s="685">
        <f t="shared" si="95"/>
        <v>0</v>
      </c>
      <c r="DD110" s="686">
        <f t="shared" si="95"/>
        <v>0</v>
      </c>
      <c r="DE110" s="683">
        <f t="shared" si="95"/>
        <v>0</v>
      </c>
      <c r="DF110" s="683">
        <f t="shared" si="95"/>
        <v>0</v>
      </c>
      <c r="DG110" s="685">
        <f t="shared" si="95"/>
        <v>0</v>
      </c>
      <c r="DH110" s="686">
        <f t="shared" si="95"/>
        <v>0</v>
      </c>
      <c r="DI110" s="683">
        <f t="shared" si="95"/>
        <v>0</v>
      </c>
      <c r="DJ110" s="683">
        <f t="shared" si="95"/>
        <v>0</v>
      </c>
      <c r="DK110" s="685">
        <f t="shared" si="95"/>
        <v>0</v>
      </c>
      <c r="DL110" s="686">
        <f t="shared" si="95"/>
        <v>0</v>
      </c>
      <c r="DM110" s="683">
        <f t="shared" si="95"/>
        <v>0</v>
      </c>
      <c r="DN110" s="683">
        <f t="shared" si="95"/>
        <v>0</v>
      </c>
      <c r="DO110" s="685">
        <f t="shared" si="95"/>
        <v>0</v>
      </c>
      <c r="DP110" s="686">
        <f t="shared" si="95"/>
        <v>0</v>
      </c>
      <c r="DQ110" s="683">
        <f t="shared" si="95"/>
        <v>0</v>
      </c>
      <c r="DR110" s="683">
        <f t="shared" si="95"/>
        <v>0</v>
      </c>
      <c r="DS110" s="685">
        <f t="shared" si="95"/>
        <v>0</v>
      </c>
      <c r="DT110" s="686">
        <f t="shared" si="95"/>
        <v>0</v>
      </c>
      <c r="DU110" s="683">
        <f t="shared" si="95"/>
        <v>0</v>
      </c>
      <c r="DV110" s="683">
        <f t="shared" si="95"/>
        <v>0</v>
      </c>
      <c r="DW110" s="685">
        <f t="shared" si="95"/>
        <v>0</v>
      </c>
      <c r="DX110" s="686">
        <f t="shared" si="95"/>
        <v>0</v>
      </c>
      <c r="DY110" s="683">
        <f t="shared" si="95"/>
        <v>0</v>
      </c>
      <c r="DZ110" s="683">
        <f t="shared" si="95"/>
        <v>0</v>
      </c>
      <c r="EA110" s="685">
        <f t="shared" si="95"/>
        <v>0</v>
      </c>
    </row>
    <row r="111" spans="2:131" ht="12.75" customHeight="1" thickBot="1">
      <c r="B111" s="633">
        <v>25</v>
      </c>
      <c r="C111" s="687" t="e">
        <f>[5]QCI!C92</f>
        <v>#REF!</v>
      </c>
      <c r="D111" s="635" t="s">
        <v>674</v>
      </c>
      <c r="E111" s="636" t="s">
        <v>675</v>
      </c>
      <c r="F111" s="637" t="e">
        <f>[5]QCI!Y92</f>
        <v>#REF!</v>
      </c>
      <c r="G111" s="638" t="e">
        <f>'[5]Percentuais do Cronograma'!G38</f>
        <v>#REF!</v>
      </c>
      <c r="H111" s="639"/>
      <c r="I111" s="640"/>
      <c r="J111" s="640"/>
      <c r="K111" s="641"/>
      <c r="L111" s="642" t="e">
        <f>'[5]Percentuais do Cronograma'!H38</f>
        <v>#REF!</v>
      </c>
      <c r="M111" s="643" t="e">
        <f>L111*[5]QCI!$Y92*[5]QCI!$R92/100</f>
        <v>#REF!</v>
      </c>
      <c r="N111" s="644" t="e">
        <f>L111/100*[5]QCI!$Y92*([5]QCI!$U92+[5]QCI!$W92)</f>
        <v>#REF!</v>
      </c>
      <c r="O111" s="645" t="e">
        <f>M111+N111</f>
        <v>#REF!</v>
      </c>
      <c r="P111" s="646" t="e">
        <f>'[5]Percentuais do Cronograma'!L38</f>
        <v>#REF!</v>
      </c>
      <c r="Q111" s="647" t="e">
        <f>P111*[5]QCI!$Y92*[5]QCI!$R92/100</f>
        <v>#REF!</v>
      </c>
      <c r="R111" s="647" t="e">
        <f>P111/100*[5]QCI!$Y92*([5]QCI!$U92+[5]QCI!$W92)</f>
        <v>#REF!</v>
      </c>
      <c r="S111" s="648" t="e">
        <f>Q111+R111</f>
        <v>#REF!</v>
      </c>
      <c r="T111" s="646" t="e">
        <f>'[5]Percentuais do Cronograma'!P38</f>
        <v>#REF!</v>
      </c>
      <c r="U111" s="647" t="e">
        <f>T111*[5]QCI!$Y92*[5]QCI!$R92/100</f>
        <v>#REF!</v>
      </c>
      <c r="V111" s="647" t="e">
        <f>T111/100*[5]QCI!$Y92*([5]QCI!$U92+[5]QCI!$W92)</f>
        <v>#REF!</v>
      </c>
      <c r="W111" s="648" t="e">
        <f>U111+V111</f>
        <v>#REF!</v>
      </c>
      <c r="X111" s="646" t="e">
        <f>'[5]Percentuais do Cronograma'!T38</f>
        <v>#REF!</v>
      </c>
      <c r="Y111" s="647" t="e">
        <f>X111*[5]QCI!$Y92*[5]QCI!$R92/100</f>
        <v>#REF!</v>
      </c>
      <c r="Z111" s="647" t="e">
        <f>X111/100*[5]QCI!$Y92*([5]QCI!$U92+[5]QCI!$W92)</f>
        <v>#REF!</v>
      </c>
      <c r="AA111" s="648" t="e">
        <f>Y111+Z111</f>
        <v>#REF!</v>
      </c>
      <c r="AB111" s="646" t="e">
        <f>'[5]Percentuais do Cronograma'!X38</f>
        <v>#REF!</v>
      </c>
      <c r="AC111" s="647" t="e">
        <f>AB111*[5]QCI!$Y92*[5]QCI!$R92/100</f>
        <v>#REF!</v>
      </c>
      <c r="AD111" s="647" t="e">
        <f>AB111/100*[5]QCI!$Y92*([5]QCI!$U92+[5]QCI!$W92)</f>
        <v>#REF!</v>
      </c>
      <c r="AE111" s="648" t="e">
        <f>AC111+AD111</f>
        <v>#REF!</v>
      </c>
      <c r="AF111" s="646" t="e">
        <f>'[5]Percentuais do Cronograma'!AB38</f>
        <v>#REF!</v>
      </c>
      <c r="AG111" s="647" t="e">
        <f>AF111*[5]QCI!$Y92*[5]QCI!$R92/100</f>
        <v>#REF!</v>
      </c>
      <c r="AH111" s="647" t="e">
        <f>AF111/100*[5]QCI!$Y92*([5]QCI!$U92+[5]QCI!$W92)</f>
        <v>#REF!</v>
      </c>
      <c r="AI111" s="648" t="e">
        <f>AG111+AH111</f>
        <v>#REF!</v>
      </c>
      <c r="AJ111" s="646" t="e">
        <f>'[5]Percentuais do Cronograma'!AF38</f>
        <v>#REF!</v>
      </c>
      <c r="AK111" s="647" t="e">
        <f>AJ111*[5]QCI!$Y92*[5]QCI!$R92/100</f>
        <v>#REF!</v>
      </c>
      <c r="AL111" s="647" t="e">
        <f>AJ111/100*[5]QCI!$Y92*([5]QCI!$U92+[5]QCI!$W92)</f>
        <v>#REF!</v>
      </c>
      <c r="AM111" s="648" t="e">
        <f>AK111+AL111</f>
        <v>#REF!</v>
      </c>
      <c r="AN111" s="646" t="e">
        <f>'[5]Percentuais do Cronograma'!AJ38</f>
        <v>#REF!</v>
      </c>
      <c r="AO111" s="647" t="e">
        <f>AN111*[5]QCI!$Y92*[5]QCI!$R92/100</f>
        <v>#REF!</v>
      </c>
      <c r="AP111" s="647" t="e">
        <f>AN111/100*[5]QCI!$Y92*([5]QCI!$U92+[5]QCI!$W92)</f>
        <v>#REF!</v>
      </c>
      <c r="AQ111" s="648" t="e">
        <f>AO111+AP111</f>
        <v>#REF!</v>
      </c>
      <c r="AR111" s="646" t="e">
        <f>'[5]Percentuais do Cronograma'!AN38</f>
        <v>#REF!</v>
      </c>
      <c r="AS111" s="647" t="e">
        <f>AR111*[5]QCI!$Y92*[5]QCI!$R92/100</f>
        <v>#REF!</v>
      </c>
      <c r="AT111" s="647" t="e">
        <f>AR111/100*[5]QCI!$Y92*([5]QCI!$U92+[5]QCI!$W92)</f>
        <v>#REF!</v>
      </c>
      <c r="AU111" s="648" t="e">
        <f>AS111+AT111</f>
        <v>#REF!</v>
      </c>
      <c r="AV111" s="646" t="e">
        <f>'[5]Percentuais do Cronograma'!AR38</f>
        <v>#REF!</v>
      </c>
      <c r="AW111" s="647" t="e">
        <f>AV111*[5]QCI!$Y92*[5]QCI!$R92/100</f>
        <v>#REF!</v>
      </c>
      <c r="AX111" s="647" t="e">
        <f>AV111/100*[5]QCI!$Y92*([5]QCI!$U92+[5]QCI!$W92)</f>
        <v>#REF!</v>
      </c>
      <c r="AY111" s="648" t="e">
        <f>AW111+AX111</f>
        <v>#REF!</v>
      </c>
      <c r="AZ111" s="646" t="e">
        <f>'[5]Percentuais do Cronograma'!AV38</f>
        <v>#REF!</v>
      </c>
      <c r="BA111" s="647" t="e">
        <f>AZ111*[5]QCI!$Y92*[5]QCI!$R92/100</f>
        <v>#REF!</v>
      </c>
      <c r="BB111" s="647" t="e">
        <f>AZ111/100*[5]QCI!$Y92*([5]QCI!$U92+[5]QCI!$W92)</f>
        <v>#REF!</v>
      </c>
      <c r="BC111" s="648" t="e">
        <f>BA111+BB111</f>
        <v>#REF!</v>
      </c>
      <c r="BD111" s="646" t="e">
        <f>'[5]Percentuais do Cronograma'!AZ38</f>
        <v>#REF!</v>
      </c>
      <c r="BE111" s="647" t="e">
        <f>BD111*[5]QCI!$Y92*[5]QCI!$R92/100</f>
        <v>#REF!</v>
      </c>
      <c r="BF111" s="647" t="e">
        <f>BD111/100*[5]QCI!$Y92*([5]QCI!$U92+[5]QCI!$W92)</f>
        <v>#REF!</v>
      </c>
      <c r="BG111" s="648" t="e">
        <f>BE111+BF111</f>
        <v>#REF!</v>
      </c>
      <c r="BH111" s="646" t="e">
        <f>'[5]Percentuais do Cronograma'!BD38</f>
        <v>#REF!</v>
      </c>
      <c r="BI111" s="647" t="e">
        <f>BH111*[5]QCI!$Y92*[5]QCI!$R92/100</f>
        <v>#REF!</v>
      </c>
      <c r="BJ111" s="647" t="e">
        <f>BH111/100*[5]QCI!$Y92*([5]QCI!$U92+[5]QCI!$W92)</f>
        <v>#REF!</v>
      </c>
      <c r="BK111" s="648" t="e">
        <f>BI111+BJ111</f>
        <v>#REF!</v>
      </c>
      <c r="BL111" s="646" t="e">
        <f>'[5]Percentuais do Cronograma'!BH38</f>
        <v>#REF!</v>
      </c>
      <c r="BM111" s="647" t="e">
        <f>BL111*[5]QCI!$Y92*[5]QCI!$R92/100</f>
        <v>#REF!</v>
      </c>
      <c r="BN111" s="647" t="e">
        <f>BL111/100*[5]QCI!$Y92*([5]QCI!$U92+[5]QCI!$W92)</f>
        <v>#REF!</v>
      </c>
      <c r="BO111" s="648" t="e">
        <f>BM111+BN111</f>
        <v>#REF!</v>
      </c>
      <c r="BP111" s="646" t="e">
        <f>'[5]Percentuais do Cronograma'!BL38</f>
        <v>#REF!</v>
      </c>
      <c r="BQ111" s="647" t="e">
        <f>BP111*[5]QCI!$Y92*[5]QCI!$R92/100</f>
        <v>#REF!</v>
      </c>
      <c r="BR111" s="647" t="e">
        <f>BP111/100*[5]QCI!$Y92*([5]QCI!$U92+[5]QCI!$W92)</f>
        <v>#REF!</v>
      </c>
      <c r="BS111" s="648" t="e">
        <f>BQ111+BR111</f>
        <v>#REF!</v>
      </c>
      <c r="BT111" s="646" t="e">
        <f>'[5]Percentuais do Cronograma'!BP38</f>
        <v>#REF!</v>
      </c>
      <c r="BU111" s="647" t="e">
        <f>BT111*[5]QCI!$Y92*[5]QCI!$R92/100</f>
        <v>#REF!</v>
      </c>
      <c r="BV111" s="647" t="e">
        <f>BT111/100*[5]QCI!$Y92*([5]QCI!$U92+[5]QCI!$W92)</f>
        <v>#REF!</v>
      </c>
      <c r="BW111" s="648" t="e">
        <f>BU111+BV111</f>
        <v>#REF!</v>
      </c>
      <c r="BX111" s="646" t="e">
        <f>'[5]Percentuais do Cronograma'!BT38</f>
        <v>#REF!</v>
      </c>
      <c r="BY111" s="647" t="e">
        <f>BX111*[5]QCI!$Y92*[5]QCI!$R92/100</f>
        <v>#REF!</v>
      </c>
      <c r="BZ111" s="647" t="e">
        <f>BX111/100*[5]QCI!$Y92*([5]QCI!$U92+[5]QCI!$W92)</f>
        <v>#REF!</v>
      </c>
      <c r="CA111" s="648" t="e">
        <f>BY111+BZ111</f>
        <v>#REF!</v>
      </c>
      <c r="CB111" s="646" t="e">
        <f>'[5]Percentuais do Cronograma'!BX38</f>
        <v>#REF!</v>
      </c>
      <c r="CC111" s="647" t="e">
        <f>CB111*[5]QCI!$Y92*[5]QCI!$R92/100</f>
        <v>#REF!</v>
      </c>
      <c r="CD111" s="647" t="e">
        <f>CB111/100*[5]QCI!$Y92*([5]QCI!$U92+[5]QCI!$W92)</f>
        <v>#REF!</v>
      </c>
      <c r="CE111" s="648" t="e">
        <f>CC111+CD111</f>
        <v>#REF!</v>
      </c>
      <c r="CF111" s="646" t="e">
        <f>'[5]Percentuais do Cronograma'!CB38</f>
        <v>#REF!</v>
      </c>
      <c r="CG111" s="647" t="e">
        <f>CF111*[5]QCI!$Y92*[5]QCI!$R92/100</f>
        <v>#REF!</v>
      </c>
      <c r="CH111" s="647" t="e">
        <f>CF111/100*[5]QCI!$Y92*([5]QCI!$U92+[5]QCI!$W92)</f>
        <v>#REF!</v>
      </c>
      <c r="CI111" s="648" t="e">
        <f>CG111+CH111</f>
        <v>#REF!</v>
      </c>
      <c r="CJ111" s="646" t="e">
        <f>'[5]Percentuais do Cronograma'!CF38</f>
        <v>#REF!</v>
      </c>
      <c r="CK111" s="647" t="e">
        <f>CJ111*[5]QCI!$Y92*[5]QCI!$R92/100</f>
        <v>#REF!</v>
      </c>
      <c r="CL111" s="647" t="e">
        <f>CJ111/100*[5]QCI!$Y92*([5]QCI!$U92+[5]QCI!$W92)</f>
        <v>#REF!</v>
      </c>
      <c r="CM111" s="648" t="e">
        <f>CK111+CL111</f>
        <v>#REF!</v>
      </c>
      <c r="CN111" s="646" t="e">
        <f>'[5]Percentuais do Cronograma'!CJ38</f>
        <v>#REF!</v>
      </c>
      <c r="CO111" s="647" t="e">
        <f>CN111*[5]QCI!$Y92*[5]QCI!$R92/100</f>
        <v>#REF!</v>
      </c>
      <c r="CP111" s="647" t="e">
        <f>CN111/100*[5]QCI!$Y92*([5]QCI!$U92+[5]QCI!$W92)</f>
        <v>#REF!</v>
      </c>
      <c r="CQ111" s="648" t="e">
        <f>CO111+CP111</f>
        <v>#REF!</v>
      </c>
      <c r="CR111" s="646" t="e">
        <f>'[5]Percentuais do Cronograma'!CN38</f>
        <v>#REF!</v>
      </c>
      <c r="CS111" s="647" t="e">
        <f>CR111*[5]QCI!$Y92*[5]QCI!$R92/100</f>
        <v>#REF!</v>
      </c>
      <c r="CT111" s="647" t="e">
        <f>CR111/100*[5]QCI!$Y92*([5]QCI!$U92+[5]QCI!$W92)</f>
        <v>#REF!</v>
      </c>
      <c r="CU111" s="648" t="e">
        <f>CS111+CT111</f>
        <v>#REF!</v>
      </c>
      <c r="CV111" s="646" t="e">
        <f>'[5]Percentuais do Cronograma'!CR38</f>
        <v>#REF!</v>
      </c>
      <c r="CW111" s="647" t="e">
        <f>CV111*[5]QCI!$Y92*[5]QCI!$R92/100</f>
        <v>#REF!</v>
      </c>
      <c r="CX111" s="647" t="e">
        <f>CV111/100*[5]QCI!$Y92*([5]QCI!$U92+[5]QCI!$W92)</f>
        <v>#REF!</v>
      </c>
      <c r="CY111" s="648" t="e">
        <f>CW111+CX111</f>
        <v>#REF!</v>
      </c>
      <c r="CZ111" s="646" t="e">
        <f>'[5]Percentuais do Cronograma'!CV38</f>
        <v>#REF!</v>
      </c>
      <c r="DA111" s="647" t="e">
        <f>CZ111*[5]QCI!$Y92*[5]QCI!$R92/100</f>
        <v>#REF!</v>
      </c>
      <c r="DB111" s="647" t="e">
        <f>CZ111/100*[5]QCI!$Y92*([5]QCI!$U92+[5]QCI!$W92)</f>
        <v>#REF!</v>
      </c>
      <c r="DC111" s="648" t="e">
        <f>DA111+DB111</f>
        <v>#REF!</v>
      </c>
      <c r="DD111" s="646" t="e">
        <f>'[5]Percentuais do Cronograma'!CZ38</f>
        <v>#REF!</v>
      </c>
      <c r="DE111" s="647" t="e">
        <f>DD111*[5]QCI!$Y92*[5]QCI!$R92/100</f>
        <v>#REF!</v>
      </c>
      <c r="DF111" s="647" t="e">
        <f>DD111/100*[5]QCI!$Y92*([5]QCI!$U92+[5]QCI!$W92)</f>
        <v>#REF!</v>
      </c>
      <c r="DG111" s="648" t="e">
        <f>DE111+DF111</f>
        <v>#REF!</v>
      </c>
      <c r="DH111" s="646" t="e">
        <f>'[5]Percentuais do Cronograma'!DD38</f>
        <v>#REF!</v>
      </c>
      <c r="DI111" s="647" t="e">
        <f>DH111*[5]QCI!$Y92*[5]QCI!$R92/100</f>
        <v>#REF!</v>
      </c>
      <c r="DJ111" s="647" t="e">
        <f>DH111/100*[5]QCI!$Y92*([5]QCI!$U92+[5]QCI!$W92)</f>
        <v>#REF!</v>
      </c>
      <c r="DK111" s="648" t="e">
        <f>DI111+DJ111</f>
        <v>#REF!</v>
      </c>
      <c r="DL111" s="646" t="e">
        <f>'[5]Percentuais do Cronograma'!DH38</f>
        <v>#REF!</v>
      </c>
      <c r="DM111" s="647" t="e">
        <f>DL111*[5]QCI!$Y92*[5]QCI!$R92/100</f>
        <v>#REF!</v>
      </c>
      <c r="DN111" s="647" t="e">
        <f>DL111/100*[5]QCI!$Y92*([5]QCI!$U92+[5]QCI!$W92)</f>
        <v>#REF!</v>
      </c>
      <c r="DO111" s="648" t="e">
        <f>DM111+DN111</f>
        <v>#REF!</v>
      </c>
      <c r="DP111" s="646" t="e">
        <f>'[5]Percentuais do Cronograma'!DL38</f>
        <v>#REF!</v>
      </c>
      <c r="DQ111" s="647" t="e">
        <f>DP111*[5]QCI!$Y92*[5]QCI!$R92/100</f>
        <v>#REF!</v>
      </c>
      <c r="DR111" s="647" t="e">
        <f>DP111/100*[5]QCI!$Y92*([5]QCI!$U92+[5]QCI!$W92)</f>
        <v>#REF!</v>
      </c>
      <c r="DS111" s="648" t="e">
        <f>DQ111+DR111</f>
        <v>#REF!</v>
      </c>
      <c r="DT111" s="646" t="e">
        <f>'[5]Percentuais do Cronograma'!DP38</f>
        <v>#REF!</v>
      </c>
      <c r="DU111" s="647" t="e">
        <f>DT111*[5]QCI!$Y92*[5]QCI!$R92/100</f>
        <v>#REF!</v>
      </c>
      <c r="DV111" s="647" t="e">
        <f>DT111/100*[5]QCI!$Y92*([5]QCI!$U92+[5]QCI!$W92)</f>
        <v>#REF!</v>
      </c>
      <c r="DW111" s="648" t="e">
        <f>DU111+DV111</f>
        <v>#REF!</v>
      </c>
      <c r="DX111" s="646" t="e">
        <f>'[5]Percentuais do Cronograma'!DT38</f>
        <v>#REF!</v>
      </c>
      <c r="DY111" s="647" t="e">
        <f>DX111*[5]QCI!$Y92*[5]QCI!$R92/100</f>
        <v>#REF!</v>
      </c>
      <c r="DZ111" s="647" t="e">
        <f>DX111/100*[5]QCI!$Y92*([5]QCI!$U92+[5]QCI!$W92)</f>
        <v>#REF!</v>
      </c>
      <c r="EA111" s="648" t="e">
        <f>DY111+DZ111</f>
        <v>#REF!</v>
      </c>
    </row>
    <row r="112" spans="2:131" ht="12.75" hidden="1" customHeight="1">
      <c r="B112" s="649"/>
      <c r="C112" s="650"/>
      <c r="D112" s="651" t="s">
        <v>674</v>
      </c>
      <c r="E112" s="652" t="s">
        <v>676</v>
      </c>
      <c r="F112" s="653">
        <f>IF(F113&lt;&gt;0,F111-F113,0)</f>
        <v>0</v>
      </c>
      <c r="G112" s="654"/>
      <c r="H112" s="655"/>
      <c r="I112" s="656"/>
      <c r="J112" s="656"/>
      <c r="K112" s="657"/>
      <c r="L112" s="658" t="e">
        <f t="shared" ref="L112:BW112" si="96">L111+H112</f>
        <v>#REF!</v>
      </c>
      <c r="M112" s="658" t="e">
        <f t="shared" si="96"/>
        <v>#REF!</v>
      </c>
      <c r="N112" s="659" t="e">
        <f t="shared" si="96"/>
        <v>#REF!</v>
      </c>
      <c r="O112" s="660" t="e">
        <f t="shared" si="96"/>
        <v>#REF!</v>
      </c>
      <c r="P112" s="661" t="e">
        <f t="shared" si="96"/>
        <v>#REF!</v>
      </c>
      <c r="Q112" s="662" t="e">
        <f t="shared" si="96"/>
        <v>#REF!</v>
      </c>
      <c r="R112" s="663" t="e">
        <f t="shared" si="96"/>
        <v>#REF!</v>
      </c>
      <c r="S112" s="664" t="e">
        <f t="shared" si="96"/>
        <v>#REF!</v>
      </c>
      <c r="T112" s="661" t="e">
        <f t="shared" si="96"/>
        <v>#REF!</v>
      </c>
      <c r="U112" s="662" t="e">
        <f t="shared" si="96"/>
        <v>#REF!</v>
      </c>
      <c r="V112" s="663" t="e">
        <f t="shared" si="96"/>
        <v>#REF!</v>
      </c>
      <c r="W112" s="664" t="e">
        <f t="shared" si="96"/>
        <v>#REF!</v>
      </c>
      <c r="X112" s="661" t="e">
        <f t="shared" si="96"/>
        <v>#REF!</v>
      </c>
      <c r="Y112" s="662" t="e">
        <f t="shared" si="96"/>
        <v>#REF!</v>
      </c>
      <c r="Z112" s="663" t="e">
        <f t="shared" si="96"/>
        <v>#REF!</v>
      </c>
      <c r="AA112" s="664" t="e">
        <f t="shared" si="96"/>
        <v>#REF!</v>
      </c>
      <c r="AB112" s="661" t="e">
        <f t="shared" si="96"/>
        <v>#REF!</v>
      </c>
      <c r="AC112" s="662" t="e">
        <f t="shared" si="96"/>
        <v>#REF!</v>
      </c>
      <c r="AD112" s="663" t="e">
        <f t="shared" si="96"/>
        <v>#REF!</v>
      </c>
      <c r="AE112" s="664" t="e">
        <f t="shared" si="96"/>
        <v>#REF!</v>
      </c>
      <c r="AF112" s="661" t="e">
        <f t="shared" si="96"/>
        <v>#REF!</v>
      </c>
      <c r="AG112" s="662" t="e">
        <f t="shared" si="96"/>
        <v>#REF!</v>
      </c>
      <c r="AH112" s="663" t="e">
        <f t="shared" si="96"/>
        <v>#REF!</v>
      </c>
      <c r="AI112" s="664" t="e">
        <f t="shared" si="96"/>
        <v>#REF!</v>
      </c>
      <c r="AJ112" s="661" t="e">
        <f t="shared" si="96"/>
        <v>#REF!</v>
      </c>
      <c r="AK112" s="662" t="e">
        <f t="shared" si="96"/>
        <v>#REF!</v>
      </c>
      <c r="AL112" s="663" t="e">
        <f t="shared" si="96"/>
        <v>#REF!</v>
      </c>
      <c r="AM112" s="664" t="e">
        <f t="shared" si="96"/>
        <v>#REF!</v>
      </c>
      <c r="AN112" s="661" t="e">
        <f t="shared" si="96"/>
        <v>#REF!</v>
      </c>
      <c r="AO112" s="662" t="e">
        <f t="shared" si="96"/>
        <v>#REF!</v>
      </c>
      <c r="AP112" s="663" t="e">
        <f t="shared" si="96"/>
        <v>#REF!</v>
      </c>
      <c r="AQ112" s="664" t="e">
        <f t="shared" si="96"/>
        <v>#REF!</v>
      </c>
      <c r="AR112" s="661" t="e">
        <f t="shared" si="96"/>
        <v>#REF!</v>
      </c>
      <c r="AS112" s="662" t="e">
        <f t="shared" si="96"/>
        <v>#REF!</v>
      </c>
      <c r="AT112" s="663" t="e">
        <f t="shared" si="96"/>
        <v>#REF!</v>
      </c>
      <c r="AU112" s="664" t="e">
        <f t="shared" si="96"/>
        <v>#REF!</v>
      </c>
      <c r="AV112" s="661" t="e">
        <f t="shared" si="96"/>
        <v>#REF!</v>
      </c>
      <c r="AW112" s="662" t="e">
        <f t="shared" si="96"/>
        <v>#REF!</v>
      </c>
      <c r="AX112" s="663" t="e">
        <f t="shared" si="96"/>
        <v>#REF!</v>
      </c>
      <c r="AY112" s="664" t="e">
        <f t="shared" si="96"/>
        <v>#REF!</v>
      </c>
      <c r="AZ112" s="661" t="e">
        <f t="shared" si="96"/>
        <v>#REF!</v>
      </c>
      <c r="BA112" s="662" t="e">
        <f t="shared" si="96"/>
        <v>#REF!</v>
      </c>
      <c r="BB112" s="663" t="e">
        <f t="shared" si="96"/>
        <v>#REF!</v>
      </c>
      <c r="BC112" s="664" t="e">
        <f t="shared" si="96"/>
        <v>#REF!</v>
      </c>
      <c r="BD112" s="661" t="e">
        <f t="shared" si="96"/>
        <v>#REF!</v>
      </c>
      <c r="BE112" s="662" t="e">
        <f t="shared" si="96"/>
        <v>#REF!</v>
      </c>
      <c r="BF112" s="663" t="e">
        <f t="shared" si="96"/>
        <v>#REF!</v>
      </c>
      <c r="BG112" s="664" t="e">
        <f t="shared" si="96"/>
        <v>#REF!</v>
      </c>
      <c r="BH112" s="661" t="e">
        <f t="shared" si="96"/>
        <v>#REF!</v>
      </c>
      <c r="BI112" s="662" t="e">
        <f t="shared" si="96"/>
        <v>#REF!</v>
      </c>
      <c r="BJ112" s="663" t="e">
        <f t="shared" si="96"/>
        <v>#REF!</v>
      </c>
      <c r="BK112" s="664" t="e">
        <f t="shared" si="96"/>
        <v>#REF!</v>
      </c>
      <c r="BL112" s="661" t="e">
        <f t="shared" si="96"/>
        <v>#REF!</v>
      </c>
      <c r="BM112" s="662" t="e">
        <f t="shared" si="96"/>
        <v>#REF!</v>
      </c>
      <c r="BN112" s="663" t="e">
        <f t="shared" si="96"/>
        <v>#REF!</v>
      </c>
      <c r="BO112" s="664" t="e">
        <f t="shared" si="96"/>
        <v>#REF!</v>
      </c>
      <c r="BP112" s="661" t="e">
        <f t="shared" si="96"/>
        <v>#REF!</v>
      </c>
      <c r="BQ112" s="662" t="e">
        <f t="shared" si="96"/>
        <v>#REF!</v>
      </c>
      <c r="BR112" s="663" t="e">
        <f t="shared" si="96"/>
        <v>#REF!</v>
      </c>
      <c r="BS112" s="664" t="e">
        <f t="shared" si="96"/>
        <v>#REF!</v>
      </c>
      <c r="BT112" s="661" t="e">
        <f t="shared" si="96"/>
        <v>#REF!</v>
      </c>
      <c r="BU112" s="662" t="e">
        <f t="shared" si="96"/>
        <v>#REF!</v>
      </c>
      <c r="BV112" s="663" t="e">
        <f t="shared" si="96"/>
        <v>#REF!</v>
      </c>
      <c r="BW112" s="664" t="e">
        <f t="shared" si="96"/>
        <v>#REF!</v>
      </c>
      <c r="BX112" s="661" t="e">
        <f t="shared" ref="BX112:EA112" si="97">BX111+BT112</f>
        <v>#REF!</v>
      </c>
      <c r="BY112" s="662" t="e">
        <f t="shared" si="97"/>
        <v>#REF!</v>
      </c>
      <c r="BZ112" s="663" t="e">
        <f t="shared" si="97"/>
        <v>#REF!</v>
      </c>
      <c r="CA112" s="664" t="e">
        <f t="shared" si="97"/>
        <v>#REF!</v>
      </c>
      <c r="CB112" s="661" t="e">
        <f t="shared" si="97"/>
        <v>#REF!</v>
      </c>
      <c r="CC112" s="662" t="e">
        <f t="shared" si="97"/>
        <v>#REF!</v>
      </c>
      <c r="CD112" s="663" t="e">
        <f t="shared" si="97"/>
        <v>#REF!</v>
      </c>
      <c r="CE112" s="664" t="e">
        <f t="shared" si="97"/>
        <v>#REF!</v>
      </c>
      <c r="CF112" s="661" t="e">
        <f t="shared" si="97"/>
        <v>#REF!</v>
      </c>
      <c r="CG112" s="662" t="e">
        <f t="shared" si="97"/>
        <v>#REF!</v>
      </c>
      <c r="CH112" s="663" t="e">
        <f t="shared" si="97"/>
        <v>#REF!</v>
      </c>
      <c r="CI112" s="664" t="e">
        <f t="shared" si="97"/>
        <v>#REF!</v>
      </c>
      <c r="CJ112" s="661" t="e">
        <f t="shared" si="97"/>
        <v>#REF!</v>
      </c>
      <c r="CK112" s="662" t="e">
        <f t="shared" si="97"/>
        <v>#REF!</v>
      </c>
      <c r="CL112" s="663" t="e">
        <f t="shared" si="97"/>
        <v>#REF!</v>
      </c>
      <c r="CM112" s="664" t="e">
        <f t="shared" si="97"/>
        <v>#REF!</v>
      </c>
      <c r="CN112" s="661" t="e">
        <f t="shared" si="97"/>
        <v>#REF!</v>
      </c>
      <c r="CO112" s="662" t="e">
        <f t="shared" si="97"/>
        <v>#REF!</v>
      </c>
      <c r="CP112" s="663" t="e">
        <f t="shared" si="97"/>
        <v>#REF!</v>
      </c>
      <c r="CQ112" s="664" t="e">
        <f t="shared" si="97"/>
        <v>#REF!</v>
      </c>
      <c r="CR112" s="661" t="e">
        <f t="shared" si="97"/>
        <v>#REF!</v>
      </c>
      <c r="CS112" s="662" t="e">
        <f t="shared" si="97"/>
        <v>#REF!</v>
      </c>
      <c r="CT112" s="663" t="e">
        <f t="shared" si="97"/>
        <v>#REF!</v>
      </c>
      <c r="CU112" s="664" t="e">
        <f t="shared" si="97"/>
        <v>#REF!</v>
      </c>
      <c r="CV112" s="661" t="e">
        <f t="shared" si="97"/>
        <v>#REF!</v>
      </c>
      <c r="CW112" s="662" t="e">
        <f t="shared" si="97"/>
        <v>#REF!</v>
      </c>
      <c r="CX112" s="663" t="e">
        <f t="shared" si="97"/>
        <v>#REF!</v>
      </c>
      <c r="CY112" s="664" t="e">
        <f t="shared" si="97"/>
        <v>#REF!</v>
      </c>
      <c r="CZ112" s="661" t="e">
        <f t="shared" si="97"/>
        <v>#REF!</v>
      </c>
      <c r="DA112" s="662" t="e">
        <f t="shared" si="97"/>
        <v>#REF!</v>
      </c>
      <c r="DB112" s="663" t="e">
        <f t="shared" si="97"/>
        <v>#REF!</v>
      </c>
      <c r="DC112" s="664" t="e">
        <f t="shared" si="97"/>
        <v>#REF!</v>
      </c>
      <c r="DD112" s="661" t="e">
        <f t="shared" si="97"/>
        <v>#REF!</v>
      </c>
      <c r="DE112" s="662" t="e">
        <f t="shared" si="97"/>
        <v>#REF!</v>
      </c>
      <c r="DF112" s="663" t="e">
        <f t="shared" si="97"/>
        <v>#REF!</v>
      </c>
      <c r="DG112" s="664" t="e">
        <f t="shared" si="97"/>
        <v>#REF!</v>
      </c>
      <c r="DH112" s="661" t="e">
        <f t="shared" si="97"/>
        <v>#REF!</v>
      </c>
      <c r="DI112" s="662" t="e">
        <f t="shared" si="97"/>
        <v>#REF!</v>
      </c>
      <c r="DJ112" s="663" t="e">
        <f t="shared" si="97"/>
        <v>#REF!</v>
      </c>
      <c r="DK112" s="664" t="e">
        <f t="shared" si="97"/>
        <v>#REF!</v>
      </c>
      <c r="DL112" s="661" t="e">
        <f t="shared" si="97"/>
        <v>#REF!</v>
      </c>
      <c r="DM112" s="662" t="e">
        <f t="shared" si="97"/>
        <v>#REF!</v>
      </c>
      <c r="DN112" s="663" t="e">
        <f t="shared" si="97"/>
        <v>#REF!</v>
      </c>
      <c r="DO112" s="664" t="e">
        <f t="shared" si="97"/>
        <v>#REF!</v>
      </c>
      <c r="DP112" s="661" t="e">
        <f t="shared" si="97"/>
        <v>#REF!</v>
      </c>
      <c r="DQ112" s="662" t="e">
        <f t="shared" si="97"/>
        <v>#REF!</v>
      </c>
      <c r="DR112" s="663" t="e">
        <f t="shared" si="97"/>
        <v>#REF!</v>
      </c>
      <c r="DS112" s="664" t="e">
        <f t="shared" si="97"/>
        <v>#REF!</v>
      </c>
      <c r="DT112" s="661" t="e">
        <f t="shared" si="97"/>
        <v>#REF!</v>
      </c>
      <c r="DU112" s="662" t="e">
        <f t="shared" si="97"/>
        <v>#REF!</v>
      </c>
      <c r="DV112" s="663" t="e">
        <f t="shared" si="97"/>
        <v>#REF!</v>
      </c>
      <c r="DW112" s="664" t="e">
        <f t="shared" si="97"/>
        <v>#REF!</v>
      </c>
      <c r="DX112" s="661" t="e">
        <f t="shared" si="97"/>
        <v>#REF!</v>
      </c>
      <c r="DY112" s="662" t="e">
        <f t="shared" si="97"/>
        <v>#REF!</v>
      </c>
      <c r="DZ112" s="663" t="e">
        <f t="shared" si="97"/>
        <v>#REF!</v>
      </c>
      <c r="EA112" s="664" t="e">
        <f t="shared" si="97"/>
        <v>#REF!</v>
      </c>
    </row>
    <row r="113" spans="2:131" ht="12.75" hidden="1" customHeight="1">
      <c r="B113" s="649"/>
      <c r="C113" s="650"/>
      <c r="D113" s="665" t="s">
        <v>677</v>
      </c>
      <c r="E113" s="666" t="s">
        <v>678</v>
      </c>
      <c r="F113" s="667"/>
      <c r="G113" s="668">
        <f>IF(F113=0,0,F113/F$115)</f>
        <v>0</v>
      </c>
      <c r="H113" s="669"/>
      <c r="I113" s="670"/>
      <c r="J113" s="670"/>
      <c r="K113" s="671"/>
      <c r="L113" s="672">
        <f>IF(O113&lt;&gt;0,(O113/$F113)*100,0)</f>
        <v>0</v>
      </c>
      <c r="M113" s="672">
        <f>ROUND(O113*[5]QCI!$R$16,2)</f>
        <v>0</v>
      </c>
      <c r="N113" s="673">
        <f>O113-M113</f>
        <v>0</v>
      </c>
      <c r="O113" s="674"/>
      <c r="P113" s="675">
        <f>IF(S113&lt;&gt;0,(S113/$F113)*100,0)</f>
        <v>0</v>
      </c>
      <c r="Q113" s="672">
        <f>ROUND(S113*[5]QCI!$R$16,2)</f>
        <v>0</v>
      </c>
      <c r="R113" s="672">
        <f>S113-Q113</f>
        <v>0</v>
      </c>
      <c r="S113" s="674"/>
      <c r="T113" s="675">
        <f>IF(W113&lt;&gt;0,(W113/$F113)*100,0)</f>
        <v>0</v>
      </c>
      <c r="U113" s="672">
        <f>ROUND(W113*[5]QCI!$R$16,2)</f>
        <v>0</v>
      </c>
      <c r="V113" s="672">
        <f>W113-U113</f>
        <v>0</v>
      </c>
      <c r="W113" s="674"/>
      <c r="X113" s="675">
        <f>IF(AA113&lt;&gt;0,(AA113/$F113)*100,0)</f>
        <v>0</v>
      </c>
      <c r="Y113" s="672">
        <f>ROUND(AA113*[5]QCI!$R$16,2)</f>
        <v>0</v>
      </c>
      <c r="Z113" s="672">
        <f>AA113-Y113</f>
        <v>0</v>
      </c>
      <c r="AA113" s="674"/>
      <c r="AB113" s="675">
        <f>IF(AE113&lt;&gt;0,(AE113/$F113)*100,0)</f>
        <v>0</v>
      </c>
      <c r="AC113" s="672">
        <f>ROUND(AE113*[5]QCI!$R$16,2)</f>
        <v>0</v>
      </c>
      <c r="AD113" s="672">
        <f>AE113-AC113</f>
        <v>0</v>
      </c>
      <c r="AE113" s="674"/>
      <c r="AF113" s="675">
        <f>IF(AI113&lt;&gt;0,(AI113/$F113)*100,0)</f>
        <v>0</v>
      </c>
      <c r="AG113" s="672">
        <f>ROUND(AI113*[5]QCI!$R$16,2)</f>
        <v>0</v>
      </c>
      <c r="AH113" s="672">
        <f>AI113-AG113</f>
        <v>0</v>
      </c>
      <c r="AI113" s="674"/>
      <c r="AJ113" s="675">
        <f>IF(AM113&lt;&gt;0,(AM113/$F113)*100,0)</f>
        <v>0</v>
      </c>
      <c r="AK113" s="672">
        <f>ROUND(AM113*[5]QCI!$R$16,2)</f>
        <v>0</v>
      </c>
      <c r="AL113" s="672">
        <f>AM113-AK113</f>
        <v>0</v>
      </c>
      <c r="AM113" s="674"/>
      <c r="AN113" s="675">
        <f>IF(AQ113&lt;&gt;0,(AQ113/$F113)*100,0)</f>
        <v>0</v>
      </c>
      <c r="AO113" s="672">
        <f>ROUND(AQ113*[5]QCI!$R$16,2)</f>
        <v>0</v>
      </c>
      <c r="AP113" s="672">
        <f>AQ113-AO113</f>
        <v>0</v>
      </c>
      <c r="AQ113" s="674"/>
      <c r="AR113" s="675">
        <f>IF(AU113&lt;&gt;0,(AU113/$F113)*100,0)</f>
        <v>0</v>
      </c>
      <c r="AS113" s="672">
        <f>ROUND(AU113*[5]QCI!$R$16,2)</f>
        <v>0</v>
      </c>
      <c r="AT113" s="672">
        <f>AU113-AS113</f>
        <v>0</v>
      </c>
      <c r="AU113" s="674"/>
      <c r="AV113" s="675">
        <f>IF(AY113&lt;&gt;0,(AY113/$F113)*100,0)</f>
        <v>0</v>
      </c>
      <c r="AW113" s="672">
        <f>ROUND(AY113*[5]QCI!$R$16,2)</f>
        <v>0</v>
      </c>
      <c r="AX113" s="672">
        <f>AY113-AW113</f>
        <v>0</v>
      </c>
      <c r="AY113" s="674"/>
      <c r="AZ113" s="675">
        <f>IF(BC113&lt;&gt;0,(BC113/$F113)*100,0)</f>
        <v>0</v>
      </c>
      <c r="BA113" s="672">
        <f>ROUND(BC113*[5]QCI!$R$16,2)</f>
        <v>0</v>
      </c>
      <c r="BB113" s="672">
        <f>BC113-BA113</f>
        <v>0</v>
      </c>
      <c r="BC113" s="674"/>
      <c r="BD113" s="675">
        <f>IF(BG113&lt;&gt;0,(BG113/$F113)*100,0)</f>
        <v>0</v>
      </c>
      <c r="BE113" s="672">
        <f>ROUND(BG113*[5]QCI!$R$16,2)</f>
        <v>0</v>
      </c>
      <c r="BF113" s="672">
        <f>BG113-BE113</f>
        <v>0</v>
      </c>
      <c r="BG113" s="674"/>
      <c r="BH113" s="675">
        <f>IF(BK113&lt;&gt;0,(BK113/$F113)*100,0)</f>
        <v>0</v>
      </c>
      <c r="BI113" s="672">
        <f>ROUND(BK113*[5]QCI!$R$16,2)</f>
        <v>0</v>
      </c>
      <c r="BJ113" s="672">
        <f>BK113-BI113</f>
        <v>0</v>
      </c>
      <c r="BK113" s="674"/>
      <c r="BL113" s="675">
        <f>IF(BO113&lt;&gt;0,(BO113/$F113)*100,0)</f>
        <v>0</v>
      </c>
      <c r="BM113" s="672">
        <f>ROUND(BO113*[5]QCI!$R$16,2)</f>
        <v>0</v>
      </c>
      <c r="BN113" s="672">
        <f>BO113-BM113</f>
        <v>0</v>
      </c>
      <c r="BO113" s="674"/>
      <c r="BP113" s="675">
        <f>IF(BS113&lt;&gt;0,(BS113/$F113)*100,0)</f>
        <v>0</v>
      </c>
      <c r="BQ113" s="672">
        <f>ROUND(BS113*[5]QCI!$R$16,2)</f>
        <v>0</v>
      </c>
      <c r="BR113" s="672">
        <f>BS113-BQ113</f>
        <v>0</v>
      </c>
      <c r="BS113" s="674"/>
      <c r="BT113" s="675">
        <f>IF(BW113&lt;&gt;0,(BW113/$F113)*100,0)</f>
        <v>0</v>
      </c>
      <c r="BU113" s="672">
        <f>ROUND(BW113*[5]QCI!$R$16,2)</f>
        <v>0</v>
      </c>
      <c r="BV113" s="672">
        <f>BW113-BU113</f>
        <v>0</v>
      </c>
      <c r="BW113" s="674"/>
      <c r="BX113" s="675">
        <f>IF(CA113&lt;&gt;0,(CA113/$F113)*100,0)</f>
        <v>0</v>
      </c>
      <c r="BY113" s="672">
        <f>ROUND(CA113*[5]QCI!$R$16,2)</f>
        <v>0</v>
      </c>
      <c r="BZ113" s="672">
        <f>CA113-BY113</f>
        <v>0</v>
      </c>
      <c r="CA113" s="674"/>
      <c r="CB113" s="675">
        <f>IF(CE113&lt;&gt;0,(CE113/$F113)*100,0)</f>
        <v>0</v>
      </c>
      <c r="CC113" s="672">
        <f>ROUND(CE113*[5]QCI!$R$16,2)</f>
        <v>0</v>
      </c>
      <c r="CD113" s="672">
        <f>CE113-CC113</f>
        <v>0</v>
      </c>
      <c r="CE113" s="674"/>
      <c r="CF113" s="675">
        <f>IF(CI113&lt;&gt;0,(CI113/$F113)*100,0)</f>
        <v>0</v>
      </c>
      <c r="CG113" s="672">
        <f>ROUND(CI113*[5]QCI!$R$16,2)</f>
        <v>0</v>
      </c>
      <c r="CH113" s="672">
        <f>CI113-CG113</f>
        <v>0</v>
      </c>
      <c r="CI113" s="674"/>
      <c r="CJ113" s="675">
        <f>IF(CM113&lt;&gt;0,(CM113/$F113)*100,0)</f>
        <v>0</v>
      </c>
      <c r="CK113" s="672">
        <f>ROUND(CM113*[5]QCI!$R$16,2)</f>
        <v>0</v>
      </c>
      <c r="CL113" s="672">
        <f>CM113-CK113</f>
        <v>0</v>
      </c>
      <c r="CM113" s="674"/>
      <c r="CN113" s="675">
        <f>IF(CQ113&lt;&gt;0,(CQ113/$F113)*100,0)</f>
        <v>0</v>
      </c>
      <c r="CO113" s="672">
        <f>ROUND(CQ113*[5]QCI!$R$16,2)</f>
        <v>0</v>
      </c>
      <c r="CP113" s="672">
        <f>CQ113-CO113</f>
        <v>0</v>
      </c>
      <c r="CQ113" s="674"/>
      <c r="CR113" s="675">
        <f>IF(CU113&lt;&gt;0,(CU113/$F113)*100,0)</f>
        <v>0</v>
      </c>
      <c r="CS113" s="672">
        <f>ROUND(CU113*[5]QCI!$R$16,2)</f>
        <v>0</v>
      </c>
      <c r="CT113" s="672">
        <f>CU113-CS113</f>
        <v>0</v>
      </c>
      <c r="CU113" s="674"/>
      <c r="CV113" s="675">
        <f>IF(CY113&lt;&gt;0,(CY113/$F113)*100,0)</f>
        <v>0</v>
      </c>
      <c r="CW113" s="672">
        <f>ROUND(CY113*[5]QCI!$R$16,2)</f>
        <v>0</v>
      </c>
      <c r="CX113" s="672">
        <f>CY113-CW113</f>
        <v>0</v>
      </c>
      <c r="CY113" s="674"/>
      <c r="CZ113" s="675">
        <f>IF(DC113&lt;&gt;0,(DC113/$F113)*100,0)</f>
        <v>0</v>
      </c>
      <c r="DA113" s="672">
        <f>ROUND(DC113*[5]QCI!$R$16,2)</f>
        <v>0</v>
      </c>
      <c r="DB113" s="672">
        <f>DC113-DA113</f>
        <v>0</v>
      </c>
      <c r="DC113" s="674"/>
      <c r="DD113" s="675">
        <f>IF(DG113&lt;&gt;0,(DG113/$F113)*100,0)</f>
        <v>0</v>
      </c>
      <c r="DE113" s="672">
        <f>ROUND(DG113*[5]QCI!$R$16,2)</f>
        <v>0</v>
      </c>
      <c r="DF113" s="672">
        <f>DG113-DE113</f>
        <v>0</v>
      </c>
      <c r="DG113" s="674"/>
      <c r="DH113" s="675">
        <f>IF(DK113&lt;&gt;0,(DK113/$F113)*100,0)</f>
        <v>0</v>
      </c>
      <c r="DI113" s="672">
        <f>ROUND(DK113*[5]QCI!$R$16,2)</f>
        <v>0</v>
      </c>
      <c r="DJ113" s="672">
        <f>DK113-DI113</f>
        <v>0</v>
      </c>
      <c r="DK113" s="674"/>
      <c r="DL113" s="675">
        <f>IF(DO113&lt;&gt;0,(DO113/$F113)*100,0)</f>
        <v>0</v>
      </c>
      <c r="DM113" s="672">
        <f>ROUND(DO113*[5]QCI!$R$16,2)</f>
        <v>0</v>
      </c>
      <c r="DN113" s="672">
        <f>DO113-DM113</f>
        <v>0</v>
      </c>
      <c r="DO113" s="674"/>
      <c r="DP113" s="675">
        <f>IF(DS113&lt;&gt;0,(DS113/$F113)*100,0)</f>
        <v>0</v>
      </c>
      <c r="DQ113" s="672">
        <f>ROUND(DS113*[5]QCI!$R$16,2)</f>
        <v>0</v>
      </c>
      <c r="DR113" s="672">
        <f>DS113-DQ113</f>
        <v>0</v>
      </c>
      <c r="DS113" s="674"/>
      <c r="DT113" s="675">
        <f>IF(DW113&lt;&gt;0,(DW113/$F113)*100,0)</f>
        <v>0</v>
      </c>
      <c r="DU113" s="672">
        <f>ROUND(DW113*[5]QCI!$R$16,2)</f>
        <v>0</v>
      </c>
      <c r="DV113" s="672">
        <f>DW113-DU113</f>
        <v>0</v>
      </c>
      <c r="DW113" s="674"/>
      <c r="DX113" s="675">
        <f>IF(EA113&lt;&gt;0,(EA113/$F113)*100,0)</f>
        <v>0</v>
      </c>
      <c r="DY113" s="672">
        <f>ROUND(EA113*[5]QCI!$R$16,2)</f>
        <v>0</v>
      </c>
      <c r="DZ113" s="672">
        <f>EA113-DY113</f>
        <v>0</v>
      </c>
      <c r="EA113" s="674"/>
    </row>
    <row r="114" spans="2:131" ht="12.75" hidden="1" customHeight="1">
      <c r="B114" s="690"/>
      <c r="C114" s="691"/>
      <c r="D114" s="676" t="s">
        <v>679</v>
      </c>
      <c r="E114" s="692" t="s">
        <v>680</v>
      </c>
      <c r="F114" s="693" t="e">
        <f>IF(F113=0,F111,F113)</f>
        <v>#REF!</v>
      </c>
      <c r="G114" s="694"/>
      <c r="H114" s="695"/>
      <c r="I114" s="696"/>
      <c r="J114" s="696"/>
      <c r="K114" s="697"/>
      <c r="L114" s="698">
        <f t="shared" ref="L114:BW114" si="98">L113+H114</f>
        <v>0</v>
      </c>
      <c r="M114" s="698">
        <f t="shared" si="98"/>
        <v>0</v>
      </c>
      <c r="N114" s="699">
        <f t="shared" si="98"/>
        <v>0</v>
      </c>
      <c r="O114" s="700">
        <f t="shared" si="98"/>
        <v>0</v>
      </c>
      <c r="P114" s="701">
        <f t="shared" si="98"/>
        <v>0</v>
      </c>
      <c r="Q114" s="698">
        <f t="shared" si="98"/>
        <v>0</v>
      </c>
      <c r="R114" s="698">
        <f t="shared" si="98"/>
        <v>0</v>
      </c>
      <c r="S114" s="700">
        <f t="shared" si="98"/>
        <v>0</v>
      </c>
      <c r="T114" s="701">
        <f t="shared" si="98"/>
        <v>0</v>
      </c>
      <c r="U114" s="698">
        <f t="shared" si="98"/>
        <v>0</v>
      </c>
      <c r="V114" s="698">
        <f t="shared" si="98"/>
        <v>0</v>
      </c>
      <c r="W114" s="700">
        <f t="shared" si="98"/>
        <v>0</v>
      </c>
      <c r="X114" s="701">
        <f t="shared" si="98"/>
        <v>0</v>
      </c>
      <c r="Y114" s="698">
        <f t="shared" si="98"/>
        <v>0</v>
      </c>
      <c r="Z114" s="698">
        <f t="shared" si="98"/>
        <v>0</v>
      </c>
      <c r="AA114" s="700">
        <f t="shared" si="98"/>
        <v>0</v>
      </c>
      <c r="AB114" s="701">
        <f t="shared" si="98"/>
        <v>0</v>
      </c>
      <c r="AC114" s="698">
        <f t="shared" si="98"/>
        <v>0</v>
      </c>
      <c r="AD114" s="698">
        <f t="shared" si="98"/>
        <v>0</v>
      </c>
      <c r="AE114" s="700">
        <f t="shared" si="98"/>
        <v>0</v>
      </c>
      <c r="AF114" s="701">
        <f t="shared" si="98"/>
        <v>0</v>
      </c>
      <c r="AG114" s="698">
        <f t="shared" si="98"/>
        <v>0</v>
      </c>
      <c r="AH114" s="698">
        <f t="shared" si="98"/>
        <v>0</v>
      </c>
      <c r="AI114" s="700">
        <f t="shared" si="98"/>
        <v>0</v>
      </c>
      <c r="AJ114" s="701">
        <f t="shared" si="98"/>
        <v>0</v>
      </c>
      <c r="AK114" s="698">
        <f t="shared" si="98"/>
        <v>0</v>
      </c>
      <c r="AL114" s="698">
        <f t="shared" si="98"/>
        <v>0</v>
      </c>
      <c r="AM114" s="700">
        <f t="shared" si="98"/>
        <v>0</v>
      </c>
      <c r="AN114" s="701">
        <f t="shared" si="98"/>
        <v>0</v>
      </c>
      <c r="AO114" s="698">
        <f t="shared" si="98"/>
        <v>0</v>
      </c>
      <c r="AP114" s="698">
        <f t="shared" si="98"/>
        <v>0</v>
      </c>
      <c r="AQ114" s="700">
        <f t="shared" si="98"/>
        <v>0</v>
      </c>
      <c r="AR114" s="701">
        <f t="shared" si="98"/>
        <v>0</v>
      </c>
      <c r="AS114" s="698">
        <f t="shared" si="98"/>
        <v>0</v>
      </c>
      <c r="AT114" s="698">
        <f t="shared" si="98"/>
        <v>0</v>
      </c>
      <c r="AU114" s="700">
        <f t="shared" si="98"/>
        <v>0</v>
      </c>
      <c r="AV114" s="701">
        <f t="shared" si="98"/>
        <v>0</v>
      </c>
      <c r="AW114" s="698">
        <f t="shared" si="98"/>
        <v>0</v>
      </c>
      <c r="AX114" s="698">
        <f t="shared" si="98"/>
        <v>0</v>
      </c>
      <c r="AY114" s="700">
        <f t="shared" si="98"/>
        <v>0</v>
      </c>
      <c r="AZ114" s="701">
        <f t="shared" si="98"/>
        <v>0</v>
      </c>
      <c r="BA114" s="698">
        <f t="shared" si="98"/>
        <v>0</v>
      </c>
      <c r="BB114" s="698">
        <f t="shared" si="98"/>
        <v>0</v>
      </c>
      <c r="BC114" s="700">
        <f t="shared" si="98"/>
        <v>0</v>
      </c>
      <c r="BD114" s="701">
        <f t="shared" si="98"/>
        <v>0</v>
      </c>
      <c r="BE114" s="698">
        <f t="shared" si="98"/>
        <v>0</v>
      </c>
      <c r="BF114" s="698">
        <f t="shared" si="98"/>
        <v>0</v>
      </c>
      <c r="BG114" s="700">
        <f t="shared" si="98"/>
        <v>0</v>
      </c>
      <c r="BH114" s="701">
        <f t="shared" si="98"/>
        <v>0</v>
      </c>
      <c r="BI114" s="698">
        <f t="shared" si="98"/>
        <v>0</v>
      </c>
      <c r="BJ114" s="698">
        <f t="shared" si="98"/>
        <v>0</v>
      </c>
      <c r="BK114" s="700">
        <f t="shared" si="98"/>
        <v>0</v>
      </c>
      <c r="BL114" s="701">
        <f t="shared" si="98"/>
        <v>0</v>
      </c>
      <c r="BM114" s="698">
        <f t="shared" si="98"/>
        <v>0</v>
      </c>
      <c r="BN114" s="698">
        <f t="shared" si="98"/>
        <v>0</v>
      </c>
      <c r="BO114" s="700">
        <f t="shared" si="98"/>
        <v>0</v>
      </c>
      <c r="BP114" s="701">
        <f t="shared" si="98"/>
        <v>0</v>
      </c>
      <c r="BQ114" s="698">
        <f t="shared" si="98"/>
        <v>0</v>
      </c>
      <c r="BR114" s="698">
        <f t="shared" si="98"/>
        <v>0</v>
      </c>
      <c r="BS114" s="700">
        <f t="shared" si="98"/>
        <v>0</v>
      </c>
      <c r="BT114" s="701">
        <f t="shared" si="98"/>
        <v>0</v>
      </c>
      <c r="BU114" s="698">
        <f t="shared" si="98"/>
        <v>0</v>
      </c>
      <c r="BV114" s="698">
        <f t="shared" si="98"/>
        <v>0</v>
      </c>
      <c r="BW114" s="700">
        <f t="shared" si="98"/>
        <v>0</v>
      </c>
      <c r="BX114" s="701">
        <f t="shared" ref="BX114:EA114" si="99">BX113+BT114</f>
        <v>0</v>
      </c>
      <c r="BY114" s="698">
        <f t="shared" si="99"/>
        <v>0</v>
      </c>
      <c r="BZ114" s="698">
        <f t="shared" si="99"/>
        <v>0</v>
      </c>
      <c r="CA114" s="700">
        <f t="shared" si="99"/>
        <v>0</v>
      </c>
      <c r="CB114" s="701">
        <f t="shared" si="99"/>
        <v>0</v>
      </c>
      <c r="CC114" s="698">
        <f t="shared" si="99"/>
        <v>0</v>
      </c>
      <c r="CD114" s="698">
        <f t="shared" si="99"/>
        <v>0</v>
      </c>
      <c r="CE114" s="700">
        <f t="shared" si="99"/>
        <v>0</v>
      </c>
      <c r="CF114" s="701">
        <f t="shared" si="99"/>
        <v>0</v>
      </c>
      <c r="CG114" s="698">
        <f t="shared" si="99"/>
        <v>0</v>
      </c>
      <c r="CH114" s="698">
        <f t="shared" si="99"/>
        <v>0</v>
      </c>
      <c r="CI114" s="700">
        <f t="shared" si="99"/>
        <v>0</v>
      </c>
      <c r="CJ114" s="701">
        <f t="shared" si="99"/>
        <v>0</v>
      </c>
      <c r="CK114" s="698">
        <f t="shared" si="99"/>
        <v>0</v>
      </c>
      <c r="CL114" s="698">
        <f t="shared" si="99"/>
        <v>0</v>
      </c>
      <c r="CM114" s="700">
        <f t="shared" si="99"/>
        <v>0</v>
      </c>
      <c r="CN114" s="701">
        <f t="shared" si="99"/>
        <v>0</v>
      </c>
      <c r="CO114" s="698">
        <f t="shared" si="99"/>
        <v>0</v>
      </c>
      <c r="CP114" s="698">
        <f t="shared" si="99"/>
        <v>0</v>
      </c>
      <c r="CQ114" s="700">
        <f t="shared" si="99"/>
        <v>0</v>
      </c>
      <c r="CR114" s="701">
        <f t="shared" si="99"/>
        <v>0</v>
      </c>
      <c r="CS114" s="698">
        <f t="shared" si="99"/>
        <v>0</v>
      </c>
      <c r="CT114" s="698">
        <f t="shared" si="99"/>
        <v>0</v>
      </c>
      <c r="CU114" s="700">
        <f t="shared" si="99"/>
        <v>0</v>
      </c>
      <c r="CV114" s="701">
        <f t="shared" si="99"/>
        <v>0</v>
      </c>
      <c r="CW114" s="698">
        <f t="shared" si="99"/>
        <v>0</v>
      </c>
      <c r="CX114" s="698">
        <f t="shared" si="99"/>
        <v>0</v>
      </c>
      <c r="CY114" s="700">
        <f t="shared" si="99"/>
        <v>0</v>
      </c>
      <c r="CZ114" s="701">
        <f t="shared" si="99"/>
        <v>0</v>
      </c>
      <c r="DA114" s="698">
        <f t="shared" si="99"/>
        <v>0</v>
      </c>
      <c r="DB114" s="698">
        <f t="shared" si="99"/>
        <v>0</v>
      </c>
      <c r="DC114" s="700">
        <f t="shared" si="99"/>
        <v>0</v>
      </c>
      <c r="DD114" s="701">
        <f t="shared" si="99"/>
        <v>0</v>
      </c>
      <c r="DE114" s="698">
        <f t="shared" si="99"/>
        <v>0</v>
      </c>
      <c r="DF114" s="698">
        <f t="shared" si="99"/>
        <v>0</v>
      </c>
      <c r="DG114" s="700">
        <f t="shared" si="99"/>
        <v>0</v>
      </c>
      <c r="DH114" s="701">
        <f t="shared" si="99"/>
        <v>0</v>
      </c>
      <c r="DI114" s="698">
        <f t="shared" si="99"/>
        <v>0</v>
      </c>
      <c r="DJ114" s="698">
        <f t="shared" si="99"/>
        <v>0</v>
      </c>
      <c r="DK114" s="700">
        <f t="shared" si="99"/>
        <v>0</v>
      </c>
      <c r="DL114" s="701">
        <f t="shared" si="99"/>
        <v>0</v>
      </c>
      <c r="DM114" s="698">
        <f t="shared" si="99"/>
        <v>0</v>
      </c>
      <c r="DN114" s="698">
        <f t="shared" si="99"/>
        <v>0</v>
      </c>
      <c r="DO114" s="700">
        <f t="shared" si="99"/>
        <v>0</v>
      </c>
      <c r="DP114" s="701">
        <f t="shared" si="99"/>
        <v>0</v>
      </c>
      <c r="DQ114" s="698">
        <f t="shared" si="99"/>
        <v>0</v>
      </c>
      <c r="DR114" s="698">
        <f t="shared" si="99"/>
        <v>0</v>
      </c>
      <c r="DS114" s="700">
        <f t="shared" si="99"/>
        <v>0</v>
      </c>
      <c r="DT114" s="701">
        <f t="shared" si="99"/>
        <v>0</v>
      </c>
      <c r="DU114" s="698">
        <f t="shared" si="99"/>
        <v>0</v>
      </c>
      <c r="DV114" s="698">
        <f t="shared" si="99"/>
        <v>0</v>
      </c>
      <c r="DW114" s="700">
        <f t="shared" si="99"/>
        <v>0</v>
      </c>
      <c r="DX114" s="701">
        <f t="shared" si="99"/>
        <v>0</v>
      </c>
      <c r="DY114" s="698">
        <f t="shared" si="99"/>
        <v>0</v>
      </c>
      <c r="DZ114" s="698">
        <f t="shared" si="99"/>
        <v>0</v>
      </c>
      <c r="EA114" s="700">
        <f t="shared" si="99"/>
        <v>0</v>
      </c>
    </row>
    <row r="115" spans="2:131" ht="12.75" customHeight="1">
      <c r="B115" s="702" t="s">
        <v>681</v>
      </c>
      <c r="C115" s="703" t="s">
        <v>682</v>
      </c>
      <c r="D115" s="704" t="s">
        <v>674</v>
      </c>
      <c r="E115" s="705" t="s">
        <v>675</v>
      </c>
      <c r="F115" s="706" t="e">
        <f>F15+F19+F23+F27+F31+F35+F39+F43+F47+F51+F55+F59+F63+F67+F71+F75+F79+F83+F87+F91+F95+F99+F103+F107+F111</f>
        <v>#REF!</v>
      </c>
      <c r="G115" s="707" t="e">
        <f>G15+G19+G23+G27+G31+G35+G39+G43+G47+G51+G55+G59+G63+G67+G71+G75+G79+G83+G87+G91+G95+G99+G103+G107+G111</f>
        <v>#REF!</v>
      </c>
      <c r="H115" s="708"/>
      <c r="I115" s="709"/>
      <c r="J115" s="709"/>
      <c r="K115" s="710"/>
      <c r="L115" s="711" t="e">
        <f>IF(O115&lt;&gt;0,O115/$F115*100,0)</f>
        <v>#REF!</v>
      </c>
      <c r="M115" s="706" t="e">
        <f>M15+M19+M23+M27+M31+M35+M39+M43+M47+M51+M55+M59+M63+M67+M71+M75+M79+M83+M87+M91+M95+M99+M103+M107+M111</f>
        <v>#REF!</v>
      </c>
      <c r="N115" s="706" t="e">
        <f>O115-M115</f>
        <v>#REF!</v>
      </c>
      <c r="O115" s="712" t="e">
        <f>O15+O19+O23+O27+O31+O35+O39+O43+O47+O51+O55+O59+O63+O67+O71+O75+O79+O83+O87+O91+O95+O99+O103+O107+O111</f>
        <v>#REF!</v>
      </c>
      <c r="P115" s="711" t="e">
        <f>IF(S115&lt;&gt;0,S115/$F115*100,0)</f>
        <v>#REF!</v>
      </c>
      <c r="Q115" s="706" t="e">
        <f>Q15+Q19+Q23+Q27+Q31+Q35+Q39+Q43+Q47+Q51+Q55+Q59+Q63+Q67+Q71+Q75+Q79+Q83+Q87+Q91+Q95+Q99+Q103+Q107+Q111</f>
        <v>#REF!</v>
      </c>
      <c r="R115" s="706" t="e">
        <f>S115-Q115</f>
        <v>#REF!</v>
      </c>
      <c r="S115" s="712" t="e">
        <f>S15+S19+S23+S27+S31+S35+S39+S43+S47+S51+S55+S59+S63+S67+S71+S75+S79+S83+S87+S91+S95+S99+S103+S107+S111</f>
        <v>#REF!</v>
      </c>
      <c r="T115" s="713" t="e">
        <f>IF(W115&lt;&gt;0,W115/$F115*100,0)</f>
        <v>#REF!</v>
      </c>
      <c r="U115" s="712" t="e">
        <f>U15+U19+U23+U27+U31+U35+U39+U43+U47+U51+U55+U59+U63+U67+U71+U75+U79+U83+U87+U91+U95+U99+U103+U107+U111</f>
        <v>#REF!</v>
      </c>
      <c r="V115" s="706" t="e">
        <f>W115-U115</f>
        <v>#REF!</v>
      </c>
      <c r="W115" s="714" t="e">
        <f>W15+W19+W23+W27+W31+W35+W39+W43+W47+W51+W55+W59+W63+W67+W71+W75+W79+W83+W87+W91+W95+W99+W103+W107+W111</f>
        <v>#REF!</v>
      </c>
      <c r="X115" s="711" t="e">
        <f>IF(AA115&lt;&gt;0,AA115/$F115*100,0)</f>
        <v>#REF!</v>
      </c>
      <c r="Y115" s="706" t="e">
        <f>Y15+Y19+Y23+Y27+Y31+Y35+Y39+Y43+Y47+Y51+Y55+Y59+Y63+Y67+Y71+Y75+Y79+Y83+Y87+Y91+Y95+Y99+Y103+Y107+Y111</f>
        <v>#REF!</v>
      </c>
      <c r="Z115" s="706" t="e">
        <f>AA115-Y115</f>
        <v>#REF!</v>
      </c>
      <c r="AA115" s="714" t="e">
        <f>AA15+AA19+AA23+AA27+AA31+AA35+AA39+AA43+AA47+AA51+AA55+AA59+AA63+AA67+AA71+AA75+AA79+AA83+AA87+AA91+AA95+AA99+AA103+AA107+AA111</f>
        <v>#REF!</v>
      </c>
      <c r="AB115" s="711" t="e">
        <f>IF(AE115&lt;&gt;0,AE115/$F115*100,0)</f>
        <v>#REF!</v>
      </c>
      <c r="AC115" s="706" t="e">
        <f>AC15+AC19+AC23+AC27+AC31+AC35+AC39+AC43+AC47+AC51+AC55+AC59+AC63+AC67+AC71+AC75+AC79+AC83+AC87+AC91+AC95+AC99+AC103+AC107+AC111</f>
        <v>#REF!</v>
      </c>
      <c r="AD115" s="706" t="e">
        <f>AE115-AC115</f>
        <v>#REF!</v>
      </c>
      <c r="AE115" s="712" t="e">
        <f>AE15+AE19+AE23+AE27+AE31+AE35+AE39+AE43+AE47+AE51+AE55+AE59+AE63+AE67+AE71+AE75+AE79+AE83+AE87+AE91+AE95+AE99+AE103+AE107+AE111</f>
        <v>#REF!</v>
      </c>
      <c r="AF115" s="711" t="e">
        <f>IF(AI115&lt;&gt;0,AI115/$F115*100,0)</f>
        <v>#REF!</v>
      </c>
      <c r="AG115" s="706" t="e">
        <f>AG15+AG19+AG23+AG27+AG31+AG35+AG39+AG43+AG47+AG51+AG55+AG59+AG63+AG67+AG71+AG75+AG79+AG83+AG87+AG91+AG95+AG99+AG103+AG107+AG111</f>
        <v>#REF!</v>
      </c>
      <c r="AH115" s="706" t="e">
        <f>AI115-AG115</f>
        <v>#REF!</v>
      </c>
      <c r="AI115" s="714" t="e">
        <f>AI15+AI19+AI23+AI27+AI31+AI35+AI39+AI43+AI47+AI51+AI55+AI59+AI63+AI67+AI71+AI75+AI79+AI83+AI87+AI91+AI95+AI99+AI103+AI107+AI111</f>
        <v>#REF!</v>
      </c>
      <c r="AJ115" s="711" t="e">
        <f>IF(AM115&lt;&gt;0,AM115/$F115*100,0)</f>
        <v>#REF!</v>
      </c>
      <c r="AK115" s="706" t="e">
        <f>AK15+AK19+AK23+AK27+AK31+AK35+AK39+AK43+AK47+AK51+AK55+AK59+AK63+AK67+AK71+AK75+AK79+AK83+AK87+AK91+AK95+AK99+AK103+AK107+AK111</f>
        <v>#REF!</v>
      </c>
      <c r="AL115" s="715" t="e">
        <f>AM115-AK115</f>
        <v>#REF!</v>
      </c>
      <c r="AM115" s="716" t="e">
        <f>AM15+AM19+AM23+AM27+AM31+AM35+AM39+AM43+AM47+AM51+AM55+AM59+AM63+AM67+AM71+AM75+AM79+AM83+AM87+AM91+AM95+AM99+AM103+AM107+AM111</f>
        <v>#REF!</v>
      </c>
      <c r="AN115" s="711" t="e">
        <f>IF(AQ115&lt;&gt;0,AQ115/$F115*100,0)</f>
        <v>#REF!</v>
      </c>
      <c r="AO115" s="706" t="e">
        <f>AO15+AO19+AO23+AO27+AO31+AO35+AO39+AO43+AO47+AO51+AO55+AO59+AO63+AO67+AO71+AO75+AO79+AO83+AO87+AO91+AO95+AO99+AO103+AO107+AO111</f>
        <v>#REF!</v>
      </c>
      <c r="AP115" s="715" t="e">
        <f>AQ115-AO115</f>
        <v>#REF!</v>
      </c>
      <c r="AQ115" s="716" t="e">
        <f>AQ15+AQ19+AQ23+AQ27+AQ31+AQ35+AQ39+AQ43+AQ47+AQ51+AQ55+AQ59+AQ63+AQ67+AQ71+AQ75+AQ79+AQ83+AQ87+AQ91+AQ95+AQ99+AQ103+AQ107+AQ111</f>
        <v>#REF!</v>
      </c>
      <c r="AR115" s="713" t="e">
        <f>IF(AU115&lt;&gt;0,AU115/$F115*100,0)</f>
        <v>#REF!</v>
      </c>
      <c r="AS115" s="715" t="e">
        <f>AS15+AS19+AS23+AS27+AS31+AS35+AS39+AS43+AS47+AS51+AS55+AS59+AS63+AS67+AS71+AS75+AS79+AS83+AS87+AS91+AS95+AS99+AS103+AS107+AS111</f>
        <v>#REF!</v>
      </c>
      <c r="AT115" s="715" t="e">
        <f>AU115-AS115</f>
        <v>#REF!</v>
      </c>
      <c r="AU115" s="716" t="e">
        <f>AU15+AU19+AU23+AU27+AU31+AU35+AU39+AU43+AU47+AU51+AU55+AU59+AU63+AU67+AU71+AU75+AU79+AU83+AU87+AU91+AU95+AU99+AU103+AU107+AU111</f>
        <v>#REF!</v>
      </c>
      <c r="AV115" s="713" t="e">
        <f>IF(AY115&lt;&gt;0,AY115/$F115*100,0)</f>
        <v>#REF!</v>
      </c>
      <c r="AW115" s="717" t="e">
        <f>AW15+AW19+AW23+AW27+AW31+AW35+AW39+AW43+AW47+AW51+AW55+AW59+AW63+AW67+AW71+AW75+AW79+AW83+AW87+AW91+AW95+AW99+AW103+AW107+AW111</f>
        <v>#REF!</v>
      </c>
      <c r="AX115" s="718" t="e">
        <f>AY115-AW115</f>
        <v>#REF!</v>
      </c>
      <c r="AY115" s="716" t="e">
        <f>AY15+AY19+AY23+AY27+AY31+AY35+AY39+AY43+AY47+AY51+AY55+AY59+AY63+AY67+AY71+AY75+AY79+AY83+AY87+AY91+AY95+AY99+AY103+AY107+AY111</f>
        <v>#REF!</v>
      </c>
      <c r="AZ115" s="713" t="e">
        <f>IF(BC115&lt;&gt;0,BC115/$F115*100,0)</f>
        <v>#REF!</v>
      </c>
      <c r="BA115" s="715" t="e">
        <f>BA15+BA19+BA23+BA27+BA31+BA35+BA39+BA43+BA47+BA51+BA55+BA59+BA63+BA67+BA71+BA75+BA79+BA83+BA87+BA91+BA95+BA99+BA103+BA107+BA111</f>
        <v>#REF!</v>
      </c>
      <c r="BB115" s="715" t="e">
        <f>BC115-BA115</f>
        <v>#REF!</v>
      </c>
      <c r="BC115" s="716" t="e">
        <f>BC15+BC19+BC23+BC27+BC31+BC35+BC39+BC43+BC47+BC51+BC55+BC59+BC63+BC67+BC71+BC75+BC79+BC83+BC87+BC91+BC95+BC99+BC103+BC107+BC111</f>
        <v>#REF!</v>
      </c>
      <c r="BD115" s="713" t="e">
        <f>IF(BG115&lt;&gt;0,BG115/$F115*100,0)</f>
        <v>#REF!</v>
      </c>
      <c r="BE115" s="715" t="e">
        <f>BE15+BE19+BE23+BE27+BE31+BE35+BE39+BE43+BE47+BE51+BE55+BE59+BE63+BE67+BE71+BE75+BE79+BE83+BE87+BE91+BE95+BE99+BE103+BE107+BE111</f>
        <v>#REF!</v>
      </c>
      <c r="BF115" s="715" t="e">
        <f>BG115-BE115</f>
        <v>#REF!</v>
      </c>
      <c r="BG115" s="716" t="e">
        <f>BG15+BG19+BG23+BG27+BG31+BG35+BG39+BG43+BG47+BG51+BG55+BG59+BG63+BG67+BG71+BG75+BG79+BG83+BG87+BG91+BG95+BG99+BG103+BG107+BG111</f>
        <v>#REF!</v>
      </c>
      <c r="BH115" s="711" t="e">
        <f>IF(BK115&lt;&gt;0,BK115/$F115*100,0)</f>
        <v>#REF!</v>
      </c>
      <c r="BI115" s="706" t="e">
        <f>BI15+BI19+BI23+BI27+BI31+BI35+BI39+BI43+BI47+BI51+BI55+BI59+BI63+BI67+BI71+BI75+BI79+BI83+BI87+BI91+BI95+BI99+BI103+BI107+BI111</f>
        <v>#REF!</v>
      </c>
      <c r="BJ115" s="706" t="e">
        <f>BK115-BI115</f>
        <v>#REF!</v>
      </c>
      <c r="BK115" s="714" t="e">
        <f>BK15+BK19+BK23+BK27+BK31+BK35+BK39+BK43+BK47+BK51+BK55+BK59+BK63+BK67+BK71+BK75+BK79+BK83+BK87+BK91+BK95+BK99+BK103+BK107+BK111</f>
        <v>#REF!</v>
      </c>
      <c r="BL115" s="711" t="e">
        <f>IF(BO115&lt;&gt;0,BO115/$F115*100,0)</f>
        <v>#REF!</v>
      </c>
      <c r="BM115" s="706" t="e">
        <f>BM15+BM19+BM23+BM27+BM31+BM35+BM39+BM43+BM47+BM51+BM55+BM59+BM63+BM67+BM71+BM75+BM79+BM83+BM87+BM91+BM95+BM99+BM103+BM107+BM111</f>
        <v>#REF!</v>
      </c>
      <c r="BN115" s="706" t="e">
        <f>BO115-BM115</f>
        <v>#REF!</v>
      </c>
      <c r="BO115" s="714" t="e">
        <f>BO15+BO19+BO23+BO27+BO31+BO35+BO39+BO43+BO47+BO51+BO55+BO59+BO63+BO67+BO71+BO75+BO79+BO83+BO87+BO91+BO95+BO99+BO103+BO107+BO111</f>
        <v>#REF!</v>
      </c>
      <c r="BP115" s="711" t="e">
        <f>IF(BS115&lt;&gt;0,BS115/$F115*100,0)</f>
        <v>#REF!</v>
      </c>
      <c r="BQ115" s="706" t="e">
        <f>BQ15+BQ19+BQ23+BQ27+BQ31+BQ35+BQ39+BQ43+BQ47+BQ51+BQ55+BQ59+BQ63+BQ67+BQ71+BQ75+BQ79+BQ83+BQ87+BQ91+BQ95+BQ99+BQ103+BQ107+BQ111</f>
        <v>#REF!</v>
      </c>
      <c r="BR115" s="706" t="e">
        <f>BS115-BQ115</f>
        <v>#REF!</v>
      </c>
      <c r="BS115" s="714" t="e">
        <f>BS15+BS19+BS23+BS27+BS31+BS35+BS39+BS43+BS47+BS51+BS55+BS59+BS63+BS67+BS71+BS75+BS79+BS83+BS87+BS91+BS95+BS99+BS103+BS107+BS111</f>
        <v>#REF!</v>
      </c>
      <c r="BT115" s="711" t="e">
        <f>IF(BW115&lt;&gt;0,BW115/$F115*100,0)</f>
        <v>#REF!</v>
      </c>
      <c r="BU115" s="706" t="e">
        <f>BU15+BU19+BU23+BU27+BU31+BU35+BU39+BU43+BU47+BU51+BU55+BU59+BU63+BU67+BU71+BU75+BU79+BU83+BU87+BU91+BU95+BU99+BU103+BU107+BU111</f>
        <v>#REF!</v>
      </c>
      <c r="BV115" s="706" t="e">
        <f>BW115-BU115</f>
        <v>#REF!</v>
      </c>
      <c r="BW115" s="714" t="e">
        <f>BW15+BW19+BW23+BW27+BW31+BW35+BW39+BW43+BW47+BW51+BW55+BW59+BW63+BW67+BW71+BW75+BW79+BW83+BW87+BW91+BW95+BW99+BW103+BW107+BW111</f>
        <v>#REF!</v>
      </c>
      <c r="BX115" s="711" t="e">
        <f>IF(CA115&lt;&gt;0,CA115/$F115*100,0)</f>
        <v>#REF!</v>
      </c>
      <c r="BY115" s="706" t="e">
        <f>BY15+BY19+BY23+BY27+BY31+BY35+BY39+BY43+BY47+BY51+BY55+BY59+BY63+BY67+BY71+BY75+BY79+BY83+BY87+BY91+BY95+BY99+BY103+BY107+BY111</f>
        <v>#REF!</v>
      </c>
      <c r="BZ115" s="706" t="e">
        <f>CA115-BY115</f>
        <v>#REF!</v>
      </c>
      <c r="CA115" s="714" t="e">
        <f>CA15+CA19+CA23+CA27+CA31+CA35+CA39+CA43+CA47+CA51+CA55+CA59+CA63+CA67+CA71+CA75+CA79+CA83+CA87+CA91+CA95+CA99+CA103+CA107+CA111</f>
        <v>#REF!</v>
      </c>
      <c r="CB115" s="711" t="e">
        <f>IF(CE115&lt;&gt;0,CE115/$F115*100,0)</f>
        <v>#REF!</v>
      </c>
      <c r="CC115" s="706" t="e">
        <f>CC15+CC19+CC23+CC27+CC31+CC35+CC39+CC43+CC47+CC51+CC55+CC59+CC63+CC67+CC71+CC75+CC79+CC83+CC87+CC91+CC95+CC99+CC103+CC107+CC111</f>
        <v>#REF!</v>
      </c>
      <c r="CD115" s="706" t="e">
        <f>CE115-CC115</f>
        <v>#REF!</v>
      </c>
      <c r="CE115" s="714" t="e">
        <f>CE15+CE19+CE23+CE27+CE31+CE35+CE39+CE43+CE47+CE51+CE55+CE59+CE63+CE67+CE71+CE75+CE79+CE83+CE87+CE91+CE95+CE99+CE103+CE107+CE111</f>
        <v>#REF!</v>
      </c>
      <c r="CF115" s="711" t="e">
        <f>IF(CI115&lt;&gt;0,CI115/$F115*100,0)</f>
        <v>#REF!</v>
      </c>
      <c r="CG115" s="706" t="e">
        <f>CG15+CG19+CG23+CG27+CG31+CG35+CG39+CG43+CG47+CG51+CG55+CG59+CG63+CG67+CG71+CG75+CG79+CG83+CG87+CG91+CG95+CG99+CG103+CG107+CG111</f>
        <v>#REF!</v>
      </c>
      <c r="CH115" s="706" t="e">
        <f>CI115-CG115</f>
        <v>#REF!</v>
      </c>
      <c r="CI115" s="714" t="e">
        <f>CI15+CI19+CI23+CI27+CI31+CI35+CI39+CI43+CI47+CI51+CI55+CI59+CI63+CI67+CI71+CI75+CI79+CI83+CI87+CI91+CI95+CI99+CI103+CI107+CI111</f>
        <v>#REF!</v>
      </c>
      <c r="CJ115" s="711" t="e">
        <f>IF(CM115&lt;&gt;0,CM115/$F115*100,0)</f>
        <v>#REF!</v>
      </c>
      <c r="CK115" s="706" t="e">
        <f>CK15+CK19+CK23+CK27+CK31+CK35+CK39+CK43+CK47+CK51+CK55+CK59+CK63+CK67+CK71+CK75+CK79+CK83+CK87+CK91+CK95+CK99+CK103+CK107+CK111</f>
        <v>#REF!</v>
      </c>
      <c r="CL115" s="706" t="e">
        <f>CM115-CK115</f>
        <v>#REF!</v>
      </c>
      <c r="CM115" s="714" t="e">
        <f>CM15+CM19+CM23+CM27+CM31+CM35+CM39+CM43+CM47+CM51+CM55+CM59+CM63+CM67+CM71+CM75+CM79+CM83+CM87+CM91+CM95+CM99+CM103+CM107+CM111</f>
        <v>#REF!</v>
      </c>
      <c r="CN115" s="711" t="e">
        <f>IF(CQ115&lt;&gt;0,CQ115/$F115*100,0)</f>
        <v>#REF!</v>
      </c>
      <c r="CO115" s="706" t="e">
        <f>CO15+CO19+CO23+CO27+CO31+CO35+CO39+CO43+CO47+CO51+CO55+CO59+CO63+CO67+CO71+CO75+CO79+CO83+CO87+CO91+CO95+CO99+CO103+CO107+CO111</f>
        <v>#REF!</v>
      </c>
      <c r="CP115" s="706" t="e">
        <f>CQ115-CO115</f>
        <v>#REF!</v>
      </c>
      <c r="CQ115" s="714" t="e">
        <f>CQ15+CQ19+CQ23+CQ27+CQ31+CQ35+CQ39+CQ43+CQ47+CQ51+CQ55+CQ59+CQ63+CQ67+CQ71+CQ75+CQ79+CQ83+CQ87+CQ91+CQ95+CQ99+CQ103+CQ107+CQ111</f>
        <v>#REF!</v>
      </c>
      <c r="CR115" s="711" t="e">
        <f>IF(CU115&lt;&gt;0,CU115/$F115*100,0)</f>
        <v>#REF!</v>
      </c>
      <c r="CS115" s="706" t="e">
        <f>CS15+CS19+CS23+CS27+CS31+CS35+CS39+CS43+CS47+CS51+CS55+CS59+CS63+CS67+CS71+CS75+CS79+CS83+CS87+CS91+CS95+CS99+CS103+CS107+CS111</f>
        <v>#REF!</v>
      </c>
      <c r="CT115" s="706" t="e">
        <f>CU115-CS115</f>
        <v>#REF!</v>
      </c>
      <c r="CU115" s="714" t="e">
        <f>CU15+CU19+CU23+CU27+CU31+CU35+CU39+CU43+CU47+CU51+CU55+CU59+CU63+CU67+CU71+CU75+CU79+CU83+CU87+CU91+CU95+CU99+CU103+CU107+CU111</f>
        <v>#REF!</v>
      </c>
      <c r="CV115" s="711" t="e">
        <f>IF(CY115&lt;&gt;0,CY115/$F115*100,0)</f>
        <v>#REF!</v>
      </c>
      <c r="CW115" s="706" t="e">
        <f>CW15+CW19+CW23+CW27+CW31+CW35+CW39+CW43+CW47+CW51+CW55+CW59+CW63+CW67+CW71+CW75+CW79+CW83+CW87+CW91+CW95+CW99+CW103+CW107+CW111</f>
        <v>#REF!</v>
      </c>
      <c r="CX115" s="706" t="e">
        <f>CY115-CW115</f>
        <v>#REF!</v>
      </c>
      <c r="CY115" s="714" t="e">
        <f>CY15+CY19+CY23+CY27+CY31+CY35+CY39+CY43+CY47+CY51+CY55+CY59+CY63+CY67+CY71+CY75+CY79+CY83+CY87+CY91+CY95+CY99+CY103+CY107+CY111</f>
        <v>#REF!</v>
      </c>
      <c r="CZ115" s="711" t="e">
        <f>IF(DC115&lt;&gt;0,DC115/$F115*100,0)</f>
        <v>#REF!</v>
      </c>
      <c r="DA115" s="706" t="e">
        <f>DA15+DA19+DA23+DA27+DA31+DA35+DA39+DA43+DA47+DA51+DA55+DA59+DA63+DA67+DA71+DA75+DA79+DA83+DA87+DA91+DA95+DA99+DA103+DA107+DA111</f>
        <v>#REF!</v>
      </c>
      <c r="DB115" s="706" t="e">
        <f>DC115-DA115</f>
        <v>#REF!</v>
      </c>
      <c r="DC115" s="714" t="e">
        <f>DC15+DC19+DC23+DC27+DC31+DC35+DC39+DC43+DC47+DC51+DC55+DC59+DC63+DC67+DC71+DC75+DC79+DC83+DC87+DC91+DC95+DC99+DC103+DC107+DC111</f>
        <v>#REF!</v>
      </c>
      <c r="DD115" s="711" t="e">
        <f>IF(DG115&lt;&gt;0,DG115/$F115*100,0)</f>
        <v>#REF!</v>
      </c>
      <c r="DE115" s="706" t="e">
        <f>DE15+DE19+DE23+DE27+DE31+DE35+DE39+DE43+DE47+DE51+DE55+DE59+DE63+DE67+DE71+DE75+DE79+DE83+DE87+DE91+DE95+DE99+DE103+DE107+DE111</f>
        <v>#REF!</v>
      </c>
      <c r="DF115" s="706" t="e">
        <f>DG115-DE115</f>
        <v>#REF!</v>
      </c>
      <c r="DG115" s="714" t="e">
        <f>DG15+DG19+DG23+DG27+DG31+DG35+DG39+DG43+DG47+DG51+DG55+DG59+DG63+DG67+DG71+DG75+DG79+DG83+DG87+DG91+DG95+DG99+DG103+DG107+DG111</f>
        <v>#REF!</v>
      </c>
      <c r="DH115" s="711" t="e">
        <f>IF(DK115&lt;&gt;0,DK115/$F115*100,0)</f>
        <v>#REF!</v>
      </c>
      <c r="DI115" s="706" t="e">
        <f>DI15+DI19+DI23+DI27+DI31+DI35+DI39+DI43+DI47+DI51+DI55+DI59+DI63+DI67+DI71+DI75+DI79+DI83+DI87+DI91+DI95+DI99+DI103+DI107+DI111</f>
        <v>#REF!</v>
      </c>
      <c r="DJ115" s="706" t="e">
        <f>DK115-DI115</f>
        <v>#REF!</v>
      </c>
      <c r="DK115" s="714" t="e">
        <f>DK15+DK19+DK23+DK27+DK31+DK35+DK39+DK43+DK47+DK51+DK55+DK59+DK63+DK67+DK71+DK75+DK79+DK83+DK87+DK91+DK95+DK99+DK103+DK107+DK111</f>
        <v>#REF!</v>
      </c>
      <c r="DL115" s="711" t="e">
        <f>IF(DO115&lt;&gt;0,DO115/$F115*100,0)</f>
        <v>#REF!</v>
      </c>
      <c r="DM115" s="706" t="e">
        <f>DM15+DM19+DM23+DM27+DM31+DM35+DM39+DM43+DM47+DM51+DM55+DM59+DM63+DM67+DM71+DM75+DM79+DM83+DM87+DM91+DM95+DM99+DM103+DM107+DM111</f>
        <v>#REF!</v>
      </c>
      <c r="DN115" s="706" t="e">
        <f>DO115-DM115</f>
        <v>#REF!</v>
      </c>
      <c r="DO115" s="714" t="e">
        <f>DO15+DO19+DO23+DO27+DO31+DO35+DO39+DO43+DO47+DO51+DO55+DO59+DO63+DO67+DO71+DO75+DO79+DO83+DO87+DO91+DO95+DO99+DO103+DO107+DO111</f>
        <v>#REF!</v>
      </c>
      <c r="DP115" s="711" t="e">
        <f>IF(DS115&lt;&gt;0,DS115/$F115*100,0)</f>
        <v>#REF!</v>
      </c>
      <c r="DQ115" s="706" t="e">
        <f>DQ15+DQ19+DQ23+DQ27+DQ31+DQ35+DQ39+DQ43+DQ47+DQ51+DQ55+DQ59+DQ63+DQ67+DQ71+DQ75+DQ79+DQ83+DQ87+DQ91+DQ95+DQ99+DQ103+DQ107+DQ111</f>
        <v>#REF!</v>
      </c>
      <c r="DR115" s="706" t="e">
        <f>DS115-DQ115</f>
        <v>#REF!</v>
      </c>
      <c r="DS115" s="714" t="e">
        <f>DS15+DS19+DS23+DS27+DS31+DS35+DS39+DS43+DS47+DS51+DS55+DS59+DS63+DS67+DS71+DS75+DS79+DS83+DS87+DS91+DS95+DS99+DS103+DS107+DS111</f>
        <v>#REF!</v>
      </c>
      <c r="DT115" s="711" t="e">
        <f>IF(DW115&lt;&gt;0,DW115/$F115*100,0)</f>
        <v>#REF!</v>
      </c>
      <c r="DU115" s="706" t="e">
        <f>DU15+DU19+DU23+DU27+DU31+DU35+DU39+DU43+DU47+DU51+DU55+DU59+DU63+DU67+DU71+DU75+DU79+DU83+DU87+DU91+DU95+DU99+DU103+DU107+DU111</f>
        <v>#REF!</v>
      </c>
      <c r="DV115" s="706" t="e">
        <f>DW115-DU115</f>
        <v>#REF!</v>
      </c>
      <c r="DW115" s="714" t="e">
        <f>DW15+DW19+DW23+DW27+DW31+DW35+DW39+DW43+DW47+DW51+DW55+DW59+DW63+DW67+DW71+DW75+DW79+DW83+DW87+DW91+DW95+DW99+DW103+DW107+DW111</f>
        <v>#REF!</v>
      </c>
      <c r="DX115" s="711" t="e">
        <f>IF(EA115&lt;&gt;0,EA115/$F115*100,0)</f>
        <v>#REF!</v>
      </c>
      <c r="DY115" s="706" t="e">
        <f>DY15+DY19+DY23+DY27+DY31+DY35+DY39+DY43+DY47+DY51+DY55+DY59+DY63+DY67+DY71+DY75+DY79+DY83+DY87+DY91+DY95+DY99+DY103+DY107+DY111</f>
        <v>#REF!</v>
      </c>
      <c r="DZ115" s="706" t="e">
        <f>EA115-DY115</f>
        <v>#REF!</v>
      </c>
      <c r="EA115" s="714" t="e">
        <f>EA15+EA19+EA23+EA27+EA31+EA35+EA39+EA43+EA47+EA51+EA55+EA59+EA63+EA67+EA71+EA75+EA79+EA83+EA87+EA91+EA95+EA99+EA103+EA107+EA111</f>
        <v>#REF!</v>
      </c>
    </row>
    <row r="116" spans="2:131" ht="12.75" customHeight="1">
      <c r="B116" s="719"/>
      <c r="C116" s="650"/>
      <c r="D116" s="720" t="s">
        <v>674</v>
      </c>
      <c r="E116" s="652" t="s">
        <v>676</v>
      </c>
      <c r="F116" s="653">
        <f>F16+F20+F24+F28+F32+F36+F40+F44+F48+F52+F56+F60+F64+F68+F72+F76+F80+F84+F88+F92+F96+F100+F104+F108+F112</f>
        <v>0</v>
      </c>
      <c r="G116" s="654"/>
      <c r="H116" s="656"/>
      <c r="I116" s="656"/>
      <c r="J116" s="656"/>
      <c r="K116" s="657"/>
      <c r="L116" s="661" t="e">
        <f>IF(O116&lt;&gt;0,O116/$F115*100,0)</f>
        <v>#REF!</v>
      </c>
      <c r="M116" s="662" t="e">
        <f>M16+M20+M24+M28+M32+M36+M40+M44+M48+M52+M56+M60+M64+M68+M72+M76+M80+M84+M88+M92+M96+M100+M104+M108+M112</f>
        <v>#REF!</v>
      </c>
      <c r="N116" s="663" t="e">
        <f>O116-M116</f>
        <v>#REF!</v>
      </c>
      <c r="O116" s="664" t="e">
        <f>O16+O20+O24+O28+O32+O36+O40+O44+O48+O52+O56+O60+O64+O68+O72+O76+O80+O84+O88+O92+O96+O100+O104+O108+O112</f>
        <v>#REF!</v>
      </c>
      <c r="P116" s="661" t="e">
        <f>IF(S116&lt;&gt;0,S116/$F115*100,0)</f>
        <v>#REF!</v>
      </c>
      <c r="Q116" s="662" t="e">
        <f>Q16+Q20+Q24+Q28+Q32+Q36+Q40+Q44+Q48+Q52+Q56+Q60+Q64+Q68+Q72+Q76+Q80+Q84+Q88+Q92+Q96+Q100+Q104+Q108+Q112</f>
        <v>#REF!</v>
      </c>
      <c r="R116" s="663" t="e">
        <f>S116-Q116</f>
        <v>#REF!</v>
      </c>
      <c r="S116" s="664" t="e">
        <f>S16+S20+S24+S28+S32+S36+S40+S44+S48+S52+S56+S60+S64+S68+S72+S76+S80+S84+S88+S92+S96+S100+S104+S108+S112</f>
        <v>#REF!</v>
      </c>
      <c r="T116" s="661" t="e">
        <f>IF(W116&lt;&gt;0,W116/$F115*100,0)</f>
        <v>#REF!</v>
      </c>
      <c r="U116" s="662" t="e">
        <f>U16+U20+U24+U28+U32+U36+U40+U44+U48+U52+U56+U60+U64+U68+U72+U76+U80+U84+U88+U92+U96+U100+U104+U108+U112</f>
        <v>#REF!</v>
      </c>
      <c r="V116" s="663" t="e">
        <f>W116-U116</f>
        <v>#REF!</v>
      </c>
      <c r="W116" s="664" t="e">
        <f>W16+W20+W24+W28+W32+W36+W40+W44+W48+W52+W56+W60+W64+W68+W72+W76+W80+W84+W88+W92+W96+W100+W104+W108+W112</f>
        <v>#REF!</v>
      </c>
      <c r="X116" s="661" t="e">
        <f>IF(AA116&lt;&gt;0,AA116/$F115*100,0)</f>
        <v>#REF!</v>
      </c>
      <c r="Y116" s="662" t="e">
        <f>Y16+Y20+Y24+Y28+Y32+Y36+Y40+Y44+Y48+Y52+Y56+Y60+Y64+Y68+Y72+Y76+Y80+Y84+Y88+Y92+Y96+Y100+Y104+Y108+Y112</f>
        <v>#REF!</v>
      </c>
      <c r="Z116" s="663" t="e">
        <f>AA116-Y116</f>
        <v>#REF!</v>
      </c>
      <c r="AA116" s="664" t="e">
        <f>AA16+AA20+AA24+AA28+AA32+AA36+AA40+AA44+AA48+AA52+AA56+AA60+AA64+AA68+AA72+AA76+AA80+AA84+AA88+AA92+AA96+AA100+AA104+AA108+AA112</f>
        <v>#REF!</v>
      </c>
      <c r="AB116" s="661" t="e">
        <f>IF(AE116&lt;&gt;0,AE116/$F115*100,0)</f>
        <v>#REF!</v>
      </c>
      <c r="AC116" s="662" t="e">
        <f>AC16+AC20+AC24+AC28+AC32+AC36+AC40+AC44+AC48+AC52+AC56+AC60+AC64+AC68+AC72+AC76+AC80+AC84+AC88+AC92+AC96+AC100+AC104+AC108+AC112</f>
        <v>#REF!</v>
      </c>
      <c r="AD116" s="663" t="e">
        <f>AE116-AC116</f>
        <v>#REF!</v>
      </c>
      <c r="AE116" s="664" t="e">
        <f>AE16+AE20+AE24+AE28+AE32+AE36+AE40+AE44+AE48+AE52+AE56+AE60+AE64+AE68+AE72+AE76+AE80+AE84+AE88+AE92+AE96+AE100+AE104+AE108+AE112</f>
        <v>#REF!</v>
      </c>
      <c r="AF116" s="661" t="e">
        <f>IF(AI116&lt;&gt;0,AI116/$F115*100,0)</f>
        <v>#REF!</v>
      </c>
      <c r="AG116" s="662" t="e">
        <f>AG16+AG20+AG24+AG28+AG32+AG36+AG40+AG44+AG48+AG52+AG56+AG60+AG64+AG68+AG72+AG76+AG80+AG84+AG88+AG92+AG96+AG100+AG104+AG108+AG112</f>
        <v>#REF!</v>
      </c>
      <c r="AH116" s="663" t="e">
        <f>AI116-AG116</f>
        <v>#REF!</v>
      </c>
      <c r="AI116" s="664" t="e">
        <f>AI16+AI20+AI24+AI28+AI32+AI36+AI40+AI44+AI48+AI52+AI56+AI60+AI64+AI68+AI72+AI76+AI80+AI84+AI88+AI92+AI96+AI100+AI104+AI108+AI112</f>
        <v>#REF!</v>
      </c>
      <c r="AJ116" s="661" t="e">
        <f>IF(AM116&lt;&gt;0,AM116/$F115*100,0)</f>
        <v>#REF!</v>
      </c>
      <c r="AK116" s="662" t="e">
        <f>AK16+AK20+AK24+AK28+AK32+AK36+AK40+AK44+AK48+AK52+AK56+AK60+AK64+AK68+AK72+AK76+AK80+AK84+AK88+AK92+AK96+AK100+AK104+AK108+AK112</f>
        <v>#REF!</v>
      </c>
      <c r="AL116" s="663" t="e">
        <f>AM116-AK116</f>
        <v>#REF!</v>
      </c>
      <c r="AM116" s="664" t="e">
        <f>AM16+AM20+AM24+AM28+AM32+AM36+AM40+AM44+AM48+AM52+AM56+AM60+AM64+AM68+AM72+AM76+AM80+AM84+AM88+AM92+AM96+AM100+AM104+AM108+AM112</f>
        <v>#REF!</v>
      </c>
      <c r="AN116" s="661" t="e">
        <f>IF(AQ116&lt;&gt;0,AQ116/$F115*100,0)</f>
        <v>#REF!</v>
      </c>
      <c r="AO116" s="663" t="e">
        <f>AO16+AO20+AO24+AO28+AO32+AO36+AO40+AO44+AO48+AO52+AO56+AO60+AO64+AO68+AO72+AO76+AO80+AO84+AO88+AO92+AO96+AO100+AO104+AO108+AO112</f>
        <v>#REF!</v>
      </c>
      <c r="AP116" s="661" t="e">
        <f>AQ116-AO116</f>
        <v>#REF!</v>
      </c>
      <c r="AQ116" s="721" t="e">
        <f>AQ16+AQ20+AQ24+AQ28+AQ32+AQ36+AQ40+AQ44+AQ48+AQ52+AQ56+AQ60+AQ64+AQ68+AQ72+AQ76+AQ80+AQ84+AQ88+AQ92+AQ96+AQ100+AQ104+AQ108+AQ112</f>
        <v>#REF!</v>
      </c>
      <c r="AR116" s="661" t="e">
        <f>IF(AU116&lt;&gt;0,AU116/$F115*100,0)</f>
        <v>#REF!</v>
      </c>
      <c r="AS116" s="662" t="e">
        <f>AS16+AS20+AS24+AS28+AS32+AS36+AS40+AS44+AS48+AS52+AS56+AS60+AS64+AS68+AS72+AS76+AS80+AS84+AS88+AS92+AS96+AS100+AS104+AS108+AS112</f>
        <v>#REF!</v>
      </c>
      <c r="AT116" s="663" t="e">
        <f>AU116-AS116</f>
        <v>#REF!</v>
      </c>
      <c r="AU116" s="664" t="e">
        <f>AU16+AU20+AU24+AU28+AU32+AU36+AU40+AU44+AU48+AU52+AU56+AU60+AU64+AU68+AU72+AU76+AU80+AU84+AU88+AU92+AU96+AU100+AU104+AU108+AU112</f>
        <v>#REF!</v>
      </c>
      <c r="AV116" s="661" t="e">
        <f>IF(AY116&lt;&gt;0,AY116/$F115*100,0)</f>
        <v>#REF!</v>
      </c>
      <c r="AW116" s="662" t="e">
        <f>AW16+AW20+AW24+AW28+AW32+AW36+AW40+AW44+AW48+AW52+AW56+AW60+AW64+AW68+AW72+AW76+AW80+AW84+AW88+AW92+AW96+AW100+AW104+AW108+AW112</f>
        <v>#REF!</v>
      </c>
      <c r="AX116" s="663" t="e">
        <f>AY116-AW116</f>
        <v>#REF!</v>
      </c>
      <c r="AY116" s="664" t="e">
        <f>AY16+AY20+AY24+AY28+AY32+AY36+AY40+AY44+AY48+AY52+AY56+AY60+AY64+AY68+AY72+AY76+AY80+AY84+AY88+AY92+AY96+AY100+AY104+AY108+AY112</f>
        <v>#REF!</v>
      </c>
      <c r="AZ116" s="661" t="e">
        <f>IF(BC116&lt;&gt;0,BC116/$F115*100,0)</f>
        <v>#REF!</v>
      </c>
      <c r="BA116" s="662" t="e">
        <f>BA16+BA20+BA24+BA28+BA32+BA36+BA40+BA44+BA48+BA52+BA56+BA60+BA64+BA68+BA72+BA76+BA80+BA84+BA88+BA92+BA96+BA100+BA104+BA108+BA112</f>
        <v>#REF!</v>
      </c>
      <c r="BB116" s="663" t="e">
        <f>BC116-BA116</f>
        <v>#REF!</v>
      </c>
      <c r="BC116" s="664" t="e">
        <f>BC16+BC20+BC24+BC28+BC32+BC36+BC40+BC44+BC48+BC52+BC56+BC60+BC64+BC68+BC72+BC76+BC80+BC84+BC88+BC92+BC96+BC100+BC104+BC108+BC112</f>
        <v>#REF!</v>
      </c>
      <c r="BD116" s="661" t="e">
        <f>IF(BG116&lt;&gt;0,BG116/$F115*100,0)</f>
        <v>#REF!</v>
      </c>
      <c r="BE116" s="662" t="e">
        <f>BE16+BE20+BE24+BE28+BE32+BE36+BE40+BE44+BE48+BE52+BE56+BE60+BE64+BE68+BE72+BE76+BE80+BE84+BE88+BE92+BE96+BE100+BE104+BE108+BE112</f>
        <v>#REF!</v>
      </c>
      <c r="BF116" s="663" t="e">
        <f>BG116-BE116</f>
        <v>#REF!</v>
      </c>
      <c r="BG116" s="664" t="e">
        <f>BG16+BG20+BG24+BG28+BG32+BG36+BG40+BG44+BG48+BG52+BG56+BG60+BG64+BG68+BG72+BG76+BG80+BG84+BG88+BG92+BG96+BG100+BG104+BG108+BG112</f>
        <v>#REF!</v>
      </c>
      <c r="BH116" s="661" t="e">
        <f>IF(BK116&lt;&gt;0,BK116/$F115*100,0)</f>
        <v>#REF!</v>
      </c>
      <c r="BI116" s="662" t="e">
        <f>BI16+BI20+BI24+BI28+BI32+BI36+BI40+BI44+BI48+BI52+BI56+BI60+BI64+BI68+BI72+BI76+BI80+BI84+BI88+BI92+BI96+BI100+BI104+BI108+BI112</f>
        <v>#REF!</v>
      </c>
      <c r="BJ116" s="663" t="e">
        <f>BK116-BI116</f>
        <v>#REF!</v>
      </c>
      <c r="BK116" s="664" t="e">
        <f>BK16+BK20+BK24+BK28+BK32+BK36+BK40+BK44+BK48+BK52+BK56+BK60+BK64+BK68+BK72+BK76+BK80+BK84+BK88+BK92+BK96+BK100+BK104+BK108+BK112</f>
        <v>#REF!</v>
      </c>
      <c r="BL116" s="661" t="e">
        <f>IF(BO116&lt;&gt;0,BO116/$F115*100,0)</f>
        <v>#REF!</v>
      </c>
      <c r="BM116" s="662" t="e">
        <f>BM16+BM20+BM24+BM28+BM32+BM36+BM40+BM44+BM48+BM52+BM56+BM60+BM64+BM68+BM72+BM76+BM80+BM84+BM88+BM92+BM96+BM100+BM104+BM108+BM112</f>
        <v>#REF!</v>
      </c>
      <c r="BN116" s="663" t="e">
        <f>BO116-BM116</f>
        <v>#REF!</v>
      </c>
      <c r="BO116" s="664" t="e">
        <f>BO16+BO20+BO24+BO28+BO32+BO36+BO40+BO44+BO48+BO52+BO56+BO60+BO64+BO68+BO72+BO76+BO80+BO84+BO88+BO92+BO96+BO100+BO104+BO108+BO112</f>
        <v>#REF!</v>
      </c>
      <c r="BP116" s="661" t="e">
        <f>IF(BS116&lt;&gt;0,BS116/$F115*100,0)</f>
        <v>#REF!</v>
      </c>
      <c r="BQ116" s="662" t="e">
        <f>BQ16+BQ20+BQ24+BQ28+BQ32+BQ36+BQ40+BQ44+BQ48+BQ52+BQ56+BQ60+BQ64+BQ68+BQ72+BQ76+BQ80+BQ84+BQ88+BQ92+BQ96+BQ100+BQ104+BQ108+BQ112</f>
        <v>#REF!</v>
      </c>
      <c r="BR116" s="663" t="e">
        <f>BS116-BQ116</f>
        <v>#REF!</v>
      </c>
      <c r="BS116" s="664" t="e">
        <f>BS16+BS20+BS24+BS28+BS32+BS36+BS40+BS44+BS48+BS52+BS56+BS60+BS64+BS68+BS72+BS76+BS80+BS84+BS88+BS92+BS96+BS100+BS104+BS108+BS112</f>
        <v>#REF!</v>
      </c>
      <c r="BT116" s="661" t="e">
        <f>IF(BW116&lt;&gt;0,BW116/$F115*100,0)</f>
        <v>#REF!</v>
      </c>
      <c r="BU116" s="662" t="e">
        <f>BU16+BU20+BU24+BU28+BU32+BU36+BU40+BU44+BU48+BU52+BU56+BU60+BU64+BU68+BU72+BU76+BU80+BU84+BU88+BU92+BU96+BU100+BU104+BU108+BU112</f>
        <v>#REF!</v>
      </c>
      <c r="BV116" s="663" t="e">
        <f>BW116-BU116</f>
        <v>#REF!</v>
      </c>
      <c r="BW116" s="664" t="e">
        <f>BW16+BW20+BW24+BW28+BW32+BW36+BW40+BW44+BW48+BW52+BW56+BW60+BW64+BW68+BW72+BW76+BW80+BW84+BW88+BW92+BW96+BW100+BW104+BW108+BW112</f>
        <v>#REF!</v>
      </c>
      <c r="BX116" s="661" t="e">
        <f>IF(CA116&lt;&gt;0,CA116/$F115*100,0)</f>
        <v>#REF!</v>
      </c>
      <c r="BY116" s="662" t="e">
        <f>BY16+BY20+BY24+BY28+BY32+BY36+BY40+BY44+BY48+BY52+BY56+BY60+BY64+BY68+BY72+BY76+BY80+BY84+BY88+BY92+BY96+BY100+BY104+BY108+BY112</f>
        <v>#REF!</v>
      </c>
      <c r="BZ116" s="663" t="e">
        <f>CA116-BY116</f>
        <v>#REF!</v>
      </c>
      <c r="CA116" s="664" t="e">
        <f>CA16+CA20+CA24+CA28+CA32+CA36+CA40+CA44+CA48+CA52+CA56+CA60+CA64+CA68+CA72+CA76+CA80+CA84+CA88+CA92+CA96+CA100+CA104+CA108+CA112</f>
        <v>#REF!</v>
      </c>
      <c r="CB116" s="661" t="e">
        <f>IF(CE116&lt;&gt;0,CE116/$F115*100,0)</f>
        <v>#REF!</v>
      </c>
      <c r="CC116" s="662" t="e">
        <f>CC16+CC20+CC24+CC28+CC32+CC36+CC40+CC44+CC48+CC52+CC56+CC60+CC64+CC68+CC72+CC76+CC80+CC84+CC88+CC92+CC96+CC100+CC104+CC108+CC112</f>
        <v>#REF!</v>
      </c>
      <c r="CD116" s="663" t="e">
        <f>CE116-CC116</f>
        <v>#REF!</v>
      </c>
      <c r="CE116" s="664" t="e">
        <f>CE16+CE20+CE24+CE28+CE32+CE36+CE40+CE44+CE48+CE52+CE56+CE60+CE64+CE68+CE72+CE76+CE80+CE84+CE88+CE92+CE96+CE100+CE104+CE108+CE112</f>
        <v>#REF!</v>
      </c>
      <c r="CF116" s="661" t="e">
        <f>IF(CI116&lt;&gt;0,CI116/$F115*100,0)</f>
        <v>#REF!</v>
      </c>
      <c r="CG116" s="662" t="e">
        <f>CG16+CG20+CG24+CG28+CG32+CG36+CG40+CG44+CG48+CG52+CG56+CG60+CG64+CG68+CG72+CG76+CG80+CG84+CG88+CG92+CG96+CG100+CG104+CG108+CG112</f>
        <v>#REF!</v>
      </c>
      <c r="CH116" s="663" t="e">
        <f>CI116-CG116</f>
        <v>#REF!</v>
      </c>
      <c r="CI116" s="664" t="e">
        <f>CI16+CI20+CI24+CI28+CI32+CI36+CI40+CI44+CI48+CI52+CI56+CI60+CI64+CI68+CI72+CI76+CI80+CI84+CI88+CI92+CI96+CI100+CI104+CI108+CI112</f>
        <v>#REF!</v>
      </c>
      <c r="CJ116" s="661" t="e">
        <f>IF(CM116&lt;&gt;0,CM116/$F115*100,0)</f>
        <v>#REF!</v>
      </c>
      <c r="CK116" s="662" t="e">
        <f>CK16+CK20+CK24+CK28+CK32+CK36+CK40+CK44+CK48+CK52+CK56+CK60+CK64+CK68+CK72+CK76+CK80+CK84+CK88+CK92+CK96+CK100+CK104+CK108+CK112</f>
        <v>#REF!</v>
      </c>
      <c r="CL116" s="663" t="e">
        <f>CM116-CK116</f>
        <v>#REF!</v>
      </c>
      <c r="CM116" s="664" t="e">
        <f>CM16+CM20+CM24+CM28+CM32+CM36+CM40+CM44+CM48+CM52+CM56+CM60+CM64+CM68+CM72+CM76+CM80+CM84+CM88+CM92+CM96+CM100+CM104+CM108+CM112</f>
        <v>#REF!</v>
      </c>
      <c r="CN116" s="661" t="e">
        <f>IF(CQ116&lt;&gt;0,CQ116/$F115*100,0)</f>
        <v>#REF!</v>
      </c>
      <c r="CO116" s="662" t="e">
        <f>CO16+CO20+CO24+CO28+CO32+CO36+CO40+CO44+CO48+CO52+CO56+CO60+CO64+CO68+CO72+CO76+CO80+CO84+CO88+CO92+CO96+CO100+CO104+CO108+CO112</f>
        <v>#REF!</v>
      </c>
      <c r="CP116" s="663" t="e">
        <f>CQ116-CO116</f>
        <v>#REF!</v>
      </c>
      <c r="CQ116" s="664" t="e">
        <f>CQ16+CQ20+CQ24+CQ28+CQ32+CQ36+CQ40+CQ44+CQ48+CQ52+CQ56+CQ60+CQ64+CQ68+CQ72+CQ76+CQ80+CQ84+CQ88+CQ92+CQ96+CQ100+CQ104+CQ108+CQ112</f>
        <v>#REF!</v>
      </c>
      <c r="CR116" s="661" t="e">
        <f>IF(CU116&lt;&gt;0,CU116/$F115*100,0)</f>
        <v>#REF!</v>
      </c>
      <c r="CS116" s="662" t="e">
        <f>CS16+CS20+CS24+CS28+CS32+CS36+CS40+CS44+CS48+CS52+CS56+CS60+CS64+CS68+CS72+CS76+CS80+CS84+CS88+CS92+CS96+CS100+CS104+CS108+CS112</f>
        <v>#REF!</v>
      </c>
      <c r="CT116" s="663" t="e">
        <f>CU116-CS116</f>
        <v>#REF!</v>
      </c>
      <c r="CU116" s="664" t="e">
        <f>CU16+CU20+CU24+CU28+CU32+CU36+CU40+CU44+CU48+CU52+CU56+CU60+CU64+CU68+CU72+CU76+CU80+CU84+CU88+CU92+CU96+CU100+CU104+CU108+CU112</f>
        <v>#REF!</v>
      </c>
      <c r="CV116" s="661" t="e">
        <f>IF(CY116&lt;&gt;0,CY116/$F115*100,0)</f>
        <v>#REF!</v>
      </c>
      <c r="CW116" s="662" t="e">
        <f>CW16+CW20+CW24+CW28+CW32+CW36+CW40+CW44+CW48+CW52+CW56+CW60+CW64+CW68+CW72+CW76+CW80+CW84+CW88+CW92+CW96+CW100+CW104+CW108+CW112</f>
        <v>#REF!</v>
      </c>
      <c r="CX116" s="663" t="e">
        <f>CY116-CW116</f>
        <v>#REF!</v>
      </c>
      <c r="CY116" s="664" t="e">
        <f>CY16+CY20+CY24+CY28+CY32+CY36+CY40+CY44+CY48+CY52+CY56+CY60+CY64+CY68+CY72+CY76+CY80+CY84+CY88+CY92+CY96+CY100+CY104+CY108+CY112</f>
        <v>#REF!</v>
      </c>
      <c r="CZ116" s="661" t="e">
        <f>IF(DC116&lt;&gt;0,DC116/$F115*100,0)</f>
        <v>#REF!</v>
      </c>
      <c r="DA116" s="662" t="e">
        <f>DA16+DA20+DA24+DA28+DA32+DA36+DA40+DA44+DA48+DA52+DA56+DA60+DA64+DA68+DA72+DA76+DA80+DA84+DA88+DA92+DA96+DA100+DA104+DA108+DA112</f>
        <v>#REF!</v>
      </c>
      <c r="DB116" s="663" t="e">
        <f>DC116-DA116</f>
        <v>#REF!</v>
      </c>
      <c r="DC116" s="664" t="e">
        <f>DC16+DC20+DC24+DC28+DC32+DC36+DC40+DC44+DC48+DC52+DC56+DC60+DC64+DC68+DC72+DC76+DC80+DC84+DC88+DC92+DC96+DC100+DC104+DC108+DC112</f>
        <v>#REF!</v>
      </c>
      <c r="DD116" s="661" t="e">
        <f>IF(DG116&lt;&gt;0,DG116/$F115*100,0)</f>
        <v>#REF!</v>
      </c>
      <c r="DE116" s="662" t="e">
        <f>DE16+DE20+DE24+DE28+DE32+DE36+DE40+DE44+DE48+DE52+DE56+DE60+DE64+DE68+DE72+DE76+DE80+DE84+DE88+DE92+DE96+DE100+DE104+DE108+DE112</f>
        <v>#REF!</v>
      </c>
      <c r="DF116" s="663" t="e">
        <f>DG116-DE116</f>
        <v>#REF!</v>
      </c>
      <c r="DG116" s="664" t="e">
        <f>DG16+DG20+DG24+DG28+DG32+DG36+DG40+DG44+DG48+DG52+DG56+DG60+DG64+DG68+DG72+DG76+DG80+DG84+DG88+DG92+DG96+DG100+DG104+DG108+DG112</f>
        <v>#REF!</v>
      </c>
      <c r="DH116" s="661" t="e">
        <f>IF(DK116&lt;&gt;0,DK116/$F115*100,0)</f>
        <v>#REF!</v>
      </c>
      <c r="DI116" s="662" t="e">
        <f>DI16+DI20+DI24+DI28+DI32+DI36+DI40+DI44+DI48+DI52+DI56+DI60+DI64+DI68+DI72+DI76+DI80+DI84+DI88+DI92+DI96+DI100+DI104+DI108+DI112</f>
        <v>#REF!</v>
      </c>
      <c r="DJ116" s="663" t="e">
        <f>DK116-DI116</f>
        <v>#REF!</v>
      </c>
      <c r="DK116" s="664" t="e">
        <f>DK16+DK20+DK24+DK28+DK32+DK36+DK40+DK44+DK48+DK52+DK56+DK60+DK64+DK68+DK72+DK76+DK80+DK84+DK88+DK92+DK96+DK100+DK104+DK108+DK112</f>
        <v>#REF!</v>
      </c>
      <c r="DL116" s="661" t="e">
        <f>IF(DO116&lt;&gt;0,DO116/$F115*100,0)</f>
        <v>#REF!</v>
      </c>
      <c r="DM116" s="662" t="e">
        <f>DM16+DM20+DM24+DM28+DM32+DM36+DM40+DM44+DM48+DM52+DM56+DM60+DM64+DM68+DM72+DM76+DM80+DM84+DM88+DM92+DM96+DM100+DM104+DM108+DM112</f>
        <v>#REF!</v>
      </c>
      <c r="DN116" s="663" t="e">
        <f>DO116-DM116</f>
        <v>#REF!</v>
      </c>
      <c r="DO116" s="664" t="e">
        <f>DO16+DO20+DO24+DO28+DO32+DO36+DO40+DO44+DO48+DO52+DO56+DO60+DO64+DO68+DO72+DO76+DO80+DO84+DO88+DO92+DO96+DO100+DO104+DO108+DO112</f>
        <v>#REF!</v>
      </c>
      <c r="DP116" s="661" t="e">
        <f>IF(DS116&lt;&gt;0,DS116/$F115*100,0)</f>
        <v>#REF!</v>
      </c>
      <c r="DQ116" s="662" t="e">
        <f>DQ16+DQ20+DQ24+DQ28+DQ32+DQ36+DQ40+DQ44+DQ48+DQ52+DQ56+DQ60+DQ64+DQ68+DQ72+DQ76+DQ80+DQ84+DQ88+DQ92+DQ96+DQ100+DQ104+DQ108+DQ112</f>
        <v>#REF!</v>
      </c>
      <c r="DR116" s="663" t="e">
        <f>DS116-DQ116</f>
        <v>#REF!</v>
      </c>
      <c r="DS116" s="664" t="e">
        <f>DS16+DS20+DS24+DS28+DS32+DS36+DS40+DS44+DS48+DS52+DS56+DS60+DS64+DS68+DS72+DS76+DS80+DS84+DS88+DS92+DS96+DS100+DS104+DS108+DS112</f>
        <v>#REF!</v>
      </c>
      <c r="DT116" s="661" t="e">
        <f>IF(DW116&lt;&gt;0,DW116/$F115*100,0)</f>
        <v>#REF!</v>
      </c>
      <c r="DU116" s="662" t="e">
        <f>DU16+DU20+DU24+DU28+DU32+DU36+DU40+DU44+DU48+DU52+DU56+DU60+DU64+DU68+DU72+DU76+DU80+DU84+DU88+DU92+DU96+DU100+DU104+DU108+DU112</f>
        <v>#REF!</v>
      </c>
      <c r="DV116" s="663" t="e">
        <f>DW116-DU116</f>
        <v>#REF!</v>
      </c>
      <c r="DW116" s="664" t="e">
        <f>DW16+DW20+DW24+DW28+DW32+DW36+DW40+DW44+DW48+DW52+DW56+DW60+DW64+DW68+DW72+DW76+DW80+DW84+DW88+DW92+DW96+DW100+DW104+DW108+DW112</f>
        <v>#REF!</v>
      </c>
      <c r="DX116" s="661" t="e">
        <f>IF(EA116&lt;&gt;0,EA116/$F115*100,0)</f>
        <v>#REF!</v>
      </c>
      <c r="DY116" s="662" t="e">
        <f>DY16+DY20+DY24+DY28+DY32+DY36+DY40+DY44+DY48+DY52+DY56+DY60+DY64+DY68+DY72+DY76+DY80+DY84+DY88+DY92+DY96+DY100+DY104+DY108+DY112</f>
        <v>#REF!</v>
      </c>
      <c r="DZ116" s="663" t="e">
        <f>EA116-DY116</f>
        <v>#REF!</v>
      </c>
      <c r="EA116" s="664" t="e">
        <f>EA16+EA20+EA24+EA28+EA32+EA36+EA40+EA44+EA48+EA52+EA56+EA60+EA64+EA68+EA72+EA76+EA80+EA84+EA88+EA92+EA96+EA100+EA104+EA108+EA112</f>
        <v>#REF!</v>
      </c>
    </row>
    <row r="117" spans="2:131" ht="12.75" hidden="1" customHeight="1">
      <c r="B117" s="722"/>
      <c r="C117" s="723"/>
      <c r="D117" s="665" t="s">
        <v>679</v>
      </c>
      <c r="E117" s="724" t="s">
        <v>678</v>
      </c>
      <c r="F117" s="725">
        <f>F17+F21+F25+F29+F33+F37+F41+F45+F49+F53+F57+F61+F65+F69+F73+F77+F81+F85+F89+F93+F97+F101+F105+F109+F113</f>
        <v>0</v>
      </c>
      <c r="G117" s="726">
        <f>IF(F117=0,0,F117/F$115)</f>
        <v>0</v>
      </c>
      <c r="H117" s="727"/>
      <c r="I117" s="727"/>
      <c r="J117" s="727"/>
      <c r="K117" s="728"/>
      <c r="L117" s="729" t="e">
        <f>IF(O117&lt;&gt;0,O117/$F117*100,0)</f>
        <v>#REF!</v>
      </c>
      <c r="M117" s="729" t="e">
        <f>M17+M21+M25+M29+M33+M37+M41+M45+M49+M53+M57+M61+M65+M69+M73+M77+M81+M85+M89+M93+M97+M101+M105+M109+M113</f>
        <v>#REF!</v>
      </c>
      <c r="N117" s="730" t="e">
        <f>O117-M117</f>
        <v>#REF!</v>
      </c>
      <c r="O117" s="731" t="e">
        <f>O17+O21+O25+O29+O33+O37+O41+O45+O49+O53+O57+O61+O65+O69+O73+O77+O81+O85+O89+O93+O97+O101+O105+O109+O113</f>
        <v>#REF!</v>
      </c>
      <c r="P117" s="729">
        <f>IF(S117&lt;&gt;0,S117/$F117*100,0)</f>
        <v>0</v>
      </c>
      <c r="Q117" s="729">
        <f>Q17+Q21+Q25+Q29+Q33+Q37+Q41+Q45+Q49+Q53+Q57+Q61+Q65+Q69+Q73+Q77+Q81+Q85+Q89+Q93+Q97+Q101+Q105+Q109+Q113</f>
        <v>0</v>
      </c>
      <c r="R117" s="730">
        <f>S117-Q117</f>
        <v>0</v>
      </c>
      <c r="S117" s="731">
        <f>S17+S21+S25+S29+S33+S37+S41+S45+S49+S53+S57+S61+S65+S69+S73+S77+S81+S85+S89+S93+S97+S101+S105+S109+S113</f>
        <v>0</v>
      </c>
      <c r="T117" s="729">
        <f>IF(W117&lt;&gt;0,W117/$F117*100,0)</f>
        <v>0</v>
      </c>
      <c r="U117" s="729">
        <f>U17+U21+U25+U29+U33+U37+U41+U45+U49+U53+U57+U61+U65+U69+U73+U77+U81+U85+U89+U93+U97+U101+U105+U109+U113</f>
        <v>0</v>
      </c>
      <c r="V117" s="730">
        <f>W117-U117</f>
        <v>0</v>
      </c>
      <c r="W117" s="731">
        <f>W17+W21+W25+W29+W33+W37+W41+W45+W49+W53+W57+W61+W65+W69+W73+W77+W81+W85+W89+W93+W97+W101+W105+W109+W113</f>
        <v>0</v>
      </c>
      <c r="X117" s="729">
        <f>IF(AA117&lt;&gt;0,AA117/$F117*100,0)</f>
        <v>0</v>
      </c>
      <c r="Y117" s="729">
        <f>Y17+Y21+Y25+Y29+Y33+Y37+Y41+Y45+Y49+Y53+Y57+Y61+Y65+Y69+Y73+Y77+Y81+Y85+Y89+Y93+Y97+Y101+Y105+Y109+Y113</f>
        <v>0</v>
      </c>
      <c r="Z117" s="730">
        <f>AA117-Y117</f>
        <v>0</v>
      </c>
      <c r="AA117" s="731">
        <f>AA17+AA21+AA25+AA29+AA33+AA37+AA41+AA45+AA49+AA53+AA57+AA61+AA65+AA69+AA73+AA77+AA81+AA85+AA89+AA93+AA97+AA101+AA105+AA109+AA113</f>
        <v>0</v>
      </c>
      <c r="AB117" s="729">
        <f>IF(AE117&lt;&gt;0,AE117/$F117*100,0)</f>
        <v>0</v>
      </c>
      <c r="AC117" s="729">
        <f>AC17+AC21+AC25+AC29+AC33+AC37+AC41+AC45+AC49+AC53+AC57+AC61+AC65+AC69+AC73+AC77+AC81+AC85+AC89+AC93+AC97+AC101+AC105+AC109+AC113</f>
        <v>0</v>
      </c>
      <c r="AD117" s="730">
        <f>AE117-AC117</f>
        <v>0</v>
      </c>
      <c r="AE117" s="731">
        <f>AE17+AE21+AE25+AE29+AE33+AE37+AE41+AE45+AE49+AE53+AE57+AE61+AE65+AE69+AE73+AE77+AE81+AE85+AE89+AE93+AE97+AE101+AE105+AE109+AE113</f>
        <v>0</v>
      </c>
      <c r="AF117" s="729">
        <f>IF(AI117&lt;&gt;0,AI117/$F117*100,0)</f>
        <v>0</v>
      </c>
      <c r="AG117" s="729">
        <f>AG17+AG21+AG25+AG29+AG33+AG37+AG41+AG45+AG49+AG53+AG57+AG61+AG65+AG69+AG73+AG77+AG81+AG85+AG89+AG93+AG97+AG101+AG105+AG109+AG113</f>
        <v>0</v>
      </c>
      <c r="AH117" s="730">
        <f>AI117-AG117</f>
        <v>0</v>
      </c>
      <c r="AI117" s="731">
        <f>AI17+AI21+AI25+AI29+AI33+AI37+AI41+AI45+AI49+AI53+AI57+AI61+AI65+AI69+AI73+AI77+AI81+AI85+AI89+AI93+AI97+AI101+AI105+AI109+AI113</f>
        <v>0</v>
      </c>
      <c r="AJ117" s="729">
        <f>IF(AM117&lt;&gt;0,AM117/$F117*100,0)</f>
        <v>0</v>
      </c>
      <c r="AK117" s="729">
        <f>AK17+AK21+AK25+AK29+AK33+AK37+AK41+AK45+AK49+AK53+AK57+AK61+AK65+AK69+AK73+AK77+AK81+AK85+AK89+AK93+AK97+AK101+AK105+AK109+AK113</f>
        <v>0</v>
      </c>
      <c r="AL117" s="730">
        <f>AM117-AK117</f>
        <v>0</v>
      </c>
      <c r="AM117" s="731">
        <f>AM17+AM21+AM25+AM29+AM33+AM37+AM41+AM45+AM49+AM53+AM57+AM61+AM65+AM69+AM73+AM77+AM81+AM85+AM89+AM93+AM97+AM101+AM105+AM109+AM113</f>
        <v>0</v>
      </c>
      <c r="AN117" s="729">
        <f>IF(AQ117&lt;&gt;0,AQ117/$F117*100,0)</f>
        <v>0</v>
      </c>
      <c r="AO117" s="729">
        <f>AO17+AO21+AO25+AO29+AO33+AO37+AO41+AO45+AO49+AO53+AO57+AO61+AO65+AO69+AO73+AO77+AO81+AO85+AO89+AO93+AO97+AO101+AO105+AO109+AO113</f>
        <v>0</v>
      </c>
      <c r="AP117" s="730">
        <f>AQ117-AO117</f>
        <v>0</v>
      </c>
      <c r="AQ117" s="731">
        <f>AQ17+AQ21+AQ25+AQ29+AQ33+AQ37+AQ41+AQ45+AQ49+AQ53+AQ57+AQ61+AQ65+AQ69+AQ73+AQ77+AQ81+AQ85+AQ89+AQ93+AQ97+AQ101+AQ105+AQ109+AQ113</f>
        <v>0</v>
      </c>
      <c r="AR117" s="729">
        <f>IF(AU117&lt;&gt;0,AU117/$F117*100,0)</f>
        <v>0</v>
      </c>
      <c r="AS117" s="729">
        <f>AS17+AS21+AS25+AS29+AS33+AS37+AS41+AS45+AS49+AS53+AS57+AS61+AS65+AS69+AS73+AS77+AS81+AS85+AS89+AS93+AS97+AS101+AS105+AS109+AS113</f>
        <v>0</v>
      </c>
      <c r="AT117" s="730">
        <f>AU117-AS117</f>
        <v>0</v>
      </c>
      <c r="AU117" s="731">
        <f>AU17+AU21+AU25+AU29+AU33+AU37+AU41+AU45+AU49+AU53+AU57+AU61+AU65+AU69+AU73+AU77+AU81+AU85+AU89+AU93+AU97+AU101+AU105+AU109+AU113</f>
        <v>0</v>
      </c>
      <c r="AV117" s="729">
        <f>IF(AY117&lt;&gt;0,AY117/$F117*100,0)</f>
        <v>0</v>
      </c>
      <c r="AW117" s="729">
        <f>AW17+AW21+AW25+AW29+AW33+AW37+AW41+AW45+AW49+AW53+AW57+AW61+AW65+AW69+AW73+AW77+AW81+AW85+AW89+AW93+AW97+AW101+AW105+AW109+AW113</f>
        <v>0</v>
      </c>
      <c r="AX117" s="730">
        <f>AY117-AW117</f>
        <v>0</v>
      </c>
      <c r="AY117" s="731">
        <f>AY17+AY21+AY25+AY29+AY33+AY37+AY41+AY45+AY49+AY53+AY57+AY61+AY65+AY69+AY73+AY77+AY81+AY85+AY89+AY93+AY97+AY101+AY105+AY109+AY113</f>
        <v>0</v>
      </c>
      <c r="AZ117" s="729">
        <f>IF(BC117&lt;&gt;0,BC117/$F117*100,0)</f>
        <v>0</v>
      </c>
      <c r="BA117" s="729">
        <f>BA17+BA21+BA25+BA29+BA33+BA37+BA41+BA45+BA49+BA53+BA57+BA61+BA65+BA69+BA73+BA77+BA81+BA85+BA89+BA93+BA97+BA101+BA105+BA109+BA113</f>
        <v>0</v>
      </c>
      <c r="BB117" s="730">
        <f>BC117-BA117</f>
        <v>0</v>
      </c>
      <c r="BC117" s="731">
        <f>BC17+BC21+BC25+BC29+BC33+BC37+BC41+BC45+BC49+BC53+BC57+BC61+BC65+BC69+BC73+BC77+BC81+BC85+BC89+BC93+BC97+BC101+BC105+BC109+BC113</f>
        <v>0</v>
      </c>
      <c r="BD117" s="729">
        <f>IF(BG117&lt;&gt;0,BG117/$F117*100,0)</f>
        <v>0</v>
      </c>
      <c r="BE117" s="729">
        <f>BE17+BE21+BE25+BE29+BE33+BE37+BE41+BE45+BE49+BE53+BE57+BE61+BE65+BE69+BE73+BE77+BE81+BE85+BE89+BE93+BE97+BE101+BE105+BE109+BE113</f>
        <v>0</v>
      </c>
      <c r="BF117" s="730">
        <f>BG117-BE117</f>
        <v>0</v>
      </c>
      <c r="BG117" s="731">
        <f>BG17+BG21+BG25+BG29+BG33+BG37+BG41+BG45+BG49+BG53+BG57+BG61+BG65+BG69+BG73+BG77+BG81+BG85+BG89+BG93+BG97+BG101+BG105+BG109+BG113</f>
        <v>0</v>
      </c>
      <c r="BH117" s="729">
        <f>IF(BK117&lt;&gt;0,BK117/$F117*100,0)</f>
        <v>0</v>
      </c>
      <c r="BI117" s="729">
        <f>BI17+BI21+BI25+BI29+BI33+BI37+BI41+BI45+BI49+BI53+BI57+BI61+BI65+BI69+BI73+BI77+BI81+BI85+BI89+BI93+BI97+BI101+BI105+BI109+BI113</f>
        <v>0</v>
      </c>
      <c r="BJ117" s="730">
        <f>BK117-BI117</f>
        <v>0</v>
      </c>
      <c r="BK117" s="731">
        <f>BK17+BK21+BK25+BK29+BK33+BK37+BK41+BK45+BK49+BK53+BK57+BK61+BK65+BK69+BK73+BK77+BK81+BK85+BK89+BK93+BK97+BK101+BK105+BK109+BK113</f>
        <v>0</v>
      </c>
      <c r="BL117" s="729">
        <f>IF(BO117&lt;&gt;0,BO117/$F117*100,0)</f>
        <v>0</v>
      </c>
      <c r="BM117" s="729">
        <f>BM17+BM21+BM25+BM29+BM33+BM37+BM41+BM45+BM49+BM53+BM57+BM61+BM65+BM69+BM73+BM77+BM81+BM85+BM89+BM93+BM97+BM101+BM105+BM109+BM113</f>
        <v>0</v>
      </c>
      <c r="BN117" s="730">
        <f>BO117-BM117</f>
        <v>0</v>
      </c>
      <c r="BO117" s="731">
        <f>BO17+BO21+BO25+BO29+BO33+BO37+BO41+BO45+BO49+BO53+BO57+BO61+BO65+BO69+BO73+BO77+BO81+BO85+BO89+BO93+BO97+BO101+BO105+BO109+BO113</f>
        <v>0</v>
      </c>
      <c r="BP117" s="729">
        <f>IF(BS117&lt;&gt;0,BS117/$F117*100,0)</f>
        <v>0</v>
      </c>
      <c r="BQ117" s="729">
        <f>BQ17+BQ21+BQ25+BQ29+BQ33+BQ37+BQ41+BQ45+BQ49+BQ53+BQ57+BQ61+BQ65+BQ69+BQ73+BQ77+BQ81+BQ85+BQ89+BQ93+BQ97+BQ101+BQ105+BQ109+BQ113</f>
        <v>0</v>
      </c>
      <c r="BR117" s="730">
        <f>BS117-BQ117</f>
        <v>0</v>
      </c>
      <c r="BS117" s="731">
        <f>BS17+BS21+BS25+BS29+BS33+BS37+BS41+BS45+BS49+BS53+BS57+BS61+BS65+BS69+BS73+BS77+BS81+BS85+BS89+BS93+BS97+BS101+BS105+BS109+BS113</f>
        <v>0</v>
      </c>
      <c r="BT117" s="729">
        <f>IF(BW117&lt;&gt;0,BW117/$F117*100,0)</f>
        <v>0</v>
      </c>
      <c r="BU117" s="729">
        <f>BU17+BU21+BU25+BU29+BU33+BU37+BU41+BU45+BU49+BU53+BU57+BU61+BU65+BU69+BU73+BU77+BU81+BU85+BU89+BU93+BU97+BU101+BU105+BU109+BU113</f>
        <v>0</v>
      </c>
      <c r="BV117" s="730">
        <f>BW117-BU117</f>
        <v>0</v>
      </c>
      <c r="BW117" s="731">
        <f>BW17+BW21+BW25+BW29+BW33+BW37+BW41+BW45+BW49+BW53+BW57+BW61+BW65+BW69+BW73+BW77+BW81+BW85+BW89+BW93+BW97+BW101+BW105+BW109+BW113</f>
        <v>0</v>
      </c>
      <c r="BX117" s="729">
        <f>IF(CA117&lt;&gt;0,CA117/$F117*100,0)</f>
        <v>0</v>
      </c>
      <c r="BY117" s="729">
        <f>BY17+BY21+BY25+BY29+BY33+BY37+BY41+BY45+BY49+BY53+BY57+BY61+BY65+BY69+BY73+BY77+BY81+BY85+BY89+BY93+BY97+BY101+BY105+BY109+BY113</f>
        <v>0</v>
      </c>
      <c r="BZ117" s="730">
        <f>CA117-BY117</f>
        <v>0</v>
      </c>
      <c r="CA117" s="731">
        <f>CA17+CA21+CA25+CA29+CA33+CA37+CA41+CA45+CA49+CA53+CA57+CA61+CA65+CA69+CA73+CA77+CA81+CA85+CA89+CA93+CA97+CA101+CA105+CA109+CA113</f>
        <v>0</v>
      </c>
      <c r="CB117" s="729">
        <f>IF(CE117&lt;&gt;0,CE117/$F117*100,0)</f>
        <v>0</v>
      </c>
      <c r="CC117" s="729">
        <f>CC17+CC21+CC25+CC29+CC33+CC37+CC41+CC45+CC49+CC53+CC57+CC61+CC65+CC69+CC73+CC77+CC81+CC85+CC89+CC93+CC97+CC101+CC105+CC109+CC113</f>
        <v>0</v>
      </c>
      <c r="CD117" s="730">
        <f>CE117-CC117</f>
        <v>0</v>
      </c>
      <c r="CE117" s="731">
        <f>CE17+CE21+CE25+CE29+CE33+CE37+CE41+CE45+CE49+CE53+CE57+CE61+CE65+CE69+CE73+CE77+CE81+CE85+CE89+CE93+CE97+CE101+CE105+CE109+CE113</f>
        <v>0</v>
      </c>
      <c r="CF117" s="729">
        <f>IF(CI117&lt;&gt;0,CI117/$F117*100,0)</f>
        <v>0</v>
      </c>
      <c r="CG117" s="729">
        <f>CG17+CG21+CG25+CG29+CG33+CG37+CG41+CG45+CG49+CG53+CG57+CG61+CG65+CG69+CG73+CG77+CG81+CG85+CG89+CG93+CG97+CG101+CG105+CG109+CG113</f>
        <v>0</v>
      </c>
      <c r="CH117" s="730">
        <f>CI117-CG117</f>
        <v>0</v>
      </c>
      <c r="CI117" s="731">
        <f>CI17+CI21+CI25+CI29+CI33+CI37+CI41+CI45+CI49+CI53+CI57+CI61+CI65+CI69+CI73+CI77+CI81+CI85+CI89+CI93+CI97+CI101+CI105+CI109+CI113</f>
        <v>0</v>
      </c>
      <c r="CJ117" s="729">
        <f>IF(CM117&lt;&gt;0,CM117/$F117*100,0)</f>
        <v>0</v>
      </c>
      <c r="CK117" s="729">
        <f>CK17+CK21+CK25+CK29+CK33+CK37+CK41+CK45+CK49+CK53+CK57+CK61+CK65+CK69+CK73+CK77+CK81+CK85+CK89+CK93+CK97+CK101+CK105+CK109+CK113</f>
        <v>0</v>
      </c>
      <c r="CL117" s="730">
        <f>CM117-CK117</f>
        <v>0</v>
      </c>
      <c r="CM117" s="731">
        <f>CM17+CM21+CM25+CM29+CM33+CM37+CM41+CM45+CM49+CM53+CM57+CM61+CM65+CM69+CM73+CM77+CM81+CM85+CM89+CM93+CM97+CM101+CM105+CM109+CM113</f>
        <v>0</v>
      </c>
      <c r="CN117" s="729">
        <f>IF(CQ117&lt;&gt;0,CQ117/$F117*100,0)</f>
        <v>0</v>
      </c>
      <c r="CO117" s="729">
        <f>CO17+CO21+CO25+CO29+CO33+CO37+CO41+CO45+CO49+CO53+CO57+CO61+CO65+CO69+CO73+CO77+CO81+CO85+CO89+CO93+CO97+CO101+CO105+CO109+CO113</f>
        <v>0</v>
      </c>
      <c r="CP117" s="730">
        <f>CQ117-CO117</f>
        <v>0</v>
      </c>
      <c r="CQ117" s="731">
        <f>CQ17+CQ21+CQ25+CQ29+CQ33+CQ37+CQ41+CQ45+CQ49+CQ53+CQ57+CQ61+CQ65+CQ69+CQ73+CQ77+CQ81+CQ85+CQ89+CQ93+CQ97+CQ101+CQ105+CQ109+CQ113</f>
        <v>0</v>
      </c>
      <c r="CR117" s="729">
        <f>IF(CU117&lt;&gt;0,CU117/$F117*100,0)</f>
        <v>0</v>
      </c>
      <c r="CS117" s="729">
        <f>CS17+CS21+CS25+CS29+CS33+CS37+CS41+CS45+CS49+CS53+CS57+CS61+CS65+CS69+CS73+CS77+CS81+CS85+CS89+CS93+CS97+CS101+CS105+CS109+CS113</f>
        <v>0</v>
      </c>
      <c r="CT117" s="730">
        <f>CU117-CS117</f>
        <v>0</v>
      </c>
      <c r="CU117" s="731">
        <f>CU17+CU21+CU25+CU29+CU33+CU37+CU41+CU45+CU49+CU53+CU57+CU61+CU65+CU69+CU73+CU77+CU81+CU85+CU89+CU93+CU97+CU101+CU105+CU109+CU113</f>
        <v>0</v>
      </c>
      <c r="CV117" s="729">
        <f>IF(CY117&lt;&gt;0,CY117/$F117*100,0)</f>
        <v>0</v>
      </c>
      <c r="CW117" s="729">
        <f>CW17+CW21+CW25+CW29+CW33+CW37+CW41+CW45+CW49+CW53+CW57+CW61+CW65+CW69+CW73+CW77+CW81+CW85+CW89+CW93+CW97+CW101+CW105+CW109+CW113</f>
        <v>0</v>
      </c>
      <c r="CX117" s="730">
        <f>CY117-CW117</f>
        <v>0</v>
      </c>
      <c r="CY117" s="731">
        <f>CY17+CY21+CY25+CY29+CY33+CY37+CY41+CY45+CY49+CY53+CY57+CY61+CY65+CY69+CY73+CY77+CY81+CY85+CY89+CY93+CY97+CY101+CY105+CY109+CY113</f>
        <v>0</v>
      </c>
      <c r="CZ117" s="729">
        <f>IF(DC117&lt;&gt;0,DC117/$F117*100,0)</f>
        <v>0</v>
      </c>
      <c r="DA117" s="729">
        <f>DA17+DA21+DA25+DA29+DA33+DA37+DA41+DA45+DA49+DA53+DA57+DA61+DA65+DA69+DA73+DA77+DA81+DA85+DA89+DA93+DA97+DA101+DA105+DA109+DA113</f>
        <v>0</v>
      </c>
      <c r="DB117" s="730">
        <f>DC117-DA117</f>
        <v>0</v>
      </c>
      <c r="DC117" s="731">
        <f>DC17+DC21+DC25+DC29+DC33+DC37+DC41+DC45+DC49+DC53+DC57+DC61+DC65+DC69+DC73+DC77+DC81+DC85+DC89+DC93+DC97+DC101+DC105+DC109+DC113</f>
        <v>0</v>
      </c>
      <c r="DD117" s="729">
        <f>IF(DG117&lt;&gt;0,DG117/$F117*100,0)</f>
        <v>0</v>
      </c>
      <c r="DE117" s="729">
        <f>DE17+DE21+DE25+DE29+DE33+DE37+DE41+DE45+DE49+DE53+DE57+DE61+DE65+DE69+DE73+DE77+DE81+DE85+DE89+DE93+DE97+DE101+DE105+DE109+DE113</f>
        <v>0</v>
      </c>
      <c r="DF117" s="730">
        <f>DG117-DE117</f>
        <v>0</v>
      </c>
      <c r="DG117" s="731">
        <f>DG17+DG21+DG25+DG29+DG33+DG37+DG41+DG45+DG49+DG53+DG57+DG61+DG65+DG69+DG73+DG77+DG81+DG85+DG89+DG93+DG97+DG101+DG105+DG109+DG113</f>
        <v>0</v>
      </c>
      <c r="DH117" s="729">
        <f>IF(DK117&lt;&gt;0,DK117/$F117*100,0)</f>
        <v>0</v>
      </c>
      <c r="DI117" s="729">
        <f>DI17+DI21+DI25+DI29+DI33+DI37+DI41+DI45+DI49+DI53+DI57+DI61+DI65+DI69+DI73+DI77+DI81+DI85+DI89+DI93+DI97+DI101+DI105+DI109+DI113</f>
        <v>0</v>
      </c>
      <c r="DJ117" s="730">
        <f>DK117-DI117</f>
        <v>0</v>
      </c>
      <c r="DK117" s="731">
        <f>DK17+DK21+DK25+DK29+DK33+DK37+DK41+DK45+DK49+DK53+DK57+DK61+DK65+DK69+DK73+DK77+DK81+DK85+DK89+DK93+DK97+DK101+DK105+DK109+DK113</f>
        <v>0</v>
      </c>
      <c r="DL117" s="729">
        <f>IF(DO117&lt;&gt;0,DO117/$F117*100,0)</f>
        <v>0</v>
      </c>
      <c r="DM117" s="729">
        <f>DM17+DM21+DM25+DM29+DM33+DM37+DM41+DM45+DM49+DM53+DM57+DM61+DM65+DM69+DM73+DM77+DM81+DM85+DM89+DM93+DM97+DM101+DM105+DM109+DM113</f>
        <v>0</v>
      </c>
      <c r="DN117" s="730">
        <f>DO117-DM117</f>
        <v>0</v>
      </c>
      <c r="DO117" s="731">
        <f>DO17+DO21+DO25+DO29+DO33+DO37+DO41+DO45+DO49+DO53+DO57+DO61+DO65+DO69+DO73+DO77+DO81+DO85+DO89+DO93+DO97+DO101+DO105+DO109+DO113</f>
        <v>0</v>
      </c>
      <c r="DP117" s="729">
        <f>IF(DS117&lt;&gt;0,DS117/$F117*100,0)</f>
        <v>0</v>
      </c>
      <c r="DQ117" s="729">
        <f>DQ17+DQ21+DQ25+DQ29+DQ33+DQ37+DQ41+DQ45+DQ49+DQ53+DQ57+DQ61+DQ65+DQ69+DQ73+DQ77+DQ81+DQ85+DQ89+DQ93+DQ97+DQ101+DQ105+DQ109+DQ113</f>
        <v>0</v>
      </c>
      <c r="DR117" s="730">
        <f>DS117-DQ117</f>
        <v>0</v>
      </c>
      <c r="DS117" s="731">
        <f>DS17+DS21+DS25+DS29+DS33+DS37+DS41+DS45+DS49+DS53+DS57+DS61+DS65+DS69+DS73+DS77+DS81+DS85+DS89+DS93+DS97+DS101+DS105+DS109+DS113</f>
        <v>0</v>
      </c>
      <c r="DT117" s="729">
        <f>IF(DW117&lt;&gt;0,DW117/$F117*100,0)</f>
        <v>0</v>
      </c>
      <c r="DU117" s="729">
        <f>DU17+DU21+DU25+DU29+DU33+DU37+DU41+DU45+DU49+DU53+DU57+DU61+DU65+DU69+DU73+DU77+DU81+DU85+DU89+DU93+DU97+DU101+DU105+DU109+DU113</f>
        <v>0</v>
      </c>
      <c r="DV117" s="730">
        <f>DW117-DU117</f>
        <v>0</v>
      </c>
      <c r="DW117" s="731">
        <f>DW17+DW21+DW25+DW29+DW33+DW37+DW41+DW45+DW49+DW53+DW57+DW61+DW65+DW69+DW73+DW77+DW81+DW85+DW89+DW93+DW97+DW101+DW105+DW109+DW113</f>
        <v>0</v>
      </c>
      <c r="DX117" s="729">
        <f>IF(EA117&lt;&gt;0,EA117/$F117*100,0)</f>
        <v>0</v>
      </c>
      <c r="DY117" s="729">
        <f>DY17+DY21+DY25+DY29+DY33+DY37+DY41+DY45+DY49+DY53+DY57+DY61+DY65+DY69+DY73+DY77+DY81+DY85+DY89+DY93+DY97+DY101+DY105+DY109+DY113</f>
        <v>0</v>
      </c>
      <c r="DZ117" s="730">
        <f>EA117-DY117</f>
        <v>0</v>
      </c>
      <c r="EA117" s="731">
        <f>EA17+EA21+EA25+EA29+EA33+EA37+EA41+EA45+EA49+EA53+EA57+EA61+EA65+EA69+EA73+EA77+EA81+EA85+EA89+EA93+EA97+EA101+EA105+EA109+EA113</f>
        <v>0</v>
      </c>
    </row>
    <row r="118" spans="2:131" ht="12.75" hidden="1" customHeight="1">
      <c r="B118" s="722"/>
      <c r="C118" s="723"/>
      <c r="D118" s="732" t="s">
        <v>679</v>
      </c>
      <c r="E118" s="733" t="s">
        <v>680</v>
      </c>
      <c r="F118" s="734" t="e">
        <f>F18+F22+F26+F30+F34+F38+F42+F46+F50+F54+F58+F62+F66+F70+F74+F78+F82+F86+F90+F94+F98+F102+F106+F110+F114</f>
        <v>#REF!</v>
      </c>
      <c r="G118" s="735"/>
      <c r="H118" s="736"/>
      <c r="I118" s="736"/>
      <c r="J118" s="736"/>
      <c r="K118" s="737"/>
      <c r="L118" s="738" t="e">
        <f>IF(O118&lt;&gt;0,O118/$F117*100,0)</f>
        <v>#REF!</v>
      </c>
      <c r="M118" s="738" t="e">
        <f>M18+M22+M26+M30+M34+M38+M42+M46+M50+M54+M58+M62+M66+M70+M74+M78+M82+M86+M90+M94+M98+M102+M106+M110+M114</f>
        <v>#REF!</v>
      </c>
      <c r="N118" s="739" t="e">
        <f>O118-M118</f>
        <v>#REF!</v>
      </c>
      <c r="O118" s="740" t="e">
        <f>O18+O22+O26+O30+O34+O38+O42+O46+O50+O54+O58+O62+O66+O70+O74+O78+O82+O86+O90+O94+O98+O102+O106+O110+O114</f>
        <v>#REF!</v>
      </c>
      <c r="P118" s="738" t="e">
        <f>IF(S118&lt;&gt;0,S118/$F117*100,0)</f>
        <v>#REF!</v>
      </c>
      <c r="Q118" s="738" t="e">
        <f>Q18+Q22+Q26+Q30+Q34+Q38+Q42+Q46+Q50+Q54+Q58+Q62+Q66+Q70+Q74+Q78+Q82+Q86+Q90+Q94+Q98+Q102+Q106+Q110+Q114</f>
        <v>#REF!</v>
      </c>
      <c r="R118" s="739" t="e">
        <f>S118-Q118</f>
        <v>#REF!</v>
      </c>
      <c r="S118" s="740" t="e">
        <f>S18+S22+S26+S30+S34+S38+S42+S46+S50+S54+S58+S62+S66+S70+S74+S78+S82+S86+S90+S94+S98+S102+S106+S110+S114</f>
        <v>#REF!</v>
      </c>
      <c r="T118" s="738" t="e">
        <f>IF(W118&lt;&gt;0,W118/$F117*100,0)</f>
        <v>#REF!</v>
      </c>
      <c r="U118" s="738" t="e">
        <f>U18+U22+U26+U30+U34+U38+U42+U46+U50+U54+U58+U62+U66+U70+U74+U78+U82+U86+U90+U94+U98+U102+U106+U110+U114</f>
        <v>#REF!</v>
      </c>
      <c r="V118" s="739" t="e">
        <f>W118-U118</f>
        <v>#REF!</v>
      </c>
      <c r="W118" s="740" t="e">
        <f>W18+W22+W26+W30+W34+W38+W42+W46+W50+W54+W58+W62+W66+W70+W74+W78+W82+W86+W90+W94+W98+W102+W106+W110+W114</f>
        <v>#REF!</v>
      </c>
      <c r="X118" s="738" t="e">
        <f>IF(AA118&lt;&gt;0,AA118/$F117*100,0)</f>
        <v>#REF!</v>
      </c>
      <c r="Y118" s="738" t="e">
        <f>Y18+Y22+Y26+Y30+Y34+Y38+Y42+Y46+Y50+Y54+Y58+Y62+Y66+Y70+Y74+Y78+Y82+Y86+Y90+Y94+Y98+Y102+Y106+Y110+Y114</f>
        <v>#REF!</v>
      </c>
      <c r="Z118" s="739" t="e">
        <f>AA118-Y118</f>
        <v>#REF!</v>
      </c>
      <c r="AA118" s="740" t="e">
        <f>AA18+AA22+AA26+AA30+AA34+AA38+AA42+AA46+AA50+AA54+AA58+AA62+AA66+AA70+AA74+AA78+AA82+AA86+AA90+AA94+AA98+AA102+AA106+AA110+AA114</f>
        <v>#REF!</v>
      </c>
      <c r="AB118" s="738" t="e">
        <f>IF(AE118&lt;&gt;0,AE118/$F117*100,0)</f>
        <v>#REF!</v>
      </c>
      <c r="AC118" s="738" t="e">
        <f>AC18+AC22+AC26+AC30+AC34+AC38+AC42+AC46+AC50+AC54+AC58+AC62+AC66+AC70+AC74+AC78+AC82+AC86+AC90+AC94+AC98+AC102+AC106+AC110+AC114</f>
        <v>#REF!</v>
      </c>
      <c r="AD118" s="739" t="e">
        <f>AE118-AC118</f>
        <v>#REF!</v>
      </c>
      <c r="AE118" s="740" t="e">
        <f>AE18+AE22+AE26+AE30+AE34+AE38+AE42+AE46+AE50+AE54+AE58+AE62+AE66+AE70+AE74+AE78+AE82+AE86+AE90+AE94+AE98+AE102+AE106+AE110+AE114</f>
        <v>#REF!</v>
      </c>
      <c r="AF118" s="738" t="e">
        <f>IF(AI118&lt;&gt;0,AI118/$F117*100,0)</f>
        <v>#REF!</v>
      </c>
      <c r="AG118" s="738" t="e">
        <f>AG18+AG22+AG26+AG30+AG34+AG38+AG42+AG46+AG50+AG54+AG58+AG62+AG66+AG70+AG74+AG78+AG82+AG86+AG90+AG94+AG98+AG102+AG106+AG110+AG114</f>
        <v>#REF!</v>
      </c>
      <c r="AH118" s="739" t="e">
        <f>AI118-AG118</f>
        <v>#REF!</v>
      </c>
      <c r="AI118" s="740" t="e">
        <f>AI18+AI22+AI26+AI30+AI34+AI38+AI42+AI46+AI50+AI54+AI58+AI62+AI66+AI70+AI74+AI78+AI82+AI86+AI90+AI94+AI98+AI102+AI106+AI110+AI114</f>
        <v>#REF!</v>
      </c>
      <c r="AJ118" s="738" t="e">
        <f>IF(AM118&lt;&gt;0,AM118/$F117*100,0)</f>
        <v>#REF!</v>
      </c>
      <c r="AK118" s="738" t="e">
        <f>AK18+AK22+AK26+AK30+AK34+AK38+AK42+AK46+AK50+AK54+AK58+AK62+AK66+AK70+AK74+AK78+AK82+AK86+AK90+AK94+AK98+AK102+AK106+AK110+AK114</f>
        <v>#REF!</v>
      </c>
      <c r="AL118" s="739" t="e">
        <f>AM118-AK118</f>
        <v>#REF!</v>
      </c>
      <c r="AM118" s="740" t="e">
        <f>AM18+AM22+AM26+AM30+AM34+AM38+AM42+AM46+AM50+AM54+AM58+AM62+AM66+AM70+AM74+AM78+AM82+AM86+AM90+AM94+AM98+AM102+AM106+AM110+AM114</f>
        <v>#REF!</v>
      </c>
      <c r="AN118" s="738" t="e">
        <f>IF(AQ118&lt;&gt;0,AQ118/$F117*100,0)</f>
        <v>#REF!</v>
      </c>
      <c r="AO118" s="738" t="e">
        <f>AO18+AO22+AO26+AO30+AO34+AO38+AO42+AO46+AO50+AO54+AO58+AO62+AO66+AO70+AO74+AO78+AO82+AO86+AO90+AO94+AO98+AO102+AO106+AO110+AO114</f>
        <v>#REF!</v>
      </c>
      <c r="AP118" s="739" t="e">
        <f>AQ118-AO118</f>
        <v>#REF!</v>
      </c>
      <c r="AQ118" s="740" t="e">
        <f>AQ18+AQ22+AQ26+AQ30+AQ34+AQ38+AQ42+AQ46+AQ50+AQ54+AQ58+AQ62+AQ66+AQ70+AQ74+AQ78+AQ82+AQ86+AQ90+AQ94+AQ98+AQ102+AQ106+AQ110+AQ114</f>
        <v>#REF!</v>
      </c>
      <c r="AR118" s="738" t="e">
        <f>IF(AU118&lt;&gt;0,AU118/$F117*100,0)</f>
        <v>#REF!</v>
      </c>
      <c r="AS118" s="738" t="e">
        <f>AS18+AS22+AS26+AS30+AS34+AS38+AS42+AS46+AS50+AS54+AS58+AS62+AS66+AS70+AS74+AS78+AS82+AS86+AS90+AS94+AS98+AS102+AS106+AS110+AS114</f>
        <v>#REF!</v>
      </c>
      <c r="AT118" s="739" t="e">
        <f>AU118-AS118</f>
        <v>#REF!</v>
      </c>
      <c r="AU118" s="740" t="e">
        <f>AU18+AU22+AU26+AU30+AU34+AU38+AU42+AU46+AU50+AU54+AU58+AU62+AU66+AU70+AU74+AU78+AU82+AU86+AU90+AU94+AU98+AU102+AU106+AU110+AU114</f>
        <v>#REF!</v>
      </c>
      <c r="AV118" s="738" t="e">
        <f>IF(AY118&lt;&gt;0,AY118/$F117*100,0)</f>
        <v>#REF!</v>
      </c>
      <c r="AW118" s="738" t="e">
        <f>AW18+AW22+AW26+AW30+AW34+AW38+AW42+AW46+AW50+AW54+AW58+AW62+AW66+AW70+AW74+AW78+AW82+AW86+AW90+AW94+AW98+AW102+AW106+AW110+AW114</f>
        <v>#REF!</v>
      </c>
      <c r="AX118" s="739" t="e">
        <f>AY118-AW118</f>
        <v>#REF!</v>
      </c>
      <c r="AY118" s="740" t="e">
        <f>AY18+AY22+AY26+AY30+AY34+AY38+AY42+AY46+AY50+AY54+AY58+AY62+AY66+AY70+AY74+AY78+AY82+AY86+AY90+AY94+AY98+AY102+AY106+AY110+AY114</f>
        <v>#REF!</v>
      </c>
      <c r="AZ118" s="738" t="e">
        <f>IF(BC118&lt;&gt;0,BC118/$F117*100,0)</f>
        <v>#REF!</v>
      </c>
      <c r="BA118" s="738" t="e">
        <f>BA18+BA22+BA26+BA30+BA34+BA38+BA42+BA46+BA50+BA54+BA58+BA62+BA66+BA70+BA74+BA78+BA82+BA86+BA90+BA94+BA98+BA102+BA106+BA110+BA114</f>
        <v>#REF!</v>
      </c>
      <c r="BB118" s="739" t="e">
        <f>BC118-BA118</f>
        <v>#REF!</v>
      </c>
      <c r="BC118" s="740" t="e">
        <f>BC18+BC22+BC26+BC30+BC34+BC38+BC42+BC46+BC50+BC54+BC58+BC62+BC66+BC70+BC74+BC78+BC82+BC86+BC90+BC94+BC98+BC102+BC106+BC110+BC114</f>
        <v>#REF!</v>
      </c>
      <c r="BD118" s="738" t="e">
        <f>IF(BG118&lt;&gt;0,BG118/$F117*100,0)</f>
        <v>#REF!</v>
      </c>
      <c r="BE118" s="738" t="e">
        <f>BE18+BE22+BE26+BE30+BE34+BE38+BE42+BE46+BE50+BE54+BE58+BE62+BE66+BE70+BE74+BE78+BE82+BE86+BE90+BE94+BE98+BE102+BE106+BE110+BE114</f>
        <v>#REF!</v>
      </c>
      <c r="BF118" s="739" t="e">
        <f>BG118-BE118</f>
        <v>#REF!</v>
      </c>
      <c r="BG118" s="740" t="e">
        <f>BG18+BG22+BG26+BG30+BG34+BG38+BG42+BG46+BG50+BG54+BG58+BG62+BG66+BG70+BG74+BG78+BG82+BG86+BG90+BG94+BG98+BG102+BG106+BG110+BG114</f>
        <v>#REF!</v>
      </c>
      <c r="BH118" s="738" t="e">
        <f>IF(BK118&lt;&gt;0,BK118/$F117*100,0)</f>
        <v>#REF!</v>
      </c>
      <c r="BI118" s="738" t="e">
        <f>BI18+BI22+BI26+BI30+BI34+BI38+BI42+BI46+BI50+BI54+BI58+BI62+BI66+BI70+BI74+BI78+BI82+BI86+BI90+BI94+BI98+BI102+BI106+BI110+BI114</f>
        <v>#REF!</v>
      </c>
      <c r="BJ118" s="739" t="e">
        <f>BK118-BI118</f>
        <v>#REF!</v>
      </c>
      <c r="BK118" s="740" t="e">
        <f>BK18+BK22+BK26+BK30+BK34+BK38+BK42+BK46+BK50+BK54+BK58+BK62+BK66+BK70+BK74+BK78+BK82+BK86+BK90+BK94+BK98+BK102+BK106+BK110+BK114</f>
        <v>#REF!</v>
      </c>
      <c r="BL118" s="738" t="e">
        <f>IF(BO118&lt;&gt;0,BO118/$F117*100,0)</f>
        <v>#REF!</v>
      </c>
      <c r="BM118" s="738" t="e">
        <f>BM18+BM22+BM26+BM30+BM34+BM38+BM42+BM46+BM50+BM54+BM58+BM62+BM66+BM70+BM74+BM78+BM82+BM86+BM90+BM94+BM98+BM102+BM106+BM110+BM114</f>
        <v>#REF!</v>
      </c>
      <c r="BN118" s="739" t="e">
        <f>BO118-BM118</f>
        <v>#REF!</v>
      </c>
      <c r="BO118" s="740" t="e">
        <f>BO18+BO22+BO26+BO30+BO34+BO38+BO42+BO46+BO50+BO54+BO58+BO62+BO66+BO70+BO74+BO78+BO82+BO86+BO90+BO94+BO98+BO102+BO106+BO110+BO114</f>
        <v>#REF!</v>
      </c>
      <c r="BP118" s="738" t="e">
        <f>IF(BS118&lt;&gt;0,BS118/$F117*100,0)</f>
        <v>#REF!</v>
      </c>
      <c r="BQ118" s="738" t="e">
        <f>BQ18+BQ22+BQ26+BQ30+BQ34+BQ38+BQ42+BQ46+BQ50+BQ54+BQ58+BQ62+BQ66+BQ70+BQ74+BQ78+BQ82+BQ86+BQ90+BQ94+BQ98+BQ102+BQ106+BQ110+BQ114</f>
        <v>#REF!</v>
      </c>
      <c r="BR118" s="739" t="e">
        <f>BS118-BQ118</f>
        <v>#REF!</v>
      </c>
      <c r="BS118" s="740" t="e">
        <f>BS18+BS22+BS26+BS30+BS34+BS38+BS42+BS46+BS50+BS54+BS58+BS62+BS66+BS70+BS74+BS78+BS82+BS86+BS90+BS94+BS98+BS102+BS106+BS110+BS114</f>
        <v>#REF!</v>
      </c>
      <c r="BT118" s="738" t="e">
        <f>IF(BW118&lt;&gt;0,BW118/$F117*100,0)</f>
        <v>#REF!</v>
      </c>
      <c r="BU118" s="738" t="e">
        <f>BU18+BU22+BU26+BU30+BU34+BU38+BU42+BU46+BU50+BU54+BU58+BU62+BU66+BU70+BU74+BU78+BU82+BU86+BU90+BU94+BU98+BU102+BU106+BU110+BU114</f>
        <v>#REF!</v>
      </c>
      <c r="BV118" s="739" t="e">
        <f>BW118-BU118</f>
        <v>#REF!</v>
      </c>
      <c r="BW118" s="740" t="e">
        <f>BW18+BW22+BW26+BW30+BW34+BW38+BW42+BW46+BW50+BW54+BW58+BW62+BW66+BW70+BW74+BW78+BW82+BW86+BW90+BW94+BW98+BW102+BW106+BW110+BW114</f>
        <v>#REF!</v>
      </c>
      <c r="BX118" s="738" t="e">
        <f>IF(CA118&lt;&gt;0,CA118/$F117*100,0)</f>
        <v>#REF!</v>
      </c>
      <c r="BY118" s="738" t="e">
        <f>BY18+BY22+BY26+BY30+BY34+BY38+BY42+BY46+BY50+BY54+BY58+BY62+BY66+BY70+BY74+BY78+BY82+BY86+BY90+BY94+BY98+BY102+BY106+BY110+BY114</f>
        <v>#REF!</v>
      </c>
      <c r="BZ118" s="739" t="e">
        <f>CA118-BY118</f>
        <v>#REF!</v>
      </c>
      <c r="CA118" s="740" t="e">
        <f>CA18+CA22+CA26+CA30+CA34+CA38+CA42+CA46+CA50+CA54+CA58+CA62+CA66+CA70+CA74+CA78+CA82+CA86+CA90+CA94+CA98+CA102+CA106+CA110+CA114</f>
        <v>#REF!</v>
      </c>
      <c r="CB118" s="738" t="e">
        <f>IF(CE118&lt;&gt;0,CE118/$F117*100,0)</f>
        <v>#REF!</v>
      </c>
      <c r="CC118" s="738" t="e">
        <f>CC18+CC22+CC26+CC30+CC34+CC38+CC42+CC46+CC50+CC54+CC58+CC62+CC66+CC70+CC74+CC78+CC82+CC86+CC90+CC94+CC98+CC102+CC106+CC110+CC114</f>
        <v>#REF!</v>
      </c>
      <c r="CD118" s="739" t="e">
        <f>CE118-CC118</f>
        <v>#REF!</v>
      </c>
      <c r="CE118" s="740" t="e">
        <f>CE18+CE22+CE26+CE30+CE34+CE38+CE42+CE46+CE50+CE54+CE58+CE62+CE66+CE70+CE74+CE78+CE82+CE86+CE90+CE94+CE98+CE102+CE106+CE110+CE114</f>
        <v>#REF!</v>
      </c>
      <c r="CF118" s="738" t="e">
        <f>IF(CI118&lt;&gt;0,CI118/$F117*100,0)</f>
        <v>#REF!</v>
      </c>
      <c r="CG118" s="738" t="e">
        <f>CG18+CG22+CG26+CG30+CG34+CG38+CG42+CG46+CG50+CG54+CG58+CG62+CG66+CG70+CG74+CG78+CG82+CG86+CG90+CG94+CG98+CG102+CG106+CG110+CG114</f>
        <v>#REF!</v>
      </c>
      <c r="CH118" s="739" t="e">
        <f>CI118-CG118</f>
        <v>#REF!</v>
      </c>
      <c r="CI118" s="740" t="e">
        <f>CI18+CI22+CI26+CI30+CI34+CI38+CI42+CI46+CI50+CI54+CI58+CI62+CI66+CI70+CI74+CI78+CI82+CI86+CI90+CI94+CI98+CI102+CI106+CI110+CI114</f>
        <v>#REF!</v>
      </c>
      <c r="CJ118" s="738" t="e">
        <f>IF(CM118&lt;&gt;0,CM118/$F117*100,0)</f>
        <v>#REF!</v>
      </c>
      <c r="CK118" s="738" t="e">
        <f>CK18+CK22+CK26+CK30+CK34+CK38+CK42+CK46+CK50+CK54+CK58+CK62+CK66+CK70+CK74+CK78+CK82+CK86+CK90+CK94+CK98+CK102+CK106+CK110+CK114</f>
        <v>#REF!</v>
      </c>
      <c r="CL118" s="739" t="e">
        <f>CM118-CK118</f>
        <v>#REF!</v>
      </c>
      <c r="CM118" s="740" t="e">
        <f>CM18+CM22+CM26+CM30+CM34+CM38+CM42+CM46+CM50+CM54+CM58+CM62+CM66+CM70+CM74+CM78+CM82+CM86+CM90+CM94+CM98+CM102+CM106+CM110+CM114</f>
        <v>#REF!</v>
      </c>
      <c r="CN118" s="738" t="e">
        <f>IF(CQ118&lt;&gt;0,CQ118/$F117*100,0)</f>
        <v>#REF!</v>
      </c>
      <c r="CO118" s="738" t="e">
        <f>CO18+CO22+CO26+CO30+CO34+CO38+CO42+CO46+CO50+CO54+CO58+CO62+CO66+CO70+CO74+CO78+CO82+CO86+CO90+CO94+CO98+CO102+CO106+CO110+CO114</f>
        <v>#REF!</v>
      </c>
      <c r="CP118" s="739" t="e">
        <f>CQ118-CO118</f>
        <v>#REF!</v>
      </c>
      <c r="CQ118" s="740" t="e">
        <f>CQ18+CQ22+CQ26+CQ30+CQ34+CQ38+CQ42+CQ46+CQ50+CQ54+CQ58+CQ62+CQ66+CQ70+CQ74+CQ78+CQ82+CQ86+CQ90+CQ94+CQ98+CQ102+CQ106+CQ110+CQ114</f>
        <v>#REF!</v>
      </c>
      <c r="CR118" s="738" t="e">
        <f>IF(CU118&lt;&gt;0,CU118/$F117*100,0)</f>
        <v>#REF!</v>
      </c>
      <c r="CS118" s="738" t="e">
        <f>CS18+CS22+CS26+CS30+CS34+CS38+CS42+CS46+CS50+CS54+CS58+CS62+CS66+CS70+CS74+CS78+CS82+CS86+CS90+CS94+CS98+CS102+CS106+CS110+CS114</f>
        <v>#REF!</v>
      </c>
      <c r="CT118" s="739" t="e">
        <f>CU118-CS118</f>
        <v>#REF!</v>
      </c>
      <c r="CU118" s="740" t="e">
        <f>CU18+CU22+CU26+CU30+CU34+CU38+CU42+CU46+CU50+CU54+CU58+CU62+CU66+CU70+CU74+CU78+CU82+CU86+CU90+CU94+CU98+CU102+CU106+CU110+CU114</f>
        <v>#REF!</v>
      </c>
      <c r="CV118" s="738" t="e">
        <f>IF(CY118&lt;&gt;0,CY118/$F117*100,0)</f>
        <v>#REF!</v>
      </c>
      <c r="CW118" s="738" t="e">
        <f>CW18+CW22+CW26+CW30+CW34+CW38+CW42+CW46+CW50+CW54+CW58+CW62+CW66+CW70+CW74+CW78+CW82+CW86+CW90+CW94+CW98+CW102+CW106+CW110+CW114</f>
        <v>#REF!</v>
      </c>
      <c r="CX118" s="739" t="e">
        <f>CY118-CW118</f>
        <v>#REF!</v>
      </c>
      <c r="CY118" s="740" t="e">
        <f>CY18+CY22+CY26+CY30+CY34+CY38+CY42+CY46+CY50+CY54+CY58+CY62+CY66+CY70+CY74+CY78+CY82+CY86+CY90+CY94+CY98+CY102+CY106+CY110+CY114</f>
        <v>#REF!</v>
      </c>
      <c r="CZ118" s="738" t="e">
        <f>IF(DC118&lt;&gt;0,DC118/$F117*100,0)</f>
        <v>#REF!</v>
      </c>
      <c r="DA118" s="738" t="e">
        <f>DA18+DA22+DA26+DA30+DA34+DA38+DA42+DA46+DA50+DA54+DA58+DA62+DA66+DA70+DA74+DA78+DA82+DA86+DA90+DA94+DA98+DA102+DA106+DA110+DA114</f>
        <v>#REF!</v>
      </c>
      <c r="DB118" s="739" t="e">
        <f>DC118-DA118</f>
        <v>#REF!</v>
      </c>
      <c r="DC118" s="740" t="e">
        <f>DC18+DC22+DC26+DC30+DC34+DC38+DC42+DC46+DC50+DC54+DC58+DC62+DC66+DC70+DC74+DC78+DC82+DC86+DC90+DC94+DC98+DC102+DC106+DC110+DC114</f>
        <v>#REF!</v>
      </c>
      <c r="DD118" s="738" t="e">
        <f>IF(DG118&lt;&gt;0,DG118/$F117*100,0)</f>
        <v>#REF!</v>
      </c>
      <c r="DE118" s="738" t="e">
        <f>DE18+DE22+DE26+DE30+DE34+DE38+DE42+DE46+DE50+DE54+DE58+DE62+DE66+DE70+DE74+DE78+DE82+DE86+DE90+DE94+DE98+DE102+DE106+DE110+DE114</f>
        <v>#REF!</v>
      </c>
      <c r="DF118" s="739" t="e">
        <f>DG118-DE118</f>
        <v>#REF!</v>
      </c>
      <c r="DG118" s="740" t="e">
        <f>DG18+DG22+DG26+DG30+DG34+DG38+DG42+DG46+DG50+DG54+DG58+DG62+DG66+DG70+DG74+DG78+DG82+DG86+DG90+DG94+DG98+DG102+DG106+DG110+DG114</f>
        <v>#REF!</v>
      </c>
      <c r="DH118" s="738" t="e">
        <f>IF(DK118&lt;&gt;0,DK118/$F117*100,0)</f>
        <v>#REF!</v>
      </c>
      <c r="DI118" s="738" t="e">
        <f>DI18+DI22+DI26+DI30+DI34+DI38+DI42+DI46+DI50+DI54+DI58+DI62+DI66+DI70+DI74+DI78+DI82+DI86+DI90+DI94+DI98+DI102+DI106+DI110+DI114</f>
        <v>#REF!</v>
      </c>
      <c r="DJ118" s="739" t="e">
        <f>DK118-DI118</f>
        <v>#REF!</v>
      </c>
      <c r="DK118" s="740" t="e">
        <f>DK18+DK22+DK26+DK30+DK34+DK38+DK42+DK46+DK50+DK54+DK58+DK62+DK66+DK70+DK74+DK78+DK82+DK86+DK90+DK94+DK98+DK102+DK106+DK110+DK114</f>
        <v>#REF!</v>
      </c>
      <c r="DL118" s="738" t="e">
        <f>IF(DO118&lt;&gt;0,DO118/$F117*100,0)</f>
        <v>#REF!</v>
      </c>
      <c r="DM118" s="738" t="e">
        <f>DM18+DM22+DM26+DM30+DM34+DM38+DM42+DM46+DM50+DM54+DM58+DM62+DM66+DM70+DM74+DM78+DM82+DM86+DM90+DM94+DM98+DM102+DM106+DM110+DM114</f>
        <v>#REF!</v>
      </c>
      <c r="DN118" s="739" t="e">
        <f>DO118-DM118</f>
        <v>#REF!</v>
      </c>
      <c r="DO118" s="740" t="e">
        <f>DO18+DO22+DO26+DO30+DO34+DO38+DO42+DO46+DO50+DO54+DO58+DO62+DO66+DO70+DO74+DO78+DO82+DO86+DO90+DO94+DO98+DO102+DO106+DO110+DO114</f>
        <v>#REF!</v>
      </c>
      <c r="DP118" s="738" t="e">
        <f>IF(DS118&lt;&gt;0,DS118/$F117*100,0)</f>
        <v>#REF!</v>
      </c>
      <c r="DQ118" s="738" t="e">
        <f>DQ18+DQ22+DQ26+DQ30+DQ34+DQ38+DQ42+DQ46+DQ50+DQ54+DQ58+DQ62+DQ66+DQ70+DQ74+DQ78+DQ82+DQ86+DQ90+DQ94+DQ98+DQ102+DQ106+DQ110+DQ114</f>
        <v>#REF!</v>
      </c>
      <c r="DR118" s="739" t="e">
        <f>DS118-DQ118</f>
        <v>#REF!</v>
      </c>
      <c r="DS118" s="740" t="e">
        <f>DS18+DS22+DS26+DS30+DS34+DS38+DS42+DS46+DS50+DS54+DS58+DS62+DS66+DS70+DS74+DS78+DS82+DS86+DS90+DS94+DS98+DS102+DS106+DS110+DS114</f>
        <v>#REF!</v>
      </c>
      <c r="DT118" s="738" t="e">
        <f>IF(DW118&lt;&gt;0,DW118/$F117*100,0)</f>
        <v>#REF!</v>
      </c>
      <c r="DU118" s="738" t="e">
        <f>DU18+DU22+DU26+DU30+DU34+DU38+DU42+DU46+DU50+DU54+DU58+DU62+DU66+DU70+DU74+DU78+DU82+DU86+DU90+DU94+DU98+DU102+DU106+DU110+DU114</f>
        <v>#REF!</v>
      </c>
      <c r="DV118" s="739" t="e">
        <f>DW118-DU118</f>
        <v>#REF!</v>
      </c>
      <c r="DW118" s="740" t="e">
        <f>DW18+DW22+DW26+DW30+DW34+DW38+DW42+DW46+DW50+DW54+DW58+DW62+DW66+DW70+DW74+DW78+DW82+DW86+DW90+DW94+DW98+DW102+DW106+DW110+DW114</f>
        <v>#REF!</v>
      </c>
      <c r="DX118" s="738" t="e">
        <f>IF(EA118&lt;&gt;0,EA118/$F117*100,0)</f>
        <v>#REF!</v>
      </c>
      <c r="DY118" s="738" t="e">
        <f>DY18+DY22+DY26+DY30+DY34+DY38+DY42+DY46+DY50+DY54+DY58+DY62+DY66+DY70+DY74+DY78+DY82+DY86+DY90+DY94+DY98+DY102+DY106+DY110+DY114</f>
        <v>#REF!</v>
      </c>
      <c r="DZ118" s="739" t="e">
        <f>EA118-DY118</f>
        <v>#REF!</v>
      </c>
      <c r="EA118" s="740" t="e">
        <f>EA18+EA22+EA26+EA30+EA34+EA38+EA42+EA46+EA50+EA54+EA58+EA62+EA66+EA70+EA74+EA78+EA82+EA86+EA90+EA94+EA98+EA102+EA106+EA110+EA114</f>
        <v>#REF!</v>
      </c>
    </row>
    <row r="119" spans="2:131" ht="12.75" hidden="1" customHeight="1">
      <c r="B119" s="741"/>
      <c r="C119" s="742"/>
      <c r="D119" s="743" t="s">
        <v>683</v>
      </c>
      <c r="E119" s="744" t="s">
        <v>684</v>
      </c>
      <c r="F119" s="745"/>
      <c r="G119" s="746"/>
      <c r="H119" s="746"/>
      <c r="I119" s="746"/>
      <c r="J119" s="746"/>
      <c r="K119" s="747"/>
      <c r="L119" s="748" t="e">
        <f>IF($F115&lt;&gt;0,ROUND(O118/$F115*100,4),0)</f>
        <v>#REF!</v>
      </c>
      <c r="M119" s="749"/>
      <c r="N119" s="750"/>
      <c r="O119" s="751"/>
      <c r="P119" s="748" t="e">
        <f>IF($F115&lt;&gt;0,ROUND(S118/$F115*100,4),0)</f>
        <v>#REF!</v>
      </c>
      <c r="Q119" s="749"/>
      <c r="R119" s="750"/>
      <c r="S119" s="751"/>
      <c r="T119" s="748" t="e">
        <f>IF($F115&lt;&gt;0,ROUND(W118/$F115*100,4),0)</f>
        <v>#REF!</v>
      </c>
      <c r="U119" s="749"/>
      <c r="V119" s="750"/>
      <c r="W119" s="751"/>
      <c r="X119" s="748" t="e">
        <f>IF($F115&lt;&gt;0,ROUND(AA118/$F115*100,4),0)</f>
        <v>#REF!</v>
      </c>
      <c r="Y119" s="749"/>
      <c r="Z119" s="750"/>
      <c r="AA119" s="751"/>
      <c r="AB119" s="748" t="e">
        <f>IF($F115&lt;&gt;0,ROUND(AE118/$F115*100,4),0)</f>
        <v>#REF!</v>
      </c>
      <c r="AC119" s="749"/>
      <c r="AD119" s="750"/>
      <c r="AE119" s="751"/>
      <c r="AF119" s="748" t="e">
        <f>IF($F115&lt;&gt;0,ROUND(AI118/$F115*100,4),0)</f>
        <v>#REF!</v>
      </c>
      <c r="AG119" s="749"/>
      <c r="AH119" s="750"/>
      <c r="AI119" s="751"/>
      <c r="AJ119" s="748" t="e">
        <f>IF($F115&lt;&gt;0,ROUND(AM118/$F115*100,4),0)</f>
        <v>#REF!</v>
      </c>
      <c r="AK119" s="749"/>
      <c r="AL119" s="750"/>
      <c r="AM119" s="751"/>
      <c r="AN119" s="748" t="e">
        <f>IF($F115&lt;&gt;0,ROUND(AQ118/$F115*100,4),0)</f>
        <v>#REF!</v>
      </c>
      <c r="AO119" s="749"/>
      <c r="AP119" s="750"/>
      <c r="AQ119" s="751"/>
      <c r="AR119" s="748" t="e">
        <f>IF($F115&lt;&gt;0,ROUND(AU118/$F115*100,4),0)</f>
        <v>#REF!</v>
      </c>
      <c r="AS119" s="749"/>
      <c r="AT119" s="750"/>
      <c r="AU119" s="751"/>
      <c r="AV119" s="748" t="e">
        <f>IF($F115&lt;&gt;0,ROUND(AY118/$F115*100,4),0)</f>
        <v>#REF!</v>
      </c>
      <c r="AW119" s="749"/>
      <c r="AX119" s="750"/>
      <c r="AY119" s="751"/>
      <c r="AZ119" s="748" t="e">
        <f>IF($F115&lt;&gt;0,ROUND(BC118/$F115*100,4),0)</f>
        <v>#REF!</v>
      </c>
      <c r="BA119" s="749"/>
      <c r="BB119" s="750"/>
      <c r="BC119" s="751"/>
      <c r="BD119" s="748" t="e">
        <f>IF($F115&lt;&gt;0,ROUND(BG118/$F115*100,4),0)</f>
        <v>#REF!</v>
      </c>
      <c r="BE119" s="749"/>
      <c r="BF119" s="750"/>
      <c r="BG119" s="751"/>
      <c r="BH119" s="748" t="e">
        <f>IF($F115&lt;&gt;0,ROUND(BK118/$F115*100,4),0)</f>
        <v>#REF!</v>
      </c>
      <c r="BI119" s="749"/>
      <c r="BJ119" s="750"/>
      <c r="BK119" s="751"/>
      <c r="BL119" s="748" t="e">
        <f>IF($F115&lt;&gt;0,ROUND(BO118/$F115*100,4),0)</f>
        <v>#REF!</v>
      </c>
      <c r="BM119" s="749"/>
      <c r="BN119" s="750"/>
      <c r="BO119" s="751"/>
      <c r="BP119" s="748" t="e">
        <f>IF($F115&lt;&gt;0,ROUND(BS118/$F115*100,4),0)</f>
        <v>#REF!</v>
      </c>
      <c r="BQ119" s="749"/>
      <c r="BR119" s="750"/>
      <c r="BS119" s="751"/>
      <c r="BT119" s="748" t="e">
        <f>IF($F115&lt;&gt;0,ROUND(BW118/$F115*100,4),0)</f>
        <v>#REF!</v>
      </c>
      <c r="BU119" s="749"/>
      <c r="BV119" s="750"/>
      <c r="BW119" s="751"/>
      <c r="BX119" s="748" t="e">
        <f>IF($F115&lt;&gt;0,ROUND(CA118/$F115*100,4),0)</f>
        <v>#REF!</v>
      </c>
      <c r="BY119" s="749"/>
      <c r="BZ119" s="750"/>
      <c r="CA119" s="751"/>
      <c r="CB119" s="748" t="e">
        <f>IF($F115&lt;&gt;0,ROUND(CE118/$F115*100,4),0)</f>
        <v>#REF!</v>
      </c>
      <c r="CC119" s="749"/>
      <c r="CD119" s="750"/>
      <c r="CE119" s="751"/>
      <c r="CF119" s="748" t="e">
        <f>IF($F115&lt;&gt;0,ROUND(CI118/$F115*100,4),0)</f>
        <v>#REF!</v>
      </c>
      <c r="CG119" s="749"/>
      <c r="CH119" s="750"/>
      <c r="CI119" s="751"/>
      <c r="CJ119" s="748" t="e">
        <f>IF($F115&lt;&gt;0,ROUND(CM118/$F115*100,4),0)</f>
        <v>#REF!</v>
      </c>
      <c r="CK119" s="749"/>
      <c r="CL119" s="750"/>
      <c r="CM119" s="751"/>
      <c r="CN119" s="748" t="e">
        <f>IF($F115&lt;&gt;0,ROUND(CQ118/$F115*100,4),0)</f>
        <v>#REF!</v>
      </c>
      <c r="CO119" s="749"/>
      <c r="CP119" s="750"/>
      <c r="CQ119" s="751"/>
      <c r="CR119" s="748" t="e">
        <f>IF($F115&lt;&gt;0,ROUND(CU118/$F115*100,4),0)</f>
        <v>#REF!</v>
      </c>
      <c r="CS119" s="749"/>
      <c r="CT119" s="750"/>
      <c r="CU119" s="751"/>
      <c r="CV119" s="748" t="e">
        <f>IF($F115&lt;&gt;0,ROUND(CY118/$F115*100,4),0)</f>
        <v>#REF!</v>
      </c>
      <c r="CW119" s="749"/>
      <c r="CX119" s="750"/>
      <c r="CY119" s="751"/>
      <c r="CZ119" s="748" t="e">
        <f>IF($F115&lt;&gt;0,ROUND(DC118/$F115*100,4),0)</f>
        <v>#REF!</v>
      </c>
      <c r="DA119" s="749"/>
      <c r="DB119" s="750"/>
      <c r="DC119" s="751"/>
      <c r="DD119" s="748" t="e">
        <f>IF($F115&lt;&gt;0,ROUND(DG118/$F115*100,4),0)</f>
        <v>#REF!</v>
      </c>
      <c r="DE119" s="749"/>
      <c r="DF119" s="750"/>
      <c r="DG119" s="751"/>
      <c r="DH119" s="748" t="e">
        <f>IF($F115&lt;&gt;0,ROUND(DK118/$F115*100,4),0)</f>
        <v>#REF!</v>
      </c>
      <c r="DI119" s="749"/>
      <c r="DJ119" s="750"/>
      <c r="DK119" s="751"/>
      <c r="DL119" s="748" t="e">
        <f>IF($F115&lt;&gt;0,ROUND(DO118/$F115*100,4),0)</f>
        <v>#REF!</v>
      </c>
      <c r="DM119" s="749"/>
      <c r="DN119" s="750"/>
      <c r="DO119" s="751"/>
      <c r="DP119" s="748" t="e">
        <f>IF($F115&lt;&gt;0,ROUND(DS118/$F115*100,4),0)</f>
        <v>#REF!</v>
      </c>
      <c r="DQ119" s="749"/>
      <c r="DR119" s="750"/>
      <c r="DS119" s="751"/>
      <c r="DT119" s="748" t="e">
        <f>IF($F115&lt;&gt;0,ROUND(DW118/$F115*100,4),0)</f>
        <v>#REF!</v>
      </c>
      <c r="DU119" s="749"/>
      <c r="DV119" s="750"/>
      <c r="DW119" s="751"/>
      <c r="DX119" s="748" t="e">
        <f>IF($F115&lt;&gt;0,ROUND(EA118/$F115*100,4),0)</f>
        <v>#REF!</v>
      </c>
      <c r="DY119" s="749"/>
      <c r="DZ119" s="750"/>
      <c r="EA119" s="751"/>
    </row>
    <row r="120" spans="2:131" ht="3.75" customHeight="1">
      <c r="B120" s="752"/>
      <c r="C120" s="753"/>
      <c r="D120" s="753"/>
      <c r="E120" s="753"/>
      <c r="F120" s="754"/>
      <c r="G120" s="755"/>
      <c r="H120" s="755"/>
      <c r="I120" s="755"/>
      <c r="J120" s="755"/>
      <c r="K120" s="756"/>
      <c r="L120" s="757"/>
      <c r="M120" s="757"/>
      <c r="N120" s="757"/>
      <c r="O120" s="757"/>
      <c r="P120" s="757"/>
      <c r="Q120" s="757"/>
      <c r="R120" s="757"/>
      <c r="S120" s="757"/>
      <c r="T120" s="757"/>
      <c r="U120" s="757"/>
      <c r="V120" s="757"/>
      <c r="W120" s="757"/>
      <c r="X120" s="757"/>
      <c r="Y120" s="757"/>
      <c r="Z120" s="757"/>
      <c r="AA120" s="757"/>
      <c r="AB120" s="757"/>
      <c r="AC120" s="757"/>
      <c r="AD120" s="757"/>
      <c r="AE120" s="757"/>
      <c r="AF120" s="757"/>
      <c r="AG120" s="757"/>
      <c r="AH120" s="757"/>
      <c r="AI120" s="757"/>
      <c r="AJ120" s="757"/>
      <c r="AK120" s="757"/>
      <c r="AL120" s="757"/>
      <c r="AM120" s="757"/>
      <c r="AN120" s="757"/>
      <c r="AO120" s="757"/>
      <c r="AP120" s="757"/>
      <c r="AQ120" s="757"/>
      <c r="AR120" s="757"/>
      <c r="AS120" s="757"/>
      <c r="AT120" s="757"/>
      <c r="AU120" s="757"/>
      <c r="AV120" s="757"/>
      <c r="AW120" s="757"/>
      <c r="AX120" s="757"/>
      <c r="AY120" s="757"/>
      <c r="AZ120" s="757"/>
      <c r="BA120" s="757"/>
      <c r="BB120" s="757"/>
      <c r="BC120" s="757"/>
      <c r="BD120" s="757"/>
      <c r="BE120" s="757"/>
      <c r="BF120" s="757"/>
      <c r="BG120" s="757"/>
      <c r="BH120" s="757"/>
      <c r="BI120" s="757"/>
      <c r="BJ120" s="757"/>
      <c r="BK120" s="757"/>
      <c r="BL120" s="757"/>
      <c r="BM120" s="757"/>
      <c r="BN120" s="757"/>
      <c r="BO120" s="757"/>
      <c r="BP120" s="757"/>
      <c r="BQ120" s="757"/>
      <c r="BR120" s="757"/>
      <c r="BS120" s="757"/>
      <c r="BT120" s="757"/>
      <c r="BU120" s="757"/>
      <c r="BV120" s="757"/>
      <c r="BW120" s="757"/>
      <c r="BX120" s="757"/>
      <c r="BY120" s="757"/>
      <c r="BZ120" s="757"/>
      <c r="CA120" s="757"/>
      <c r="CB120" s="757"/>
      <c r="CC120" s="757"/>
      <c r="CD120" s="757"/>
      <c r="CE120" s="757"/>
      <c r="CF120" s="757"/>
      <c r="CG120" s="757"/>
      <c r="CH120" s="757"/>
      <c r="CI120" s="757"/>
      <c r="CJ120" s="757"/>
      <c r="CK120" s="757"/>
      <c r="CL120" s="757"/>
      <c r="CM120" s="757"/>
      <c r="CN120" s="757"/>
      <c r="CO120" s="757"/>
      <c r="CP120" s="757"/>
      <c r="CQ120" s="757"/>
      <c r="CR120" s="757"/>
      <c r="CS120" s="757"/>
      <c r="CT120" s="757"/>
      <c r="CU120" s="757"/>
      <c r="CV120" s="757"/>
      <c r="CW120" s="757"/>
      <c r="CX120" s="757"/>
      <c r="CY120" s="757"/>
      <c r="CZ120" s="757"/>
      <c r="DA120" s="757"/>
      <c r="DB120" s="757"/>
      <c r="DC120" s="757"/>
      <c r="DD120" s="757"/>
      <c r="DE120" s="757"/>
      <c r="DF120" s="757"/>
      <c r="DG120" s="757"/>
      <c r="DH120" s="757"/>
      <c r="DI120" s="757"/>
      <c r="DJ120" s="757"/>
      <c r="DK120" s="757"/>
      <c r="DL120" s="757"/>
      <c r="DM120" s="757"/>
      <c r="DN120" s="757"/>
      <c r="DO120" s="757"/>
      <c r="DP120" s="757"/>
      <c r="DQ120" s="757"/>
      <c r="DR120" s="757"/>
      <c r="DS120" s="757"/>
      <c r="DT120" s="757"/>
      <c r="DU120" s="757"/>
      <c r="DV120" s="757"/>
      <c r="DW120" s="757"/>
      <c r="DX120" s="757"/>
      <c r="DY120" s="757"/>
      <c r="DZ120" s="757"/>
      <c r="EA120" s="757"/>
    </row>
    <row r="121" spans="2:131" ht="12.75" customHeight="1">
      <c r="B121" s="758" t="s">
        <v>685</v>
      </c>
      <c r="C121" s="759" t="s">
        <v>686</v>
      </c>
      <c r="D121" s="760"/>
      <c r="E121" s="761"/>
      <c r="F121" s="637" t="e">
        <f>F115-F117-F123</f>
        <v>#REF!</v>
      </c>
      <c r="G121" s="638" t="e">
        <f>IF(F121=0,0,F121/F$115)</f>
        <v>#REF!</v>
      </c>
      <c r="H121" s="762"/>
      <c r="I121" s="763"/>
      <c r="J121" s="763"/>
      <c r="K121" s="763"/>
      <c r="L121" s="764"/>
      <c r="M121" s="765"/>
      <c r="N121" s="765"/>
      <c r="O121" s="766"/>
      <c r="P121" s="764"/>
      <c r="Q121" s="764"/>
      <c r="R121" s="764"/>
      <c r="S121" s="767"/>
      <c r="T121" s="764"/>
      <c r="U121" s="764"/>
      <c r="V121" s="764"/>
      <c r="W121" s="767"/>
      <c r="X121" s="764"/>
      <c r="Y121" s="764"/>
      <c r="Z121" s="764"/>
      <c r="AA121" s="767"/>
      <c r="AB121" s="764"/>
      <c r="AC121" s="764"/>
      <c r="AD121" s="764"/>
      <c r="AE121" s="767"/>
      <c r="AF121" s="764"/>
      <c r="AG121" s="764"/>
      <c r="AH121" s="764"/>
      <c r="AI121" s="767"/>
      <c r="AJ121" s="764"/>
      <c r="AK121" s="764"/>
      <c r="AL121" s="764"/>
      <c r="AM121" s="767"/>
      <c r="AN121" s="764"/>
      <c r="AO121" s="764"/>
      <c r="AP121" s="764"/>
      <c r="AQ121" s="767"/>
      <c r="AR121" s="764"/>
      <c r="AS121" s="764"/>
      <c r="AT121" s="764"/>
      <c r="AU121" s="767"/>
      <c r="AV121" s="764"/>
      <c r="AW121" s="764"/>
      <c r="AX121" s="764"/>
      <c r="AY121" s="767"/>
      <c r="AZ121" s="764"/>
      <c r="BA121" s="764"/>
      <c r="BB121" s="764"/>
      <c r="BC121" s="767"/>
      <c r="BD121" s="764"/>
      <c r="BE121" s="764"/>
      <c r="BF121" s="764"/>
      <c r="BG121" s="767"/>
      <c r="BH121" s="764"/>
      <c r="BI121" s="764"/>
      <c r="BJ121" s="764"/>
      <c r="BK121" s="767"/>
      <c r="BL121" s="764"/>
      <c r="BM121" s="764"/>
      <c r="BN121" s="764"/>
      <c r="BO121" s="767"/>
      <c r="BP121" s="764"/>
      <c r="BQ121" s="764"/>
      <c r="BR121" s="764"/>
      <c r="BS121" s="767"/>
      <c r="BT121" s="764"/>
      <c r="BU121" s="764"/>
      <c r="BV121" s="764"/>
      <c r="BW121" s="767"/>
      <c r="BX121" s="764"/>
      <c r="BY121" s="764"/>
      <c r="BZ121" s="764"/>
      <c r="CA121" s="767"/>
      <c r="CB121" s="764"/>
      <c r="CC121" s="764"/>
      <c r="CD121" s="764"/>
      <c r="CE121" s="767"/>
      <c r="CF121" s="764"/>
      <c r="CG121" s="764"/>
      <c r="CH121" s="764"/>
      <c r="CI121" s="767"/>
      <c r="CJ121" s="764"/>
      <c r="CK121" s="764"/>
      <c r="CL121" s="764"/>
      <c r="CM121" s="767"/>
      <c r="CN121" s="764"/>
      <c r="CO121" s="764"/>
      <c r="CP121" s="764"/>
      <c r="CQ121" s="767"/>
      <c r="CR121" s="764"/>
      <c r="CS121" s="764"/>
      <c r="CT121" s="764"/>
      <c r="CU121" s="767"/>
      <c r="CV121" s="764"/>
      <c r="CW121" s="764"/>
      <c r="CX121" s="764"/>
      <c r="CY121" s="767"/>
      <c r="CZ121" s="764"/>
      <c r="DA121" s="764"/>
      <c r="DB121" s="764"/>
      <c r="DC121" s="767"/>
      <c r="DD121" s="764"/>
      <c r="DE121" s="764"/>
      <c r="DF121" s="764"/>
      <c r="DG121" s="767"/>
      <c r="DH121" s="764"/>
      <c r="DI121" s="764"/>
      <c r="DJ121" s="764"/>
      <c r="DK121" s="767"/>
      <c r="DL121" s="764"/>
      <c r="DM121" s="764"/>
      <c r="DN121" s="764"/>
      <c r="DO121" s="767"/>
      <c r="DP121" s="764"/>
      <c r="DQ121" s="764"/>
      <c r="DR121" s="764"/>
      <c r="DS121" s="767"/>
      <c r="DT121" s="764"/>
      <c r="DU121" s="764"/>
      <c r="DV121" s="764"/>
      <c r="DW121" s="767"/>
      <c r="DX121" s="764"/>
      <c r="DY121" s="764"/>
      <c r="DZ121" s="764"/>
      <c r="EA121" s="767"/>
    </row>
    <row r="122" spans="2:131" ht="3.75" customHeight="1">
      <c r="B122" s="768"/>
      <c r="C122" s="769"/>
      <c r="D122" s="769"/>
      <c r="E122" s="770"/>
      <c r="F122" s="771"/>
      <c r="G122" s="772"/>
      <c r="H122" s="772"/>
      <c r="I122" s="772"/>
      <c r="J122" s="772"/>
      <c r="K122" s="772"/>
      <c r="L122" s="773"/>
      <c r="M122" s="771"/>
      <c r="N122" s="771"/>
      <c r="O122" s="774"/>
      <c r="P122" s="773"/>
      <c r="Q122" s="773"/>
      <c r="R122" s="773"/>
      <c r="S122" s="773"/>
      <c r="T122" s="773"/>
      <c r="U122" s="773"/>
      <c r="V122" s="773"/>
      <c r="W122" s="773"/>
      <c r="X122" s="773"/>
      <c r="Y122" s="773"/>
      <c r="Z122" s="773"/>
      <c r="AA122" s="773"/>
      <c r="AB122" s="773"/>
      <c r="AC122" s="773"/>
      <c r="AD122" s="773"/>
      <c r="AE122" s="773"/>
      <c r="AF122" s="773"/>
      <c r="AG122" s="773"/>
      <c r="AH122" s="773"/>
      <c r="AI122" s="773"/>
      <c r="AJ122" s="773"/>
      <c r="AK122" s="773"/>
      <c r="AL122" s="773"/>
      <c r="AM122" s="773"/>
      <c r="AN122" s="773"/>
      <c r="AO122" s="773"/>
      <c r="AP122" s="773"/>
      <c r="AQ122" s="773"/>
      <c r="AR122" s="773"/>
      <c r="AS122" s="773"/>
      <c r="AT122" s="773"/>
      <c r="AU122" s="773"/>
      <c r="AV122" s="773"/>
      <c r="AW122" s="773"/>
      <c r="AX122" s="773"/>
      <c r="AY122" s="773"/>
      <c r="AZ122" s="773"/>
      <c r="BA122" s="773"/>
      <c r="BB122" s="773"/>
      <c r="BC122" s="773"/>
      <c r="BD122" s="773"/>
      <c r="BE122" s="773"/>
      <c r="BF122" s="773"/>
      <c r="BG122" s="773"/>
      <c r="BH122" s="773"/>
      <c r="BI122" s="773"/>
      <c r="BJ122" s="773"/>
      <c r="BK122" s="773"/>
      <c r="BL122" s="773"/>
      <c r="BM122" s="773"/>
      <c r="BN122" s="773"/>
      <c r="BO122" s="773"/>
      <c r="BP122" s="773"/>
      <c r="BQ122" s="773"/>
      <c r="BR122" s="773"/>
      <c r="BS122" s="773"/>
      <c r="BT122" s="773"/>
      <c r="BU122" s="773"/>
      <c r="BV122" s="773"/>
      <c r="BW122" s="773"/>
      <c r="BX122" s="773"/>
      <c r="BY122" s="773"/>
      <c r="BZ122" s="773"/>
      <c r="CA122" s="773"/>
      <c r="CB122" s="773"/>
      <c r="CC122" s="773"/>
      <c r="CD122" s="773"/>
      <c r="CE122" s="773"/>
      <c r="CF122" s="773"/>
      <c r="CG122" s="773"/>
      <c r="CH122" s="773"/>
      <c r="CI122" s="773"/>
      <c r="CJ122" s="773"/>
      <c r="CK122" s="773"/>
      <c r="CL122" s="773"/>
      <c r="CM122" s="773"/>
      <c r="CN122" s="773"/>
      <c r="CO122" s="773"/>
      <c r="CP122" s="773"/>
      <c r="CQ122" s="773"/>
      <c r="CR122" s="773"/>
      <c r="CS122" s="773"/>
      <c r="CT122" s="773"/>
      <c r="CU122" s="773"/>
      <c r="CV122" s="773"/>
      <c r="CW122" s="773"/>
      <c r="CX122" s="773"/>
      <c r="CY122" s="773"/>
      <c r="CZ122" s="773"/>
      <c r="DA122" s="773"/>
      <c r="DB122" s="773"/>
      <c r="DC122" s="773"/>
      <c r="DD122" s="773"/>
      <c r="DE122" s="773"/>
      <c r="DF122" s="773"/>
      <c r="DG122" s="773"/>
      <c r="DH122" s="773"/>
      <c r="DI122" s="773"/>
      <c r="DJ122" s="773"/>
      <c r="DK122" s="773"/>
      <c r="DL122" s="773"/>
      <c r="DM122" s="773"/>
      <c r="DN122" s="773"/>
      <c r="DO122" s="773"/>
      <c r="DP122" s="773"/>
      <c r="DQ122" s="773"/>
      <c r="DR122" s="773"/>
      <c r="DS122" s="773"/>
      <c r="DT122" s="773"/>
      <c r="DU122" s="773"/>
      <c r="DV122" s="773"/>
      <c r="DW122" s="773"/>
      <c r="DX122" s="773"/>
      <c r="DY122" s="773"/>
      <c r="DZ122" s="773"/>
      <c r="EA122" s="773"/>
    </row>
    <row r="123" spans="2:131" ht="12.75" customHeight="1">
      <c r="B123" s="775" t="s">
        <v>687</v>
      </c>
      <c r="C123" s="760" t="s">
        <v>688</v>
      </c>
      <c r="D123" s="760"/>
      <c r="E123" s="776"/>
      <c r="F123" s="568"/>
      <c r="G123" s="777"/>
      <c r="H123" s="763"/>
      <c r="I123" s="763"/>
      <c r="J123" s="763"/>
      <c r="K123" s="763"/>
      <c r="L123" s="764"/>
      <c r="M123" s="765"/>
      <c r="N123" s="765"/>
      <c r="O123" s="766"/>
      <c r="P123" s="764"/>
      <c r="Q123" s="764"/>
      <c r="R123" s="764"/>
      <c r="S123" s="767"/>
      <c r="T123" s="764"/>
      <c r="U123" s="764"/>
      <c r="V123" s="764"/>
      <c r="W123" s="767"/>
      <c r="X123" s="764"/>
      <c r="Y123" s="764"/>
      <c r="Z123" s="764"/>
      <c r="AA123" s="767"/>
      <c r="AB123" s="764"/>
      <c r="AC123" s="764"/>
      <c r="AD123" s="764"/>
      <c r="AE123" s="767"/>
      <c r="AF123" s="764"/>
      <c r="AG123" s="764"/>
      <c r="AH123" s="764"/>
      <c r="AI123" s="767"/>
      <c r="AJ123" s="764"/>
      <c r="AK123" s="764"/>
      <c r="AL123" s="764"/>
      <c r="AM123" s="767"/>
      <c r="AN123" s="764"/>
      <c r="AO123" s="764"/>
      <c r="AP123" s="764"/>
      <c r="AQ123" s="767"/>
      <c r="AR123" s="764"/>
      <c r="AS123" s="764"/>
      <c r="AT123" s="764"/>
      <c r="AU123" s="767"/>
      <c r="AV123" s="764"/>
      <c r="AW123" s="764"/>
      <c r="AX123" s="764"/>
      <c r="AY123" s="767"/>
      <c r="AZ123" s="764"/>
      <c r="BA123" s="764"/>
      <c r="BB123" s="764"/>
      <c r="BC123" s="767"/>
      <c r="BD123" s="764"/>
      <c r="BE123" s="764"/>
      <c r="BF123" s="764"/>
      <c r="BG123" s="767"/>
      <c r="BH123" s="764"/>
      <c r="BI123" s="764"/>
      <c r="BJ123" s="764"/>
      <c r="BK123" s="767"/>
      <c r="BL123" s="764"/>
      <c r="BM123" s="764"/>
      <c r="BN123" s="764"/>
      <c r="BO123" s="767"/>
      <c r="BP123" s="764"/>
      <c r="BQ123" s="764"/>
      <c r="BR123" s="764"/>
      <c r="BS123" s="767"/>
      <c r="BT123" s="764"/>
      <c r="BU123" s="764"/>
      <c r="BV123" s="764"/>
      <c r="BW123" s="767"/>
      <c r="BX123" s="764"/>
      <c r="BY123" s="764"/>
      <c r="BZ123" s="764"/>
      <c r="CA123" s="767"/>
      <c r="CB123" s="764"/>
      <c r="CC123" s="764"/>
      <c r="CD123" s="764"/>
      <c r="CE123" s="767"/>
      <c r="CF123" s="764"/>
      <c r="CG123" s="764"/>
      <c r="CH123" s="764"/>
      <c r="CI123" s="767"/>
      <c r="CJ123" s="764"/>
      <c r="CK123" s="764"/>
      <c r="CL123" s="764"/>
      <c r="CM123" s="767"/>
      <c r="CN123" s="764"/>
      <c r="CO123" s="764"/>
      <c r="CP123" s="764"/>
      <c r="CQ123" s="767"/>
      <c r="CR123" s="764"/>
      <c r="CS123" s="764"/>
      <c r="CT123" s="764"/>
      <c r="CU123" s="767"/>
      <c r="CV123" s="764"/>
      <c r="CW123" s="764"/>
      <c r="CX123" s="764"/>
      <c r="CY123" s="767"/>
      <c r="CZ123" s="764"/>
      <c r="DA123" s="764"/>
      <c r="DB123" s="764"/>
      <c r="DC123" s="767"/>
      <c r="DD123" s="764"/>
      <c r="DE123" s="764"/>
      <c r="DF123" s="764"/>
      <c r="DG123" s="767"/>
      <c r="DH123" s="764"/>
      <c r="DI123" s="764"/>
      <c r="DJ123" s="764"/>
      <c r="DK123" s="767"/>
      <c r="DL123" s="764"/>
      <c r="DM123" s="764"/>
      <c r="DN123" s="764"/>
      <c r="DO123" s="767"/>
      <c r="DP123" s="764"/>
      <c r="DQ123" s="764"/>
      <c r="DR123" s="764"/>
      <c r="DS123" s="767"/>
      <c r="DT123" s="764"/>
      <c r="DU123" s="764"/>
      <c r="DV123" s="764"/>
      <c r="DW123" s="767"/>
      <c r="DX123" s="764"/>
      <c r="DY123" s="764"/>
      <c r="DZ123" s="764"/>
      <c r="EA123" s="767"/>
    </row>
    <row r="124" spans="2:131" ht="3.75" hidden="1" customHeight="1">
      <c r="B124" s="768"/>
      <c r="C124" s="769"/>
      <c r="D124" s="769"/>
      <c r="E124" s="770"/>
      <c r="F124" s="771"/>
      <c r="G124" s="772"/>
      <c r="H124" s="772"/>
      <c r="I124" s="772"/>
      <c r="J124" s="772"/>
      <c r="K124" s="772"/>
      <c r="L124" s="773"/>
      <c r="M124" s="771"/>
      <c r="N124" s="771"/>
      <c r="O124" s="771"/>
      <c r="P124" s="773"/>
      <c r="Q124" s="773"/>
      <c r="R124" s="773"/>
      <c r="S124" s="773"/>
      <c r="T124" s="773"/>
      <c r="U124" s="773"/>
      <c r="V124" s="773"/>
      <c r="W124" s="773"/>
      <c r="X124" s="773"/>
      <c r="Y124" s="773"/>
      <c r="Z124" s="773"/>
      <c r="AA124" s="773"/>
      <c r="AB124" s="773"/>
      <c r="AC124" s="773"/>
      <c r="AD124" s="773"/>
      <c r="AE124" s="773"/>
      <c r="AF124" s="773"/>
      <c r="AG124" s="773"/>
      <c r="AH124" s="773"/>
      <c r="AI124" s="773"/>
      <c r="AJ124" s="773"/>
      <c r="AK124" s="773"/>
      <c r="AL124" s="773"/>
      <c r="AM124" s="773"/>
      <c r="AN124" s="773"/>
      <c r="AO124" s="773"/>
      <c r="AP124" s="773"/>
      <c r="AQ124" s="773"/>
      <c r="AR124" s="773"/>
      <c r="AS124" s="773"/>
      <c r="AT124" s="773"/>
      <c r="AU124" s="773"/>
      <c r="AV124" s="773"/>
      <c r="AW124" s="773"/>
      <c r="AX124" s="773"/>
      <c r="AY124" s="773"/>
      <c r="AZ124" s="773"/>
      <c r="BA124" s="773"/>
      <c r="BB124" s="773"/>
      <c r="BC124" s="773"/>
      <c r="BD124" s="773"/>
      <c r="BE124" s="773"/>
      <c r="BF124" s="773"/>
      <c r="BG124" s="773"/>
      <c r="BH124" s="773"/>
      <c r="BI124" s="773"/>
      <c r="BJ124" s="773"/>
      <c r="BK124" s="773"/>
      <c r="BL124" s="773"/>
      <c r="BM124" s="773"/>
      <c r="BN124" s="773"/>
      <c r="BO124" s="773"/>
      <c r="BP124" s="773"/>
      <c r="BQ124" s="773"/>
      <c r="BR124" s="773"/>
      <c r="BS124" s="773"/>
      <c r="BT124" s="773"/>
      <c r="BU124" s="773"/>
      <c r="BV124" s="773"/>
      <c r="BW124" s="773"/>
      <c r="BX124" s="773"/>
      <c r="BY124" s="773"/>
      <c r="BZ124" s="773"/>
      <c r="CA124" s="773"/>
      <c r="CB124" s="773"/>
      <c r="CC124" s="773"/>
      <c r="CD124" s="773"/>
      <c r="CE124" s="773"/>
      <c r="CF124" s="773"/>
      <c r="CG124" s="773"/>
      <c r="CH124" s="773"/>
      <c r="CI124" s="773"/>
      <c r="CJ124" s="773"/>
      <c r="CK124" s="773"/>
      <c r="CL124" s="773"/>
      <c r="CM124" s="773"/>
      <c r="CN124" s="773"/>
      <c r="CO124" s="773"/>
      <c r="CP124" s="773"/>
      <c r="CQ124" s="773"/>
      <c r="CR124" s="773"/>
      <c r="CS124" s="773"/>
      <c r="CT124" s="773"/>
      <c r="CU124" s="773"/>
      <c r="CV124" s="773"/>
      <c r="CW124" s="773"/>
      <c r="CX124" s="773"/>
      <c r="CY124" s="773"/>
      <c r="CZ124" s="773"/>
      <c r="DA124" s="773"/>
      <c r="DB124" s="773"/>
      <c r="DC124" s="773"/>
      <c r="DD124" s="773"/>
      <c r="DE124" s="773"/>
      <c r="DF124" s="773"/>
      <c r="DG124" s="773"/>
      <c r="DH124" s="773"/>
      <c r="DI124" s="773"/>
      <c r="DJ124" s="773"/>
      <c r="DK124" s="773"/>
      <c r="DL124" s="773"/>
      <c r="DM124" s="773"/>
      <c r="DN124" s="773"/>
      <c r="DO124" s="773"/>
      <c r="DP124" s="773"/>
      <c r="DQ124" s="773"/>
      <c r="DR124" s="773"/>
      <c r="DS124" s="773"/>
      <c r="DT124" s="773"/>
      <c r="DU124" s="773"/>
      <c r="DV124" s="773"/>
      <c r="DW124" s="773"/>
      <c r="DX124" s="773"/>
      <c r="DY124" s="773"/>
      <c r="DZ124" s="773"/>
      <c r="EA124" s="773"/>
    </row>
    <row r="125" spans="2:131" ht="12.75" hidden="1" customHeight="1">
      <c r="B125" s="778" t="s">
        <v>687</v>
      </c>
      <c r="C125" s="779" t="s">
        <v>689</v>
      </c>
      <c r="D125" s="780"/>
      <c r="E125" s="781" t="s">
        <v>690</v>
      </c>
      <c r="F125" s="782"/>
      <c r="G125" s="783"/>
      <c r="H125" s="784"/>
      <c r="I125" s="785"/>
      <c r="J125" s="785"/>
      <c r="K125" s="785"/>
      <c r="L125" s="786"/>
      <c r="M125" s="787"/>
      <c r="N125" s="788"/>
      <c r="O125" s="789"/>
      <c r="P125" s="786"/>
      <c r="Q125" s="787"/>
      <c r="R125" s="788"/>
      <c r="S125" s="789"/>
      <c r="T125" s="786"/>
      <c r="U125" s="787"/>
      <c r="V125" s="787"/>
      <c r="W125" s="790">
        <f>S125</f>
        <v>0</v>
      </c>
      <c r="X125" s="786"/>
      <c r="Y125" s="787"/>
      <c r="Z125" s="787"/>
      <c r="AA125" s="790">
        <f>W125</f>
        <v>0</v>
      </c>
      <c r="AB125" s="786"/>
      <c r="AC125" s="787"/>
      <c r="AD125" s="787"/>
      <c r="AE125" s="790">
        <f>AA125</f>
        <v>0</v>
      </c>
      <c r="AF125" s="786"/>
      <c r="AG125" s="787"/>
      <c r="AH125" s="787"/>
      <c r="AI125" s="790">
        <f>AE125</f>
        <v>0</v>
      </c>
      <c r="AJ125" s="786"/>
      <c r="AK125" s="787"/>
      <c r="AL125" s="787"/>
      <c r="AM125" s="790">
        <f>AI125</f>
        <v>0</v>
      </c>
      <c r="AN125" s="786"/>
      <c r="AO125" s="787"/>
      <c r="AP125" s="787"/>
      <c r="AQ125" s="790">
        <f>AM125</f>
        <v>0</v>
      </c>
      <c r="AR125" s="786"/>
      <c r="AS125" s="787"/>
      <c r="AT125" s="787"/>
      <c r="AU125" s="790">
        <f>AQ125</f>
        <v>0</v>
      </c>
      <c r="AV125" s="786"/>
      <c r="AW125" s="787"/>
      <c r="AX125" s="787"/>
      <c r="AY125" s="790">
        <f>AU125</f>
        <v>0</v>
      </c>
      <c r="AZ125" s="786"/>
      <c r="BA125" s="787"/>
      <c r="BB125" s="787"/>
      <c r="BC125" s="790">
        <f>AY125</f>
        <v>0</v>
      </c>
      <c r="BD125" s="786"/>
      <c r="BE125" s="787"/>
      <c r="BF125" s="787"/>
      <c r="BG125" s="790">
        <f>BC125</f>
        <v>0</v>
      </c>
      <c r="BH125" s="786"/>
      <c r="BI125" s="787"/>
      <c r="BJ125" s="787"/>
      <c r="BK125" s="790">
        <f>BG125</f>
        <v>0</v>
      </c>
      <c r="BL125" s="786"/>
      <c r="BM125" s="787"/>
      <c r="BN125" s="787"/>
      <c r="BO125" s="790">
        <f>BK125</f>
        <v>0</v>
      </c>
      <c r="BP125" s="786"/>
      <c r="BQ125" s="787"/>
      <c r="BR125" s="787"/>
      <c r="BS125" s="790">
        <f>BO125</f>
        <v>0</v>
      </c>
      <c r="BT125" s="786"/>
      <c r="BU125" s="787"/>
      <c r="BV125" s="787"/>
      <c r="BW125" s="790">
        <f>BS125</f>
        <v>0</v>
      </c>
      <c r="BX125" s="786"/>
      <c r="BY125" s="787"/>
      <c r="BZ125" s="787"/>
      <c r="CA125" s="790">
        <f>BW125</f>
        <v>0</v>
      </c>
      <c r="CB125" s="786"/>
      <c r="CC125" s="787"/>
      <c r="CD125" s="787"/>
      <c r="CE125" s="790">
        <f>CA125</f>
        <v>0</v>
      </c>
      <c r="CF125" s="786"/>
      <c r="CG125" s="787"/>
      <c r="CH125" s="787"/>
      <c r="CI125" s="790">
        <f>CE125</f>
        <v>0</v>
      </c>
      <c r="CJ125" s="786"/>
      <c r="CK125" s="787"/>
      <c r="CL125" s="787"/>
      <c r="CM125" s="790">
        <f>CI125</f>
        <v>0</v>
      </c>
      <c r="CN125" s="786"/>
      <c r="CO125" s="787"/>
      <c r="CP125" s="787"/>
      <c r="CQ125" s="790">
        <f>CM125</f>
        <v>0</v>
      </c>
      <c r="CR125" s="786"/>
      <c r="CS125" s="787"/>
      <c r="CT125" s="787"/>
      <c r="CU125" s="790">
        <f>CQ125</f>
        <v>0</v>
      </c>
      <c r="CV125" s="786"/>
      <c r="CW125" s="787"/>
      <c r="CX125" s="787"/>
      <c r="CY125" s="790">
        <f>CU125</f>
        <v>0</v>
      </c>
      <c r="CZ125" s="786"/>
      <c r="DA125" s="787"/>
      <c r="DB125" s="787"/>
      <c r="DC125" s="790">
        <f>CY125</f>
        <v>0</v>
      </c>
      <c r="DD125" s="786"/>
      <c r="DE125" s="787"/>
      <c r="DF125" s="787"/>
      <c r="DG125" s="790">
        <f>DC125</f>
        <v>0</v>
      </c>
      <c r="DH125" s="786"/>
      <c r="DI125" s="787"/>
      <c r="DJ125" s="787"/>
      <c r="DK125" s="790">
        <f>DG125</f>
        <v>0</v>
      </c>
      <c r="DL125" s="786"/>
      <c r="DM125" s="787"/>
      <c r="DN125" s="787"/>
      <c r="DO125" s="790">
        <f>DK125</f>
        <v>0</v>
      </c>
      <c r="DP125" s="786"/>
      <c r="DQ125" s="787"/>
      <c r="DR125" s="787"/>
      <c r="DS125" s="790">
        <f>DO125</f>
        <v>0</v>
      </c>
      <c r="DT125" s="786"/>
      <c r="DU125" s="787"/>
      <c r="DV125" s="787"/>
      <c r="DW125" s="790">
        <f>DS125</f>
        <v>0</v>
      </c>
      <c r="DX125" s="786"/>
      <c r="DY125" s="787"/>
      <c r="DZ125" s="787"/>
      <c r="EA125" s="790">
        <f>DW125</f>
        <v>0</v>
      </c>
    </row>
    <row r="126" spans="2:131" ht="12.75" hidden="1" customHeight="1">
      <c r="B126" s="791"/>
      <c r="C126" s="792"/>
      <c r="D126" s="793"/>
      <c r="E126" s="794" t="s">
        <v>691</v>
      </c>
      <c r="F126" s="795"/>
      <c r="G126" s="796"/>
      <c r="H126" s="797"/>
      <c r="I126" s="798"/>
      <c r="J126" s="798"/>
      <c r="K126" s="798"/>
      <c r="L126" s="799"/>
      <c r="M126" s="800"/>
      <c r="N126" s="801"/>
      <c r="O126" s="802">
        <f>O125</f>
        <v>0</v>
      </c>
      <c r="P126" s="799"/>
      <c r="Q126" s="800"/>
      <c r="R126" s="801"/>
      <c r="S126" s="802">
        <f>S125+O126</f>
        <v>0</v>
      </c>
      <c r="T126" s="799"/>
      <c r="U126" s="800"/>
      <c r="V126" s="800"/>
      <c r="W126" s="802">
        <f>W125+S126</f>
        <v>0</v>
      </c>
      <c r="X126" s="799"/>
      <c r="Y126" s="800"/>
      <c r="Z126" s="800"/>
      <c r="AA126" s="802">
        <f>AA125+W126</f>
        <v>0</v>
      </c>
      <c r="AB126" s="799"/>
      <c r="AC126" s="800"/>
      <c r="AD126" s="800"/>
      <c r="AE126" s="802">
        <f>AE125+AA126</f>
        <v>0</v>
      </c>
      <c r="AF126" s="799"/>
      <c r="AG126" s="800"/>
      <c r="AH126" s="800"/>
      <c r="AI126" s="802">
        <f>AI125+AE126</f>
        <v>0</v>
      </c>
      <c r="AJ126" s="799"/>
      <c r="AK126" s="800"/>
      <c r="AL126" s="800"/>
      <c r="AM126" s="802">
        <f>AM125+AI126</f>
        <v>0</v>
      </c>
      <c r="AN126" s="799"/>
      <c r="AO126" s="800"/>
      <c r="AP126" s="800"/>
      <c r="AQ126" s="802">
        <f>AQ125+AM126</f>
        <v>0</v>
      </c>
      <c r="AR126" s="799"/>
      <c r="AS126" s="800"/>
      <c r="AT126" s="800"/>
      <c r="AU126" s="802">
        <f>AU125+AQ126</f>
        <v>0</v>
      </c>
      <c r="AV126" s="799"/>
      <c r="AW126" s="800"/>
      <c r="AX126" s="800"/>
      <c r="AY126" s="802">
        <f>AY125+AU126</f>
        <v>0</v>
      </c>
      <c r="AZ126" s="799"/>
      <c r="BA126" s="800"/>
      <c r="BB126" s="800"/>
      <c r="BC126" s="802">
        <f>BC125+AY126</f>
        <v>0</v>
      </c>
      <c r="BD126" s="799"/>
      <c r="BE126" s="800"/>
      <c r="BF126" s="800"/>
      <c r="BG126" s="802">
        <f>BG125+BC126</f>
        <v>0</v>
      </c>
      <c r="BH126" s="799"/>
      <c r="BI126" s="800"/>
      <c r="BJ126" s="800"/>
      <c r="BK126" s="802">
        <f>BK125+BG126</f>
        <v>0</v>
      </c>
      <c r="BL126" s="799"/>
      <c r="BM126" s="800"/>
      <c r="BN126" s="800"/>
      <c r="BO126" s="802">
        <f>BO125+BK126</f>
        <v>0</v>
      </c>
      <c r="BP126" s="799"/>
      <c r="BQ126" s="800"/>
      <c r="BR126" s="800"/>
      <c r="BS126" s="802">
        <f>BS125+BO126</f>
        <v>0</v>
      </c>
      <c r="BT126" s="799"/>
      <c r="BU126" s="800"/>
      <c r="BV126" s="800"/>
      <c r="BW126" s="802">
        <f>BW125+BS126</f>
        <v>0</v>
      </c>
      <c r="BX126" s="799"/>
      <c r="BY126" s="800"/>
      <c r="BZ126" s="800"/>
      <c r="CA126" s="802">
        <f>CA125+BW126</f>
        <v>0</v>
      </c>
      <c r="CB126" s="799"/>
      <c r="CC126" s="800"/>
      <c r="CD126" s="800"/>
      <c r="CE126" s="802">
        <f>CE125+CA126</f>
        <v>0</v>
      </c>
      <c r="CF126" s="799"/>
      <c r="CG126" s="800"/>
      <c r="CH126" s="800"/>
      <c r="CI126" s="802">
        <f>CI125+CE126</f>
        <v>0</v>
      </c>
      <c r="CJ126" s="799"/>
      <c r="CK126" s="800"/>
      <c r="CL126" s="800"/>
      <c r="CM126" s="802">
        <f>CM125+CI126</f>
        <v>0</v>
      </c>
      <c r="CN126" s="799"/>
      <c r="CO126" s="800"/>
      <c r="CP126" s="800"/>
      <c r="CQ126" s="802">
        <f>CQ125+CM126</f>
        <v>0</v>
      </c>
      <c r="CR126" s="799"/>
      <c r="CS126" s="800"/>
      <c r="CT126" s="800"/>
      <c r="CU126" s="802">
        <f>CU125+CQ126</f>
        <v>0</v>
      </c>
      <c r="CV126" s="799"/>
      <c r="CW126" s="800"/>
      <c r="CX126" s="800"/>
      <c r="CY126" s="802">
        <f>CY125+CU126</f>
        <v>0</v>
      </c>
      <c r="CZ126" s="799"/>
      <c r="DA126" s="800"/>
      <c r="DB126" s="800"/>
      <c r="DC126" s="802">
        <f>DC125+CY126</f>
        <v>0</v>
      </c>
      <c r="DD126" s="799"/>
      <c r="DE126" s="800"/>
      <c r="DF126" s="800"/>
      <c r="DG126" s="802">
        <f>DG125+DC126</f>
        <v>0</v>
      </c>
      <c r="DH126" s="799"/>
      <c r="DI126" s="800"/>
      <c r="DJ126" s="800"/>
      <c r="DK126" s="802">
        <f>DK125+DG126</f>
        <v>0</v>
      </c>
      <c r="DL126" s="799"/>
      <c r="DM126" s="800"/>
      <c r="DN126" s="800"/>
      <c r="DO126" s="802">
        <f>DO125+DK126</f>
        <v>0</v>
      </c>
      <c r="DP126" s="799"/>
      <c r="DQ126" s="800"/>
      <c r="DR126" s="800"/>
      <c r="DS126" s="802">
        <f>DS125+DO126</f>
        <v>0</v>
      </c>
      <c r="DT126" s="799"/>
      <c r="DU126" s="800"/>
      <c r="DV126" s="800"/>
      <c r="DW126" s="802">
        <f>DW125+DS126</f>
        <v>0</v>
      </c>
      <c r="DX126" s="799"/>
      <c r="DY126" s="800"/>
      <c r="DZ126" s="800"/>
      <c r="EA126" s="802">
        <f>EA125+DW126</f>
        <v>0</v>
      </c>
    </row>
    <row r="127" spans="2:131" s="803" customFormat="1" ht="3.75" hidden="1" customHeight="1">
      <c r="B127" s="804"/>
      <c r="C127" s="576"/>
      <c r="D127" s="576"/>
      <c r="E127" s="805"/>
      <c r="F127" s="805"/>
      <c r="G127" s="805"/>
      <c r="H127" s="805"/>
      <c r="I127" s="805"/>
      <c r="J127" s="805"/>
      <c r="K127" s="805"/>
      <c r="L127" s="805"/>
      <c r="M127" s="805"/>
      <c r="N127" s="805"/>
      <c r="O127" s="806"/>
      <c r="T127" s="571"/>
      <c r="U127" s="571"/>
      <c r="V127" s="571"/>
      <c r="W127" s="571"/>
      <c r="X127" s="571"/>
      <c r="Y127" s="571"/>
      <c r="Z127" s="571"/>
      <c r="AA127" s="571"/>
      <c r="AB127" s="571"/>
      <c r="AC127" s="571"/>
      <c r="AD127" s="571"/>
      <c r="AE127" s="571"/>
      <c r="AF127" s="571"/>
      <c r="AG127" s="571"/>
      <c r="AH127" s="571"/>
      <c r="AI127" s="571"/>
      <c r="AJ127" s="571"/>
      <c r="AK127" s="571"/>
      <c r="AL127" s="571"/>
      <c r="AM127" s="571"/>
      <c r="AN127" s="571"/>
      <c r="AO127" s="571"/>
      <c r="AP127" s="571"/>
      <c r="AQ127" s="571"/>
      <c r="AR127" s="571"/>
      <c r="AS127" s="571"/>
      <c r="AT127" s="571"/>
      <c r="AU127" s="571"/>
      <c r="AV127" s="571"/>
      <c r="AW127" s="571"/>
      <c r="AX127" s="571"/>
      <c r="AY127" s="571"/>
      <c r="AZ127" s="571"/>
      <c r="BA127" s="571"/>
      <c r="BB127" s="571"/>
      <c r="BC127" s="571"/>
      <c r="BD127" s="571"/>
      <c r="BE127" s="571"/>
      <c r="BF127" s="571"/>
      <c r="BG127" s="571"/>
      <c r="BH127" s="571"/>
      <c r="BI127" s="571"/>
      <c r="BJ127" s="571"/>
      <c r="BK127" s="571"/>
      <c r="BL127" s="571"/>
      <c r="BM127" s="571"/>
      <c r="BN127" s="571"/>
      <c r="BO127" s="571"/>
      <c r="BP127" s="571"/>
      <c r="BQ127" s="571"/>
      <c r="BR127" s="571"/>
      <c r="BS127" s="571"/>
      <c r="BT127" s="571"/>
      <c r="BU127" s="571"/>
      <c r="BV127" s="571"/>
      <c r="BW127" s="571"/>
      <c r="BX127" s="571"/>
      <c r="BY127" s="571"/>
      <c r="BZ127" s="571"/>
      <c r="CA127" s="571"/>
      <c r="CB127" s="571"/>
      <c r="CC127" s="571"/>
      <c r="CD127" s="571"/>
      <c r="CE127" s="571"/>
      <c r="CF127" s="571"/>
      <c r="CG127" s="571"/>
      <c r="CH127" s="571"/>
      <c r="CI127" s="571"/>
      <c r="CJ127" s="571"/>
      <c r="CK127" s="571"/>
      <c r="CL127" s="571"/>
      <c r="CM127" s="571"/>
      <c r="CN127" s="571"/>
      <c r="CO127" s="571"/>
      <c r="CP127" s="571"/>
      <c r="CQ127" s="571"/>
      <c r="CR127" s="571"/>
      <c r="CS127" s="571"/>
      <c r="CT127" s="571"/>
      <c r="CU127" s="571"/>
      <c r="CV127" s="571"/>
      <c r="CW127" s="571"/>
      <c r="CX127" s="571"/>
      <c r="CY127" s="571"/>
      <c r="CZ127" s="571"/>
      <c r="DA127" s="571"/>
      <c r="DB127" s="571"/>
      <c r="DC127" s="571"/>
      <c r="DD127" s="571"/>
      <c r="DE127" s="571"/>
      <c r="DF127" s="571"/>
      <c r="DG127" s="571"/>
      <c r="DH127" s="571"/>
      <c r="DI127" s="571"/>
      <c r="DJ127" s="571"/>
      <c r="DK127" s="571"/>
      <c r="DL127" s="571"/>
      <c r="DM127" s="571"/>
      <c r="DN127" s="571"/>
      <c r="DO127" s="571"/>
      <c r="DP127" s="571"/>
      <c r="DQ127" s="571"/>
      <c r="DR127" s="571"/>
      <c r="DS127" s="571"/>
      <c r="DT127" s="571"/>
      <c r="DU127" s="571"/>
      <c r="DV127" s="571"/>
      <c r="DW127" s="571"/>
      <c r="DX127" s="571"/>
      <c r="DY127" s="571"/>
      <c r="DZ127" s="571"/>
      <c r="EA127" s="571"/>
    </row>
    <row r="128" spans="2:131" s="598" customFormat="1" ht="12.75" hidden="1" customHeight="1">
      <c r="B128" s="807" t="s">
        <v>692</v>
      </c>
      <c r="C128" s="808" t="s">
        <v>693</v>
      </c>
      <c r="D128" s="809"/>
      <c r="E128" s="810"/>
      <c r="F128" s="811"/>
      <c r="G128" s="812"/>
      <c r="H128" s="762"/>
      <c r="I128" s="763"/>
      <c r="J128" s="763"/>
      <c r="K128" s="763"/>
      <c r="L128" s="813"/>
      <c r="M128" s="814"/>
      <c r="N128" s="815"/>
      <c r="O128" s="816" t="e">
        <f>IF(L118=0,0,((L118*O126)/L116))</f>
        <v>#REF!</v>
      </c>
      <c r="P128" s="813"/>
      <c r="Q128" s="814"/>
      <c r="R128" s="815"/>
      <c r="S128" s="816" t="e">
        <f>IF(P118=0,0,((P118*S126)/P116))</f>
        <v>#REF!</v>
      </c>
      <c r="T128" s="813"/>
      <c r="U128" s="814"/>
      <c r="V128" s="815"/>
      <c r="W128" s="816" t="e">
        <f>IF(T118=0,0,((T118*W126)/T116))</f>
        <v>#REF!</v>
      </c>
      <c r="X128" s="813"/>
      <c r="Y128" s="814"/>
      <c r="Z128" s="815"/>
      <c r="AA128" s="816" t="e">
        <f>IF(X118=0,0,((X118*AA126)/X116))</f>
        <v>#REF!</v>
      </c>
      <c r="AB128" s="813"/>
      <c r="AC128" s="814"/>
      <c r="AD128" s="815"/>
      <c r="AE128" s="816" t="e">
        <f>IF(AB118=0,0,((AB118*AE126)/AB116))</f>
        <v>#REF!</v>
      </c>
      <c r="AF128" s="813"/>
      <c r="AG128" s="814"/>
      <c r="AH128" s="815"/>
      <c r="AI128" s="816" t="e">
        <f>IF(AF118=0,0,((AF118*AI126)/AF116))</f>
        <v>#REF!</v>
      </c>
      <c r="AJ128" s="813"/>
      <c r="AK128" s="814"/>
      <c r="AL128" s="815"/>
      <c r="AM128" s="816" t="e">
        <f>IF(AJ118=0,0,((AJ118*AM126)/AJ116))</f>
        <v>#REF!</v>
      </c>
      <c r="AN128" s="813"/>
      <c r="AO128" s="814"/>
      <c r="AP128" s="815"/>
      <c r="AQ128" s="816" t="e">
        <f>IF(AN118=0,0,((AN118*AQ126)/AN116))</f>
        <v>#REF!</v>
      </c>
      <c r="AR128" s="813"/>
      <c r="AS128" s="814"/>
      <c r="AT128" s="815"/>
      <c r="AU128" s="816" t="e">
        <f>IF(AR118=0,0,((AR118*AU126)/AR116))</f>
        <v>#REF!</v>
      </c>
      <c r="AV128" s="813"/>
      <c r="AW128" s="814"/>
      <c r="AX128" s="815"/>
      <c r="AY128" s="816" t="e">
        <f>IF(AV118=0,0,((AV118*AY126)/AV116))</f>
        <v>#REF!</v>
      </c>
      <c r="AZ128" s="813"/>
      <c r="BA128" s="814"/>
      <c r="BB128" s="815"/>
      <c r="BC128" s="816" t="e">
        <f>IF(AZ118=0,0,((AZ118*BC126)/AZ116))</f>
        <v>#REF!</v>
      </c>
      <c r="BD128" s="813"/>
      <c r="BE128" s="814"/>
      <c r="BF128" s="815"/>
      <c r="BG128" s="816" t="e">
        <f>IF(BD118=0,0,((BD118*BG126)/BD116))</f>
        <v>#REF!</v>
      </c>
      <c r="BH128" s="813"/>
      <c r="BI128" s="814"/>
      <c r="BJ128" s="815"/>
      <c r="BK128" s="816" t="e">
        <f>IF(BH118=0,0,((BH118*BK126)/BH116))</f>
        <v>#REF!</v>
      </c>
      <c r="BL128" s="813"/>
      <c r="BM128" s="814"/>
      <c r="BN128" s="815"/>
      <c r="BO128" s="816" t="e">
        <f>IF(BL118=0,0,((BL118*BO126)/BL116))</f>
        <v>#REF!</v>
      </c>
      <c r="BP128" s="813"/>
      <c r="BQ128" s="814"/>
      <c r="BR128" s="815"/>
      <c r="BS128" s="816" t="e">
        <f>IF(BP118=0,0,((BP118*BS126)/BP116))</f>
        <v>#REF!</v>
      </c>
      <c r="BT128" s="813"/>
      <c r="BU128" s="814"/>
      <c r="BV128" s="815"/>
      <c r="BW128" s="816" t="e">
        <f>IF(BT118=0,0,((BT118*BW126)/BT116))</f>
        <v>#REF!</v>
      </c>
      <c r="BX128" s="813"/>
      <c r="BY128" s="814"/>
      <c r="BZ128" s="815"/>
      <c r="CA128" s="816" t="e">
        <f>IF(BX118=0,0,((BX118*CA126)/BX116))</f>
        <v>#REF!</v>
      </c>
      <c r="CB128" s="813"/>
      <c r="CC128" s="814"/>
      <c r="CD128" s="815"/>
      <c r="CE128" s="816" t="e">
        <f>IF(CB118=0,0,((CB118*CE126)/CB116))</f>
        <v>#REF!</v>
      </c>
      <c r="CF128" s="813"/>
      <c r="CG128" s="814"/>
      <c r="CH128" s="815"/>
      <c r="CI128" s="816" t="e">
        <f>IF(CF118=0,0,((CF118*CI126)/CF116))</f>
        <v>#REF!</v>
      </c>
      <c r="CJ128" s="813"/>
      <c r="CK128" s="814"/>
      <c r="CL128" s="815"/>
      <c r="CM128" s="816" t="e">
        <f>IF(CJ118=0,0,((CJ118*CM126)/CJ116))</f>
        <v>#REF!</v>
      </c>
      <c r="CN128" s="813"/>
      <c r="CO128" s="814"/>
      <c r="CP128" s="815"/>
      <c r="CQ128" s="816" t="e">
        <f>IF(CN118=0,0,((CN118*CQ126)/CN116))</f>
        <v>#REF!</v>
      </c>
      <c r="CR128" s="813"/>
      <c r="CS128" s="814"/>
      <c r="CT128" s="815"/>
      <c r="CU128" s="816" t="e">
        <f>IF(CR118=0,0,((CR118*CU126)/CR116))</f>
        <v>#REF!</v>
      </c>
      <c r="CV128" s="813"/>
      <c r="CW128" s="814"/>
      <c r="CX128" s="815"/>
      <c r="CY128" s="816" t="e">
        <f>IF(CV118=0,0,((CV118*CY126)/CV116))</f>
        <v>#REF!</v>
      </c>
      <c r="CZ128" s="813"/>
      <c r="DA128" s="814"/>
      <c r="DB128" s="815"/>
      <c r="DC128" s="816" t="e">
        <f>IF(CZ118=0,0,((CZ118*DC126)/CZ116))</f>
        <v>#REF!</v>
      </c>
      <c r="DD128" s="813"/>
      <c r="DE128" s="814"/>
      <c r="DF128" s="815"/>
      <c r="DG128" s="816" t="e">
        <f>IF(DD118=0,0,((DD118*DG126)/DD116))</f>
        <v>#REF!</v>
      </c>
      <c r="DH128" s="813"/>
      <c r="DI128" s="814"/>
      <c r="DJ128" s="815"/>
      <c r="DK128" s="816" t="e">
        <f>IF(DH118=0,0,((DH118*DK126)/DH116))</f>
        <v>#REF!</v>
      </c>
      <c r="DL128" s="813"/>
      <c r="DM128" s="814"/>
      <c r="DN128" s="815"/>
      <c r="DO128" s="816" t="e">
        <f>IF(DL118=0,0,((DL118*DO126)/DL116))</f>
        <v>#REF!</v>
      </c>
      <c r="DP128" s="813"/>
      <c r="DQ128" s="814"/>
      <c r="DR128" s="815"/>
      <c r="DS128" s="816" t="e">
        <f>IF(DP118=0,0,((DP118*DS126)/DP116))</f>
        <v>#REF!</v>
      </c>
      <c r="DT128" s="813"/>
      <c r="DU128" s="814"/>
      <c r="DV128" s="815"/>
      <c r="DW128" s="816" t="e">
        <f>IF(DT118=0,0,((DT118*DW126)/DT116))</f>
        <v>#REF!</v>
      </c>
      <c r="DX128" s="813"/>
      <c r="DY128" s="814"/>
      <c r="DZ128" s="815"/>
      <c r="EA128" s="816" t="e">
        <f>IF(DX118=0,0,((DX118*EA126)/DX116))</f>
        <v>#REF!</v>
      </c>
    </row>
    <row r="129" spans="2:131" ht="3.75" hidden="1" customHeight="1">
      <c r="O129" s="817"/>
    </row>
    <row r="130" spans="2:131" hidden="1">
      <c r="B130" s="807" t="s">
        <v>694</v>
      </c>
      <c r="C130" s="808" t="s">
        <v>695</v>
      </c>
      <c r="D130" s="809"/>
      <c r="E130" s="818"/>
      <c r="F130" s="811"/>
      <c r="G130" s="812"/>
      <c r="H130" s="762"/>
      <c r="I130" s="763"/>
      <c r="J130" s="763"/>
      <c r="K130" s="763"/>
      <c r="L130" s="813"/>
      <c r="M130" s="814"/>
      <c r="N130" s="815"/>
      <c r="O130" s="816" t="e">
        <f>O128-O126</f>
        <v>#REF!</v>
      </c>
      <c r="P130" s="813"/>
      <c r="Q130" s="814"/>
      <c r="R130" s="815"/>
      <c r="S130" s="816" t="e">
        <f>S128-S126</f>
        <v>#REF!</v>
      </c>
      <c r="T130" s="813"/>
      <c r="U130" s="814"/>
      <c r="V130" s="815"/>
      <c r="W130" s="816" t="e">
        <f>W128-W126</f>
        <v>#REF!</v>
      </c>
      <c r="X130" s="813"/>
      <c r="Y130" s="814"/>
      <c r="Z130" s="815"/>
      <c r="AA130" s="816" t="e">
        <f>AA128-AA126</f>
        <v>#REF!</v>
      </c>
      <c r="AB130" s="813"/>
      <c r="AC130" s="814"/>
      <c r="AD130" s="815"/>
      <c r="AE130" s="816" t="e">
        <f>AE128-AE126</f>
        <v>#REF!</v>
      </c>
      <c r="AF130" s="813"/>
      <c r="AG130" s="814"/>
      <c r="AH130" s="815"/>
      <c r="AI130" s="816" t="e">
        <f>AI128-AI126</f>
        <v>#REF!</v>
      </c>
      <c r="AJ130" s="813"/>
      <c r="AK130" s="814"/>
      <c r="AL130" s="815"/>
      <c r="AM130" s="816" t="e">
        <f>AM128-AM126</f>
        <v>#REF!</v>
      </c>
      <c r="AN130" s="813"/>
      <c r="AO130" s="814"/>
      <c r="AP130" s="815"/>
      <c r="AQ130" s="816" t="e">
        <f>AQ128-AQ126</f>
        <v>#REF!</v>
      </c>
      <c r="AR130" s="813"/>
      <c r="AS130" s="814"/>
      <c r="AT130" s="815"/>
      <c r="AU130" s="816" t="e">
        <f>AU128-AU126</f>
        <v>#REF!</v>
      </c>
      <c r="AV130" s="813"/>
      <c r="AW130" s="814"/>
      <c r="AX130" s="815"/>
      <c r="AY130" s="816" t="e">
        <f>AY128-AY126</f>
        <v>#REF!</v>
      </c>
      <c r="AZ130" s="813"/>
      <c r="BA130" s="814"/>
      <c r="BB130" s="815"/>
      <c r="BC130" s="816" t="e">
        <f>BC128-BC126</f>
        <v>#REF!</v>
      </c>
      <c r="BD130" s="813"/>
      <c r="BE130" s="814"/>
      <c r="BF130" s="815"/>
      <c r="BG130" s="816" t="e">
        <f>BG128-BG126</f>
        <v>#REF!</v>
      </c>
      <c r="BH130" s="813"/>
      <c r="BI130" s="814"/>
      <c r="BJ130" s="815"/>
      <c r="BK130" s="816" t="e">
        <f>BK128-BK126</f>
        <v>#REF!</v>
      </c>
      <c r="BL130" s="813"/>
      <c r="BM130" s="814"/>
      <c r="BN130" s="815"/>
      <c r="BO130" s="816" t="e">
        <f>BO128-BO126</f>
        <v>#REF!</v>
      </c>
      <c r="BP130" s="813"/>
      <c r="BQ130" s="814"/>
      <c r="BR130" s="815"/>
      <c r="BS130" s="816" t="e">
        <f>BS128-BS126</f>
        <v>#REF!</v>
      </c>
      <c r="BT130" s="813"/>
      <c r="BU130" s="814"/>
      <c r="BV130" s="815"/>
      <c r="BW130" s="816" t="e">
        <f>BW128-BW126</f>
        <v>#REF!</v>
      </c>
      <c r="BX130" s="813"/>
      <c r="BY130" s="814"/>
      <c r="BZ130" s="815"/>
      <c r="CA130" s="816" t="e">
        <f>CA128-CA126</f>
        <v>#REF!</v>
      </c>
      <c r="CB130" s="813"/>
      <c r="CC130" s="814"/>
      <c r="CD130" s="815"/>
      <c r="CE130" s="816" t="e">
        <f>CE128-CE126</f>
        <v>#REF!</v>
      </c>
      <c r="CF130" s="813"/>
      <c r="CG130" s="814"/>
      <c r="CH130" s="815"/>
      <c r="CI130" s="816" t="e">
        <f>CI128-CI126</f>
        <v>#REF!</v>
      </c>
      <c r="CJ130" s="813"/>
      <c r="CK130" s="814"/>
      <c r="CL130" s="815"/>
      <c r="CM130" s="816" t="e">
        <f>CM128-CM126</f>
        <v>#REF!</v>
      </c>
      <c r="CN130" s="813"/>
      <c r="CO130" s="814"/>
      <c r="CP130" s="815"/>
      <c r="CQ130" s="816" t="e">
        <f>CQ128-CQ126</f>
        <v>#REF!</v>
      </c>
      <c r="CR130" s="813"/>
      <c r="CS130" s="814"/>
      <c r="CT130" s="815"/>
      <c r="CU130" s="816" t="e">
        <f>CU128-CU126</f>
        <v>#REF!</v>
      </c>
      <c r="CV130" s="813"/>
      <c r="CW130" s="814"/>
      <c r="CX130" s="815"/>
      <c r="CY130" s="816" t="e">
        <f>CY128-CY126</f>
        <v>#REF!</v>
      </c>
      <c r="CZ130" s="813"/>
      <c r="DA130" s="814"/>
      <c r="DB130" s="815"/>
      <c r="DC130" s="816" t="e">
        <f>DC128-DC126</f>
        <v>#REF!</v>
      </c>
      <c r="DD130" s="813"/>
      <c r="DE130" s="814"/>
      <c r="DF130" s="815"/>
      <c r="DG130" s="816" t="e">
        <f>DG128-DG126</f>
        <v>#REF!</v>
      </c>
      <c r="DH130" s="813"/>
      <c r="DI130" s="814"/>
      <c r="DJ130" s="815"/>
      <c r="DK130" s="816" t="e">
        <f>DK128-DK126</f>
        <v>#REF!</v>
      </c>
      <c r="DL130" s="813"/>
      <c r="DM130" s="814"/>
      <c r="DN130" s="815"/>
      <c r="DO130" s="816" t="e">
        <f>DO128-DO126</f>
        <v>#REF!</v>
      </c>
      <c r="DP130" s="813"/>
      <c r="DQ130" s="814"/>
      <c r="DR130" s="815"/>
      <c r="DS130" s="816" t="e">
        <f>DS128-DS126</f>
        <v>#REF!</v>
      </c>
      <c r="DT130" s="813"/>
      <c r="DU130" s="814"/>
      <c r="DV130" s="815"/>
      <c r="DW130" s="816" t="e">
        <f>DW128-DW126</f>
        <v>#REF!</v>
      </c>
      <c r="DX130" s="813"/>
      <c r="DY130" s="814"/>
      <c r="DZ130" s="815"/>
      <c r="EA130" s="816" t="e">
        <f>EA128-EA126</f>
        <v>#REF!</v>
      </c>
    </row>
    <row r="132" spans="2:131">
      <c r="CZ132" s="819"/>
      <c r="DD132" s="819"/>
      <c r="DH132" s="819"/>
      <c r="DL132" s="819"/>
      <c r="DP132" s="819"/>
      <c r="DT132" s="819"/>
      <c r="DX132" s="819"/>
    </row>
    <row r="133" spans="2:131">
      <c r="B133" s="2781" t="s">
        <v>658</v>
      </c>
      <c r="C133" s="2781"/>
      <c r="D133" s="2781"/>
      <c r="E133" s="2781"/>
      <c r="F133" s="598"/>
      <c r="G133" s="805"/>
      <c r="H133" s="571"/>
      <c r="I133" s="571"/>
      <c r="J133" s="571"/>
      <c r="K133" s="571"/>
      <c r="L133" s="571"/>
      <c r="M133" s="571"/>
      <c r="N133" s="571"/>
      <c r="O133" s="571"/>
      <c r="P133" s="598"/>
      <c r="Q133" s="598"/>
      <c r="R133" s="598"/>
      <c r="S133" s="598"/>
      <c r="T133" s="598"/>
      <c r="U133" s="598"/>
      <c r="V133" s="598"/>
      <c r="W133" s="598"/>
      <c r="X133" s="2781"/>
      <c r="Y133" s="2781"/>
      <c r="Z133" s="2781"/>
      <c r="AA133" s="2781"/>
      <c r="AB133" s="2781"/>
      <c r="AC133" s="2781"/>
      <c r="AD133" s="2781"/>
      <c r="AE133" s="2781"/>
      <c r="AF133" s="598"/>
      <c r="AG133" s="598"/>
      <c r="AH133" s="598"/>
      <c r="AI133" s="598"/>
      <c r="AJ133" s="598"/>
      <c r="AK133" s="598"/>
      <c r="AL133" s="598"/>
      <c r="AM133" s="598"/>
      <c r="AN133" s="2781"/>
      <c r="AO133" s="2781"/>
      <c r="AP133" s="2781"/>
      <c r="AQ133" s="2781"/>
      <c r="AR133" s="2781"/>
      <c r="AS133" s="2781"/>
      <c r="AT133" s="2781"/>
      <c r="AU133" s="2781"/>
      <c r="AV133" s="598"/>
      <c r="AW133" s="598"/>
      <c r="AX133" s="598"/>
      <c r="AY133" s="598"/>
      <c r="AZ133" s="598"/>
      <c r="BA133" s="598"/>
      <c r="BB133" s="598"/>
      <c r="BC133" s="598"/>
      <c r="BD133" s="2781"/>
      <c r="BE133" s="2781"/>
      <c r="BF133" s="2781"/>
      <c r="BG133" s="2781"/>
      <c r="BH133" s="2781"/>
      <c r="BI133" s="2781"/>
      <c r="BJ133" s="2781"/>
      <c r="BK133" s="2781"/>
      <c r="BL133" s="598"/>
      <c r="BM133" s="598"/>
      <c r="BN133" s="598"/>
      <c r="BO133" s="598"/>
      <c r="BP133" s="598"/>
      <c r="BQ133" s="598"/>
      <c r="BR133" s="598"/>
      <c r="BS133" s="598"/>
      <c r="BT133" s="2781"/>
      <c r="BU133" s="2781"/>
      <c r="BV133" s="2781"/>
      <c r="BW133" s="2781"/>
      <c r="BX133" s="2781"/>
      <c r="BY133" s="2781"/>
      <c r="BZ133" s="2781"/>
      <c r="CA133" s="2781"/>
      <c r="CB133" s="598"/>
      <c r="CC133" s="598"/>
      <c r="CD133" s="598"/>
      <c r="CE133" s="598"/>
      <c r="CF133" s="598"/>
      <c r="CG133" s="598"/>
      <c r="CH133" s="598"/>
      <c r="CI133" s="598"/>
      <c r="CJ133" s="2781"/>
      <c r="CK133" s="2781"/>
      <c r="CL133" s="2781"/>
      <c r="CM133" s="2781"/>
      <c r="CN133" s="2781"/>
      <c r="CO133" s="2781"/>
      <c r="CP133" s="2781"/>
      <c r="CQ133" s="2781"/>
      <c r="CR133" s="598"/>
      <c r="CS133" s="598"/>
      <c r="CT133" s="598"/>
      <c r="CU133" s="598"/>
      <c r="CV133" s="598"/>
      <c r="CW133" s="598"/>
      <c r="CX133" s="598"/>
      <c r="CY133" s="598"/>
      <c r="CZ133" s="819"/>
      <c r="DD133" s="819"/>
      <c r="DH133" s="819"/>
      <c r="DL133" s="819"/>
      <c r="DP133" s="819"/>
      <c r="DT133" s="819"/>
      <c r="DX133" s="819"/>
    </row>
    <row r="134" spans="2:131">
      <c r="B134" s="572" t="e">
        <f>[5]QCI!B98</f>
        <v>#REF!</v>
      </c>
      <c r="H134" s="571"/>
      <c r="I134" s="571"/>
      <c r="J134" s="571"/>
      <c r="K134" s="571"/>
      <c r="L134" s="571"/>
      <c r="M134" s="571"/>
      <c r="N134" s="571"/>
      <c r="O134" s="571"/>
      <c r="S134" s="821" t="s">
        <v>659</v>
      </c>
      <c r="T134" s="822"/>
      <c r="U134" s="822"/>
      <c r="V134" s="822"/>
      <c r="W134" s="822"/>
      <c r="X134" s="572"/>
      <c r="Y134" s="823"/>
      <c r="Z134" s="823"/>
      <c r="AA134" s="823"/>
      <c r="AB134" s="824"/>
      <c r="AC134" s="824"/>
      <c r="AD134" s="824"/>
      <c r="AE134" s="821" t="str">
        <f>$S134</f>
        <v>OSWALDO DIAS - MAUÁ/SP</v>
      </c>
      <c r="AF134" s="822"/>
      <c r="AG134" s="822"/>
      <c r="AH134" s="822"/>
      <c r="AI134" s="822"/>
      <c r="AN134" s="572"/>
      <c r="AQ134" s="821" t="str">
        <f>$S134</f>
        <v>OSWALDO DIAS - MAUÁ/SP</v>
      </c>
      <c r="AR134" s="822"/>
      <c r="AS134" s="822"/>
      <c r="AT134" s="822"/>
      <c r="AU134" s="822"/>
      <c r="BC134" s="821" t="str">
        <f>$S134</f>
        <v>OSWALDO DIAS - MAUÁ/SP</v>
      </c>
      <c r="BD134" s="822"/>
      <c r="BE134" s="822"/>
      <c r="BF134" s="822"/>
      <c r="BG134" s="822"/>
      <c r="BH134" s="824"/>
      <c r="BI134" s="824"/>
      <c r="BJ134" s="824"/>
      <c r="BK134" s="824"/>
      <c r="BO134" s="821" t="str">
        <f>$S134</f>
        <v>OSWALDO DIAS - MAUÁ/SP</v>
      </c>
      <c r="BP134" s="822"/>
      <c r="BQ134" s="822"/>
      <c r="BR134" s="822"/>
      <c r="BS134" s="822"/>
      <c r="BX134" s="572"/>
      <c r="CA134" s="821" t="str">
        <f>$S134</f>
        <v>OSWALDO DIAS - MAUÁ/SP</v>
      </c>
      <c r="CB134" s="822"/>
      <c r="CC134" s="822"/>
      <c r="CD134" s="822"/>
      <c r="CE134" s="822"/>
      <c r="CJ134" s="572"/>
      <c r="CM134" s="821" t="str">
        <f>$S134</f>
        <v>OSWALDO DIAS - MAUÁ/SP</v>
      </c>
      <c r="CN134" s="822"/>
      <c r="CO134" s="822"/>
      <c r="CP134" s="822"/>
      <c r="CQ134" s="822"/>
      <c r="CV134" s="572"/>
      <c r="CY134" s="821" t="str">
        <f>$S134</f>
        <v>OSWALDO DIAS - MAUÁ/SP</v>
      </c>
      <c r="CZ134" s="822"/>
      <c r="DA134" s="822"/>
      <c r="DB134" s="822"/>
      <c r="DC134" s="822"/>
      <c r="DH134" s="572"/>
      <c r="DK134" s="821" t="str">
        <f>$S134</f>
        <v>OSWALDO DIAS - MAUÁ/SP</v>
      </c>
      <c r="DL134" s="822"/>
      <c r="DM134" s="822"/>
      <c r="DN134" s="822"/>
      <c r="DO134" s="822"/>
      <c r="DT134" s="572"/>
      <c r="DW134" s="821" t="str">
        <f>$S134</f>
        <v>OSWALDO DIAS - MAUÁ/SP</v>
      </c>
      <c r="DX134" s="822"/>
      <c r="DY134" s="822"/>
      <c r="DZ134" s="822"/>
      <c r="EA134" s="822"/>
    </row>
    <row r="135" spans="2:131">
      <c r="C135" s="825"/>
      <c r="H135" s="571"/>
      <c r="I135" s="571"/>
      <c r="J135" s="571"/>
      <c r="K135" s="571"/>
      <c r="L135" s="571"/>
      <c r="M135" s="571"/>
      <c r="N135" s="571"/>
      <c r="O135" s="571"/>
      <c r="S135" s="826" t="e">
        <f>[5]QCI!B103</f>
        <v>#REF!</v>
      </c>
      <c r="T135" s="827"/>
      <c r="U135" s="827"/>
      <c r="V135" s="827"/>
      <c r="W135" s="827"/>
      <c r="X135" s="571"/>
      <c r="Y135" s="571"/>
      <c r="Z135" s="571"/>
      <c r="AA135" s="571"/>
      <c r="AB135" s="571"/>
      <c r="AC135" s="571"/>
      <c r="AD135" s="571"/>
      <c r="AE135" s="826" t="e">
        <f>$S135</f>
        <v>#REF!</v>
      </c>
      <c r="AF135" s="827"/>
      <c r="AG135" s="827"/>
      <c r="AH135" s="827"/>
      <c r="AI135" s="827"/>
      <c r="AN135" s="571"/>
      <c r="AQ135" s="826" t="e">
        <f>$S135</f>
        <v>#REF!</v>
      </c>
      <c r="AR135" s="827"/>
      <c r="AS135" s="827"/>
      <c r="AT135" s="827"/>
      <c r="AU135" s="827"/>
      <c r="BC135" s="826" t="e">
        <f>$S135</f>
        <v>#REF!</v>
      </c>
      <c r="BD135" s="827"/>
      <c r="BE135" s="827"/>
      <c r="BF135" s="827"/>
      <c r="BG135" s="827"/>
      <c r="BH135" s="571"/>
      <c r="BI135" s="571"/>
      <c r="BJ135" s="571"/>
      <c r="BK135" s="571"/>
      <c r="BO135" s="826" t="e">
        <f>$S135</f>
        <v>#REF!</v>
      </c>
      <c r="BP135" s="827"/>
      <c r="BQ135" s="827"/>
      <c r="BR135" s="827"/>
      <c r="BS135" s="827"/>
      <c r="BX135" s="571"/>
      <c r="CA135" s="826" t="e">
        <f>$S135</f>
        <v>#REF!</v>
      </c>
      <c r="CB135" s="827"/>
      <c r="CC135" s="827"/>
      <c r="CD135" s="827"/>
      <c r="CE135" s="827"/>
      <c r="CJ135" s="571"/>
      <c r="CM135" s="826" t="e">
        <f>$S135</f>
        <v>#REF!</v>
      </c>
      <c r="CN135" s="827"/>
      <c r="CO135" s="827"/>
      <c r="CP135" s="827"/>
      <c r="CQ135" s="827"/>
      <c r="CV135" s="571"/>
      <c r="CY135" s="826" t="e">
        <f>$S135</f>
        <v>#REF!</v>
      </c>
      <c r="CZ135" s="827"/>
      <c r="DA135" s="827"/>
      <c r="DB135" s="827"/>
      <c r="DC135" s="827"/>
      <c r="DH135" s="571"/>
      <c r="DK135" s="826" t="e">
        <f>$S135</f>
        <v>#REF!</v>
      </c>
      <c r="DL135" s="827"/>
      <c r="DM135" s="827"/>
      <c r="DN135" s="827"/>
      <c r="DO135" s="827"/>
      <c r="DT135" s="571"/>
      <c r="DW135" s="826" t="e">
        <f>$S135</f>
        <v>#REF!</v>
      </c>
      <c r="DX135" s="827"/>
      <c r="DY135" s="827"/>
      <c r="DZ135" s="827"/>
      <c r="EA135" s="827"/>
    </row>
  </sheetData>
  <mergeCells count="13">
    <mergeCell ref="AN133:AU133"/>
    <mergeCell ref="BD133:BK133"/>
    <mergeCell ref="BT133:CA133"/>
    <mergeCell ref="CJ133:CQ133"/>
    <mergeCell ref="B7:C7"/>
    <mergeCell ref="D7:G7"/>
    <mergeCell ref="L7:O7"/>
    <mergeCell ref="P7:S7"/>
    <mergeCell ref="B10:G10"/>
    <mergeCell ref="L10:M10"/>
    <mergeCell ref="P10:Q10"/>
    <mergeCell ref="B133:E133"/>
    <mergeCell ref="X133:AE13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R249"/>
  <sheetViews>
    <sheetView topLeftCell="A84" zoomScale="85" zoomScaleNormal="85" workbookViewId="0">
      <selection activeCell="Q134" sqref="Q134"/>
    </sheetView>
  </sheetViews>
  <sheetFormatPr defaultRowHeight="12"/>
  <cols>
    <col min="1" max="1" width="3.5703125" style="158" customWidth="1"/>
    <col min="2" max="15" width="5.7109375" style="158" customWidth="1"/>
    <col min="16" max="16" width="7" style="158" customWidth="1"/>
    <col min="17" max="33" width="5.7109375" style="158" customWidth="1"/>
    <col min="34" max="34" width="7" style="158" customWidth="1"/>
    <col min="35" max="50" width="5.7109375" style="158" customWidth="1"/>
    <col min="51" max="51" width="7" style="158" customWidth="1"/>
    <col min="52" max="67" width="5.7109375" style="158" customWidth="1"/>
    <col min="68" max="68" width="7" style="158" customWidth="1"/>
    <col min="69" max="70" width="5.7109375" style="158" customWidth="1"/>
    <col min="71" max="16384" width="9.140625" style="158"/>
  </cols>
  <sheetData>
    <row r="2" spans="2:70">
      <c r="F2" s="2781"/>
      <c r="G2" s="2781"/>
      <c r="H2" s="392"/>
      <c r="I2" s="2781"/>
      <c r="J2" s="2781"/>
      <c r="K2" s="392"/>
      <c r="L2" s="2781"/>
      <c r="M2" s="2781"/>
      <c r="X2" s="2781"/>
      <c r="Y2" s="2781"/>
      <c r="Z2" s="392"/>
      <c r="AA2" s="2781"/>
      <c r="AB2" s="2781"/>
      <c r="AC2" s="392"/>
      <c r="AD2" s="2781"/>
      <c r="AE2" s="2781"/>
      <c r="AO2" s="2781"/>
      <c r="AP2" s="2781"/>
      <c r="AQ2" s="392"/>
      <c r="AR2" s="2781"/>
      <c r="AS2" s="2781"/>
      <c r="AT2" s="392"/>
      <c r="AU2" s="2781"/>
      <c r="AV2" s="2781"/>
      <c r="BF2" s="2781"/>
      <c r="BG2" s="2781"/>
      <c r="BH2" s="392"/>
      <c r="BI2" s="2781"/>
      <c r="BJ2" s="2781"/>
      <c r="BK2" s="392"/>
      <c r="BL2" s="2781"/>
      <c r="BM2" s="2781"/>
    </row>
    <row r="3" spans="2:70" ht="15.75">
      <c r="B3" s="393" t="s">
        <v>24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3" t="s">
        <v>24</v>
      </c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3" t="s">
        <v>24</v>
      </c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3" t="s">
        <v>24</v>
      </c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</row>
    <row r="4" spans="2:70" ht="15.75">
      <c r="B4" s="393" t="s">
        <v>558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3" t="s">
        <v>560</v>
      </c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3" t="s">
        <v>561</v>
      </c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3" t="s">
        <v>562</v>
      </c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</row>
    <row r="5" spans="2:70" ht="15.75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</row>
    <row r="6" spans="2:70" ht="15.75">
      <c r="B6" s="2781" t="s">
        <v>185</v>
      </c>
      <c r="C6" s="2781"/>
      <c r="D6" s="2781"/>
      <c r="E6" s="2781" t="s">
        <v>165</v>
      </c>
      <c r="F6" s="2781"/>
      <c r="G6" s="2781"/>
      <c r="H6" s="2781"/>
      <c r="I6" s="2781" t="s">
        <v>186</v>
      </c>
      <c r="J6" s="2781"/>
      <c r="K6" s="2781"/>
      <c r="L6" s="2781"/>
      <c r="M6" s="394"/>
      <c r="N6" s="394"/>
      <c r="O6" s="394"/>
      <c r="P6" s="394"/>
      <c r="Q6" s="394"/>
      <c r="T6" s="2781" t="s">
        <v>185</v>
      </c>
      <c r="U6" s="2781"/>
      <c r="V6" s="2781"/>
      <c r="W6" s="2781" t="s">
        <v>165</v>
      </c>
      <c r="X6" s="2781"/>
      <c r="Y6" s="2781"/>
      <c r="Z6" s="2781"/>
      <c r="AA6" s="2781" t="s">
        <v>186</v>
      </c>
      <c r="AB6" s="2781"/>
      <c r="AC6" s="2781"/>
      <c r="AD6" s="2781"/>
      <c r="AE6" s="394"/>
      <c r="AF6" s="394"/>
      <c r="AG6" s="394"/>
      <c r="AH6" s="394"/>
      <c r="AI6" s="394"/>
      <c r="AK6" s="2781" t="s">
        <v>185</v>
      </c>
      <c r="AL6" s="2781"/>
      <c r="AM6" s="2781"/>
      <c r="AN6" s="2781" t="s">
        <v>165</v>
      </c>
      <c r="AO6" s="2781"/>
      <c r="AP6" s="2781"/>
      <c r="AQ6" s="2781"/>
      <c r="AR6" s="2781" t="s">
        <v>186</v>
      </c>
      <c r="AS6" s="2781"/>
      <c r="AT6" s="2781"/>
      <c r="AU6" s="2781"/>
      <c r="AV6" s="394"/>
      <c r="AW6" s="394"/>
      <c r="AX6" s="394"/>
      <c r="AY6" s="394"/>
      <c r="AZ6" s="394"/>
      <c r="BB6" s="2781" t="s">
        <v>185</v>
      </c>
      <c r="BC6" s="2781"/>
      <c r="BD6" s="2781"/>
      <c r="BE6" s="2781" t="s">
        <v>165</v>
      </c>
      <c r="BF6" s="2781"/>
      <c r="BG6" s="2781"/>
      <c r="BH6" s="2781"/>
      <c r="BI6" s="2781" t="s">
        <v>186</v>
      </c>
      <c r="BJ6" s="2781"/>
      <c r="BK6" s="2781"/>
      <c r="BL6" s="2781"/>
      <c r="BM6" s="394"/>
      <c r="BN6" s="394"/>
      <c r="BO6" s="394"/>
      <c r="BP6" s="394"/>
      <c r="BQ6" s="394"/>
    </row>
    <row r="7" spans="2:70">
      <c r="B7" s="2781"/>
      <c r="C7" s="2781"/>
      <c r="D7" s="2781"/>
      <c r="E7" s="2781"/>
      <c r="F7" s="2781"/>
      <c r="G7" s="2781"/>
      <c r="H7" s="2781"/>
      <c r="I7" s="2781" t="s">
        <v>187</v>
      </c>
      <c r="J7" s="2781"/>
      <c r="K7" s="2781"/>
      <c r="L7" s="2781"/>
      <c r="T7" s="2781"/>
      <c r="U7" s="2781"/>
      <c r="V7" s="2781"/>
      <c r="W7" s="2781"/>
      <c r="X7" s="2781"/>
      <c r="Y7" s="2781"/>
      <c r="Z7" s="2781"/>
      <c r="AA7" s="2781" t="s">
        <v>187</v>
      </c>
      <c r="AB7" s="2781"/>
      <c r="AC7" s="2781"/>
      <c r="AD7" s="2781"/>
      <c r="AK7" s="2781"/>
      <c r="AL7" s="2781"/>
      <c r="AM7" s="2781"/>
      <c r="AN7" s="2781"/>
      <c r="AO7" s="2781"/>
      <c r="AP7" s="2781"/>
      <c r="AQ7" s="2781"/>
      <c r="AR7" s="2781" t="s">
        <v>187</v>
      </c>
      <c r="AS7" s="2781"/>
      <c r="AT7" s="2781"/>
      <c r="AU7" s="2781"/>
      <c r="BB7" s="2781"/>
      <c r="BC7" s="2781"/>
      <c r="BD7" s="2781"/>
      <c r="BE7" s="2781"/>
      <c r="BF7" s="2781"/>
      <c r="BG7" s="2781"/>
      <c r="BH7" s="2781"/>
      <c r="BI7" s="2781" t="s">
        <v>187</v>
      </c>
      <c r="BJ7" s="2781"/>
      <c r="BK7" s="2781"/>
      <c r="BL7" s="2781"/>
    </row>
    <row r="8" spans="2:70" ht="15.75" hidden="1" customHeight="1">
      <c r="B8" s="2781" t="s">
        <v>545</v>
      </c>
      <c r="C8" s="2781"/>
      <c r="D8" s="2781"/>
      <c r="E8" s="2781"/>
      <c r="F8" s="2781"/>
      <c r="G8" s="2781"/>
      <c r="H8" s="2781"/>
      <c r="I8" s="2781">
        <v>0.2</v>
      </c>
      <c r="J8" s="2781"/>
      <c r="K8" s="2781"/>
      <c r="L8" s="2781"/>
      <c r="T8" s="2781" t="s">
        <v>545</v>
      </c>
      <c r="U8" s="2781"/>
      <c r="V8" s="2781"/>
      <c r="W8" s="2781"/>
      <c r="X8" s="2781"/>
      <c r="Y8" s="2781"/>
      <c r="Z8" s="2781"/>
      <c r="AA8" s="2781">
        <v>0.2</v>
      </c>
      <c r="AB8" s="2781"/>
      <c r="AC8" s="2781"/>
      <c r="AD8" s="2781"/>
      <c r="AK8" s="2781" t="s">
        <v>545</v>
      </c>
      <c r="AL8" s="2781"/>
      <c r="AM8" s="2781"/>
      <c r="AN8" s="2781"/>
      <c r="AO8" s="2781"/>
      <c r="AP8" s="2781"/>
      <c r="AQ8" s="2781"/>
      <c r="AR8" s="2781">
        <v>0.2</v>
      </c>
      <c r="AS8" s="2781"/>
      <c r="AT8" s="2781"/>
      <c r="AU8" s="2781"/>
      <c r="BB8" s="2781" t="s">
        <v>545</v>
      </c>
      <c r="BC8" s="2781"/>
      <c r="BD8" s="2781"/>
      <c r="BE8" s="2781"/>
      <c r="BF8" s="2781"/>
      <c r="BG8" s="2781"/>
      <c r="BH8" s="2781"/>
      <c r="BI8" s="2781">
        <v>0.2</v>
      </c>
      <c r="BJ8" s="2781"/>
      <c r="BK8" s="2781"/>
      <c r="BL8" s="2781"/>
    </row>
    <row r="9" spans="2:70" ht="15.75" hidden="1" customHeight="1">
      <c r="B9" s="2781" t="s">
        <v>546</v>
      </c>
      <c r="C9" s="2781"/>
      <c r="D9" s="2781"/>
      <c r="E9" s="2781"/>
      <c r="F9" s="2781"/>
      <c r="G9" s="2781"/>
      <c r="H9" s="2781"/>
      <c r="I9" s="2781">
        <v>0.2</v>
      </c>
      <c r="J9" s="2781"/>
      <c r="K9" s="2781"/>
      <c r="L9" s="2781"/>
      <c r="T9" s="2781" t="s">
        <v>546</v>
      </c>
      <c r="U9" s="2781"/>
      <c r="V9" s="2781"/>
      <c r="W9" s="2781"/>
      <c r="X9" s="2781"/>
      <c r="Y9" s="2781"/>
      <c r="Z9" s="2781"/>
      <c r="AA9" s="2781">
        <v>0.2</v>
      </c>
      <c r="AB9" s="2781"/>
      <c r="AC9" s="2781"/>
      <c r="AD9" s="2781"/>
      <c r="AK9" s="2781" t="s">
        <v>546</v>
      </c>
      <c r="AL9" s="2781"/>
      <c r="AM9" s="2781"/>
      <c r="AN9" s="2781"/>
      <c r="AO9" s="2781"/>
      <c r="AP9" s="2781"/>
      <c r="AQ9" s="2781"/>
      <c r="AR9" s="2781">
        <v>0.2</v>
      </c>
      <c r="AS9" s="2781"/>
      <c r="AT9" s="2781"/>
      <c r="AU9" s="2781"/>
      <c r="BB9" s="2781" t="s">
        <v>546</v>
      </c>
      <c r="BC9" s="2781"/>
      <c r="BD9" s="2781"/>
      <c r="BE9" s="2781"/>
      <c r="BF9" s="2781"/>
      <c r="BG9" s="2781"/>
      <c r="BH9" s="2781"/>
      <c r="BI9" s="2781">
        <v>0.2</v>
      </c>
      <c r="BJ9" s="2781"/>
      <c r="BK9" s="2781"/>
      <c r="BL9" s="2781"/>
    </row>
    <row r="10" spans="2:70" ht="15.75" hidden="1" customHeight="1">
      <c r="B10" s="2781" t="s">
        <v>547</v>
      </c>
      <c r="C10" s="2781"/>
      <c r="D10" s="2781"/>
      <c r="E10" s="2781"/>
      <c r="F10" s="2781"/>
      <c r="G10" s="2781"/>
      <c r="H10" s="2781"/>
      <c r="I10" s="2781">
        <v>0.2</v>
      </c>
      <c r="J10" s="2781"/>
      <c r="K10" s="2781"/>
      <c r="L10" s="2781"/>
      <c r="T10" s="2781" t="s">
        <v>547</v>
      </c>
      <c r="U10" s="2781"/>
      <c r="V10" s="2781"/>
      <c r="W10" s="2781"/>
      <c r="X10" s="2781"/>
      <c r="Y10" s="2781"/>
      <c r="Z10" s="2781"/>
      <c r="AA10" s="2781">
        <v>0.2</v>
      </c>
      <c r="AB10" s="2781"/>
      <c r="AC10" s="2781"/>
      <c r="AD10" s="2781"/>
      <c r="AK10" s="2781" t="s">
        <v>547</v>
      </c>
      <c r="AL10" s="2781"/>
      <c r="AM10" s="2781"/>
      <c r="AN10" s="2781"/>
      <c r="AO10" s="2781"/>
      <c r="AP10" s="2781"/>
      <c r="AQ10" s="2781"/>
      <c r="AR10" s="2781">
        <v>0.2</v>
      </c>
      <c r="AS10" s="2781"/>
      <c r="AT10" s="2781"/>
      <c r="AU10" s="2781"/>
      <c r="BB10" s="2781" t="s">
        <v>547</v>
      </c>
      <c r="BC10" s="2781"/>
      <c r="BD10" s="2781"/>
      <c r="BE10" s="2781"/>
      <c r="BF10" s="2781"/>
      <c r="BG10" s="2781"/>
      <c r="BH10" s="2781"/>
      <c r="BI10" s="2781">
        <v>0.2</v>
      </c>
      <c r="BJ10" s="2781"/>
      <c r="BK10" s="2781"/>
      <c r="BL10" s="2781"/>
    </row>
    <row r="11" spans="2:70" ht="15.75" hidden="1" customHeight="1">
      <c r="B11" s="2781" t="s">
        <v>188</v>
      </c>
      <c r="C11" s="2781"/>
      <c r="D11" s="2781"/>
      <c r="E11" s="2781"/>
      <c r="F11" s="2781"/>
      <c r="G11" s="2781"/>
      <c r="H11" s="2781"/>
      <c r="I11" s="2781">
        <v>0.2</v>
      </c>
      <c r="J11" s="2781"/>
      <c r="K11" s="2781"/>
      <c r="L11" s="2781"/>
      <c r="T11" s="2781" t="s">
        <v>188</v>
      </c>
      <c r="U11" s="2781"/>
      <c r="V11" s="2781"/>
      <c r="W11" s="2781"/>
      <c r="X11" s="2781"/>
      <c r="Y11" s="2781"/>
      <c r="Z11" s="2781"/>
      <c r="AA11" s="2781">
        <v>0.2</v>
      </c>
      <c r="AB11" s="2781"/>
      <c r="AC11" s="2781"/>
      <c r="AD11" s="2781"/>
      <c r="AK11" s="2781" t="s">
        <v>188</v>
      </c>
      <c r="AL11" s="2781"/>
      <c r="AM11" s="2781"/>
      <c r="AN11" s="2781"/>
      <c r="AO11" s="2781"/>
      <c r="AP11" s="2781"/>
      <c r="AQ11" s="2781"/>
      <c r="AR11" s="2781">
        <v>0.2</v>
      </c>
      <c r="AS11" s="2781"/>
      <c r="AT11" s="2781"/>
      <c r="AU11" s="2781"/>
      <c r="BB11" s="2781" t="s">
        <v>188</v>
      </c>
      <c r="BC11" s="2781"/>
      <c r="BD11" s="2781"/>
      <c r="BE11" s="2781"/>
      <c r="BF11" s="2781"/>
      <c r="BG11" s="2781"/>
      <c r="BH11" s="2781"/>
      <c r="BI11" s="2781">
        <v>0.2</v>
      </c>
      <c r="BJ11" s="2781"/>
      <c r="BK11" s="2781"/>
      <c r="BL11" s="2781"/>
    </row>
    <row r="12" spans="2:70" ht="15.75" hidden="1" customHeight="1">
      <c r="B12" s="2781" t="s">
        <v>190</v>
      </c>
      <c r="C12" s="2781"/>
      <c r="D12" s="2781"/>
      <c r="E12" s="2781"/>
      <c r="F12" s="2781"/>
      <c r="G12" s="2781"/>
      <c r="H12" s="2781"/>
      <c r="I12" s="2781">
        <v>0.2</v>
      </c>
      <c r="J12" s="2781"/>
      <c r="K12" s="2781"/>
      <c r="L12" s="2781"/>
      <c r="R12" s="394"/>
      <c r="S12" s="394"/>
      <c r="T12" s="2781" t="s">
        <v>190</v>
      </c>
      <c r="U12" s="2781"/>
      <c r="V12" s="2781"/>
      <c r="W12" s="2781"/>
      <c r="X12" s="2781"/>
      <c r="Y12" s="2781"/>
      <c r="Z12" s="2781"/>
      <c r="AA12" s="2781">
        <v>0.2</v>
      </c>
      <c r="AB12" s="2781"/>
      <c r="AC12" s="2781"/>
      <c r="AD12" s="2781"/>
      <c r="AJ12" s="394"/>
      <c r="AK12" s="2781" t="s">
        <v>190</v>
      </c>
      <c r="AL12" s="2781"/>
      <c r="AM12" s="2781"/>
      <c r="AN12" s="2781"/>
      <c r="AO12" s="2781"/>
      <c r="AP12" s="2781"/>
      <c r="AQ12" s="2781"/>
      <c r="AR12" s="2781">
        <v>0.2</v>
      </c>
      <c r="AS12" s="2781"/>
      <c r="AT12" s="2781"/>
      <c r="AU12" s="2781"/>
      <c r="BA12" s="394"/>
      <c r="BB12" s="2781" t="s">
        <v>190</v>
      </c>
      <c r="BC12" s="2781"/>
      <c r="BD12" s="2781"/>
      <c r="BE12" s="2781"/>
      <c r="BF12" s="2781"/>
      <c r="BG12" s="2781"/>
      <c r="BH12" s="2781"/>
      <c r="BI12" s="2781">
        <v>0.2</v>
      </c>
      <c r="BJ12" s="2781"/>
      <c r="BK12" s="2781"/>
      <c r="BL12" s="2781"/>
      <c r="BR12" s="394"/>
    </row>
    <row r="13" spans="2:70" ht="15.75" hidden="1" customHeight="1">
      <c r="B13" s="2781" t="s">
        <v>548</v>
      </c>
      <c r="C13" s="2781"/>
      <c r="D13" s="2781"/>
      <c r="E13" s="2781"/>
      <c r="F13" s="2781"/>
      <c r="G13" s="2781"/>
      <c r="H13" s="2781"/>
      <c r="I13" s="2781">
        <v>0.2</v>
      </c>
      <c r="J13" s="2781"/>
      <c r="K13" s="2781"/>
      <c r="L13" s="2781"/>
      <c r="M13" s="394"/>
      <c r="N13" s="394"/>
      <c r="O13" s="394"/>
      <c r="P13" s="394"/>
      <c r="Q13" s="394"/>
      <c r="T13" s="2781" t="s">
        <v>548</v>
      </c>
      <c r="U13" s="2781"/>
      <c r="V13" s="2781"/>
      <c r="W13" s="2781"/>
      <c r="X13" s="2781"/>
      <c r="Y13" s="2781"/>
      <c r="Z13" s="2781"/>
      <c r="AA13" s="2781">
        <v>0.2</v>
      </c>
      <c r="AB13" s="2781"/>
      <c r="AC13" s="2781"/>
      <c r="AD13" s="2781"/>
      <c r="AE13" s="394"/>
      <c r="AF13" s="394"/>
      <c r="AG13" s="394"/>
      <c r="AH13" s="394"/>
      <c r="AI13" s="394"/>
      <c r="AK13" s="2781" t="s">
        <v>548</v>
      </c>
      <c r="AL13" s="2781"/>
      <c r="AM13" s="2781"/>
      <c r="AN13" s="2781"/>
      <c r="AO13" s="2781"/>
      <c r="AP13" s="2781"/>
      <c r="AQ13" s="2781"/>
      <c r="AR13" s="2781">
        <v>0.2</v>
      </c>
      <c r="AS13" s="2781"/>
      <c r="AT13" s="2781"/>
      <c r="AU13" s="2781"/>
      <c r="AV13" s="394"/>
      <c r="AW13" s="394"/>
      <c r="AX13" s="394"/>
      <c r="AY13" s="394"/>
      <c r="AZ13" s="394"/>
      <c r="BB13" s="2781" t="s">
        <v>548</v>
      </c>
      <c r="BC13" s="2781"/>
      <c r="BD13" s="2781"/>
      <c r="BE13" s="2781"/>
      <c r="BF13" s="2781"/>
      <c r="BG13" s="2781"/>
      <c r="BH13" s="2781"/>
      <c r="BI13" s="2781">
        <v>0.2</v>
      </c>
      <c r="BJ13" s="2781"/>
      <c r="BK13" s="2781"/>
      <c r="BL13" s="2781"/>
      <c r="BM13" s="394"/>
      <c r="BN13" s="394"/>
      <c r="BO13" s="394"/>
      <c r="BP13" s="394"/>
      <c r="BQ13" s="394"/>
    </row>
    <row r="14" spans="2:70" ht="15.75" hidden="1" customHeight="1">
      <c r="B14" s="2781" t="s">
        <v>549</v>
      </c>
      <c r="C14" s="2781"/>
      <c r="D14" s="2781"/>
      <c r="E14" s="2781"/>
      <c r="F14" s="2781"/>
      <c r="G14" s="2781"/>
      <c r="H14" s="2781"/>
      <c r="I14" s="2781">
        <v>0.2</v>
      </c>
      <c r="J14" s="2781"/>
      <c r="K14" s="2781"/>
      <c r="L14" s="2781"/>
      <c r="T14" s="2781" t="s">
        <v>549</v>
      </c>
      <c r="U14" s="2781"/>
      <c r="V14" s="2781"/>
      <c r="W14" s="2781"/>
      <c r="X14" s="2781"/>
      <c r="Y14" s="2781"/>
      <c r="Z14" s="2781"/>
      <c r="AA14" s="2781">
        <v>0.2</v>
      </c>
      <c r="AB14" s="2781"/>
      <c r="AC14" s="2781"/>
      <c r="AD14" s="2781"/>
      <c r="AK14" s="2781" t="s">
        <v>549</v>
      </c>
      <c r="AL14" s="2781"/>
      <c r="AM14" s="2781"/>
      <c r="AN14" s="2781"/>
      <c r="AO14" s="2781"/>
      <c r="AP14" s="2781"/>
      <c r="AQ14" s="2781"/>
      <c r="AR14" s="2781">
        <v>0.2</v>
      </c>
      <c r="AS14" s="2781"/>
      <c r="AT14" s="2781"/>
      <c r="AU14" s="2781"/>
      <c r="BB14" s="2781" t="s">
        <v>549</v>
      </c>
      <c r="BC14" s="2781"/>
      <c r="BD14" s="2781"/>
      <c r="BE14" s="2781"/>
      <c r="BF14" s="2781"/>
      <c r="BG14" s="2781"/>
      <c r="BH14" s="2781"/>
      <c r="BI14" s="2781">
        <v>0.2</v>
      </c>
      <c r="BJ14" s="2781"/>
      <c r="BK14" s="2781"/>
      <c r="BL14" s="2781"/>
    </row>
    <row r="15" spans="2:70" ht="15.75" hidden="1" customHeight="1">
      <c r="B15" s="2781" t="s">
        <v>191</v>
      </c>
      <c r="C15" s="2781"/>
      <c r="D15" s="2781"/>
      <c r="E15" s="2781"/>
      <c r="F15" s="2781"/>
      <c r="G15" s="2781"/>
      <c r="H15" s="2781"/>
      <c r="I15" s="2781">
        <v>0.2</v>
      </c>
      <c r="J15" s="2781"/>
      <c r="K15" s="2781"/>
      <c r="L15" s="2781"/>
      <c r="R15" s="394"/>
      <c r="S15" s="394"/>
      <c r="T15" s="2781" t="s">
        <v>191</v>
      </c>
      <c r="U15" s="2781"/>
      <c r="V15" s="2781"/>
      <c r="W15" s="2781"/>
      <c r="X15" s="2781"/>
      <c r="Y15" s="2781"/>
      <c r="Z15" s="2781"/>
      <c r="AA15" s="2781">
        <v>0.2</v>
      </c>
      <c r="AB15" s="2781"/>
      <c r="AC15" s="2781"/>
      <c r="AD15" s="2781"/>
      <c r="AJ15" s="394"/>
      <c r="AK15" s="2781" t="s">
        <v>191</v>
      </c>
      <c r="AL15" s="2781"/>
      <c r="AM15" s="2781"/>
      <c r="AN15" s="2781"/>
      <c r="AO15" s="2781"/>
      <c r="AP15" s="2781"/>
      <c r="AQ15" s="2781"/>
      <c r="AR15" s="2781">
        <v>0.2</v>
      </c>
      <c r="AS15" s="2781"/>
      <c r="AT15" s="2781"/>
      <c r="AU15" s="2781"/>
      <c r="BA15" s="394"/>
      <c r="BB15" s="2781" t="s">
        <v>191</v>
      </c>
      <c r="BC15" s="2781"/>
      <c r="BD15" s="2781"/>
      <c r="BE15" s="2781"/>
      <c r="BF15" s="2781"/>
      <c r="BG15" s="2781"/>
      <c r="BH15" s="2781"/>
      <c r="BI15" s="2781">
        <v>0.2</v>
      </c>
      <c r="BJ15" s="2781"/>
      <c r="BK15" s="2781"/>
      <c r="BL15" s="2781"/>
      <c r="BR15" s="394"/>
    </row>
    <row r="16" spans="2:70" ht="15.75" hidden="1" customHeight="1">
      <c r="B16" s="2781" t="s">
        <v>192</v>
      </c>
      <c r="C16" s="2781"/>
      <c r="D16" s="2781"/>
      <c r="E16" s="2781"/>
      <c r="F16" s="2781"/>
      <c r="G16" s="2781"/>
      <c r="H16" s="2781"/>
      <c r="I16" s="2781">
        <v>0.2</v>
      </c>
      <c r="J16" s="2781"/>
      <c r="K16" s="2781"/>
      <c r="L16" s="2781"/>
      <c r="M16" s="394"/>
      <c r="N16" s="394"/>
      <c r="O16" s="394"/>
      <c r="P16" s="394"/>
      <c r="Q16" s="394"/>
      <c r="T16" s="2781" t="s">
        <v>192</v>
      </c>
      <c r="U16" s="2781"/>
      <c r="V16" s="2781"/>
      <c r="W16" s="2781"/>
      <c r="X16" s="2781"/>
      <c r="Y16" s="2781"/>
      <c r="Z16" s="2781"/>
      <c r="AA16" s="2781">
        <v>0.2</v>
      </c>
      <c r="AB16" s="2781"/>
      <c r="AC16" s="2781"/>
      <c r="AD16" s="2781"/>
      <c r="AE16" s="394"/>
      <c r="AF16" s="394"/>
      <c r="AG16" s="394"/>
      <c r="AH16" s="394"/>
      <c r="AI16" s="394"/>
      <c r="AK16" s="2781" t="s">
        <v>192</v>
      </c>
      <c r="AL16" s="2781"/>
      <c r="AM16" s="2781"/>
      <c r="AN16" s="2781"/>
      <c r="AO16" s="2781"/>
      <c r="AP16" s="2781"/>
      <c r="AQ16" s="2781"/>
      <c r="AR16" s="2781">
        <v>0.2</v>
      </c>
      <c r="AS16" s="2781"/>
      <c r="AT16" s="2781"/>
      <c r="AU16" s="2781"/>
      <c r="AV16" s="394"/>
      <c r="AW16" s="394"/>
      <c r="AX16" s="394"/>
      <c r="AY16" s="394"/>
      <c r="AZ16" s="394"/>
      <c r="BB16" s="2781" t="s">
        <v>192</v>
      </c>
      <c r="BC16" s="2781"/>
      <c r="BD16" s="2781"/>
      <c r="BE16" s="2781"/>
      <c r="BF16" s="2781"/>
      <c r="BG16" s="2781"/>
      <c r="BH16" s="2781"/>
      <c r="BI16" s="2781">
        <v>0.2</v>
      </c>
      <c r="BJ16" s="2781"/>
      <c r="BK16" s="2781"/>
      <c r="BL16" s="2781"/>
      <c r="BM16" s="394"/>
      <c r="BN16" s="394"/>
      <c r="BO16" s="394"/>
      <c r="BP16" s="394"/>
      <c r="BQ16" s="394"/>
    </row>
    <row r="17" spans="2:70" ht="15.75" hidden="1" customHeight="1">
      <c r="B17" s="2781" t="s">
        <v>193</v>
      </c>
      <c r="C17" s="2781"/>
      <c r="D17" s="2781"/>
      <c r="E17" s="2781"/>
      <c r="F17" s="2781"/>
      <c r="G17" s="2781"/>
      <c r="H17" s="2781"/>
      <c r="I17" s="2781">
        <v>0.2</v>
      </c>
      <c r="J17" s="2781"/>
      <c r="K17" s="2781"/>
      <c r="L17" s="2781"/>
      <c r="T17" s="2781" t="s">
        <v>193</v>
      </c>
      <c r="U17" s="2781"/>
      <c r="V17" s="2781"/>
      <c r="W17" s="2781"/>
      <c r="X17" s="2781"/>
      <c r="Y17" s="2781"/>
      <c r="Z17" s="2781"/>
      <c r="AA17" s="2781">
        <v>0.2</v>
      </c>
      <c r="AB17" s="2781"/>
      <c r="AC17" s="2781"/>
      <c r="AD17" s="2781"/>
      <c r="AK17" s="2781" t="s">
        <v>193</v>
      </c>
      <c r="AL17" s="2781"/>
      <c r="AM17" s="2781"/>
      <c r="AN17" s="2781"/>
      <c r="AO17" s="2781"/>
      <c r="AP17" s="2781"/>
      <c r="AQ17" s="2781"/>
      <c r="AR17" s="2781">
        <v>0.2</v>
      </c>
      <c r="AS17" s="2781"/>
      <c r="AT17" s="2781"/>
      <c r="AU17" s="2781"/>
      <c r="BB17" s="2781" t="s">
        <v>193</v>
      </c>
      <c r="BC17" s="2781"/>
      <c r="BD17" s="2781"/>
      <c r="BE17" s="2781"/>
      <c r="BF17" s="2781"/>
      <c r="BG17" s="2781"/>
      <c r="BH17" s="2781"/>
      <c r="BI17" s="2781">
        <v>0.2</v>
      </c>
      <c r="BJ17" s="2781"/>
      <c r="BK17" s="2781"/>
      <c r="BL17" s="2781"/>
    </row>
    <row r="18" spans="2:70" ht="15.75">
      <c r="B18" s="2781">
        <v>0.15</v>
      </c>
      <c r="C18" s="2781"/>
      <c r="D18" s="2781"/>
      <c r="E18" s="2781" t="e">
        <f>#REF!</f>
        <v>#REF!</v>
      </c>
      <c r="F18" s="2781"/>
      <c r="G18" s="2781"/>
      <c r="H18" s="2781"/>
      <c r="I18" s="2781">
        <v>0.25</v>
      </c>
      <c r="J18" s="2781"/>
      <c r="K18" s="2781"/>
      <c r="L18" s="2781"/>
      <c r="R18" s="394"/>
      <c r="S18" s="394"/>
      <c r="T18" s="2781">
        <v>0.15</v>
      </c>
      <c r="U18" s="2781"/>
      <c r="V18" s="2781"/>
      <c r="W18" s="2781" t="e">
        <f>#REF!</f>
        <v>#REF!</v>
      </c>
      <c r="X18" s="2781"/>
      <c r="Y18" s="2781"/>
      <c r="Z18" s="2781"/>
      <c r="AA18" s="2781">
        <v>0.25</v>
      </c>
      <c r="AB18" s="2781"/>
      <c r="AC18" s="2781"/>
      <c r="AD18" s="2781"/>
      <c r="AJ18" s="394"/>
      <c r="AK18" s="2781">
        <v>0.15</v>
      </c>
      <c r="AL18" s="2781"/>
      <c r="AM18" s="2781"/>
      <c r="AN18" s="2781" t="e">
        <f>#REF!</f>
        <v>#REF!</v>
      </c>
      <c r="AO18" s="2781"/>
      <c r="AP18" s="2781"/>
      <c r="AQ18" s="2781"/>
      <c r="AR18" s="2781">
        <v>0.25</v>
      </c>
      <c r="AS18" s="2781"/>
      <c r="AT18" s="2781"/>
      <c r="AU18" s="2781"/>
      <c r="BA18" s="394"/>
      <c r="BB18" s="2781">
        <v>0.15</v>
      </c>
      <c r="BC18" s="2781"/>
      <c r="BD18" s="2781"/>
      <c r="BE18" s="2781" t="e">
        <f>#REF!</f>
        <v>#REF!</v>
      </c>
      <c r="BF18" s="2781"/>
      <c r="BG18" s="2781"/>
      <c r="BH18" s="2781"/>
      <c r="BI18" s="2781">
        <v>0.25</v>
      </c>
      <c r="BJ18" s="2781"/>
      <c r="BK18" s="2781"/>
      <c r="BL18" s="2781"/>
      <c r="BR18" s="394"/>
    </row>
    <row r="19" spans="2:70" ht="15.75" hidden="1" customHeight="1">
      <c r="B19" s="2781" t="s">
        <v>550</v>
      </c>
      <c r="C19" s="2781"/>
      <c r="D19" s="2781"/>
      <c r="E19" s="2781"/>
      <c r="F19" s="2781"/>
      <c r="G19" s="2781"/>
      <c r="H19" s="2781"/>
      <c r="I19" s="2781">
        <v>0.25</v>
      </c>
      <c r="J19" s="2781"/>
      <c r="K19" s="2781"/>
      <c r="L19" s="2781"/>
      <c r="M19" s="394"/>
      <c r="N19" s="394"/>
      <c r="O19" s="394"/>
      <c r="P19" s="394"/>
      <c r="Q19" s="394"/>
      <c r="T19" s="2781" t="s">
        <v>550</v>
      </c>
      <c r="U19" s="2781"/>
      <c r="V19" s="2781"/>
      <c r="W19" s="2781"/>
      <c r="X19" s="2781"/>
      <c r="Y19" s="2781"/>
      <c r="Z19" s="2781"/>
      <c r="AA19" s="2781">
        <v>0.25</v>
      </c>
      <c r="AB19" s="2781"/>
      <c r="AC19" s="2781"/>
      <c r="AD19" s="2781"/>
      <c r="AE19" s="394"/>
      <c r="AF19" s="394"/>
      <c r="AG19" s="394"/>
      <c r="AH19" s="394"/>
      <c r="AI19" s="394"/>
      <c r="AK19" s="2781" t="s">
        <v>550</v>
      </c>
      <c r="AL19" s="2781"/>
      <c r="AM19" s="2781"/>
      <c r="AN19" s="2781"/>
      <c r="AO19" s="2781"/>
      <c r="AP19" s="2781"/>
      <c r="AQ19" s="2781"/>
      <c r="AR19" s="2781">
        <v>0.25</v>
      </c>
      <c r="AS19" s="2781"/>
      <c r="AT19" s="2781"/>
      <c r="AU19" s="2781"/>
      <c r="AV19" s="394"/>
      <c r="AW19" s="394"/>
      <c r="AX19" s="394"/>
      <c r="AY19" s="394"/>
      <c r="AZ19" s="394"/>
      <c r="BB19" s="2781" t="s">
        <v>550</v>
      </c>
      <c r="BC19" s="2781"/>
      <c r="BD19" s="2781"/>
      <c r="BE19" s="2781"/>
      <c r="BF19" s="2781"/>
      <c r="BG19" s="2781"/>
      <c r="BH19" s="2781"/>
      <c r="BI19" s="2781">
        <v>0.25</v>
      </c>
      <c r="BJ19" s="2781"/>
      <c r="BK19" s="2781"/>
      <c r="BL19" s="2781"/>
      <c r="BM19" s="394"/>
      <c r="BN19" s="394"/>
      <c r="BO19" s="394"/>
      <c r="BP19" s="394"/>
      <c r="BQ19" s="394"/>
    </row>
    <row r="20" spans="2:70" ht="15.75" hidden="1" customHeight="1">
      <c r="B20" s="2781" t="s">
        <v>551</v>
      </c>
      <c r="C20" s="2781"/>
      <c r="D20" s="2781"/>
      <c r="E20" s="2781"/>
      <c r="F20" s="2781"/>
      <c r="G20" s="2781"/>
      <c r="H20" s="2781"/>
      <c r="I20" s="2781">
        <v>0.25</v>
      </c>
      <c r="J20" s="2781"/>
      <c r="K20" s="2781"/>
      <c r="L20" s="2781"/>
      <c r="T20" s="2781" t="s">
        <v>551</v>
      </c>
      <c r="U20" s="2781"/>
      <c r="V20" s="2781"/>
      <c r="W20" s="2781"/>
      <c r="X20" s="2781"/>
      <c r="Y20" s="2781"/>
      <c r="Z20" s="2781"/>
      <c r="AA20" s="2781">
        <v>0.25</v>
      </c>
      <c r="AB20" s="2781"/>
      <c r="AC20" s="2781"/>
      <c r="AD20" s="2781"/>
      <c r="AK20" s="2781" t="s">
        <v>551</v>
      </c>
      <c r="AL20" s="2781"/>
      <c r="AM20" s="2781"/>
      <c r="AN20" s="2781"/>
      <c r="AO20" s="2781"/>
      <c r="AP20" s="2781"/>
      <c r="AQ20" s="2781"/>
      <c r="AR20" s="2781">
        <v>0.25</v>
      </c>
      <c r="AS20" s="2781"/>
      <c r="AT20" s="2781"/>
      <c r="AU20" s="2781"/>
      <c r="BB20" s="2781" t="s">
        <v>551</v>
      </c>
      <c r="BC20" s="2781"/>
      <c r="BD20" s="2781"/>
      <c r="BE20" s="2781"/>
      <c r="BF20" s="2781"/>
      <c r="BG20" s="2781"/>
      <c r="BH20" s="2781"/>
      <c r="BI20" s="2781">
        <v>0.25</v>
      </c>
      <c r="BJ20" s="2781"/>
      <c r="BK20" s="2781"/>
      <c r="BL20" s="2781"/>
    </row>
    <row r="21" spans="2:70" ht="15.75" hidden="1" customHeight="1">
      <c r="B21" s="2781" t="s">
        <v>552</v>
      </c>
      <c r="C21" s="2781"/>
      <c r="D21" s="2781"/>
      <c r="E21" s="2781"/>
      <c r="F21" s="2781"/>
      <c r="G21" s="2781"/>
      <c r="H21" s="2781"/>
      <c r="I21" s="2781">
        <v>0.25</v>
      </c>
      <c r="J21" s="2781"/>
      <c r="K21" s="2781"/>
      <c r="L21" s="2781"/>
      <c r="R21" s="394"/>
      <c r="S21" s="394"/>
      <c r="T21" s="2781" t="s">
        <v>552</v>
      </c>
      <c r="U21" s="2781"/>
      <c r="V21" s="2781"/>
      <c r="W21" s="2781"/>
      <c r="X21" s="2781"/>
      <c r="Y21" s="2781"/>
      <c r="Z21" s="2781"/>
      <c r="AA21" s="2781">
        <v>0.25</v>
      </c>
      <c r="AB21" s="2781"/>
      <c r="AC21" s="2781"/>
      <c r="AD21" s="2781"/>
      <c r="AJ21" s="394"/>
      <c r="AK21" s="2781" t="s">
        <v>552</v>
      </c>
      <c r="AL21" s="2781"/>
      <c r="AM21" s="2781"/>
      <c r="AN21" s="2781"/>
      <c r="AO21" s="2781"/>
      <c r="AP21" s="2781"/>
      <c r="AQ21" s="2781"/>
      <c r="AR21" s="2781">
        <v>0.25</v>
      </c>
      <c r="AS21" s="2781"/>
      <c r="AT21" s="2781"/>
      <c r="AU21" s="2781"/>
      <c r="BA21" s="394"/>
      <c r="BB21" s="2781" t="s">
        <v>552</v>
      </c>
      <c r="BC21" s="2781"/>
      <c r="BD21" s="2781"/>
      <c r="BE21" s="2781"/>
      <c r="BF21" s="2781"/>
      <c r="BG21" s="2781"/>
      <c r="BH21" s="2781"/>
      <c r="BI21" s="2781">
        <v>0.25</v>
      </c>
      <c r="BJ21" s="2781"/>
      <c r="BK21" s="2781"/>
      <c r="BL21" s="2781"/>
      <c r="BR21" s="394"/>
    </row>
    <row r="22" spans="2:70" ht="15.75">
      <c r="B22" s="394" t="s">
        <v>195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2781">
        <f>'DADOS ÁREA 1'!L66</f>
        <v>0</v>
      </c>
      <c r="N22" s="2781"/>
      <c r="O22" s="2781"/>
      <c r="P22" s="395" t="s">
        <v>14</v>
      </c>
      <c r="T22" s="394" t="s">
        <v>195</v>
      </c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2781">
        <f>'DADOS ÁREA 1'!AC66</f>
        <v>0</v>
      </c>
      <c r="AF22" s="2781"/>
      <c r="AG22" s="2781"/>
      <c r="AH22" s="395" t="s">
        <v>14</v>
      </c>
      <c r="AK22" s="394" t="s">
        <v>195</v>
      </c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2781">
        <f>'DADOS ÁREA 1'!AT66</f>
        <v>0</v>
      </c>
      <c r="AW22" s="2781"/>
      <c r="AX22" s="2781"/>
      <c r="AY22" s="395" t="s">
        <v>14</v>
      </c>
      <c r="BB22" s="394" t="s">
        <v>195</v>
      </c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2781">
        <f>'DADOS ÁREA 1'!BK66</f>
        <v>0</v>
      </c>
      <c r="BN22" s="2781"/>
      <c r="BO22" s="2781"/>
      <c r="BP22" s="395" t="s">
        <v>14</v>
      </c>
    </row>
    <row r="23" spans="2:70" ht="15.75"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</row>
    <row r="24" spans="2:70" ht="15.75"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</row>
    <row r="25" spans="2:70" ht="18.75">
      <c r="B25" s="394" t="s">
        <v>196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 t="s">
        <v>196</v>
      </c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 t="s">
        <v>196</v>
      </c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 t="s">
        <v>196</v>
      </c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</row>
    <row r="26" spans="2:70" ht="15.75"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</row>
    <row r="27" spans="2:70" ht="18.75">
      <c r="B27" s="394" t="s">
        <v>197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 t="s">
        <v>197</v>
      </c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 t="s">
        <v>197</v>
      </c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 t="s">
        <v>197</v>
      </c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</row>
    <row r="28" spans="2:70" ht="15.75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</row>
    <row r="29" spans="2:70" ht="18.75" hidden="1" customHeight="1">
      <c r="B29" s="396" t="s">
        <v>198</v>
      </c>
      <c r="C29" s="2781">
        <v>0.25</v>
      </c>
      <c r="D29" s="2781"/>
      <c r="E29" s="394" t="s">
        <v>199</v>
      </c>
      <c r="F29" s="394"/>
      <c r="G29" s="394" t="s">
        <v>200</v>
      </c>
      <c r="H29" s="396" t="s">
        <v>201</v>
      </c>
      <c r="I29" s="2781">
        <f>C29+I8+0.2*C29</f>
        <v>0.5</v>
      </c>
      <c r="J29" s="2781"/>
      <c r="K29" s="394" t="s">
        <v>199</v>
      </c>
      <c r="L29" s="394"/>
      <c r="M29" s="394"/>
      <c r="N29" s="394"/>
      <c r="O29" s="394"/>
      <c r="P29" s="394"/>
      <c r="Q29" s="394"/>
      <c r="R29" s="394"/>
      <c r="S29" s="394"/>
      <c r="T29" s="396" t="s">
        <v>198</v>
      </c>
      <c r="U29" s="2781">
        <v>0.25</v>
      </c>
      <c r="V29" s="2781"/>
      <c r="W29" s="394" t="s">
        <v>199</v>
      </c>
      <c r="X29" s="394"/>
      <c r="Y29" s="394" t="s">
        <v>200</v>
      </c>
      <c r="Z29" s="396" t="s">
        <v>201</v>
      </c>
      <c r="AA29" s="2781">
        <f>U29+AA8+0.2*U29</f>
        <v>0.5</v>
      </c>
      <c r="AB29" s="2781"/>
      <c r="AC29" s="394" t="s">
        <v>199</v>
      </c>
      <c r="AD29" s="394"/>
      <c r="AE29" s="394"/>
      <c r="AF29" s="394"/>
      <c r="AG29" s="394"/>
      <c r="AH29" s="394"/>
      <c r="AI29" s="394"/>
      <c r="AJ29" s="394"/>
      <c r="AK29" s="396" t="s">
        <v>198</v>
      </c>
      <c r="AL29" s="2781">
        <v>0.25</v>
      </c>
      <c r="AM29" s="2781"/>
      <c r="AN29" s="394" t="s">
        <v>199</v>
      </c>
      <c r="AO29" s="394"/>
      <c r="AP29" s="394" t="s">
        <v>200</v>
      </c>
      <c r="AQ29" s="396" t="s">
        <v>201</v>
      </c>
      <c r="AR29" s="2781">
        <f>AL29+AR8+0.2*AL29</f>
        <v>0.5</v>
      </c>
      <c r="AS29" s="2781"/>
      <c r="AT29" s="394" t="s">
        <v>199</v>
      </c>
      <c r="AU29" s="394"/>
      <c r="AV29" s="394"/>
      <c r="AW29" s="394"/>
      <c r="AX29" s="394"/>
      <c r="AY29" s="394"/>
      <c r="AZ29" s="394"/>
      <c r="BA29" s="394"/>
      <c r="BB29" s="396" t="s">
        <v>198</v>
      </c>
      <c r="BC29" s="2781">
        <v>0.25</v>
      </c>
      <c r="BD29" s="2781"/>
      <c r="BE29" s="394" t="s">
        <v>199</v>
      </c>
      <c r="BF29" s="394"/>
      <c r="BG29" s="394" t="s">
        <v>200</v>
      </c>
      <c r="BH29" s="396" t="s">
        <v>201</v>
      </c>
      <c r="BI29" s="2781">
        <f>BC29+BI8+0.2*BC29</f>
        <v>0.5</v>
      </c>
      <c r="BJ29" s="2781"/>
      <c r="BK29" s="394" t="s">
        <v>199</v>
      </c>
      <c r="BL29" s="394"/>
      <c r="BM29" s="394"/>
      <c r="BN29" s="394"/>
      <c r="BO29" s="394"/>
      <c r="BP29" s="394"/>
      <c r="BQ29" s="394"/>
      <c r="BR29" s="394"/>
    </row>
    <row r="30" spans="2:70" ht="18.75" hidden="1" customHeight="1">
      <c r="B30" s="396" t="s">
        <v>198</v>
      </c>
      <c r="C30" s="2781">
        <v>0.32</v>
      </c>
      <c r="D30" s="2781"/>
      <c r="E30" s="394" t="s">
        <v>199</v>
      </c>
      <c r="F30" s="394"/>
      <c r="G30" s="394" t="s">
        <v>200</v>
      </c>
      <c r="H30" s="396" t="s">
        <v>201</v>
      </c>
      <c r="I30" s="2781">
        <f t="shared" ref="I30:I42" si="0">C30+I9+0.2*C30</f>
        <v>0.58400000000000007</v>
      </c>
      <c r="J30" s="2781"/>
      <c r="K30" s="394" t="s">
        <v>199</v>
      </c>
      <c r="L30" s="394"/>
      <c r="M30" s="394"/>
      <c r="N30" s="394"/>
      <c r="O30" s="394"/>
      <c r="P30" s="394"/>
      <c r="Q30" s="394"/>
      <c r="R30" s="394"/>
      <c r="S30" s="394"/>
      <c r="T30" s="396" t="s">
        <v>198</v>
      </c>
      <c r="U30" s="2781">
        <v>0.32</v>
      </c>
      <c r="V30" s="2781"/>
      <c r="W30" s="394" t="s">
        <v>199</v>
      </c>
      <c r="X30" s="394"/>
      <c r="Y30" s="394" t="s">
        <v>200</v>
      </c>
      <c r="Z30" s="396" t="s">
        <v>201</v>
      </c>
      <c r="AA30" s="2781">
        <f t="shared" ref="AA30:AA42" si="1">U30+AA9+0.2*U30</f>
        <v>0.58400000000000007</v>
      </c>
      <c r="AB30" s="2781"/>
      <c r="AC30" s="394" t="s">
        <v>199</v>
      </c>
      <c r="AD30" s="394"/>
      <c r="AE30" s="394"/>
      <c r="AF30" s="394"/>
      <c r="AG30" s="394"/>
      <c r="AH30" s="394"/>
      <c r="AI30" s="394"/>
      <c r="AJ30" s="394"/>
      <c r="AK30" s="396" t="s">
        <v>198</v>
      </c>
      <c r="AL30" s="2781">
        <v>0.32</v>
      </c>
      <c r="AM30" s="2781"/>
      <c r="AN30" s="394" t="s">
        <v>199</v>
      </c>
      <c r="AO30" s="394"/>
      <c r="AP30" s="394" t="s">
        <v>200</v>
      </c>
      <c r="AQ30" s="396" t="s">
        <v>201</v>
      </c>
      <c r="AR30" s="2781">
        <f t="shared" ref="AR30:AR42" si="2">AL30+AR9+0.2*AL30</f>
        <v>0.58400000000000007</v>
      </c>
      <c r="AS30" s="2781"/>
      <c r="AT30" s="394" t="s">
        <v>199</v>
      </c>
      <c r="AU30" s="394"/>
      <c r="AV30" s="394"/>
      <c r="AW30" s="394"/>
      <c r="AX30" s="394"/>
      <c r="AY30" s="394"/>
      <c r="AZ30" s="394"/>
      <c r="BA30" s="394"/>
      <c r="BB30" s="396" t="s">
        <v>198</v>
      </c>
      <c r="BC30" s="2781">
        <v>0.32</v>
      </c>
      <c r="BD30" s="2781"/>
      <c r="BE30" s="394" t="s">
        <v>199</v>
      </c>
      <c r="BF30" s="394"/>
      <c r="BG30" s="394" t="s">
        <v>200</v>
      </c>
      <c r="BH30" s="396" t="s">
        <v>201</v>
      </c>
      <c r="BI30" s="2781">
        <f t="shared" ref="BI30:BI42" si="3">BC30+BI9+0.2*BC30</f>
        <v>0.58400000000000007</v>
      </c>
      <c r="BJ30" s="2781"/>
      <c r="BK30" s="394" t="s">
        <v>199</v>
      </c>
      <c r="BL30" s="394"/>
      <c r="BM30" s="394"/>
      <c r="BN30" s="394"/>
      <c r="BO30" s="394"/>
      <c r="BP30" s="394"/>
      <c r="BQ30" s="394"/>
      <c r="BR30" s="394"/>
    </row>
    <row r="31" spans="2:70" ht="18.75" hidden="1" customHeight="1">
      <c r="B31" s="396" t="s">
        <v>198</v>
      </c>
      <c r="C31" s="2781">
        <v>0.4</v>
      </c>
      <c r="D31" s="2781"/>
      <c r="E31" s="394" t="s">
        <v>199</v>
      </c>
      <c r="F31" s="394"/>
      <c r="G31" s="394" t="s">
        <v>200</v>
      </c>
      <c r="H31" s="396" t="s">
        <v>201</v>
      </c>
      <c r="I31" s="2781">
        <f t="shared" si="0"/>
        <v>0.68000000000000016</v>
      </c>
      <c r="J31" s="2781"/>
      <c r="K31" s="394" t="s">
        <v>199</v>
      </c>
      <c r="L31" s="394"/>
      <c r="M31" s="394"/>
      <c r="N31" s="394"/>
      <c r="O31" s="394"/>
      <c r="P31" s="394"/>
      <c r="Q31" s="394"/>
      <c r="R31" s="394"/>
      <c r="S31" s="394"/>
      <c r="T31" s="396" t="s">
        <v>198</v>
      </c>
      <c r="U31" s="2781">
        <v>0.4</v>
      </c>
      <c r="V31" s="2781"/>
      <c r="W31" s="394" t="s">
        <v>199</v>
      </c>
      <c r="X31" s="394"/>
      <c r="Y31" s="394" t="s">
        <v>200</v>
      </c>
      <c r="Z31" s="396" t="s">
        <v>201</v>
      </c>
      <c r="AA31" s="2781">
        <f t="shared" si="1"/>
        <v>0.68000000000000016</v>
      </c>
      <c r="AB31" s="2781"/>
      <c r="AC31" s="394" t="s">
        <v>199</v>
      </c>
      <c r="AD31" s="394"/>
      <c r="AE31" s="394"/>
      <c r="AF31" s="394"/>
      <c r="AG31" s="394"/>
      <c r="AH31" s="394"/>
      <c r="AI31" s="394"/>
      <c r="AJ31" s="394"/>
      <c r="AK31" s="396" t="s">
        <v>198</v>
      </c>
      <c r="AL31" s="2781">
        <v>0.4</v>
      </c>
      <c r="AM31" s="2781"/>
      <c r="AN31" s="394" t="s">
        <v>199</v>
      </c>
      <c r="AO31" s="394"/>
      <c r="AP31" s="394" t="s">
        <v>200</v>
      </c>
      <c r="AQ31" s="396" t="s">
        <v>201</v>
      </c>
      <c r="AR31" s="2781">
        <f t="shared" si="2"/>
        <v>0.68000000000000016</v>
      </c>
      <c r="AS31" s="2781"/>
      <c r="AT31" s="394" t="s">
        <v>199</v>
      </c>
      <c r="AU31" s="394"/>
      <c r="AV31" s="394"/>
      <c r="AW31" s="394"/>
      <c r="AX31" s="394"/>
      <c r="AY31" s="394"/>
      <c r="AZ31" s="394"/>
      <c r="BA31" s="394"/>
      <c r="BB31" s="396" t="s">
        <v>198</v>
      </c>
      <c r="BC31" s="2781">
        <v>0.4</v>
      </c>
      <c r="BD31" s="2781"/>
      <c r="BE31" s="394" t="s">
        <v>199</v>
      </c>
      <c r="BF31" s="394"/>
      <c r="BG31" s="394" t="s">
        <v>200</v>
      </c>
      <c r="BH31" s="396" t="s">
        <v>201</v>
      </c>
      <c r="BI31" s="2781">
        <f t="shared" si="3"/>
        <v>0.68000000000000016</v>
      </c>
      <c r="BJ31" s="2781"/>
      <c r="BK31" s="394" t="s">
        <v>199</v>
      </c>
      <c r="BL31" s="394"/>
      <c r="BM31" s="394"/>
      <c r="BN31" s="394"/>
      <c r="BO31" s="394"/>
      <c r="BP31" s="394"/>
      <c r="BQ31" s="394"/>
      <c r="BR31" s="394"/>
    </row>
    <row r="32" spans="2:70" ht="18.75" hidden="1" customHeight="1">
      <c r="B32" s="396" t="s">
        <v>198</v>
      </c>
      <c r="C32" s="2781">
        <v>0.5</v>
      </c>
      <c r="D32" s="2781"/>
      <c r="E32" s="394" t="s">
        <v>199</v>
      </c>
      <c r="F32" s="394"/>
      <c r="G32" s="394" t="s">
        <v>200</v>
      </c>
      <c r="H32" s="396" t="s">
        <v>201</v>
      </c>
      <c r="I32" s="2781">
        <f t="shared" si="0"/>
        <v>0.79999999999999993</v>
      </c>
      <c r="J32" s="2781"/>
      <c r="K32" s="394" t="s">
        <v>199</v>
      </c>
      <c r="L32" s="394"/>
      <c r="M32" s="394"/>
      <c r="N32" s="394"/>
      <c r="O32" s="394"/>
      <c r="P32" s="394"/>
      <c r="Q32" s="394"/>
      <c r="R32" s="394"/>
      <c r="S32" s="394"/>
      <c r="T32" s="396" t="s">
        <v>198</v>
      </c>
      <c r="U32" s="2781">
        <v>0.5</v>
      </c>
      <c r="V32" s="2781"/>
      <c r="W32" s="394" t="s">
        <v>199</v>
      </c>
      <c r="X32" s="394"/>
      <c r="Y32" s="394" t="s">
        <v>200</v>
      </c>
      <c r="Z32" s="396" t="s">
        <v>201</v>
      </c>
      <c r="AA32" s="2781">
        <f t="shared" si="1"/>
        <v>0.79999999999999993</v>
      </c>
      <c r="AB32" s="2781"/>
      <c r="AC32" s="394" t="s">
        <v>199</v>
      </c>
      <c r="AD32" s="394"/>
      <c r="AE32" s="394"/>
      <c r="AF32" s="394"/>
      <c r="AG32" s="394"/>
      <c r="AH32" s="394"/>
      <c r="AI32" s="394"/>
      <c r="AJ32" s="394"/>
      <c r="AK32" s="396" t="s">
        <v>198</v>
      </c>
      <c r="AL32" s="2781">
        <v>0.5</v>
      </c>
      <c r="AM32" s="2781"/>
      <c r="AN32" s="394" t="s">
        <v>199</v>
      </c>
      <c r="AO32" s="394"/>
      <c r="AP32" s="394" t="s">
        <v>200</v>
      </c>
      <c r="AQ32" s="396" t="s">
        <v>201</v>
      </c>
      <c r="AR32" s="2781">
        <f t="shared" si="2"/>
        <v>0.79999999999999993</v>
      </c>
      <c r="AS32" s="2781"/>
      <c r="AT32" s="394" t="s">
        <v>199</v>
      </c>
      <c r="AU32" s="394"/>
      <c r="AV32" s="394"/>
      <c r="AW32" s="394"/>
      <c r="AX32" s="394"/>
      <c r="AY32" s="394"/>
      <c r="AZ32" s="394"/>
      <c r="BA32" s="394"/>
      <c r="BB32" s="396" t="s">
        <v>198</v>
      </c>
      <c r="BC32" s="2781">
        <v>0.5</v>
      </c>
      <c r="BD32" s="2781"/>
      <c r="BE32" s="394" t="s">
        <v>199</v>
      </c>
      <c r="BF32" s="394"/>
      <c r="BG32" s="394" t="s">
        <v>200</v>
      </c>
      <c r="BH32" s="396" t="s">
        <v>201</v>
      </c>
      <c r="BI32" s="2781">
        <f t="shared" si="3"/>
        <v>0.79999999999999993</v>
      </c>
      <c r="BJ32" s="2781"/>
      <c r="BK32" s="394" t="s">
        <v>199</v>
      </c>
      <c r="BL32" s="394"/>
      <c r="BM32" s="394"/>
      <c r="BN32" s="394"/>
      <c r="BO32" s="394"/>
      <c r="BP32" s="394"/>
      <c r="BQ32" s="394"/>
      <c r="BR32" s="394"/>
    </row>
    <row r="33" spans="2:70" ht="18.75" hidden="1" customHeight="1">
      <c r="B33" s="396" t="s">
        <v>198</v>
      </c>
      <c r="C33" s="2781">
        <v>0.6</v>
      </c>
      <c r="D33" s="2781"/>
      <c r="E33" s="394" t="s">
        <v>199</v>
      </c>
      <c r="F33" s="394"/>
      <c r="G33" s="394" t="s">
        <v>200</v>
      </c>
      <c r="H33" s="396" t="s">
        <v>201</v>
      </c>
      <c r="I33" s="2781">
        <f t="shared" si="0"/>
        <v>0.92</v>
      </c>
      <c r="J33" s="2781"/>
      <c r="K33" s="394" t="s">
        <v>199</v>
      </c>
      <c r="L33" s="394"/>
      <c r="M33" s="394"/>
      <c r="N33" s="394"/>
      <c r="O33" s="394"/>
      <c r="P33" s="394"/>
      <c r="Q33" s="394"/>
      <c r="R33" s="394"/>
      <c r="S33" s="394"/>
      <c r="T33" s="396" t="s">
        <v>198</v>
      </c>
      <c r="U33" s="2781">
        <v>0.6</v>
      </c>
      <c r="V33" s="2781"/>
      <c r="W33" s="394" t="s">
        <v>199</v>
      </c>
      <c r="X33" s="394"/>
      <c r="Y33" s="394" t="s">
        <v>200</v>
      </c>
      <c r="Z33" s="396" t="s">
        <v>201</v>
      </c>
      <c r="AA33" s="2781">
        <f t="shared" si="1"/>
        <v>0.92</v>
      </c>
      <c r="AB33" s="2781"/>
      <c r="AC33" s="394" t="s">
        <v>199</v>
      </c>
      <c r="AD33" s="394"/>
      <c r="AE33" s="394"/>
      <c r="AF33" s="394"/>
      <c r="AG33" s="394"/>
      <c r="AH33" s="394"/>
      <c r="AI33" s="394"/>
      <c r="AJ33" s="394"/>
      <c r="AK33" s="396" t="s">
        <v>198</v>
      </c>
      <c r="AL33" s="2781">
        <v>0.6</v>
      </c>
      <c r="AM33" s="2781"/>
      <c r="AN33" s="394" t="s">
        <v>199</v>
      </c>
      <c r="AO33" s="394"/>
      <c r="AP33" s="394" t="s">
        <v>200</v>
      </c>
      <c r="AQ33" s="396" t="s">
        <v>201</v>
      </c>
      <c r="AR33" s="2781">
        <f t="shared" si="2"/>
        <v>0.92</v>
      </c>
      <c r="AS33" s="2781"/>
      <c r="AT33" s="394" t="s">
        <v>199</v>
      </c>
      <c r="AU33" s="394"/>
      <c r="AV33" s="394"/>
      <c r="AW33" s="394"/>
      <c r="AX33" s="394"/>
      <c r="AY33" s="394"/>
      <c r="AZ33" s="394"/>
      <c r="BA33" s="394"/>
      <c r="BB33" s="396" t="s">
        <v>198</v>
      </c>
      <c r="BC33" s="2781">
        <v>0.6</v>
      </c>
      <c r="BD33" s="2781"/>
      <c r="BE33" s="394" t="s">
        <v>199</v>
      </c>
      <c r="BF33" s="394"/>
      <c r="BG33" s="394" t="s">
        <v>200</v>
      </c>
      <c r="BH33" s="396" t="s">
        <v>201</v>
      </c>
      <c r="BI33" s="2781">
        <f t="shared" si="3"/>
        <v>0.92</v>
      </c>
      <c r="BJ33" s="2781"/>
      <c r="BK33" s="394" t="s">
        <v>199</v>
      </c>
      <c r="BL33" s="394"/>
      <c r="BM33" s="394"/>
      <c r="BN33" s="394"/>
      <c r="BO33" s="394"/>
      <c r="BP33" s="394"/>
      <c r="BQ33" s="394"/>
      <c r="BR33" s="394"/>
    </row>
    <row r="34" spans="2:70" ht="18.75" hidden="1" customHeight="1">
      <c r="B34" s="396" t="s">
        <v>198</v>
      </c>
      <c r="C34" s="2781">
        <v>0.65</v>
      </c>
      <c r="D34" s="2781"/>
      <c r="E34" s="394" t="s">
        <v>199</v>
      </c>
      <c r="F34" s="394"/>
      <c r="G34" s="394" t="s">
        <v>200</v>
      </c>
      <c r="H34" s="396" t="s">
        <v>201</v>
      </c>
      <c r="I34" s="2781">
        <f t="shared" si="0"/>
        <v>0.98000000000000009</v>
      </c>
      <c r="J34" s="2781"/>
      <c r="K34" s="394" t="s">
        <v>199</v>
      </c>
      <c r="L34" s="394"/>
      <c r="M34" s="394"/>
      <c r="N34" s="394"/>
      <c r="O34" s="394"/>
      <c r="P34" s="394"/>
      <c r="Q34" s="394"/>
      <c r="R34" s="394"/>
      <c r="S34" s="394"/>
      <c r="T34" s="396" t="s">
        <v>198</v>
      </c>
      <c r="U34" s="2781">
        <v>0.65</v>
      </c>
      <c r="V34" s="2781"/>
      <c r="W34" s="394" t="s">
        <v>199</v>
      </c>
      <c r="X34" s="394"/>
      <c r="Y34" s="394" t="s">
        <v>200</v>
      </c>
      <c r="Z34" s="396" t="s">
        <v>201</v>
      </c>
      <c r="AA34" s="2781">
        <f t="shared" si="1"/>
        <v>0.98000000000000009</v>
      </c>
      <c r="AB34" s="2781"/>
      <c r="AC34" s="394" t="s">
        <v>199</v>
      </c>
      <c r="AD34" s="394"/>
      <c r="AE34" s="394"/>
      <c r="AF34" s="394"/>
      <c r="AG34" s="394"/>
      <c r="AH34" s="394"/>
      <c r="AI34" s="394"/>
      <c r="AJ34" s="394"/>
      <c r="AK34" s="396" t="s">
        <v>198</v>
      </c>
      <c r="AL34" s="2781">
        <v>0.65</v>
      </c>
      <c r="AM34" s="2781"/>
      <c r="AN34" s="394" t="s">
        <v>199</v>
      </c>
      <c r="AO34" s="394"/>
      <c r="AP34" s="394" t="s">
        <v>200</v>
      </c>
      <c r="AQ34" s="396" t="s">
        <v>201</v>
      </c>
      <c r="AR34" s="2781">
        <f t="shared" si="2"/>
        <v>0.98000000000000009</v>
      </c>
      <c r="AS34" s="2781"/>
      <c r="AT34" s="394" t="s">
        <v>199</v>
      </c>
      <c r="AU34" s="394"/>
      <c r="AV34" s="394"/>
      <c r="AW34" s="394"/>
      <c r="AX34" s="394"/>
      <c r="AY34" s="394"/>
      <c r="AZ34" s="394"/>
      <c r="BA34" s="394"/>
      <c r="BB34" s="396" t="s">
        <v>198</v>
      </c>
      <c r="BC34" s="2781">
        <v>0.65</v>
      </c>
      <c r="BD34" s="2781"/>
      <c r="BE34" s="394" t="s">
        <v>199</v>
      </c>
      <c r="BF34" s="394"/>
      <c r="BG34" s="394" t="s">
        <v>200</v>
      </c>
      <c r="BH34" s="396" t="s">
        <v>201</v>
      </c>
      <c r="BI34" s="2781">
        <f t="shared" si="3"/>
        <v>0.98000000000000009</v>
      </c>
      <c r="BJ34" s="2781"/>
      <c r="BK34" s="394" t="s">
        <v>199</v>
      </c>
      <c r="BL34" s="394"/>
      <c r="BM34" s="394"/>
      <c r="BN34" s="394"/>
      <c r="BO34" s="394"/>
      <c r="BP34" s="394"/>
      <c r="BQ34" s="394"/>
      <c r="BR34" s="394"/>
    </row>
    <row r="35" spans="2:70" ht="18.75" hidden="1" customHeight="1">
      <c r="B35" s="396" t="s">
        <v>198</v>
      </c>
      <c r="C35" s="2781">
        <v>0.75</v>
      </c>
      <c r="D35" s="2781"/>
      <c r="E35" s="394" t="s">
        <v>199</v>
      </c>
      <c r="F35" s="394"/>
      <c r="G35" s="394" t="s">
        <v>200</v>
      </c>
      <c r="H35" s="396" t="s">
        <v>201</v>
      </c>
      <c r="I35" s="2781">
        <f t="shared" si="0"/>
        <v>1.1000000000000001</v>
      </c>
      <c r="J35" s="2781"/>
      <c r="K35" s="394" t="s">
        <v>199</v>
      </c>
      <c r="L35" s="394"/>
      <c r="M35" s="394"/>
      <c r="N35" s="394"/>
      <c r="O35" s="394"/>
      <c r="P35" s="394"/>
      <c r="Q35" s="394"/>
      <c r="R35" s="394"/>
      <c r="S35" s="394"/>
      <c r="T35" s="396" t="s">
        <v>198</v>
      </c>
      <c r="U35" s="2781">
        <v>0.75</v>
      </c>
      <c r="V35" s="2781"/>
      <c r="W35" s="394" t="s">
        <v>199</v>
      </c>
      <c r="X35" s="394"/>
      <c r="Y35" s="394" t="s">
        <v>200</v>
      </c>
      <c r="Z35" s="396" t="s">
        <v>201</v>
      </c>
      <c r="AA35" s="2781">
        <f t="shared" si="1"/>
        <v>1.1000000000000001</v>
      </c>
      <c r="AB35" s="2781"/>
      <c r="AC35" s="394" t="s">
        <v>199</v>
      </c>
      <c r="AD35" s="394"/>
      <c r="AE35" s="394"/>
      <c r="AF35" s="394"/>
      <c r="AG35" s="394"/>
      <c r="AH35" s="394"/>
      <c r="AI35" s="394"/>
      <c r="AJ35" s="394"/>
      <c r="AK35" s="396" t="s">
        <v>198</v>
      </c>
      <c r="AL35" s="2781">
        <v>0.75</v>
      </c>
      <c r="AM35" s="2781"/>
      <c r="AN35" s="394" t="s">
        <v>199</v>
      </c>
      <c r="AO35" s="394"/>
      <c r="AP35" s="394" t="s">
        <v>200</v>
      </c>
      <c r="AQ35" s="396" t="s">
        <v>201</v>
      </c>
      <c r="AR35" s="2781">
        <f t="shared" si="2"/>
        <v>1.1000000000000001</v>
      </c>
      <c r="AS35" s="2781"/>
      <c r="AT35" s="394" t="s">
        <v>199</v>
      </c>
      <c r="AU35" s="394"/>
      <c r="AV35" s="394"/>
      <c r="AW35" s="394"/>
      <c r="AX35" s="394"/>
      <c r="AY35" s="394"/>
      <c r="AZ35" s="394"/>
      <c r="BA35" s="394"/>
      <c r="BB35" s="396" t="s">
        <v>198</v>
      </c>
      <c r="BC35" s="2781">
        <v>0.75</v>
      </c>
      <c r="BD35" s="2781"/>
      <c r="BE35" s="394" t="s">
        <v>199</v>
      </c>
      <c r="BF35" s="394"/>
      <c r="BG35" s="394" t="s">
        <v>200</v>
      </c>
      <c r="BH35" s="396" t="s">
        <v>201</v>
      </c>
      <c r="BI35" s="2781">
        <f t="shared" si="3"/>
        <v>1.1000000000000001</v>
      </c>
      <c r="BJ35" s="2781"/>
      <c r="BK35" s="394" t="s">
        <v>199</v>
      </c>
      <c r="BL35" s="394"/>
      <c r="BM35" s="394"/>
      <c r="BN35" s="394"/>
      <c r="BO35" s="394"/>
      <c r="BP35" s="394"/>
      <c r="BQ35" s="394"/>
      <c r="BR35" s="394"/>
    </row>
    <row r="36" spans="2:70" ht="18.75" hidden="1" customHeight="1">
      <c r="B36" s="396" t="s">
        <v>198</v>
      </c>
      <c r="C36" s="2781">
        <v>0.8</v>
      </c>
      <c r="D36" s="2781"/>
      <c r="E36" s="394" t="s">
        <v>199</v>
      </c>
      <c r="F36" s="394"/>
      <c r="G36" s="394" t="s">
        <v>200</v>
      </c>
      <c r="H36" s="396" t="s">
        <v>201</v>
      </c>
      <c r="I36" s="2781">
        <f t="shared" si="0"/>
        <v>1.1600000000000001</v>
      </c>
      <c r="J36" s="2781"/>
      <c r="K36" s="394" t="s">
        <v>199</v>
      </c>
      <c r="L36" s="394"/>
      <c r="M36" s="394"/>
      <c r="N36" s="394"/>
      <c r="O36" s="394"/>
      <c r="P36" s="394"/>
      <c r="Q36" s="394"/>
      <c r="R36" s="394"/>
      <c r="S36" s="394"/>
      <c r="T36" s="396" t="s">
        <v>198</v>
      </c>
      <c r="U36" s="2781">
        <v>0.8</v>
      </c>
      <c r="V36" s="2781"/>
      <c r="W36" s="394" t="s">
        <v>199</v>
      </c>
      <c r="X36" s="394"/>
      <c r="Y36" s="394" t="s">
        <v>200</v>
      </c>
      <c r="Z36" s="396" t="s">
        <v>201</v>
      </c>
      <c r="AA36" s="2781">
        <f t="shared" si="1"/>
        <v>1.1600000000000001</v>
      </c>
      <c r="AB36" s="2781"/>
      <c r="AC36" s="394" t="s">
        <v>199</v>
      </c>
      <c r="AD36" s="394"/>
      <c r="AE36" s="394"/>
      <c r="AF36" s="394"/>
      <c r="AG36" s="394"/>
      <c r="AH36" s="394"/>
      <c r="AI36" s="394"/>
      <c r="AJ36" s="394"/>
      <c r="AK36" s="396" t="s">
        <v>198</v>
      </c>
      <c r="AL36" s="2781">
        <v>0.8</v>
      </c>
      <c r="AM36" s="2781"/>
      <c r="AN36" s="394" t="s">
        <v>199</v>
      </c>
      <c r="AO36" s="394"/>
      <c r="AP36" s="394" t="s">
        <v>200</v>
      </c>
      <c r="AQ36" s="396" t="s">
        <v>201</v>
      </c>
      <c r="AR36" s="2781">
        <f t="shared" si="2"/>
        <v>1.1600000000000001</v>
      </c>
      <c r="AS36" s="2781"/>
      <c r="AT36" s="394" t="s">
        <v>199</v>
      </c>
      <c r="AU36" s="394"/>
      <c r="AV36" s="394"/>
      <c r="AW36" s="394"/>
      <c r="AX36" s="394"/>
      <c r="AY36" s="394"/>
      <c r="AZ36" s="394"/>
      <c r="BA36" s="394"/>
      <c r="BB36" s="396" t="s">
        <v>198</v>
      </c>
      <c r="BC36" s="2781">
        <v>0.8</v>
      </c>
      <c r="BD36" s="2781"/>
      <c r="BE36" s="394" t="s">
        <v>199</v>
      </c>
      <c r="BF36" s="394"/>
      <c r="BG36" s="394" t="s">
        <v>200</v>
      </c>
      <c r="BH36" s="396" t="s">
        <v>201</v>
      </c>
      <c r="BI36" s="2781">
        <f t="shared" si="3"/>
        <v>1.1600000000000001</v>
      </c>
      <c r="BJ36" s="2781"/>
      <c r="BK36" s="394" t="s">
        <v>199</v>
      </c>
      <c r="BL36" s="394"/>
      <c r="BM36" s="394"/>
      <c r="BN36" s="394"/>
      <c r="BO36" s="394"/>
      <c r="BP36" s="394"/>
      <c r="BQ36" s="394"/>
      <c r="BR36" s="394"/>
    </row>
    <row r="37" spans="2:70" ht="18.75" hidden="1" customHeight="1">
      <c r="B37" s="396" t="s">
        <v>198</v>
      </c>
      <c r="C37" s="2781">
        <v>1</v>
      </c>
      <c r="D37" s="2781"/>
      <c r="E37" s="394" t="s">
        <v>199</v>
      </c>
      <c r="F37" s="394"/>
      <c r="G37" s="394" t="s">
        <v>200</v>
      </c>
      <c r="H37" s="396" t="s">
        <v>201</v>
      </c>
      <c r="I37" s="2781">
        <f t="shared" si="0"/>
        <v>1.4</v>
      </c>
      <c r="J37" s="2781"/>
      <c r="K37" s="394" t="s">
        <v>199</v>
      </c>
      <c r="L37" s="394"/>
      <c r="M37" s="394"/>
      <c r="N37" s="394"/>
      <c r="O37" s="394"/>
      <c r="P37" s="394"/>
      <c r="Q37" s="394"/>
      <c r="R37" s="394"/>
      <c r="S37" s="394"/>
      <c r="T37" s="396" t="s">
        <v>198</v>
      </c>
      <c r="U37" s="2781">
        <v>1</v>
      </c>
      <c r="V37" s="2781"/>
      <c r="W37" s="394" t="s">
        <v>199</v>
      </c>
      <c r="X37" s="394"/>
      <c r="Y37" s="394" t="s">
        <v>200</v>
      </c>
      <c r="Z37" s="396" t="s">
        <v>201</v>
      </c>
      <c r="AA37" s="2781">
        <f t="shared" si="1"/>
        <v>1.4</v>
      </c>
      <c r="AB37" s="2781"/>
      <c r="AC37" s="394" t="s">
        <v>199</v>
      </c>
      <c r="AD37" s="394"/>
      <c r="AE37" s="394"/>
      <c r="AF37" s="394"/>
      <c r="AG37" s="394"/>
      <c r="AH37" s="394"/>
      <c r="AI37" s="394"/>
      <c r="AJ37" s="394"/>
      <c r="AK37" s="396" t="s">
        <v>198</v>
      </c>
      <c r="AL37" s="2781">
        <v>1</v>
      </c>
      <c r="AM37" s="2781"/>
      <c r="AN37" s="394" t="s">
        <v>199</v>
      </c>
      <c r="AO37" s="394"/>
      <c r="AP37" s="394" t="s">
        <v>200</v>
      </c>
      <c r="AQ37" s="396" t="s">
        <v>201</v>
      </c>
      <c r="AR37" s="2781">
        <f t="shared" si="2"/>
        <v>1.4</v>
      </c>
      <c r="AS37" s="2781"/>
      <c r="AT37" s="394" t="s">
        <v>199</v>
      </c>
      <c r="AU37" s="394"/>
      <c r="AV37" s="394"/>
      <c r="AW37" s="394"/>
      <c r="AX37" s="394"/>
      <c r="AY37" s="394"/>
      <c r="AZ37" s="394"/>
      <c r="BA37" s="394"/>
      <c r="BB37" s="396" t="s">
        <v>198</v>
      </c>
      <c r="BC37" s="2781">
        <v>1</v>
      </c>
      <c r="BD37" s="2781"/>
      <c r="BE37" s="394" t="s">
        <v>199</v>
      </c>
      <c r="BF37" s="394"/>
      <c r="BG37" s="394" t="s">
        <v>200</v>
      </c>
      <c r="BH37" s="396" t="s">
        <v>201</v>
      </c>
      <c r="BI37" s="2781">
        <f t="shared" si="3"/>
        <v>1.4</v>
      </c>
      <c r="BJ37" s="2781"/>
      <c r="BK37" s="394" t="s">
        <v>199</v>
      </c>
      <c r="BL37" s="394"/>
      <c r="BM37" s="394"/>
      <c r="BN37" s="394"/>
      <c r="BO37" s="394"/>
      <c r="BP37" s="394"/>
      <c r="BQ37" s="394"/>
      <c r="BR37" s="394"/>
    </row>
    <row r="38" spans="2:70" ht="18.75" hidden="1" customHeight="1">
      <c r="B38" s="396" t="s">
        <v>198</v>
      </c>
      <c r="C38" s="2781">
        <v>1.2</v>
      </c>
      <c r="D38" s="2781"/>
      <c r="E38" s="394" t="s">
        <v>199</v>
      </c>
      <c r="F38" s="394"/>
      <c r="G38" s="394" t="s">
        <v>200</v>
      </c>
      <c r="H38" s="396" t="s">
        <v>201</v>
      </c>
      <c r="I38" s="2781">
        <f t="shared" si="0"/>
        <v>1.64</v>
      </c>
      <c r="J38" s="2781"/>
      <c r="K38" s="394" t="s">
        <v>199</v>
      </c>
      <c r="L38" s="394"/>
      <c r="M38" s="394"/>
      <c r="N38" s="394"/>
      <c r="O38" s="394"/>
      <c r="P38" s="394"/>
      <c r="Q38" s="394"/>
      <c r="R38" s="394"/>
      <c r="S38" s="394"/>
      <c r="T38" s="396" t="s">
        <v>198</v>
      </c>
      <c r="U38" s="2781">
        <v>1.2</v>
      </c>
      <c r="V38" s="2781"/>
      <c r="W38" s="394" t="s">
        <v>199</v>
      </c>
      <c r="X38" s="394"/>
      <c r="Y38" s="394" t="s">
        <v>200</v>
      </c>
      <c r="Z38" s="396" t="s">
        <v>201</v>
      </c>
      <c r="AA38" s="2781">
        <f t="shared" si="1"/>
        <v>1.64</v>
      </c>
      <c r="AB38" s="2781"/>
      <c r="AC38" s="394" t="s">
        <v>199</v>
      </c>
      <c r="AD38" s="394"/>
      <c r="AE38" s="394"/>
      <c r="AF38" s="394"/>
      <c r="AG38" s="394"/>
      <c r="AH38" s="394"/>
      <c r="AI38" s="394"/>
      <c r="AJ38" s="394"/>
      <c r="AK38" s="396" t="s">
        <v>198</v>
      </c>
      <c r="AL38" s="2781">
        <v>1.2</v>
      </c>
      <c r="AM38" s="2781"/>
      <c r="AN38" s="394" t="s">
        <v>199</v>
      </c>
      <c r="AO38" s="394"/>
      <c r="AP38" s="394" t="s">
        <v>200</v>
      </c>
      <c r="AQ38" s="396" t="s">
        <v>201</v>
      </c>
      <c r="AR38" s="2781">
        <f t="shared" si="2"/>
        <v>1.64</v>
      </c>
      <c r="AS38" s="2781"/>
      <c r="AT38" s="394" t="s">
        <v>199</v>
      </c>
      <c r="AU38" s="394"/>
      <c r="AV38" s="394"/>
      <c r="AW38" s="394"/>
      <c r="AX38" s="394"/>
      <c r="AY38" s="394"/>
      <c r="AZ38" s="394"/>
      <c r="BA38" s="394"/>
      <c r="BB38" s="396" t="s">
        <v>198</v>
      </c>
      <c r="BC38" s="2781">
        <v>1.2</v>
      </c>
      <c r="BD38" s="2781"/>
      <c r="BE38" s="394" t="s">
        <v>199</v>
      </c>
      <c r="BF38" s="394"/>
      <c r="BG38" s="394" t="s">
        <v>200</v>
      </c>
      <c r="BH38" s="396" t="s">
        <v>201</v>
      </c>
      <c r="BI38" s="2781">
        <f t="shared" si="3"/>
        <v>1.64</v>
      </c>
      <c r="BJ38" s="2781"/>
      <c r="BK38" s="394" t="s">
        <v>199</v>
      </c>
      <c r="BL38" s="394"/>
      <c r="BM38" s="394"/>
      <c r="BN38" s="394"/>
      <c r="BO38" s="394"/>
      <c r="BP38" s="394"/>
      <c r="BQ38" s="394"/>
      <c r="BR38" s="394"/>
    </row>
    <row r="39" spans="2:70" ht="18.75">
      <c r="B39" s="396" t="s">
        <v>198</v>
      </c>
      <c r="C39" s="2781">
        <f>B18</f>
        <v>0.15</v>
      </c>
      <c r="D39" s="2781"/>
      <c r="E39" s="394" t="s">
        <v>199</v>
      </c>
      <c r="F39" s="394"/>
      <c r="G39" s="394" t="s">
        <v>200</v>
      </c>
      <c r="H39" s="396" t="s">
        <v>201</v>
      </c>
      <c r="I39" s="2781">
        <f>C39+I18+0.2*C39</f>
        <v>0.43000000000000005</v>
      </c>
      <c r="J39" s="2781"/>
      <c r="K39" s="394" t="s">
        <v>199</v>
      </c>
      <c r="L39" s="394"/>
      <c r="M39" s="394"/>
      <c r="N39" s="394"/>
      <c r="O39" s="394"/>
      <c r="P39" s="394"/>
      <c r="Q39" s="394"/>
      <c r="R39" s="394"/>
      <c r="S39" s="394"/>
      <c r="T39" s="396" t="s">
        <v>198</v>
      </c>
      <c r="U39" s="2781">
        <f>T18</f>
        <v>0.15</v>
      </c>
      <c r="V39" s="2781"/>
      <c r="W39" s="394" t="s">
        <v>199</v>
      </c>
      <c r="X39" s="394"/>
      <c r="Y39" s="394" t="s">
        <v>200</v>
      </c>
      <c r="Z39" s="396" t="s">
        <v>201</v>
      </c>
      <c r="AA39" s="2781">
        <f t="shared" si="1"/>
        <v>0.43000000000000005</v>
      </c>
      <c r="AB39" s="2781"/>
      <c r="AC39" s="394" t="s">
        <v>199</v>
      </c>
      <c r="AD39" s="394"/>
      <c r="AE39" s="394"/>
      <c r="AF39" s="394"/>
      <c r="AG39" s="394"/>
      <c r="AH39" s="394"/>
      <c r="AI39" s="394"/>
      <c r="AJ39" s="394"/>
      <c r="AK39" s="396" t="s">
        <v>198</v>
      </c>
      <c r="AL39" s="2781">
        <f>AK18</f>
        <v>0.15</v>
      </c>
      <c r="AM39" s="2781"/>
      <c r="AN39" s="394" t="s">
        <v>199</v>
      </c>
      <c r="AO39" s="394"/>
      <c r="AP39" s="394" t="s">
        <v>200</v>
      </c>
      <c r="AQ39" s="396" t="s">
        <v>201</v>
      </c>
      <c r="AR39" s="2781">
        <f t="shared" si="2"/>
        <v>0.43000000000000005</v>
      </c>
      <c r="AS39" s="2781"/>
      <c r="AT39" s="394" t="s">
        <v>199</v>
      </c>
      <c r="AU39" s="394"/>
      <c r="AV39" s="394"/>
      <c r="AW39" s="394"/>
      <c r="AX39" s="394"/>
      <c r="AY39" s="394"/>
      <c r="AZ39" s="394"/>
      <c r="BA39" s="394"/>
      <c r="BB39" s="396" t="s">
        <v>198</v>
      </c>
      <c r="BC39" s="2781">
        <f>$BB$18</f>
        <v>0.15</v>
      </c>
      <c r="BD39" s="2781"/>
      <c r="BE39" s="394" t="s">
        <v>199</v>
      </c>
      <c r="BF39" s="394"/>
      <c r="BG39" s="394" t="s">
        <v>200</v>
      </c>
      <c r="BH39" s="396" t="s">
        <v>201</v>
      </c>
      <c r="BI39" s="2781">
        <f t="shared" si="3"/>
        <v>0.43000000000000005</v>
      </c>
      <c r="BJ39" s="2781"/>
      <c r="BK39" s="394" t="s">
        <v>199</v>
      </c>
      <c r="BL39" s="394"/>
      <c r="BM39" s="394"/>
      <c r="BN39" s="394"/>
      <c r="BO39" s="394"/>
      <c r="BP39" s="394"/>
      <c r="BQ39" s="394"/>
      <c r="BR39" s="394"/>
    </row>
    <row r="40" spans="2:70" ht="18.75" hidden="1" customHeight="1">
      <c r="B40" s="396" t="s">
        <v>198</v>
      </c>
      <c r="C40" s="2781">
        <v>2</v>
      </c>
      <c r="D40" s="2781"/>
      <c r="E40" s="394" t="s">
        <v>199</v>
      </c>
      <c r="F40" s="394"/>
      <c r="G40" s="394" t="s">
        <v>200</v>
      </c>
      <c r="H40" s="396" t="s">
        <v>201</v>
      </c>
      <c r="I40" s="2781">
        <f t="shared" si="0"/>
        <v>2.65</v>
      </c>
      <c r="J40" s="2781"/>
      <c r="K40" s="394" t="s">
        <v>199</v>
      </c>
      <c r="L40" s="394"/>
      <c r="M40" s="394"/>
      <c r="N40" s="394"/>
      <c r="O40" s="394"/>
      <c r="P40" s="394"/>
      <c r="Q40" s="394"/>
      <c r="R40" s="394"/>
      <c r="S40" s="394"/>
      <c r="T40" s="396" t="s">
        <v>198</v>
      </c>
      <c r="U40" s="2781">
        <v>2</v>
      </c>
      <c r="V40" s="2781"/>
      <c r="W40" s="394" t="s">
        <v>199</v>
      </c>
      <c r="X40" s="394"/>
      <c r="Y40" s="394" t="s">
        <v>200</v>
      </c>
      <c r="Z40" s="396" t="s">
        <v>201</v>
      </c>
      <c r="AA40" s="2781">
        <f t="shared" si="1"/>
        <v>2.65</v>
      </c>
      <c r="AB40" s="2781"/>
      <c r="AC40" s="394" t="s">
        <v>199</v>
      </c>
      <c r="AD40" s="394"/>
      <c r="AE40" s="394"/>
      <c r="AF40" s="394"/>
      <c r="AG40" s="394"/>
      <c r="AH40" s="394"/>
      <c r="AI40" s="394"/>
      <c r="AJ40" s="394"/>
      <c r="AK40" s="396" t="s">
        <v>198</v>
      </c>
      <c r="AL40" s="2781">
        <v>2</v>
      </c>
      <c r="AM40" s="2781"/>
      <c r="AN40" s="394" t="s">
        <v>199</v>
      </c>
      <c r="AO40" s="394"/>
      <c r="AP40" s="394" t="s">
        <v>200</v>
      </c>
      <c r="AQ40" s="396" t="s">
        <v>201</v>
      </c>
      <c r="AR40" s="2781">
        <f t="shared" si="2"/>
        <v>2.65</v>
      </c>
      <c r="AS40" s="2781"/>
      <c r="AT40" s="394" t="s">
        <v>199</v>
      </c>
      <c r="AU40" s="394"/>
      <c r="AV40" s="394"/>
      <c r="AW40" s="394"/>
      <c r="AX40" s="394"/>
      <c r="AY40" s="394"/>
      <c r="AZ40" s="394"/>
      <c r="BA40" s="394"/>
      <c r="BB40" s="396" t="s">
        <v>198</v>
      </c>
      <c r="BC40" s="2781">
        <v>2</v>
      </c>
      <c r="BD40" s="2781"/>
      <c r="BE40" s="394" t="s">
        <v>199</v>
      </c>
      <c r="BF40" s="394"/>
      <c r="BG40" s="394" t="s">
        <v>200</v>
      </c>
      <c r="BH40" s="396" t="s">
        <v>201</v>
      </c>
      <c r="BI40" s="2781">
        <f t="shared" si="3"/>
        <v>2.65</v>
      </c>
      <c r="BJ40" s="2781"/>
      <c r="BK40" s="394" t="s">
        <v>199</v>
      </c>
      <c r="BL40" s="394"/>
      <c r="BM40" s="394"/>
      <c r="BN40" s="394"/>
      <c r="BO40" s="394"/>
      <c r="BP40" s="394"/>
      <c r="BQ40" s="394"/>
      <c r="BR40" s="394"/>
    </row>
    <row r="41" spans="2:70" ht="18.75" hidden="1" customHeight="1">
      <c r="B41" s="396" t="s">
        <v>198</v>
      </c>
      <c r="C41" s="2781">
        <v>2.5</v>
      </c>
      <c r="D41" s="2781"/>
      <c r="E41" s="394" t="s">
        <v>199</v>
      </c>
      <c r="F41" s="394"/>
      <c r="G41" s="394" t="s">
        <v>200</v>
      </c>
      <c r="H41" s="396" t="s">
        <v>201</v>
      </c>
      <c r="I41" s="2781">
        <f t="shared" si="0"/>
        <v>3.25</v>
      </c>
      <c r="J41" s="2781"/>
      <c r="K41" s="394" t="s">
        <v>199</v>
      </c>
      <c r="L41" s="394"/>
      <c r="M41" s="394"/>
      <c r="N41" s="394"/>
      <c r="O41" s="394"/>
      <c r="P41" s="394"/>
      <c r="Q41" s="394"/>
      <c r="R41" s="394"/>
      <c r="S41" s="394"/>
      <c r="T41" s="396" t="s">
        <v>198</v>
      </c>
      <c r="U41" s="2781">
        <v>2.5</v>
      </c>
      <c r="V41" s="2781"/>
      <c r="W41" s="394" t="s">
        <v>199</v>
      </c>
      <c r="X41" s="394"/>
      <c r="Y41" s="394" t="s">
        <v>200</v>
      </c>
      <c r="Z41" s="396" t="s">
        <v>201</v>
      </c>
      <c r="AA41" s="2781">
        <f t="shared" si="1"/>
        <v>3.25</v>
      </c>
      <c r="AB41" s="2781"/>
      <c r="AC41" s="394" t="s">
        <v>199</v>
      </c>
      <c r="AD41" s="394"/>
      <c r="AE41" s="394"/>
      <c r="AF41" s="394"/>
      <c r="AG41" s="394"/>
      <c r="AH41" s="394"/>
      <c r="AI41" s="394"/>
      <c r="AJ41" s="394"/>
      <c r="AK41" s="396" t="s">
        <v>198</v>
      </c>
      <c r="AL41" s="2781">
        <v>2.5</v>
      </c>
      <c r="AM41" s="2781"/>
      <c r="AN41" s="394" t="s">
        <v>199</v>
      </c>
      <c r="AO41" s="394"/>
      <c r="AP41" s="394" t="s">
        <v>200</v>
      </c>
      <c r="AQ41" s="396" t="s">
        <v>201</v>
      </c>
      <c r="AR41" s="2781">
        <f t="shared" si="2"/>
        <v>3.25</v>
      </c>
      <c r="AS41" s="2781"/>
      <c r="AT41" s="394" t="s">
        <v>199</v>
      </c>
      <c r="AU41" s="394"/>
      <c r="AV41" s="394"/>
      <c r="AW41" s="394"/>
      <c r="AX41" s="394"/>
      <c r="AY41" s="394"/>
      <c r="AZ41" s="394"/>
      <c r="BA41" s="394"/>
      <c r="BB41" s="396" t="s">
        <v>198</v>
      </c>
      <c r="BC41" s="2781">
        <v>2.5</v>
      </c>
      <c r="BD41" s="2781"/>
      <c r="BE41" s="394" t="s">
        <v>199</v>
      </c>
      <c r="BF41" s="394"/>
      <c r="BG41" s="394" t="s">
        <v>200</v>
      </c>
      <c r="BH41" s="396" t="s">
        <v>201</v>
      </c>
      <c r="BI41" s="2781">
        <f t="shared" si="3"/>
        <v>3.25</v>
      </c>
      <c r="BJ41" s="2781"/>
      <c r="BK41" s="394" t="s">
        <v>199</v>
      </c>
      <c r="BL41" s="394"/>
      <c r="BM41" s="394"/>
      <c r="BN41" s="394"/>
      <c r="BO41" s="394"/>
      <c r="BP41" s="394"/>
      <c r="BQ41" s="394"/>
      <c r="BR41" s="394"/>
    </row>
    <row r="42" spans="2:70" ht="18.75" hidden="1" customHeight="1">
      <c r="B42" s="396" t="s">
        <v>198</v>
      </c>
      <c r="C42" s="2781">
        <v>3</v>
      </c>
      <c r="D42" s="2781"/>
      <c r="E42" s="394" t="s">
        <v>199</v>
      </c>
      <c r="F42" s="394"/>
      <c r="G42" s="394" t="s">
        <v>200</v>
      </c>
      <c r="H42" s="396" t="s">
        <v>201</v>
      </c>
      <c r="I42" s="2781">
        <f t="shared" si="0"/>
        <v>3.85</v>
      </c>
      <c r="J42" s="2781"/>
      <c r="K42" s="394" t="s">
        <v>199</v>
      </c>
      <c r="L42" s="394"/>
      <c r="M42" s="394"/>
      <c r="N42" s="394"/>
      <c r="O42" s="394"/>
      <c r="P42" s="394"/>
      <c r="Q42" s="394"/>
      <c r="R42" s="394"/>
      <c r="S42" s="394"/>
      <c r="T42" s="396" t="s">
        <v>198</v>
      </c>
      <c r="U42" s="2781">
        <v>3</v>
      </c>
      <c r="V42" s="2781"/>
      <c r="W42" s="394" t="s">
        <v>199</v>
      </c>
      <c r="X42" s="394"/>
      <c r="Y42" s="394" t="s">
        <v>200</v>
      </c>
      <c r="Z42" s="396" t="s">
        <v>201</v>
      </c>
      <c r="AA42" s="2781">
        <f t="shared" si="1"/>
        <v>3.85</v>
      </c>
      <c r="AB42" s="2781"/>
      <c r="AC42" s="394" t="s">
        <v>199</v>
      </c>
      <c r="AD42" s="394"/>
      <c r="AE42" s="394"/>
      <c r="AF42" s="394"/>
      <c r="AG42" s="394"/>
      <c r="AH42" s="394"/>
      <c r="AI42" s="394"/>
      <c r="AJ42" s="394"/>
      <c r="AK42" s="396" t="s">
        <v>198</v>
      </c>
      <c r="AL42" s="2781">
        <v>3</v>
      </c>
      <c r="AM42" s="2781"/>
      <c r="AN42" s="394" t="s">
        <v>199</v>
      </c>
      <c r="AO42" s="394"/>
      <c r="AP42" s="394" t="s">
        <v>200</v>
      </c>
      <c r="AQ42" s="396" t="s">
        <v>201</v>
      </c>
      <c r="AR42" s="2781">
        <f t="shared" si="2"/>
        <v>3.85</v>
      </c>
      <c r="AS42" s="2781"/>
      <c r="AT42" s="394" t="s">
        <v>199</v>
      </c>
      <c r="AU42" s="394"/>
      <c r="AV42" s="394"/>
      <c r="AW42" s="394"/>
      <c r="AX42" s="394"/>
      <c r="AY42" s="394"/>
      <c r="AZ42" s="394"/>
      <c r="BA42" s="394"/>
      <c r="BB42" s="396" t="s">
        <v>198</v>
      </c>
      <c r="BC42" s="2781">
        <v>3</v>
      </c>
      <c r="BD42" s="2781"/>
      <c r="BE42" s="394" t="s">
        <v>199</v>
      </c>
      <c r="BF42" s="394"/>
      <c r="BG42" s="394" t="s">
        <v>200</v>
      </c>
      <c r="BH42" s="396" t="s">
        <v>201</v>
      </c>
      <c r="BI42" s="2781">
        <f t="shared" si="3"/>
        <v>3.85</v>
      </c>
      <c r="BJ42" s="2781"/>
      <c r="BK42" s="394" t="s">
        <v>199</v>
      </c>
      <c r="BL42" s="394"/>
      <c r="BM42" s="394"/>
      <c r="BN42" s="394"/>
      <c r="BO42" s="394"/>
      <c r="BP42" s="394"/>
      <c r="BQ42" s="394"/>
      <c r="BR42" s="394"/>
    </row>
    <row r="43" spans="2:70" ht="15.75">
      <c r="B43" s="396"/>
      <c r="C43" s="397"/>
      <c r="D43" s="397"/>
      <c r="E43" s="394"/>
      <c r="F43" s="394"/>
      <c r="G43" s="394"/>
      <c r="H43" s="396"/>
      <c r="I43" s="398"/>
      <c r="J43" s="398"/>
      <c r="K43" s="394"/>
      <c r="L43" s="394"/>
      <c r="M43" s="394"/>
      <c r="N43" s="394"/>
      <c r="O43" s="394"/>
      <c r="P43" s="394"/>
      <c r="Q43" s="394"/>
      <c r="R43" s="394"/>
      <c r="S43" s="394"/>
      <c r="T43" s="396"/>
      <c r="U43" s="397"/>
      <c r="V43" s="397"/>
      <c r="W43" s="394"/>
      <c r="X43" s="394"/>
      <c r="Y43" s="394"/>
      <c r="Z43" s="396"/>
      <c r="AA43" s="398"/>
      <c r="AB43" s="398"/>
      <c r="AC43" s="394"/>
      <c r="AD43" s="394"/>
      <c r="AE43" s="394"/>
      <c r="AF43" s="394"/>
      <c r="AG43" s="394"/>
      <c r="AH43" s="394"/>
      <c r="AI43" s="394"/>
      <c r="AJ43" s="394"/>
      <c r="AK43" s="396"/>
      <c r="AL43" s="397"/>
      <c r="AM43" s="397"/>
      <c r="AN43" s="394"/>
      <c r="AO43" s="394"/>
      <c r="AP43" s="394"/>
      <c r="AQ43" s="396"/>
      <c r="AR43" s="398"/>
      <c r="AS43" s="398"/>
      <c r="AT43" s="394"/>
      <c r="AU43" s="394"/>
      <c r="AV43" s="394"/>
      <c r="AW43" s="394"/>
      <c r="AX43" s="394"/>
      <c r="AY43" s="394"/>
      <c r="AZ43" s="394"/>
      <c r="BA43" s="394"/>
      <c r="BB43" s="396"/>
      <c r="BC43" s="397"/>
      <c r="BD43" s="397"/>
      <c r="BE43" s="394"/>
      <c r="BF43" s="394"/>
      <c r="BG43" s="394"/>
      <c r="BH43" s="396"/>
      <c r="BI43" s="398"/>
      <c r="BJ43" s="398"/>
      <c r="BK43" s="394"/>
      <c r="BL43" s="394"/>
      <c r="BM43" s="394"/>
      <c r="BN43" s="394"/>
      <c r="BO43" s="394"/>
      <c r="BP43" s="394"/>
      <c r="BQ43" s="394"/>
      <c r="BR43" s="394"/>
    </row>
    <row r="44" spans="2:70" ht="15.75">
      <c r="B44" s="396"/>
      <c r="C44" s="397"/>
      <c r="D44" s="397"/>
      <c r="E44" s="394"/>
      <c r="F44" s="394"/>
      <c r="G44" s="394"/>
      <c r="H44" s="396"/>
      <c r="I44" s="398"/>
      <c r="J44" s="398"/>
      <c r="K44" s="394"/>
      <c r="L44" s="394"/>
      <c r="M44" s="394"/>
      <c r="N44" s="394"/>
      <c r="O44" s="394"/>
      <c r="P44" s="394"/>
      <c r="Q44" s="394"/>
      <c r="R44" s="394"/>
      <c r="S44" s="394"/>
      <c r="T44" s="396"/>
      <c r="U44" s="397"/>
      <c r="V44" s="397"/>
      <c r="W44" s="394"/>
      <c r="X44" s="394"/>
      <c r="Y44" s="394"/>
      <c r="Z44" s="396"/>
      <c r="AA44" s="398"/>
      <c r="AB44" s="398"/>
      <c r="AC44" s="394"/>
      <c r="AD44" s="394"/>
      <c r="AE44" s="394"/>
      <c r="AF44" s="394"/>
      <c r="AG44" s="394"/>
      <c r="AH44" s="394"/>
      <c r="AI44" s="394"/>
      <c r="AJ44" s="394"/>
      <c r="AK44" s="396"/>
      <c r="AL44" s="397"/>
      <c r="AM44" s="397"/>
      <c r="AN44" s="394"/>
      <c r="AO44" s="394"/>
      <c r="AP44" s="394"/>
      <c r="AQ44" s="396"/>
      <c r="AR44" s="398"/>
      <c r="AS44" s="398"/>
      <c r="AT44" s="394"/>
      <c r="AU44" s="394"/>
      <c r="AV44" s="394"/>
      <c r="AW44" s="394"/>
      <c r="AX44" s="394"/>
      <c r="AY44" s="394"/>
      <c r="AZ44" s="394"/>
      <c r="BA44" s="394"/>
      <c r="BB44" s="396"/>
      <c r="BC44" s="397"/>
      <c r="BD44" s="397"/>
      <c r="BE44" s="394"/>
      <c r="BF44" s="394"/>
      <c r="BG44" s="394"/>
      <c r="BH44" s="396"/>
      <c r="BI44" s="398"/>
      <c r="BJ44" s="398"/>
      <c r="BK44" s="394"/>
      <c r="BL44" s="394"/>
      <c r="BM44" s="394"/>
      <c r="BN44" s="394"/>
      <c r="BO44" s="394"/>
      <c r="BP44" s="394"/>
      <c r="BQ44" s="394"/>
      <c r="BR44" s="394"/>
    </row>
    <row r="45" spans="2:70" ht="15.75"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</row>
    <row r="46" spans="2:70" ht="15.75">
      <c r="B46" s="399" t="s">
        <v>202</v>
      </c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394"/>
      <c r="P46" s="394"/>
      <c r="Q46" s="394"/>
      <c r="R46" s="394"/>
      <c r="S46" s="394"/>
      <c r="T46" s="399" t="s">
        <v>202</v>
      </c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394"/>
      <c r="AH46" s="394"/>
      <c r="AI46" s="394"/>
      <c r="AJ46" s="394"/>
      <c r="AK46" s="399" t="s">
        <v>202</v>
      </c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394"/>
      <c r="AY46" s="394"/>
      <c r="AZ46" s="394"/>
      <c r="BA46" s="394"/>
      <c r="BB46" s="399" t="s">
        <v>202</v>
      </c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4"/>
      <c r="BP46" s="394"/>
      <c r="BQ46" s="394"/>
      <c r="BR46" s="394"/>
    </row>
    <row r="47" spans="2:70" ht="15.75"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394"/>
      <c r="P47" s="394"/>
      <c r="Q47" s="394"/>
      <c r="R47" s="394"/>
      <c r="S47" s="394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394"/>
      <c r="AH47" s="394"/>
      <c r="AI47" s="394"/>
      <c r="AJ47" s="394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394"/>
      <c r="AY47" s="394"/>
      <c r="AZ47" s="394"/>
      <c r="BA47" s="394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4"/>
      <c r="BP47" s="394"/>
      <c r="BQ47" s="394"/>
      <c r="BR47" s="394"/>
    </row>
    <row r="48" spans="2:70" ht="18.75">
      <c r="B48" s="2781" t="s">
        <v>203</v>
      </c>
      <c r="C48" s="2781"/>
      <c r="D48" s="2781"/>
      <c r="E48" s="2781"/>
      <c r="F48" s="2781"/>
      <c r="G48" s="2781"/>
      <c r="H48" s="394"/>
      <c r="I48" s="394"/>
      <c r="J48" s="394"/>
      <c r="K48" s="2781" t="s">
        <v>204</v>
      </c>
      <c r="L48" s="2781"/>
      <c r="M48" s="2781"/>
      <c r="N48" s="2781"/>
      <c r="O48" s="2781"/>
      <c r="P48" s="2781"/>
      <c r="Q48" s="2781"/>
      <c r="R48" s="2781"/>
      <c r="S48" s="2781"/>
      <c r="T48" s="2781"/>
      <c r="U48" s="2781"/>
      <c r="V48" s="2781"/>
      <c r="W48" s="2781"/>
      <c r="X48" s="2781"/>
      <c r="Y48" s="2781"/>
      <c r="Z48" s="2781"/>
      <c r="AA48" s="2781"/>
      <c r="AB48" s="2781"/>
    </row>
    <row r="49" spans="2:70" ht="15.75"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</row>
    <row r="50" spans="2:70" ht="18.75">
      <c r="B50" s="2781" t="s">
        <v>205</v>
      </c>
      <c r="C50" s="2781"/>
      <c r="D50" s="2781"/>
      <c r="E50" s="2781"/>
      <c r="F50" s="2781"/>
      <c r="G50" s="2781"/>
      <c r="H50" s="394"/>
      <c r="I50" s="394"/>
      <c r="J50" s="394"/>
      <c r="K50" s="2781" t="s">
        <v>206</v>
      </c>
      <c r="L50" s="2781"/>
      <c r="M50" s="2781"/>
      <c r="N50" s="2781"/>
      <c r="O50" s="2781"/>
      <c r="P50" s="2781"/>
      <c r="Q50" s="2781"/>
      <c r="R50" s="2781"/>
      <c r="S50" s="2781"/>
      <c r="T50" s="2781"/>
      <c r="U50" s="2781"/>
      <c r="V50" s="2781"/>
      <c r="W50" s="2781"/>
      <c r="X50" s="2781"/>
      <c r="Y50" s="2781"/>
      <c r="Z50" s="2781"/>
      <c r="AA50" s="2781"/>
      <c r="AB50" s="2781"/>
    </row>
    <row r="51" spans="2:70" ht="15.75">
      <c r="B51" s="401"/>
      <c r="C51" s="401"/>
      <c r="D51" s="401"/>
      <c r="E51" s="401"/>
      <c r="F51" s="401"/>
      <c r="G51" s="401"/>
      <c r="H51" s="394"/>
      <c r="I51" s="394"/>
      <c r="J51" s="394"/>
      <c r="K51" s="402"/>
      <c r="L51" s="402"/>
      <c r="M51" s="402"/>
      <c r="N51" s="402"/>
      <c r="O51" s="402"/>
      <c r="P51" s="402"/>
      <c r="Q51" s="402"/>
      <c r="R51" s="402"/>
      <c r="S51" s="402"/>
      <c r="T51" s="401"/>
      <c r="U51" s="401"/>
      <c r="V51" s="401"/>
      <c r="W51" s="401"/>
      <c r="X51" s="401"/>
      <c r="Y51" s="401"/>
      <c r="Z51" s="394"/>
      <c r="AA51" s="394"/>
      <c r="AB51" s="394"/>
      <c r="AC51" s="402"/>
      <c r="AD51" s="402"/>
      <c r="AE51" s="402"/>
      <c r="AF51" s="402"/>
      <c r="AG51" s="402"/>
      <c r="AH51" s="402"/>
      <c r="AI51" s="402"/>
      <c r="AJ51" s="402"/>
      <c r="AK51" s="401"/>
      <c r="AL51" s="401"/>
      <c r="AM51" s="401"/>
      <c r="AN51" s="401"/>
      <c r="AO51" s="401"/>
      <c r="AP51" s="401"/>
      <c r="AQ51" s="394"/>
      <c r="AR51" s="394"/>
      <c r="AS51" s="394"/>
      <c r="AT51" s="402"/>
      <c r="AU51" s="402"/>
      <c r="AV51" s="402"/>
      <c r="AW51" s="402"/>
      <c r="AX51" s="402"/>
      <c r="AY51" s="402"/>
      <c r="AZ51" s="402"/>
      <c r="BA51" s="402"/>
      <c r="BB51" s="401"/>
      <c r="BC51" s="401"/>
      <c r="BD51" s="401"/>
      <c r="BE51" s="401"/>
      <c r="BF51" s="401"/>
      <c r="BG51" s="401"/>
      <c r="BH51" s="394"/>
      <c r="BI51" s="394"/>
      <c r="BJ51" s="394"/>
      <c r="BK51" s="402"/>
      <c r="BL51" s="402"/>
      <c r="BM51" s="402"/>
      <c r="BN51" s="402"/>
      <c r="BO51" s="402"/>
      <c r="BP51" s="402"/>
      <c r="BQ51" s="402"/>
      <c r="BR51" s="402"/>
    </row>
    <row r="52" spans="2:70" ht="18.75" hidden="1" customHeight="1">
      <c r="B52" s="396" t="s">
        <v>198</v>
      </c>
      <c r="C52" s="2781">
        <v>0.25</v>
      </c>
      <c r="D52" s="2781"/>
      <c r="E52" s="402" t="s">
        <v>199</v>
      </c>
      <c r="F52" s="401"/>
      <c r="G52" s="401"/>
      <c r="H52" s="400" t="s">
        <v>207</v>
      </c>
      <c r="I52" s="400"/>
      <c r="J52" s="394"/>
      <c r="K52" s="402"/>
      <c r="L52" s="2781">
        <f t="shared" ref="L52:L58" si="4">IF(I26&lt;4,3*C52*I26*E8,3*C52*4*E8)</f>
        <v>0</v>
      </c>
      <c r="M52" s="2781"/>
      <c r="N52" s="2781"/>
      <c r="O52" s="394" t="s">
        <v>208</v>
      </c>
      <c r="P52" s="402"/>
      <c r="Q52" s="402"/>
      <c r="R52" s="402"/>
      <c r="S52" s="402"/>
      <c r="T52" s="396" t="s">
        <v>198</v>
      </c>
      <c r="U52" s="2781">
        <v>0.25</v>
      </c>
      <c r="V52" s="2781"/>
      <c r="W52" s="402" t="s">
        <v>199</v>
      </c>
      <c r="X52" s="401"/>
      <c r="Y52" s="401"/>
      <c r="Z52" s="400" t="s">
        <v>207</v>
      </c>
      <c r="AA52" s="400"/>
      <c r="AB52" s="394"/>
      <c r="AC52" s="402"/>
      <c r="AD52" s="2781">
        <f t="shared" ref="AD52:AD58" si="5">IF(AA26&lt;4,3*U52*AA26*W8,3*U52*4*W8)</f>
        <v>0</v>
      </c>
      <c r="AE52" s="2781"/>
      <c r="AF52" s="2781"/>
      <c r="AG52" s="394" t="s">
        <v>208</v>
      </c>
      <c r="AH52" s="402"/>
      <c r="AI52" s="402"/>
      <c r="AJ52" s="402"/>
      <c r="AK52" s="396" t="s">
        <v>198</v>
      </c>
      <c r="AL52" s="2781">
        <v>0.25</v>
      </c>
      <c r="AM52" s="2781"/>
      <c r="AN52" s="402" t="s">
        <v>199</v>
      </c>
      <c r="AO52" s="401"/>
      <c r="AP52" s="401"/>
      <c r="AQ52" s="400" t="s">
        <v>207</v>
      </c>
      <c r="AR52" s="400"/>
      <c r="AS52" s="394"/>
      <c r="AT52" s="402"/>
      <c r="AU52" s="2781">
        <f t="shared" ref="AU52:AU58" si="6">IF(AR26&lt;4,3*AL52*AR26*AN8,3*AL52*4*AN8)</f>
        <v>0</v>
      </c>
      <c r="AV52" s="2781"/>
      <c r="AW52" s="2781"/>
      <c r="AX52" s="394" t="s">
        <v>208</v>
      </c>
      <c r="AY52" s="402"/>
      <c r="AZ52" s="402"/>
      <c r="BA52" s="402"/>
      <c r="BB52" s="396" t="s">
        <v>198</v>
      </c>
      <c r="BC52" s="2781">
        <v>0.25</v>
      </c>
      <c r="BD52" s="2781"/>
      <c r="BE52" s="402" t="s">
        <v>199</v>
      </c>
      <c r="BF52" s="401"/>
      <c r="BG52" s="401"/>
      <c r="BH52" s="400" t="s">
        <v>207</v>
      </c>
      <c r="BI52" s="400"/>
      <c r="BJ52" s="394"/>
      <c r="BK52" s="402"/>
      <c r="BL52" s="2781">
        <f t="shared" ref="BL52:BL58" si="7">IF(BI26&lt;4,3*BC52*BI26*BE8,3*BC52*4*BE8)</f>
        <v>0</v>
      </c>
      <c r="BM52" s="2781"/>
      <c r="BN52" s="2781"/>
      <c r="BO52" s="394" t="s">
        <v>208</v>
      </c>
      <c r="BP52" s="402"/>
      <c r="BQ52" s="402"/>
      <c r="BR52" s="402"/>
    </row>
    <row r="53" spans="2:70" ht="18.75" hidden="1" customHeight="1">
      <c r="B53" s="396" t="s">
        <v>198</v>
      </c>
      <c r="C53" s="2781">
        <v>0.32</v>
      </c>
      <c r="D53" s="2781"/>
      <c r="E53" s="402" t="s">
        <v>199</v>
      </c>
      <c r="F53" s="401"/>
      <c r="G53" s="401"/>
      <c r="H53" s="400" t="s">
        <v>207</v>
      </c>
      <c r="I53" s="400"/>
      <c r="J53" s="394"/>
      <c r="K53" s="402"/>
      <c r="L53" s="2781">
        <f t="shared" si="4"/>
        <v>0</v>
      </c>
      <c r="M53" s="2781"/>
      <c r="N53" s="2781"/>
      <c r="O53" s="394" t="s">
        <v>208</v>
      </c>
      <c r="P53" s="402"/>
      <c r="Q53" s="402"/>
      <c r="R53" s="402"/>
      <c r="S53" s="402"/>
      <c r="T53" s="396" t="s">
        <v>198</v>
      </c>
      <c r="U53" s="2781">
        <v>0.32</v>
      </c>
      <c r="V53" s="2781"/>
      <c r="W53" s="402" t="s">
        <v>199</v>
      </c>
      <c r="X53" s="401"/>
      <c r="Y53" s="401"/>
      <c r="Z53" s="400" t="s">
        <v>207</v>
      </c>
      <c r="AA53" s="400"/>
      <c r="AB53" s="394"/>
      <c r="AC53" s="402"/>
      <c r="AD53" s="2781">
        <f t="shared" si="5"/>
        <v>0</v>
      </c>
      <c r="AE53" s="2781"/>
      <c r="AF53" s="2781"/>
      <c r="AG53" s="394" t="s">
        <v>208</v>
      </c>
      <c r="AH53" s="402"/>
      <c r="AI53" s="402"/>
      <c r="AJ53" s="402"/>
      <c r="AK53" s="396" t="s">
        <v>198</v>
      </c>
      <c r="AL53" s="2781">
        <v>0.32</v>
      </c>
      <c r="AM53" s="2781"/>
      <c r="AN53" s="402" t="s">
        <v>199</v>
      </c>
      <c r="AO53" s="401"/>
      <c r="AP53" s="401"/>
      <c r="AQ53" s="400" t="s">
        <v>207</v>
      </c>
      <c r="AR53" s="400"/>
      <c r="AS53" s="394"/>
      <c r="AT53" s="402"/>
      <c r="AU53" s="2781">
        <f t="shared" si="6"/>
        <v>0</v>
      </c>
      <c r="AV53" s="2781"/>
      <c r="AW53" s="2781"/>
      <c r="AX53" s="394" t="s">
        <v>208</v>
      </c>
      <c r="AY53" s="402"/>
      <c r="AZ53" s="402"/>
      <c r="BA53" s="402"/>
      <c r="BB53" s="396" t="s">
        <v>198</v>
      </c>
      <c r="BC53" s="2781">
        <v>0.32</v>
      </c>
      <c r="BD53" s="2781"/>
      <c r="BE53" s="402" t="s">
        <v>199</v>
      </c>
      <c r="BF53" s="401"/>
      <c r="BG53" s="401"/>
      <c r="BH53" s="400" t="s">
        <v>207</v>
      </c>
      <c r="BI53" s="400"/>
      <c r="BJ53" s="394"/>
      <c r="BK53" s="402"/>
      <c r="BL53" s="2781">
        <f t="shared" si="7"/>
        <v>0</v>
      </c>
      <c r="BM53" s="2781"/>
      <c r="BN53" s="2781"/>
      <c r="BO53" s="394" t="s">
        <v>208</v>
      </c>
      <c r="BP53" s="402"/>
      <c r="BQ53" s="402"/>
      <c r="BR53" s="402"/>
    </row>
    <row r="54" spans="2:70" ht="18.75" hidden="1" customHeight="1">
      <c r="B54" s="396" t="s">
        <v>198</v>
      </c>
      <c r="C54" s="2781">
        <v>0.4</v>
      </c>
      <c r="D54" s="2781"/>
      <c r="E54" s="400" t="s">
        <v>199</v>
      </c>
      <c r="F54" s="400"/>
      <c r="G54" s="400"/>
      <c r="H54" s="400" t="s">
        <v>207</v>
      </c>
      <c r="I54" s="400"/>
      <c r="J54" s="400"/>
      <c r="K54" s="400"/>
      <c r="L54" s="2781">
        <f t="shared" si="4"/>
        <v>0</v>
      </c>
      <c r="M54" s="2781"/>
      <c r="N54" s="2781"/>
      <c r="O54" s="394" t="s">
        <v>208</v>
      </c>
      <c r="P54" s="394"/>
      <c r="Q54" s="394"/>
      <c r="R54" s="394"/>
      <c r="S54" s="394"/>
      <c r="T54" s="396" t="s">
        <v>198</v>
      </c>
      <c r="U54" s="2781">
        <v>0.4</v>
      </c>
      <c r="V54" s="2781"/>
      <c r="W54" s="400" t="s">
        <v>199</v>
      </c>
      <c r="X54" s="400"/>
      <c r="Y54" s="400"/>
      <c r="Z54" s="400" t="s">
        <v>207</v>
      </c>
      <c r="AA54" s="400"/>
      <c r="AB54" s="400"/>
      <c r="AC54" s="400"/>
      <c r="AD54" s="2781">
        <f t="shared" si="5"/>
        <v>0</v>
      </c>
      <c r="AE54" s="2781"/>
      <c r="AF54" s="2781"/>
      <c r="AG54" s="394" t="s">
        <v>208</v>
      </c>
      <c r="AH54" s="394"/>
      <c r="AI54" s="394"/>
      <c r="AJ54" s="394"/>
      <c r="AK54" s="396" t="s">
        <v>198</v>
      </c>
      <c r="AL54" s="2781">
        <v>0.4</v>
      </c>
      <c r="AM54" s="2781"/>
      <c r="AN54" s="400" t="s">
        <v>199</v>
      </c>
      <c r="AO54" s="400"/>
      <c r="AP54" s="400"/>
      <c r="AQ54" s="400" t="s">
        <v>207</v>
      </c>
      <c r="AR54" s="400"/>
      <c r="AS54" s="400"/>
      <c r="AT54" s="400"/>
      <c r="AU54" s="2781">
        <f t="shared" si="6"/>
        <v>0</v>
      </c>
      <c r="AV54" s="2781"/>
      <c r="AW54" s="2781"/>
      <c r="AX54" s="394" t="s">
        <v>208</v>
      </c>
      <c r="AY54" s="394"/>
      <c r="AZ54" s="394"/>
      <c r="BA54" s="394"/>
      <c r="BB54" s="396" t="s">
        <v>198</v>
      </c>
      <c r="BC54" s="2781">
        <v>0.4</v>
      </c>
      <c r="BD54" s="2781"/>
      <c r="BE54" s="400" t="s">
        <v>199</v>
      </c>
      <c r="BF54" s="400"/>
      <c r="BG54" s="400"/>
      <c r="BH54" s="400" t="s">
        <v>207</v>
      </c>
      <c r="BI54" s="400"/>
      <c r="BJ54" s="400"/>
      <c r="BK54" s="400"/>
      <c r="BL54" s="2781">
        <f t="shared" si="7"/>
        <v>0</v>
      </c>
      <c r="BM54" s="2781"/>
      <c r="BN54" s="2781"/>
      <c r="BO54" s="394" t="s">
        <v>208</v>
      </c>
      <c r="BP54" s="394"/>
      <c r="BQ54" s="394"/>
      <c r="BR54" s="394"/>
    </row>
    <row r="55" spans="2:70" ht="18.75" hidden="1" customHeight="1">
      <c r="B55" s="396" t="s">
        <v>198</v>
      </c>
      <c r="C55" s="2781">
        <v>0.5</v>
      </c>
      <c r="D55" s="2781"/>
      <c r="E55" s="394" t="s">
        <v>199</v>
      </c>
      <c r="F55" s="400"/>
      <c r="G55" s="400"/>
      <c r="H55" s="400" t="s">
        <v>207</v>
      </c>
      <c r="I55" s="400"/>
      <c r="J55" s="400"/>
      <c r="K55" s="400"/>
      <c r="L55" s="2781">
        <f t="shared" si="4"/>
        <v>0</v>
      </c>
      <c r="M55" s="2781"/>
      <c r="N55" s="2781"/>
      <c r="O55" s="394" t="s">
        <v>208</v>
      </c>
      <c r="P55" s="394"/>
      <c r="Q55" s="394"/>
      <c r="R55" s="394"/>
      <c r="S55" s="394"/>
      <c r="T55" s="396" t="s">
        <v>198</v>
      </c>
      <c r="U55" s="2781">
        <v>0.5</v>
      </c>
      <c r="V55" s="2781"/>
      <c r="W55" s="394" t="s">
        <v>199</v>
      </c>
      <c r="X55" s="400"/>
      <c r="Y55" s="400"/>
      <c r="Z55" s="400" t="s">
        <v>207</v>
      </c>
      <c r="AA55" s="400"/>
      <c r="AB55" s="400"/>
      <c r="AC55" s="400"/>
      <c r="AD55" s="2781">
        <f t="shared" si="5"/>
        <v>0</v>
      </c>
      <c r="AE55" s="2781"/>
      <c r="AF55" s="2781"/>
      <c r="AG55" s="394" t="s">
        <v>208</v>
      </c>
      <c r="AH55" s="394"/>
      <c r="AI55" s="394"/>
      <c r="AJ55" s="394"/>
      <c r="AK55" s="396" t="s">
        <v>198</v>
      </c>
      <c r="AL55" s="2781">
        <v>0.5</v>
      </c>
      <c r="AM55" s="2781"/>
      <c r="AN55" s="394" t="s">
        <v>199</v>
      </c>
      <c r="AO55" s="400"/>
      <c r="AP55" s="400"/>
      <c r="AQ55" s="400" t="s">
        <v>207</v>
      </c>
      <c r="AR55" s="400"/>
      <c r="AS55" s="400"/>
      <c r="AT55" s="400"/>
      <c r="AU55" s="2781">
        <f t="shared" si="6"/>
        <v>0</v>
      </c>
      <c r="AV55" s="2781"/>
      <c r="AW55" s="2781"/>
      <c r="AX55" s="394" t="s">
        <v>208</v>
      </c>
      <c r="AY55" s="394"/>
      <c r="AZ55" s="394"/>
      <c r="BA55" s="394"/>
      <c r="BB55" s="396" t="s">
        <v>198</v>
      </c>
      <c r="BC55" s="2781">
        <v>0.5</v>
      </c>
      <c r="BD55" s="2781"/>
      <c r="BE55" s="394" t="s">
        <v>199</v>
      </c>
      <c r="BF55" s="400"/>
      <c r="BG55" s="400"/>
      <c r="BH55" s="400" t="s">
        <v>207</v>
      </c>
      <c r="BI55" s="400"/>
      <c r="BJ55" s="400"/>
      <c r="BK55" s="400"/>
      <c r="BL55" s="2781">
        <f t="shared" si="7"/>
        <v>0</v>
      </c>
      <c r="BM55" s="2781"/>
      <c r="BN55" s="2781"/>
      <c r="BO55" s="394" t="s">
        <v>208</v>
      </c>
      <c r="BP55" s="394"/>
      <c r="BQ55" s="394"/>
      <c r="BR55" s="394"/>
    </row>
    <row r="56" spans="2:70" ht="18.75" hidden="1" customHeight="1">
      <c r="B56" s="396" t="s">
        <v>198</v>
      </c>
      <c r="C56" s="2781">
        <v>0.6</v>
      </c>
      <c r="D56" s="2781"/>
      <c r="E56" s="394" t="s">
        <v>199</v>
      </c>
      <c r="F56" s="400"/>
      <c r="G56" s="400"/>
      <c r="H56" s="400" t="s">
        <v>207</v>
      </c>
      <c r="I56" s="400"/>
      <c r="J56" s="400"/>
      <c r="K56" s="400"/>
      <c r="L56" s="2781">
        <f t="shared" si="4"/>
        <v>0</v>
      </c>
      <c r="M56" s="2781"/>
      <c r="N56" s="2781"/>
      <c r="O56" s="394" t="s">
        <v>208</v>
      </c>
      <c r="P56" s="394"/>
      <c r="Q56" s="394"/>
      <c r="R56" s="394"/>
      <c r="S56" s="394"/>
      <c r="T56" s="396" t="s">
        <v>198</v>
      </c>
      <c r="U56" s="2781">
        <v>0.6</v>
      </c>
      <c r="V56" s="2781"/>
      <c r="W56" s="394" t="s">
        <v>199</v>
      </c>
      <c r="X56" s="400"/>
      <c r="Y56" s="400"/>
      <c r="Z56" s="400" t="s">
        <v>207</v>
      </c>
      <c r="AA56" s="400"/>
      <c r="AB56" s="400"/>
      <c r="AC56" s="400"/>
      <c r="AD56" s="2781">
        <f t="shared" si="5"/>
        <v>0</v>
      </c>
      <c r="AE56" s="2781"/>
      <c r="AF56" s="2781"/>
      <c r="AG56" s="394" t="s">
        <v>208</v>
      </c>
      <c r="AH56" s="394"/>
      <c r="AI56" s="394"/>
      <c r="AJ56" s="394"/>
      <c r="AK56" s="396" t="s">
        <v>198</v>
      </c>
      <c r="AL56" s="2781">
        <v>0.6</v>
      </c>
      <c r="AM56" s="2781"/>
      <c r="AN56" s="394" t="s">
        <v>199</v>
      </c>
      <c r="AO56" s="400"/>
      <c r="AP56" s="400"/>
      <c r="AQ56" s="400" t="s">
        <v>207</v>
      </c>
      <c r="AR56" s="400"/>
      <c r="AS56" s="400"/>
      <c r="AT56" s="400"/>
      <c r="AU56" s="2781">
        <f t="shared" si="6"/>
        <v>0</v>
      </c>
      <c r="AV56" s="2781"/>
      <c r="AW56" s="2781"/>
      <c r="AX56" s="394" t="s">
        <v>208</v>
      </c>
      <c r="AY56" s="394"/>
      <c r="AZ56" s="394"/>
      <c r="BA56" s="394"/>
      <c r="BB56" s="396" t="s">
        <v>198</v>
      </c>
      <c r="BC56" s="2781">
        <v>0.6</v>
      </c>
      <c r="BD56" s="2781"/>
      <c r="BE56" s="394" t="s">
        <v>199</v>
      </c>
      <c r="BF56" s="400"/>
      <c r="BG56" s="400"/>
      <c r="BH56" s="400" t="s">
        <v>207</v>
      </c>
      <c r="BI56" s="400"/>
      <c r="BJ56" s="400"/>
      <c r="BK56" s="400"/>
      <c r="BL56" s="2781">
        <f t="shared" si="7"/>
        <v>0</v>
      </c>
      <c r="BM56" s="2781"/>
      <c r="BN56" s="2781"/>
      <c r="BO56" s="394" t="s">
        <v>208</v>
      </c>
      <c r="BP56" s="394"/>
      <c r="BQ56" s="394"/>
      <c r="BR56" s="394"/>
    </row>
    <row r="57" spans="2:70" ht="18.75" hidden="1" customHeight="1">
      <c r="B57" s="396" t="s">
        <v>198</v>
      </c>
      <c r="C57" s="2781">
        <v>0.65</v>
      </c>
      <c r="D57" s="2781"/>
      <c r="E57" s="394" t="s">
        <v>199</v>
      </c>
      <c r="F57" s="400"/>
      <c r="G57" s="400"/>
      <c r="H57" s="400" t="s">
        <v>207</v>
      </c>
      <c r="I57" s="400"/>
      <c r="J57" s="400"/>
      <c r="K57" s="400"/>
      <c r="L57" s="2781">
        <f t="shared" si="4"/>
        <v>0</v>
      </c>
      <c r="M57" s="2781"/>
      <c r="N57" s="2781"/>
      <c r="O57" s="394" t="s">
        <v>208</v>
      </c>
      <c r="P57" s="394"/>
      <c r="Q57" s="394"/>
      <c r="R57" s="394"/>
      <c r="S57" s="394"/>
      <c r="T57" s="396" t="s">
        <v>198</v>
      </c>
      <c r="U57" s="2781">
        <v>0.65</v>
      </c>
      <c r="V57" s="2781"/>
      <c r="W57" s="394" t="s">
        <v>199</v>
      </c>
      <c r="X57" s="400"/>
      <c r="Y57" s="400"/>
      <c r="Z57" s="400" t="s">
        <v>207</v>
      </c>
      <c r="AA57" s="400"/>
      <c r="AB57" s="400"/>
      <c r="AC57" s="400"/>
      <c r="AD57" s="2781">
        <f t="shared" si="5"/>
        <v>0</v>
      </c>
      <c r="AE57" s="2781"/>
      <c r="AF57" s="2781"/>
      <c r="AG57" s="394" t="s">
        <v>208</v>
      </c>
      <c r="AH57" s="394"/>
      <c r="AI57" s="394"/>
      <c r="AJ57" s="394"/>
      <c r="AK57" s="396" t="s">
        <v>198</v>
      </c>
      <c r="AL57" s="2781">
        <v>0.65</v>
      </c>
      <c r="AM57" s="2781"/>
      <c r="AN57" s="394" t="s">
        <v>199</v>
      </c>
      <c r="AO57" s="400"/>
      <c r="AP57" s="400"/>
      <c r="AQ57" s="400" t="s">
        <v>207</v>
      </c>
      <c r="AR57" s="400"/>
      <c r="AS57" s="400"/>
      <c r="AT57" s="400"/>
      <c r="AU57" s="2781">
        <f t="shared" si="6"/>
        <v>0</v>
      </c>
      <c r="AV57" s="2781"/>
      <c r="AW57" s="2781"/>
      <c r="AX57" s="394" t="s">
        <v>208</v>
      </c>
      <c r="AY57" s="394"/>
      <c r="AZ57" s="394"/>
      <c r="BA57" s="394"/>
      <c r="BB57" s="396" t="s">
        <v>198</v>
      </c>
      <c r="BC57" s="2781">
        <v>0.65</v>
      </c>
      <c r="BD57" s="2781"/>
      <c r="BE57" s="394" t="s">
        <v>199</v>
      </c>
      <c r="BF57" s="400"/>
      <c r="BG57" s="400"/>
      <c r="BH57" s="400" t="s">
        <v>207</v>
      </c>
      <c r="BI57" s="400"/>
      <c r="BJ57" s="400"/>
      <c r="BK57" s="400"/>
      <c r="BL57" s="2781">
        <f t="shared" si="7"/>
        <v>0</v>
      </c>
      <c r="BM57" s="2781"/>
      <c r="BN57" s="2781"/>
      <c r="BO57" s="394" t="s">
        <v>208</v>
      </c>
      <c r="BP57" s="394"/>
      <c r="BQ57" s="394"/>
      <c r="BR57" s="394"/>
    </row>
    <row r="58" spans="2:70" ht="18.75" hidden="1" customHeight="1">
      <c r="B58" s="396" t="s">
        <v>198</v>
      </c>
      <c r="C58" s="2781">
        <v>0.75</v>
      </c>
      <c r="D58" s="2781"/>
      <c r="E58" s="394" t="s">
        <v>199</v>
      </c>
      <c r="F58" s="400"/>
      <c r="G58" s="400"/>
      <c r="H58" s="400" t="s">
        <v>207</v>
      </c>
      <c r="I58" s="400"/>
      <c r="J58" s="400"/>
      <c r="K58" s="400"/>
      <c r="L58" s="2781">
        <f t="shared" si="4"/>
        <v>0</v>
      </c>
      <c r="M58" s="2781"/>
      <c r="N58" s="2781"/>
      <c r="O58" s="394" t="s">
        <v>208</v>
      </c>
      <c r="P58" s="394"/>
      <c r="Q58" s="394"/>
      <c r="R58" s="394"/>
      <c r="S58" s="394"/>
      <c r="T58" s="396" t="s">
        <v>198</v>
      </c>
      <c r="U58" s="2781">
        <v>0.75</v>
      </c>
      <c r="V58" s="2781"/>
      <c r="W58" s="394" t="s">
        <v>199</v>
      </c>
      <c r="X58" s="400"/>
      <c r="Y58" s="400"/>
      <c r="Z58" s="400" t="s">
        <v>207</v>
      </c>
      <c r="AA58" s="400"/>
      <c r="AB58" s="400"/>
      <c r="AC58" s="400"/>
      <c r="AD58" s="2781">
        <f t="shared" si="5"/>
        <v>0</v>
      </c>
      <c r="AE58" s="2781"/>
      <c r="AF58" s="2781"/>
      <c r="AG58" s="394" t="s">
        <v>208</v>
      </c>
      <c r="AH58" s="394"/>
      <c r="AI58" s="394"/>
      <c r="AJ58" s="394"/>
      <c r="AK58" s="396" t="s">
        <v>198</v>
      </c>
      <c r="AL58" s="2781">
        <v>0.75</v>
      </c>
      <c r="AM58" s="2781"/>
      <c r="AN58" s="394" t="s">
        <v>199</v>
      </c>
      <c r="AO58" s="400"/>
      <c r="AP58" s="400"/>
      <c r="AQ58" s="400" t="s">
        <v>207</v>
      </c>
      <c r="AR58" s="400"/>
      <c r="AS58" s="400"/>
      <c r="AT58" s="400"/>
      <c r="AU58" s="2781">
        <f t="shared" si="6"/>
        <v>0</v>
      </c>
      <c r="AV58" s="2781"/>
      <c r="AW58" s="2781"/>
      <c r="AX58" s="394" t="s">
        <v>208</v>
      </c>
      <c r="AY58" s="394"/>
      <c r="AZ58" s="394"/>
      <c r="BA58" s="394"/>
      <c r="BB58" s="396" t="s">
        <v>198</v>
      </c>
      <c r="BC58" s="2781">
        <v>0.75</v>
      </c>
      <c r="BD58" s="2781"/>
      <c r="BE58" s="394" t="s">
        <v>199</v>
      </c>
      <c r="BF58" s="400"/>
      <c r="BG58" s="400"/>
      <c r="BH58" s="400" t="s">
        <v>207</v>
      </c>
      <c r="BI58" s="400"/>
      <c r="BJ58" s="400"/>
      <c r="BK58" s="400"/>
      <c r="BL58" s="2781">
        <f t="shared" si="7"/>
        <v>0</v>
      </c>
      <c r="BM58" s="2781"/>
      <c r="BN58" s="2781"/>
      <c r="BO58" s="394" t="s">
        <v>208</v>
      </c>
      <c r="BP58" s="394"/>
      <c r="BQ58" s="394"/>
      <c r="BR58" s="394"/>
    </row>
    <row r="59" spans="2:70" ht="18.75" hidden="1" customHeight="1">
      <c r="B59" s="396" t="s">
        <v>198</v>
      </c>
      <c r="C59" s="2781">
        <v>0.8</v>
      </c>
      <c r="D59" s="2781"/>
      <c r="E59" s="394" t="s">
        <v>199</v>
      </c>
      <c r="F59" s="394"/>
      <c r="G59" s="394"/>
      <c r="H59" s="400" t="s">
        <v>207</v>
      </c>
      <c r="I59" s="400"/>
      <c r="J59" s="400"/>
      <c r="K59" s="400"/>
      <c r="L59" s="2781">
        <f t="shared" ref="L59:L65" si="8">IF(I31&lt;4,(1.2+C59)*I31*E15,(1.2+C59)*4*E15)</f>
        <v>0</v>
      </c>
      <c r="M59" s="2781"/>
      <c r="N59" s="2781"/>
      <c r="O59" s="394" t="s">
        <v>208</v>
      </c>
      <c r="P59" s="394"/>
      <c r="Q59" s="394"/>
      <c r="R59" s="394"/>
      <c r="S59" s="394"/>
      <c r="T59" s="396" t="s">
        <v>198</v>
      </c>
      <c r="U59" s="2781">
        <v>0.8</v>
      </c>
      <c r="V59" s="2781"/>
      <c r="W59" s="394" t="s">
        <v>199</v>
      </c>
      <c r="X59" s="394"/>
      <c r="Y59" s="394"/>
      <c r="Z59" s="400" t="s">
        <v>207</v>
      </c>
      <c r="AA59" s="400"/>
      <c r="AB59" s="400"/>
      <c r="AC59" s="400"/>
      <c r="AD59" s="2781">
        <f t="shared" ref="AD59:AD65" si="9">IF(AA31&lt;4,(1.2+U59)*AA31*W15,(1.2+U59)*4*W15)</f>
        <v>0</v>
      </c>
      <c r="AE59" s="2781"/>
      <c r="AF59" s="2781"/>
      <c r="AG59" s="394" t="s">
        <v>208</v>
      </c>
      <c r="AH59" s="394"/>
      <c r="AI59" s="394"/>
      <c r="AJ59" s="394"/>
      <c r="AK59" s="396" t="s">
        <v>198</v>
      </c>
      <c r="AL59" s="2781">
        <v>0.8</v>
      </c>
      <c r="AM59" s="2781"/>
      <c r="AN59" s="394" t="s">
        <v>199</v>
      </c>
      <c r="AO59" s="394"/>
      <c r="AP59" s="394"/>
      <c r="AQ59" s="400" t="s">
        <v>207</v>
      </c>
      <c r="AR59" s="400"/>
      <c r="AS59" s="400"/>
      <c r="AT59" s="400"/>
      <c r="AU59" s="2781">
        <f t="shared" ref="AU59:AU65" si="10">IF(AR31&lt;4,(1.2+AL59)*AR31*AN15,(1.2+AL59)*4*AN15)</f>
        <v>0</v>
      </c>
      <c r="AV59" s="2781"/>
      <c r="AW59" s="2781"/>
      <c r="AX59" s="394" t="s">
        <v>208</v>
      </c>
      <c r="AY59" s="394"/>
      <c r="AZ59" s="394"/>
      <c r="BA59" s="394"/>
      <c r="BB59" s="396" t="s">
        <v>198</v>
      </c>
      <c r="BC59" s="2781">
        <v>0.8</v>
      </c>
      <c r="BD59" s="2781"/>
      <c r="BE59" s="394" t="s">
        <v>199</v>
      </c>
      <c r="BF59" s="394"/>
      <c r="BG59" s="394"/>
      <c r="BH59" s="400" t="s">
        <v>207</v>
      </c>
      <c r="BI59" s="400"/>
      <c r="BJ59" s="400"/>
      <c r="BK59" s="400"/>
      <c r="BL59" s="2781">
        <f t="shared" ref="BL59:BL65" si="11">IF(BI31&lt;4,(1.2+BC59)*BI31*BE15,(1.2+BC59)*4*BE15)</f>
        <v>0</v>
      </c>
      <c r="BM59" s="2781"/>
      <c r="BN59" s="2781"/>
      <c r="BO59" s="394" t="s">
        <v>208</v>
      </c>
      <c r="BP59" s="394"/>
      <c r="BQ59" s="394"/>
      <c r="BR59" s="394"/>
    </row>
    <row r="60" spans="2:70" ht="18.75" hidden="1" customHeight="1">
      <c r="B60" s="396" t="s">
        <v>198</v>
      </c>
      <c r="C60" s="2781">
        <v>1</v>
      </c>
      <c r="D60" s="2781"/>
      <c r="E60" s="394" t="s">
        <v>199</v>
      </c>
      <c r="F60" s="394"/>
      <c r="G60" s="394"/>
      <c r="H60" s="400" t="s">
        <v>207</v>
      </c>
      <c r="I60" s="400"/>
      <c r="J60" s="400"/>
      <c r="K60" s="400"/>
      <c r="L60" s="2781">
        <f t="shared" si="8"/>
        <v>0</v>
      </c>
      <c r="M60" s="2781"/>
      <c r="N60" s="2781"/>
      <c r="O60" s="394" t="s">
        <v>208</v>
      </c>
      <c r="P60" s="394"/>
      <c r="Q60" s="394"/>
      <c r="R60" s="394"/>
      <c r="S60" s="394"/>
      <c r="T60" s="396" t="s">
        <v>198</v>
      </c>
      <c r="U60" s="2781">
        <v>1</v>
      </c>
      <c r="V60" s="2781"/>
      <c r="W60" s="394" t="s">
        <v>199</v>
      </c>
      <c r="X60" s="394"/>
      <c r="Y60" s="394"/>
      <c r="Z60" s="400" t="s">
        <v>207</v>
      </c>
      <c r="AA60" s="400"/>
      <c r="AB60" s="400"/>
      <c r="AC60" s="400"/>
      <c r="AD60" s="2781">
        <f t="shared" si="9"/>
        <v>0</v>
      </c>
      <c r="AE60" s="2781"/>
      <c r="AF60" s="2781"/>
      <c r="AG60" s="394" t="s">
        <v>208</v>
      </c>
      <c r="AH60" s="394"/>
      <c r="AI60" s="394"/>
      <c r="AJ60" s="394"/>
      <c r="AK60" s="396" t="s">
        <v>198</v>
      </c>
      <c r="AL60" s="2781">
        <v>1</v>
      </c>
      <c r="AM60" s="2781"/>
      <c r="AN60" s="394" t="s">
        <v>199</v>
      </c>
      <c r="AO60" s="394"/>
      <c r="AP60" s="394"/>
      <c r="AQ60" s="400" t="s">
        <v>207</v>
      </c>
      <c r="AR60" s="400"/>
      <c r="AS60" s="400"/>
      <c r="AT60" s="400"/>
      <c r="AU60" s="2781">
        <f t="shared" si="10"/>
        <v>0</v>
      </c>
      <c r="AV60" s="2781"/>
      <c r="AW60" s="2781"/>
      <c r="AX60" s="394" t="s">
        <v>208</v>
      </c>
      <c r="AY60" s="394"/>
      <c r="AZ60" s="394"/>
      <c r="BA60" s="394"/>
      <c r="BB60" s="396" t="s">
        <v>198</v>
      </c>
      <c r="BC60" s="2781">
        <v>1</v>
      </c>
      <c r="BD60" s="2781"/>
      <c r="BE60" s="394" t="s">
        <v>199</v>
      </c>
      <c r="BF60" s="394"/>
      <c r="BG60" s="394"/>
      <c r="BH60" s="400" t="s">
        <v>207</v>
      </c>
      <c r="BI60" s="400"/>
      <c r="BJ60" s="400"/>
      <c r="BK60" s="400"/>
      <c r="BL60" s="2781">
        <f t="shared" si="11"/>
        <v>0</v>
      </c>
      <c r="BM60" s="2781"/>
      <c r="BN60" s="2781"/>
      <c r="BO60" s="394" t="s">
        <v>208</v>
      </c>
      <c r="BP60" s="394"/>
      <c r="BQ60" s="394"/>
      <c r="BR60" s="394"/>
    </row>
    <row r="61" spans="2:70" ht="18.75" hidden="1" customHeight="1">
      <c r="B61" s="396" t="s">
        <v>198</v>
      </c>
      <c r="C61" s="2781">
        <v>1.2</v>
      </c>
      <c r="D61" s="2781"/>
      <c r="E61" s="394" t="s">
        <v>199</v>
      </c>
      <c r="F61" s="394"/>
      <c r="G61" s="394"/>
      <c r="H61" s="400" t="s">
        <v>207</v>
      </c>
      <c r="I61" s="400"/>
      <c r="J61" s="400"/>
      <c r="K61" s="400"/>
      <c r="L61" s="2781">
        <f t="shared" si="8"/>
        <v>0</v>
      </c>
      <c r="M61" s="2781"/>
      <c r="N61" s="2781"/>
      <c r="O61" s="394" t="s">
        <v>208</v>
      </c>
      <c r="P61" s="394"/>
      <c r="Q61" s="394"/>
      <c r="R61" s="394"/>
      <c r="S61" s="394"/>
      <c r="T61" s="396" t="s">
        <v>198</v>
      </c>
      <c r="U61" s="2781">
        <v>1.2</v>
      </c>
      <c r="V61" s="2781"/>
      <c r="W61" s="394" t="s">
        <v>199</v>
      </c>
      <c r="X61" s="394"/>
      <c r="Y61" s="394"/>
      <c r="Z61" s="400" t="s">
        <v>207</v>
      </c>
      <c r="AA61" s="400"/>
      <c r="AB61" s="400"/>
      <c r="AC61" s="400"/>
      <c r="AD61" s="2781">
        <f t="shared" si="9"/>
        <v>0</v>
      </c>
      <c r="AE61" s="2781"/>
      <c r="AF61" s="2781"/>
      <c r="AG61" s="394" t="s">
        <v>208</v>
      </c>
      <c r="AH61" s="394"/>
      <c r="AI61" s="394"/>
      <c r="AJ61" s="394"/>
      <c r="AK61" s="396" t="s">
        <v>198</v>
      </c>
      <c r="AL61" s="2781">
        <v>1.2</v>
      </c>
      <c r="AM61" s="2781"/>
      <c r="AN61" s="394" t="s">
        <v>199</v>
      </c>
      <c r="AO61" s="394"/>
      <c r="AP61" s="394"/>
      <c r="AQ61" s="400" t="s">
        <v>207</v>
      </c>
      <c r="AR61" s="400"/>
      <c r="AS61" s="400"/>
      <c r="AT61" s="400"/>
      <c r="AU61" s="2781">
        <f t="shared" si="10"/>
        <v>0</v>
      </c>
      <c r="AV61" s="2781"/>
      <c r="AW61" s="2781"/>
      <c r="AX61" s="394" t="s">
        <v>208</v>
      </c>
      <c r="AY61" s="394"/>
      <c r="AZ61" s="394"/>
      <c r="BA61" s="394"/>
      <c r="BB61" s="396" t="s">
        <v>198</v>
      </c>
      <c r="BC61" s="2781">
        <v>1.2</v>
      </c>
      <c r="BD61" s="2781"/>
      <c r="BE61" s="394" t="s">
        <v>199</v>
      </c>
      <c r="BF61" s="394"/>
      <c r="BG61" s="394"/>
      <c r="BH61" s="400" t="s">
        <v>207</v>
      </c>
      <c r="BI61" s="400"/>
      <c r="BJ61" s="400"/>
      <c r="BK61" s="400"/>
      <c r="BL61" s="2781">
        <f t="shared" si="11"/>
        <v>0</v>
      </c>
      <c r="BM61" s="2781"/>
      <c r="BN61" s="2781"/>
      <c r="BO61" s="394" t="s">
        <v>208</v>
      </c>
      <c r="BP61" s="394"/>
      <c r="BQ61" s="394"/>
      <c r="BR61" s="394"/>
    </row>
    <row r="62" spans="2:70" ht="18.75">
      <c r="B62" s="396" t="s">
        <v>198</v>
      </c>
      <c r="C62" s="2781">
        <v>1.5</v>
      </c>
      <c r="D62" s="2781"/>
      <c r="E62" s="394" t="s">
        <v>199</v>
      </c>
      <c r="F62" s="394"/>
      <c r="G62" s="394"/>
      <c r="H62" s="400" t="s">
        <v>207</v>
      </c>
      <c r="I62" s="400"/>
      <c r="J62" s="400"/>
      <c r="K62" s="400"/>
      <c r="L62" s="2781" t="e">
        <f t="shared" si="8"/>
        <v>#REF!</v>
      </c>
      <c r="M62" s="2781"/>
      <c r="N62" s="2781"/>
      <c r="O62" s="394" t="s">
        <v>208</v>
      </c>
      <c r="P62" s="394"/>
      <c r="Q62" s="394"/>
      <c r="R62" s="394"/>
      <c r="S62" s="394"/>
      <c r="T62" s="396" t="s">
        <v>198</v>
      </c>
      <c r="U62" s="2781">
        <f>$T$18</f>
        <v>0.15</v>
      </c>
      <c r="V62" s="2781"/>
      <c r="W62" s="394" t="s">
        <v>199</v>
      </c>
      <c r="X62" s="394"/>
      <c r="Y62" s="394"/>
      <c r="Z62" s="400" t="s">
        <v>207</v>
      </c>
      <c r="AA62" s="400"/>
      <c r="AB62" s="400"/>
      <c r="AC62" s="400"/>
      <c r="AD62" s="2781" t="e">
        <f t="shared" si="9"/>
        <v>#REF!</v>
      </c>
      <c r="AE62" s="2781"/>
      <c r="AF62" s="2781"/>
      <c r="AG62" s="394" t="s">
        <v>208</v>
      </c>
      <c r="AH62" s="394"/>
      <c r="AI62" s="394"/>
      <c r="AJ62" s="394"/>
      <c r="AK62" s="396" t="s">
        <v>198</v>
      </c>
      <c r="AL62" s="2781">
        <v>1.5</v>
      </c>
      <c r="AM62" s="2781"/>
      <c r="AN62" s="394" t="s">
        <v>199</v>
      </c>
      <c r="AO62" s="394"/>
      <c r="AP62" s="394"/>
      <c r="AQ62" s="400" t="s">
        <v>207</v>
      </c>
      <c r="AR62" s="400"/>
      <c r="AS62" s="400"/>
      <c r="AT62" s="400"/>
      <c r="AU62" s="2781" t="e">
        <f t="shared" si="10"/>
        <v>#REF!</v>
      </c>
      <c r="AV62" s="2781"/>
      <c r="AW62" s="2781"/>
      <c r="AX62" s="394" t="s">
        <v>208</v>
      </c>
      <c r="AY62" s="394"/>
      <c r="AZ62" s="394"/>
      <c r="BA62" s="394"/>
      <c r="BB62" s="396" t="s">
        <v>198</v>
      </c>
      <c r="BC62" s="2781">
        <f>$BB$18</f>
        <v>0.15</v>
      </c>
      <c r="BD62" s="2781"/>
      <c r="BE62" s="394" t="s">
        <v>199</v>
      </c>
      <c r="BF62" s="394"/>
      <c r="BG62" s="394"/>
      <c r="BH62" s="400" t="s">
        <v>207</v>
      </c>
      <c r="BI62" s="400"/>
      <c r="BJ62" s="400"/>
      <c r="BK62" s="400"/>
      <c r="BL62" s="2781" t="e">
        <f t="shared" si="11"/>
        <v>#REF!</v>
      </c>
      <c r="BM62" s="2781"/>
      <c r="BN62" s="2781"/>
      <c r="BO62" s="394" t="s">
        <v>208</v>
      </c>
      <c r="BP62" s="394"/>
      <c r="BQ62" s="394"/>
      <c r="BR62" s="394"/>
    </row>
    <row r="63" spans="2:70" ht="18.75" hidden="1" customHeight="1">
      <c r="B63" s="396" t="s">
        <v>198</v>
      </c>
      <c r="C63" s="2781">
        <v>2</v>
      </c>
      <c r="D63" s="2781"/>
      <c r="E63" s="394" t="s">
        <v>199</v>
      </c>
      <c r="F63" s="394"/>
      <c r="G63" s="394"/>
      <c r="H63" s="400" t="s">
        <v>207</v>
      </c>
      <c r="I63" s="400"/>
      <c r="J63" s="400"/>
      <c r="K63" s="400"/>
      <c r="L63" s="2781">
        <f t="shared" si="8"/>
        <v>0</v>
      </c>
      <c r="M63" s="2781"/>
      <c r="N63" s="2781"/>
      <c r="O63" s="394" t="s">
        <v>208</v>
      </c>
      <c r="P63" s="394"/>
      <c r="Q63" s="394"/>
      <c r="R63" s="394"/>
      <c r="S63" s="394"/>
      <c r="T63" s="396" t="s">
        <v>198</v>
      </c>
      <c r="U63" s="2781">
        <v>2</v>
      </c>
      <c r="V63" s="2781"/>
      <c r="W63" s="394" t="s">
        <v>199</v>
      </c>
      <c r="X63" s="394"/>
      <c r="Y63" s="394"/>
      <c r="Z63" s="400" t="s">
        <v>207</v>
      </c>
      <c r="AA63" s="400"/>
      <c r="AB63" s="400"/>
      <c r="AC63" s="400"/>
      <c r="AD63" s="2781">
        <f t="shared" si="9"/>
        <v>0</v>
      </c>
      <c r="AE63" s="2781"/>
      <c r="AF63" s="2781"/>
      <c r="AG63" s="394" t="s">
        <v>208</v>
      </c>
      <c r="AH63" s="394"/>
      <c r="AI63" s="394"/>
      <c r="AJ63" s="394"/>
      <c r="AK63" s="396" t="s">
        <v>198</v>
      </c>
      <c r="AL63" s="2781">
        <v>2</v>
      </c>
      <c r="AM63" s="2781"/>
      <c r="AN63" s="394" t="s">
        <v>199</v>
      </c>
      <c r="AO63" s="394"/>
      <c r="AP63" s="394"/>
      <c r="AQ63" s="400" t="s">
        <v>207</v>
      </c>
      <c r="AR63" s="400"/>
      <c r="AS63" s="400"/>
      <c r="AT63" s="400"/>
      <c r="AU63" s="2781">
        <f t="shared" si="10"/>
        <v>0</v>
      </c>
      <c r="AV63" s="2781"/>
      <c r="AW63" s="2781"/>
      <c r="AX63" s="394" t="s">
        <v>208</v>
      </c>
      <c r="AY63" s="394"/>
      <c r="AZ63" s="394"/>
      <c r="BA63" s="394"/>
      <c r="BB63" s="396" t="s">
        <v>198</v>
      </c>
      <c r="BC63" s="2781">
        <v>2</v>
      </c>
      <c r="BD63" s="2781"/>
      <c r="BE63" s="394" t="s">
        <v>199</v>
      </c>
      <c r="BF63" s="394"/>
      <c r="BG63" s="394"/>
      <c r="BH63" s="400" t="s">
        <v>207</v>
      </c>
      <c r="BI63" s="400"/>
      <c r="BJ63" s="400"/>
      <c r="BK63" s="400"/>
      <c r="BL63" s="2781">
        <f t="shared" si="11"/>
        <v>0</v>
      </c>
      <c r="BM63" s="2781"/>
      <c r="BN63" s="2781"/>
      <c r="BO63" s="394" t="s">
        <v>208</v>
      </c>
      <c r="BP63" s="394"/>
      <c r="BQ63" s="394"/>
      <c r="BR63" s="394"/>
    </row>
    <row r="64" spans="2:70" ht="18.75" hidden="1" customHeight="1">
      <c r="B64" s="396" t="s">
        <v>198</v>
      </c>
      <c r="C64" s="2781">
        <v>2.5</v>
      </c>
      <c r="D64" s="2781"/>
      <c r="E64" s="394" t="s">
        <v>199</v>
      </c>
      <c r="F64" s="394"/>
      <c r="G64" s="394"/>
      <c r="H64" s="400" t="s">
        <v>207</v>
      </c>
      <c r="I64" s="400"/>
      <c r="J64" s="400"/>
      <c r="K64" s="400"/>
      <c r="L64" s="2781">
        <f t="shared" si="8"/>
        <v>0</v>
      </c>
      <c r="M64" s="2781"/>
      <c r="N64" s="2781"/>
      <c r="O64" s="394" t="s">
        <v>208</v>
      </c>
      <c r="P64" s="394"/>
      <c r="Q64" s="394"/>
      <c r="R64" s="394"/>
      <c r="S64" s="394"/>
      <c r="T64" s="396" t="s">
        <v>198</v>
      </c>
      <c r="U64" s="2781">
        <v>2.5</v>
      </c>
      <c r="V64" s="2781"/>
      <c r="W64" s="394" t="s">
        <v>199</v>
      </c>
      <c r="X64" s="394"/>
      <c r="Y64" s="394"/>
      <c r="Z64" s="400" t="s">
        <v>207</v>
      </c>
      <c r="AA64" s="400"/>
      <c r="AB64" s="400"/>
      <c r="AC64" s="400"/>
      <c r="AD64" s="2781">
        <f t="shared" si="9"/>
        <v>0</v>
      </c>
      <c r="AE64" s="2781"/>
      <c r="AF64" s="2781"/>
      <c r="AG64" s="394" t="s">
        <v>208</v>
      </c>
      <c r="AH64" s="394"/>
      <c r="AI64" s="394"/>
      <c r="AJ64" s="394"/>
      <c r="AK64" s="396" t="s">
        <v>198</v>
      </c>
      <c r="AL64" s="2781">
        <v>2.5</v>
      </c>
      <c r="AM64" s="2781"/>
      <c r="AN64" s="394" t="s">
        <v>199</v>
      </c>
      <c r="AO64" s="394"/>
      <c r="AP64" s="394"/>
      <c r="AQ64" s="400" t="s">
        <v>207</v>
      </c>
      <c r="AR64" s="400"/>
      <c r="AS64" s="400"/>
      <c r="AT64" s="400"/>
      <c r="AU64" s="2781">
        <f t="shared" si="10"/>
        <v>0</v>
      </c>
      <c r="AV64" s="2781"/>
      <c r="AW64" s="2781"/>
      <c r="AX64" s="394" t="s">
        <v>208</v>
      </c>
      <c r="AY64" s="394"/>
      <c r="AZ64" s="394"/>
      <c r="BA64" s="394"/>
      <c r="BB64" s="396" t="s">
        <v>198</v>
      </c>
      <c r="BC64" s="2781">
        <v>2.5</v>
      </c>
      <c r="BD64" s="2781"/>
      <c r="BE64" s="394" t="s">
        <v>199</v>
      </c>
      <c r="BF64" s="394"/>
      <c r="BG64" s="394"/>
      <c r="BH64" s="400" t="s">
        <v>207</v>
      </c>
      <c r="BI64" s="400"/>
      <c r="BJ64" s="400"/>
      <c r="BK64" s="400"/>
      <c r="BL64" s="2781">
        <f t="shared" si="11"/>
        <v>0</v>
      </c>
      <c r="BM64" s="2781"/>
      <c r="BN64" s="2781"/>
      <c r="BO64" s="394" t="s">
        <v>208</v>
      </c>
      <c r="BP64" s="394"/>
      <c r="BQ64" s="394"/>
      <c r="BR64" s="394"/>
    </row>
    <row r="65" spans="2:70" ht="18.75" hidden="1" customHeight="1">
      <c r="B65" s="396" t="s">
        <v>198</v>
      </c>
      <c r="C65" s="2781">
        <v>3</v>
      </c>
      <c r="D65" s="2781"/>
      <c r="E65" s="394" t="s">
        <v>199</v>
      </c>
      <c r="F65" s="394"/>
      <c r="G65" s="394"/>
      <c r="H65" s="400" t="s">
        <v>207</v>
      </c>
      <c r="I65" s="400"/>
      <c r="J65" s="400"/>
      <c r="K65" s="400"/>
      <c r="L65" s="2781">
        <f t="shared" si="8"/>
        <v>0</v>
      </c>
      <c r="M65" s="2781"/>
      <c r="N65" s="2781"/>
      <c r="O65" s="394" t="s">
        <v>208</v>
      </c>
      <c r="P65" s="394"/>
      <c r="Q65" s="394"/>
      <c r="R65" s="394"/>
      <c r="S65" s="394"/>
      <c r="T65" s="396" t="s">
        <v>198</v>
      </c>
      <c r="U65" s="2781">
        <v>3</v>
      </c>
      <c r="V65" s="2781"/>
      <c r="W65" s="394" t="s">
        <v>199</v>
      </c>
      <c r="X65" s="394"/>
      <c r="Y65" s="394"/>
      <c r="Z65" s="400" t="s">
        <v>207</v>
      </c>
      <c r="AA65" s="400"/>
      <c r="AB65" s="400"/>
      <c r="AC65" s="400"/>
      <c r="AD65" s="2781">
        <f t="shared" si="9"/>
        <v>0</v>
      </c>
      <c r="AE65" s="2781"/>
      <c r="AF65" s="2781"/>
      <c r="AG65" s="394" t="s">
        <v>208</v>
      </c>
      <c r="AH65" s="394"/>
      <c r="AI65" s="394"/>
      <c r="AJ65" s="394"/>
      <c r="AK65" s="396" t="s">
        <v>198</v>
      </c>
      <c r="AL65" s="2781">
        <v>3</v>
      </c>
      <c r="AM65" s="2781"/>
      <c r="AN65" s="394" t="s">
        <v>199</v>
      </c>
      <c r="AO65" s="394"/>
      <c r="AP65" s="394"/>
      <c r="AQ65" s="400" t="s">
        <v>207</v>
      </c>
      <c r="AR65" s="400"/>
      <c r="AS65" s="400"/>
      <c r="AT65" s="400"/>
      <c r="AU65" s="2781">
        <f t="shared" si="10"/>
        <v>0</v>
      </c>
      <c r="AV65" s="2781"/>
      <c r="AW65" s="2781"/>
      <c r="AX65" s="394" t="s">
        <v>208</v>
      </c>
      <c r="AY65" s="394"/>
      <c r="AZ65" s="394"/>
      <c r="BA65" s="394"/>
      <c r="BB65" s="396" t="s">
        <v>198</v>
      </c>
      <c r="BC65" s="2781">
        <v>3</v>
      </c>
      <c r="BD65" s="2781"/>
      <c r="BE65" s="394" t="s">
        <v>199</v>
      </c>
      <c r="BF65" s="394"/>
      <c r="BG65" s="394"/>
      <c r="BH65" s="400" t="s">
        <v>207</v>
      </c>
      <c r="BI65" s="400"/>
      <c r="BJ65" s="400"/>
      <c r="BK65" s="400"/>
      <c r="BL65" s="2781">
        <f t="shared" si="11"/>
        <v>0</v>
      </c>
      <c r="BM65" s="2781"/>
      <c r="BN65" s="2781"/>
      <c r="BO65" s="394" t="s">
        <v>208</v>
      </c>
      <c r="BP65" s="394"/>
      <c r="BQ65" s="394"/>
      <c r="BR65" s="394"/>
    </row>
    <row r="66" spans="2:70" ht="15.75">
      <c r="B66" s="396"/>
      <c r="C66" s="403"/>
      <c r="D66" s="403"/>
      <c r="E66" s="394"/>
      <c r="F66" s="394"/>
      <c r="G66" s="394"/>
      <c r="H66" s="400"/>
      <c r="I66" s="400"/>
      <c r="J66" s="400"/>
      <c r="K66" s="400"/>
      <c r="L66" s="403"/>
      <c r="M66" s="403"/>
      <c r="N66" s="400"/>
      <c r="O66" s="394"/>
      <c r="P66" s="394"/>
      <c r="Q66" s="394"/>
      <c r="R66" s="394"/>
      <c r="S66" s="394"/>
      <c r="T66" s="396"/>
      <c r="U66" s="403"/>
      <c r="V66" s="403"/>
      <c r="W66" s="394"/>
      <c r="X66" s="394"/>
      <c r="Y66" s="394"/>
      <c r="Z66" s="400"/>
      <c r="AA66" s="400"/>
      <c r="AB66" s="400"/>
      <c r="AC66" s="400"/>
      <c r="AD66" s="403"/>
      <c r="AE66" s="403"/>
      <c r="AF66" s="400"/>
      <c r="AG66" s="394"/>
      <c r="AH66" s="394"/>
      <c r="AI66" s="394"/>
      <c r="AJ66" s="394"/>
      <c r="AK66" s="396"/>
      <c r="AL66" s="403"/>
      <c r="AM66" s="403"/>
      <c r="AN66" s="394"/>
      <c r="AO66" s="394"/>
      <c r="AP66" s="394"/>
      <c r="AQ66" s="400"/>
      <c r="AR66" s="400"/>
      <c r="AS66" s="400"/>
      <c r="AT66" s="400"/>
      <c r="AU66" s="403"/>
      <c r="AV66" s="403"/>
      <c r="AW66" s="400"/>
      <c r="AX66" s="394"/>
      <c r="AY66" s="394"/>
      <c r="AZ66" s="394"/>
      <c r="BA66" s="394"/>
      <c r="BB66" s="396"/>
      <c r="BC66" s="403"/>
      <c r="BD66" s="403"/>
      <c r="BE66" s="394"/>
      <c r="BF66" s="394"/>
      <c r="BG66" s="394"/>
      <c r="BH66" s="400"/>
      <c r="BI66" s="400"/>
      <c r="BJ66" s="400"/>
      <c r="BK66" s="400"/>
      <c r="BL66" s="403"/>
      <c r="BM66" s="403"/>
      <c r="BN66" s="400"/>
      <c r="BO66" s="394"/>
      <c r="BP66" s="394"/>
      <c r="BQ66" s="394"/>
      <c r="BR66" s="394"/>
    </row>
    <row r="67" spans="2:70" ht="18.75">
      <c r="B67" s="396"/>
      <c r="C67" s="403"/>
      <c r="D67" s="403"/>
      <c r="E67" s="394"/>
      <c r="F67" s="394"/>
      <c r="G67" s="394" t="s">
        <v>209</v>
      </c>
      <c r="H67" s="394"/>
      <c r="I67" s="394"/>
      <c r="J67" s="394"/>
      <c r="K67" s="394"/>
      <c r="L67" s="2781" t="e">
        <f>L55+L56+L59+L60+L61+L62</f>
        <v>#REF!</v>
      </c>
      <c r="M67" s="2781"/>
      <c r="N67" s="2781"/>
      <c r="O67" s="394" t="s">
        <v>208</v>
      </c>
      <c r="P67" s="394"/>
      <c r="Q67" s="394"/>
      <c r="R67" s="394"/>
      <c r="S67" s="394"/>
      <c r="T67" s="396"/>
      <c r="U67" s="403"/>
      <c r="V67" s="403"/>
      <c r="W67" s="394"/>
      <c r="X67" s="394"/>
      <c r="Y67" s="394" t="s">
        <v>209</v>
      </c>
      <c r="Z67" s="394"/>
      <c r="AA67" s="394"/>
      <c r="AB67" s="394"/>
      <c r="AC67" s="394"/>
      <c r="AD67" s="2781" t="e">
        <f>AD55+AD56+AD59+AD60+AD61+AD62</f>
        <v>#REF!</v>
      </c>
      <c r="AE67" s="2781"/>
      <c r="AF67" s="2781"/>
      <c r="AG67" s="394" t="s">
        <v>208</v>
      </c>
      <c r="AH67" s="394"/>
      <c r="AI67" s="394"/>
      <c r="AJ67" s="394"/>
      <c r="AK67" s="396"/>
      <c r="AL67" s="403"/>
      <c r="AM67" s="403"/>
      <c r="AN67" s="394"/>
      <c r="AO67" s="394"/>
      <c r="AP67" s="394" t="s">
        <v>209</v>
      </c>
      <c r="AQ67" s="394"/>
      <c r="AR67" s="394"/>
      <c r="AS67" s="394"/>
      <c r="AT67" s="394"/>
      <c r="AU67" s="2781" t="e">
        <f>AU55+AU56+AU59+AU60+AU61+AU62</f>
        <v>#REF!</v>
      </c>
      <c r="AV67" s="2781"/>
      <c r="AW67" s="2781"/>
      <c r="AX67" s="394" t="s">
        <v>208</v>
      </c>
      <c r="AY67" s="394"/>
      <c r="AZ67" s="394"/>
      <c r="BA67" s="394"/>
      <c r="BB67" s="396"/>
      <c r="BC67" s="403"/>
      <c r="BD67" s="403"/>
      <c r="BE67" s="394"/>
      <c r="BF67" s="394"/>
      <c r="BG67" s="394" t="s">
        <v>209</v>
      </c>
      <c r="BH67" s="394"/>
      <c r="BI67" s="394"/>
      <c r="BJ67" s="394"/>
      <c r="BK67" s="394"/>
      <c r="BL67" s="2781" t="e">
        <f>BL55+BL56+BL59+BL60+BL61+BL62</f>
        <v>#REF!</v>
      </c>
      <c r="BM67" s="2781"/>
      <c r="BN67" s="2781"/>
      <c r="BO67" s="394" t="s">
        <v>208</v>
      </c>
      <c r="BP67" s="394"/>
      <c r="BQ67" s="394"/>
      <c r="BR67" s="394"/>
    </row>
    <row r="68" spans="2:70" ht="15.75"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</row>
    <row r="69" spans="2:70" s="406" customFormat="1" ht="15.75" hidden="1" customHeight="1">
      <c r="B69" s="404" t="s">
        <v>210</v>
      </c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4" t="s">
        <v>210</v>
      </c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4" t="s">
        <v>210</v>
      </c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4" t="s">
        <v>210</v>
      </c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</row>
    <row r="70" spans="2:70" s="406" customFormat="1" ht="15.75" hidden="1" customHeight="1"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</row>
    <row r="71" spans="2:70" s="406" customFormat="1" ht="18.75" hidden="1" customHeight="1">
      <c r="B71" s="2781" t="s">
        <v>553</v>
      </c>
      <c r="C71" s="2781"/>
      <c r="D71" s="2781"/>
      <c r="E71" s="2781"/>
      <c r="F71" s="2781"/>
      <c r="G71" s="2781"/>
      <c r="H71" s="405"/>
      <c r="I71" s="405"/>
      <c r="J71" s="405"/>
      <c r="K71" s="2781" t="s">
        <v>554</v>
      </c>
      <c r="L71" s="2781"/>
      <c r="M71" s="2781"/>
      <c r="N71" s="2781"/>
      <c r="O71" s="2781"/>
      <c r="P71" s="2781"/>
      <c r="Q71" s="2781"/>
      <c r="R71" s="2781"/>
      <c r="S71" s="2781"/>
      <c r="T71" s="2781"/>
      <c r="U71" s="2781"/>
      <c r="V71" s="2781"/>
      <c r="W71" s="2781"/>
      <c r="X71" s="2781"/>
      <c r="Y71" s="2781"/>
      <c r="Z71" s="2781"/>
      <c r="AA71" s="2781"/>
      <c r="AB71" s="2781"/>
    </row>
    <row r="72" spans="2:70" s="406" customFormat="1" ht="15.75" hidden="1" customHeight="1"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5"/>
      <c r="BR72" s="405"/>
    </row>
    <row r="73" spans="2:70" s="406" customFormat="1" ht="18.75" hidden="1" customHeight="1">
      <c r="B73" s="2781" t="s">
        <v>205</v>
      </c>
      <c r="C73" s="2781"/>
      <c r="D73" s="2781"/>
      <c r="E73" s="2781"/>
      <c r="F73" s="2781"/>
      <c r="G73" s="2781"/>
      <c r="H73" s="405"/>
      <c r="I73" s="405"/>
      <c r="J73" s="405"/>
      <c r="K73" s="2781" t="s">
        <v>555</v>
      </c>
      <c r="L73" s="2781"/>
      <c r="M73" s="2781"/>
      <c r="N73" s="2781"/>
      <c r="O73" s="2781"/>
      <c r="P73" s="2781"/>
      <c r="Q73" s="2781"/>
      <c r="R73" s="2781"/>
      <c r="S73" s="2781"/>
      <c r="T73" s="2781"/>
      <c r="U73" s="2781"/>
      <c r="V73" s="2781"/>
      <c r="W73" s="2781"/>
      <c r="X73" s="2781"/>
      <c r="Y73" s="2781"/>
      <c r="Z73" s="2781"/>
      <c r="AA73" s="2781"/>
      <c r="AB73" s="2781"/>
    </row>
    <row r="74" spans="2:70" s="406" customFormat="1" ht="15.75" hidden="1" customHeight="1"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5"/>
      <c r="P74" s="405"/>
      <c r="Q74" s="405"/>
      <c r="R74" s="405"/>
      <c r="S74" s="405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5"/>
      <c r="AH74" s="405"/>
      <c r="AI74" s="405"/>
      <c r="AJ74" s="405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5"/>
      <c r="AY74" s="405"/>
      <c r="AZ74" s="405"/>
      <c r="BA74" s="405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5"/>
      <c r="BP74" s="405"/>
      <c r="BQ74" s="405"/>
      <c r="BR74" s="405"/>
    </row>
    <row r="75" spans="2:70" s="406" customFormat="1" ht="18.75" hidden="1" customHeight="1">
      <c r="B75" s="408" t="s">
        <v>198</v>
      </c>
      <c r="C75" s="2781">
        <v>0.5</v>
      </c>
      <c r="D75" s="2781"/>
      <c r="E75" s="405" t="s">
        <v>199</v>
      </c>
      <c r="F75" s="407"/>
      <c r="G75" s="407"/>
      <c r="H75" s="407" t="s">
        <v>556</v>
      </c>
      <c r="I75" s="407"/>
      <c r="J75" s="407"/>
      <c r="K75" s="407"/>
      <c r="L75" s="2781">
        <f>IF(I29&gt;4,3*C75*(I29-4)*E11,0)</f>
        <v>0</v>
      </c>
      <c r="M75" s="2781"/>
      <c r="N75" s="2781"/>
      <c r="O75" s="405" t="s">
        <v>208</v>
      </c>
      <c r="P75" s="405"/>
      <c r="Q75" s="405"/>
      <c r="R75" s="405"/>
      <c r="S75" s="405"/>
      <c r="T75" s="408" t="s">
        <v>198</v>
      </c>
      <c r="U75" s="2781">
        <v>0.5</v>
      </c>
      <c r="V75" s="2781"/>
      <c r="W75" s="405" t="s">
        <v>199</v>
      </c>
      <c r="X75" s="407"/>
      <c r="Y75" s="407"/>
      <c r="Z75" s="407" t="s">
        <v>556</v>
      </c>
      <c r="AA75" s="407"/>
      <c r="AB75" s="407"/>
      <c r="AC75" s="407"/>
      <c r="AD75" s="2781">
        <f>IF(AA29&gt;4,3*U75*(AA29-4)*W11,0)</f>
        <v>0</v>
      </c>
      <c r="AE75" s="2781"/>
      <c r="AF75" s="2781"/>
      <c r="AG75" s="405" t="s">
        <v>208</v>
      </c>
      <c r="AH75" s="405"/>
      <c r="AI75" s="405"/>
      <c r="AJ75" s="405"/>
      <c r="AK75" s="408" t="s">
        <v>198</v>
      </c>
      <c r="AL75" s="2781">
        <v>0.5</v>
      </c>
      <c r="AM75" s="2781"/>
      <c r="AN75" s="405" t="s">
        <v>199</v>
      </c>
      <c r="AO75" s="407"/>
      <c r="AP75" s="407"/>
      <c r="AQ75" s="407" t="s">
        <v>556</v>
      </c>
      <c r="AR75" s="407"/>
      <c r="AS75" s="407"/>
      <c r="AT75" s="407"/>
      <c r="AU75" s="2781">
        <f>IF(AR29&gt;4,3*AL75*(AR29-4)*AN11,0)</f>
        <v>0</v>
      </c>
      <c r="AV75" s="2781"/>
      <c r="AW75" s="2781"/>
      <c r="AX75" s="405" t="s">
        <v>208</v>
      </c>
      <c r="AY75" s="405"/>
      <c r="AZ75" s="405"/>
      <c r="BA75" s="405"/>
      <c r="BB75" s="408" t="s">
        <v>198</v>
      </c>
      <c r="BC75" s="2781">
        <v>0.5</v>
      </c>
      <c r="BD75" s="2781"/>
      <c r="BE75" s="405" t="s">
        <v>199</v>
      </c>
      <c r="BF75" s="407"/>
      <c r="BG75" s="407"/>
      <c r="BH75" s="407" t="s">
        <v>556</v>
      </c>
      <c r="BI75" s="407"/>
      <c r="BJ75" s="407"/>
      <c r="BK75" s="407"/>
      <c r="BL75" s="2781">
        <f>IF(BI29&gt;4,3*BC75*(BI29-4)*BE11,0)</f>
        <v>0</v>
      </c>
      <c r="BM75" s="2781"/>
      <c r="BN75" s="2781"/>
      <c r="BO75" s="405" t="s">
        <v>208</v>
      </c>
      <c r="BP75" s="405"/>
      <c r="BQ75" s="405"/>
      <c r="BR75" s="405"/>
    </row>
    <row r="76" spans="2:70" s="406" customFormat="1" ht="18.75" hidden="1" customHeight="1">
      <c r="B76" s="408" t="s">
        <v>198</v>
      </c>
      <c r="C76" s="2781">
        <v>0.6</v>
      </c>
      <c r="D76" s="2781"/>
      <c r="E76" s="405" t="s">
        <v>199</v>
      </c>
      <c r="F76" s="407"/>
      <c r="G76" s="407"/>
      <c r="H76" s="407" t="s">
        <v>556</v>
      </c>
      <c r="I76" s="407"/>
      <c r="J76" s="407"/>
      <c r="K76" s="407"/>
      <c r="L76" s="2781">
        <f>IF(I30&gt;4,3*C76*(I30-4)*E12,0)</f>
        <v>0</v>
      </c>
      <c r="M76" s="2781"/>
      <c r="N76" s="2781"/>
      <c r="O76" s="405" t="s">
        <v>208</v>
      </c>
      <c r="P76" s="405"/>
      <c r="Q76" s="405"/>
      <c r="R76" s="405"/>
      <c r="S76" s="405"/>
      <c r="T76" s="408" t="s">
        <v>198</v>
      </c>
      <c r="U76" s="2781">
        <v>0.6</v>
      </c>
      <c r="V76" s="2781"/>
      <c r="W76" s="405" t="s">
        <v>199</v>
      </c>
      <c r="X76" s="407"/>
      <c r="Y76" s="407"/>
      <c r="Z76" s="407" t="s">
        <v>556</v>
      </c>
      <c r="AA76" s="407"/>
      <c r="AB76" s="407"/>
      <c r="AC76" s="407"/>
      <c r="AD76" s="2781">
        <f>IF(AA30&gt;4,3*U76*(AA30-4)*W12,0)</f>
        <v>0</v>
      </c>
      <c r="AE76" s="2781"/>
      <c r="AF76" s="2781"/>
      <c r="AG76" s="405" t="s">
        <v>208</v>
      </c>
      <c r="AH76" s="405"/>
      <c r="AI76" s="405"/>
      <c r="AJ76" s="405"/>
      <c r="AK76" s="408" t="s">
        <v>198</v>
      </c>
      <c r="AL76" s="2781">
        <v>0.6</v>
      </c>
      <c r="AM76" s="2781"/>
      <c r="AN76" s="405" t="s">
        <v>199</v>
      </c>
      <c r="AO76" s="407"/>
      <c r="AP76" s="407"/>
      <c r="AQ76" s="407" t="s">
        <v>556</v>
      </c>
      <c r="AR76" s="407"/>
      <c r="AS76" s="407"/>
      <c r="AT76" s="407"/>
      <c r="AU76" s="2781">
        <f>IF(AR30&gt;4,3*AL76*(AR30-4)*AN12,0)</f>
        <v>0</v>
      </c>
      <c r="AV76" s="2781"/>
      <c r="AW76" s="2781"/>
      <c r="AX76" s="405" t="s">
        <v>208</v>
      </c>
      <c r="AY76" s="405"/>
      <c r="AZ76" s="405"/>
      <c r="BA76" s="405"/>
      <c r="BB76" s="408" t="s">
        <v>198</v>
      </c>
      <c r="BC76" s="2781">
        <v>0.6</v>
      </c>
      <c r="BD76" s="2781"/>
      <c r="BE76" s="405" t="s">
        <v>199</v>
      </c>
      <c r="BF76" s="407"/>
      <c r="BG76" s="407"/>
      <c r="BH76" s="407" t="s">
        <v>556</v>
      </c>
      <c r="BI76" s="407"/>
      <c r="BJ76" s="407"/>
      <c r="BK76" s="407"/>
      <c r="BL76" s="2781">
        <f>IF(BI30&gt;4,3*BC76*(BI30-4)*BE12,0)</f>
        <v>0</v>
      </c>
      <c r="BM76" s="2781"/>
      <c r="BN76" s="2781"/>
      <c r="BO76" s="405" t="s">
        <v>208</v>
      </c>
      <c r="BP76" s="405"/>
      <c r="BQ76" s="405"/>
      <c r="BR76" s="405"/>
    </row>
    <row r="77" spans="2:70" s="406" customFormat="1" ht="15.75" hidden="1" customHeight="1">
      <c r="B77" s="408"/>
      <c r="C77" s="409"/>
      <c r="D77" s="409"/>
      <c r="E77" s="405"/>
      <c r="F77" s="407"/>
      <c r="G77" s="407"/>
      <c r="H77" s="407"/>
      <c r="I77" s="407"/>
      <c r="J77" s="407"/>
      <c r="K77" s="407"/>
      <c r="L77" s="407"/>
      <c r="M77" s="407"/>
      <c r="N77" s="407"/>
      <c r="O77" s="405"/>
      <c r="P77" s="405"/>
      <c r="Q77" s="405"/>
      <c r="R77" s="405"/>
      <c r="S77" s="405"/>
      <c r="T77" s="408"/>
      <c r="U77" s="409"/>
      <c r="V77" s="409"/>
      <c r="W77" s="405"/>
      <c r="X77" s="407"/>
      <c r="Y77" s="407"/>
      <c r="Z77" s="407"/>
      <c r="AA77" s="407"/>
      <c r="AB77" s="407"/>
      <c r="AC77" s="407"/>
      <c r="AD77" s="407"/>
      <c r="AE77" s="407"/>
      <c r="AF77" s="407"/>
      <c r="AG77" s="405"/>
      <c r="AH77" s="405"/>
      <c r="AI77" s="405"/>
      <c r="AJ77" s="405"/>
      <c r="AK77" s="408"/>
      <c r="AL77" s="409"/>
      <c r="AM77" s="409"/>
      <c r="AN77" s="405"/>
      <c r="AO77" s="407"/>
      <c r="AP77" s="407"/>
      <c r="AQ77" s="407"/>
      <c r="AR77" s="407"/>
      <c r="AS77" s="407"/>
      <c r="AT77" s="407"/>
      <c r="AU77" s="407"/>
      <c r="AV77" s="407"/>
      <c r="AW77" s="407"/>
      <c r="AX77" s="405"/>
      <c r="AY77" s="405"/>
      <c r="AZ77" s="405"/>
      <c r="BA77" s="405"/>
      <c r="BB77" s="408"/>
      <c r="BC77" s="409"/>
      <c r="BD77" s="409"/>
      <c r="BE77" s="405"/>
      <c r="BF77" s="407"/>
      <c r="BG77" s="407"/>
      <c r="BH77" s="407"/>
      <c r="BI77" s="407"/>
      <c r="BJ77" s="407"/>
      <c r="BK77" s="407"/>
      <c r="BL77" s="407"/>
      <c r="BM77" s="407"/>
      <c r="BN77" s="407"/>
      <c r="BO77" s="405"/>
      <c r="BP77" s="405"/>
      <c r="BQ77" s="405"/>
      <c r="BR77" s="405"/>
    </row>
    <row r="78" spans="2:70" s="406" customFormat="1" ht="18.75" hidden="1" customHeight="1">
      <c r="B78" s="408" t="s">
        <v>198</v>
      </c>
      <c r="C78" s="2781">
        <v>0.8</v>
      </c>
      <c r="D78" s="2781"/>
      <c r="E78" s="405" t="s">
        <v>199</v>
      </c>
      <c r="F78" s="405"/>
      <c r="G78" s="405"/>
      <c r="H78" s="407" t="s">
        <v>556</v>
      </c>
      <c r="I78" s="407"/>
      <c r="J78" s="407"/>
      <c r="K78" s="407"/>
      <c r="L78" s="2781">
        <f>IF(I31&gt;4,(1.2+C78)*(I31-4)*E15,0)</f>
        <v>0</v>
      </c>
      <c r="M78" s="2781"/>
      <c r="N78" s="2781"/>
      <c r="O78" s="405" t="s">
        <v>208</v>
      </c>
      <c r="P78" s="405"/>
      <c r="Q78" s="405"/>
      <c r="R78" s="405"/>
      <c r="S78" s="405"/>
      <c r="T78" s="408" t="s">
        <v>198</v>
      </c>
      <c r="U78" s="2781">
        <v>0.8</v>
      </c>
      <c r="V78" s="2781"/>
      <c r="W78" s="405" t="s">
        <v>199</v>
      </c>
      <c r="X78" s="405"/>
      <c r="Y78" s="405"/>
      <c r="Z78" s="407" t="s">
        <v>556</v>
      </c>
      <c r="AA78" s="407"/>
      <c r="AB78" s="407"/>
      <c r="AC78" s="407"/>
      <c r="AD78" s="2781">
        <f>IF(AA31&gt;4,(1.2+U78)*(AA31-4)*W15,0)</f>
        <v>0</v>
      </c>
      <c r="AE78" s="2781"/>
      <c r="AF78" s="2781"/>
      <c r="AG78" s="405" t="s">
        <v>208</v>
      </c>
      <c r="AH78" s="405"/>
      <c r="AI78" s="405"/>
      <c r="AJ78" s="405"/>
      <c r="AK78" s="408" t="s">
        <v>198</v>
      </c>
      <c r="AL78" s="2781">
        <v>0.8</v>
      </c>
      <c r="AM78" s="2781"/>
      <c r="AN78" s="405" t="s">
        <v>199</v>
      </c>
      <c r="AO78" s="405"/>
      <c r="AP78" s="405"/>
      <c r="AQ78" s="407" t="s">
        <v>556</v>
      </c>
      <c r="AR78" s="407"/>
      <c r="AS78" s="407"/>
      <c r="AT78" s="407"/>
      <c r="AU78" s="2781">
        <f>IF(AR31&gt;4,(1.2+AL78)*(AR31-4)*AN15,0)</f>
        <v>0</v>
      </c>
      <c r="AV78" s="2781"/>
      <c r="AW78" s="2781"/>
      <c r="AX78" s="405" t="s">
        <v>208</v>
      </c>
      <c r="AY78" s="405"/>
      <c r="AZ78" s="405"/>
      <c r="BA78" s="405"/>
      <c r="BB78" s="408" t="s">
        <v>198</v>
      </c>
      <c r="BC78" s="2781">
        <v>0.8</v>
      </c>
      <c r="BD78" s="2781"/>
      <c r="BE78" s="405" t="s">
        <v>199</v>
      </c>
      <c r="BF78" s="405"/>
      <c r="BG78" s="405"/>
      <c r="BH78" s="407" t="s">
        <v>556</v>
      </c>
      <c r="BI78" s="407"/>
      <c r="BJ78" s="407"/>
      <c r="BK78" s="407"/>
      <c r="BL78" s="2781">
        <f>IF(BI31&gt;4,(1.2+BC78)*(BI31-4)*BE15,0)</f>
        <v>0</v>
      </c>
      <c r="BM78" s="2781"/>
      <c r="BN78" s="2781"/>
      <c r="BO78" s="405" t="s">
        <v>208</v>
      </c>
      <c r="BP78" s="405"/>
      <c r="BQ78" s="405"/>
      <c r="BR78" s="405"/>
    </row>
    <row r="79" spans="2:70" s="406" customFormat="1" ht="18.75" hidden="1" customHeight="1">
      <c r="B79" s="408" t="s">
        <v>198</v>
      </c>
      <c r="C79" s="2781">
        <v>1</v>
      </c>
      <c r="D79" s="2781"/>
      <c r="E79" s="405" t="s">
        <v>199</v>
      </c>
      <c r="F79" s="405"/>
      <c r="G79" s="405"/>
      <c r="H79" s="407" t="s">
        <v>556</v>
      </c>
      <c r="I79" s="407"/>
      <c r="J79" s="407"/>
      <c r="K79" s="407"/>
      <c r="L79" s="2781">
        <f>IF(I32&gt;4,(1.2+C79)*(I32-4)*E16,0)</f>
        <v>0</v>
      </c>
      <c r="M79" s="2781"/>
      <c r="N79" s="2781"/>
      <c r="O79" s="405" t="s">
        <v>208</v>
      </c>
      <c r="P79" s="405"/>
      <c r="Q79" s="405"/>
      <c r="R79" s="405"/>
      <c r="S79" s="405"/>
      <c r="T79" s="408" t="s">
        <v>198</v>
      </c>
      <c r="U79" s="2781">
        <v>1</v>
      </c>
      <c r="V79" s="2781"/>
      <c r="W79" s="405" t="s">
        <v>199</v>
      </c>
      <c r="X79" s="405"/>
      <c r="Y79" s="405"/>
      <c r="Z79" s="407" t="s">
        <v>556</v>
      </c>
      <c r="AA79" s="407"/>
      <c r="AB79" s="407"/>
      <c r="AC79" s="407"/>
      <c r="AD79" s="2781">
        <f>IF(AA32&gt;4,(1.2+U79)*(AA32-4)*W16,0)</f>
        <v>0</v>
      </c>
      <c r="AE79" s="2781"/>
      <c r="AF79" s="2781"/>
      <c r="AG79" s="405" t="s">
        <v>208</v>
      </c>
      <c r="AH79" s="405"/>
      <c r="AI79" s="405"/>
      <c r="AJ79" s="405"/>
      <c r="AK79" s="408" t="s">
        <v>198</v>
      </c>
      <c r="AL79" s="2781">
        <v>1</v>
      </c>
      <c r="AM79" s="2781"/>
      <c r="AN79" s="405" t="s">
        <v>199</v>
      </c>
      <c r="AO79" s="405"/>
      <c r="AP79" s="405"/>
      <c r="AQ79" s="407" t="s">
        <v>556</v>
      </c>
      <c r="AR79" s="407"/>
      <c r="AS79" s="407"/>
      <c r="AT79" s="407"/>
      <c r="AU79" s="2781">
        <f>IF(AR32&gt;4,(1.2+AL79)*(AR32-4)*AN16,0)</f>
        <v>0</v>
      </c>
      <c r="AV79" s="2781"/>
      <c r="AW79" s="2781"/>
      <c r="AX79" s="405" t="s">
        <v>208</v>
      </c>
      <c r="AY79" s="405"/>
      <c r="AZ79" s="405"/>
      <c r="BA79" s="405"/>
      <c r="BB79" s="408" t="s">
        <v>198</v>
      </c>
      <c r="BC79" s="2781">
        <v>1</v>
      </c>
      <c r="BD79" s="2781"/>
      <c r="BE79" s="405" t="s">
        <v>199</v>
      </c>
      <c r="BF79" s="405"/>
      <c r="BG79" s="405"/>
      <c r="BH79" s="407" t="s">
        <v>556</v>
      </c>
      <c r="BI79" s="407"/>
      <c r="BJ79" s="407"/>
      <c r="BK79" s="407"/>
      <c r="BL79" s="2781">
        <f>IF(BI32&gt;4,(1.2+BC79)*(BI32-4)*BE16,0)</f>
        <v>0</v>
      </c>
      <c r="BM79" s="2781"/>
      <c r="BN79" s="2781"/>
      <c r="BO79" s="405" t="s">
        <v>208</v>
      </c>
      <c r="BP79" s="405"/>
      <c r="BQ79" s="405"/>
      <c r="BR79" s="405"/>
    </row>
    <row r="80" spans="2:70" s="406" customFormat="1" ht="18.75" hidden="1" customHeight="1">
      <c r="B80" s="408" t="s">
        <v>198</v>
      </c>
      <c r="C80" s="2781">
        <v>1.2</v>
      </c>
      <c r="D80" s="2781"/>
      <c r="E80" s="405" t="s">
        <v>199</v>
      </c>
      <c r="F80" s="405"/>
      <c r="G80" s="405"/>
      <c r="H80" s="407" t="s">
        <v>556</v>
      </c>
      <c r="I80" s="407"/>
      <c r="J80" s="407"/>
      <c r="K80" s="407"/>
      <c r="L80" s="2781">
        <f>IF(I33&gt;4,(1.2+C80)*(I33-4)*E17,0)</f>
        <v>0</v>
      </c>
      <c r="M80" s="2781"/>
      <c r="N80" s="2781"/>
      <c r="O80" s="405" t="s">
        <v>208</v>
      </c>
      <c r="P80" s="405"/>
      <c r="Q80" s="405"/>
      <c r="R80" s="405"/>
      <c r="S80" s="405"/>
      <c r="T80" s="408" t="s">
        <v>198</v>
      </c>
      <c r="U80" s="2781">
        <v>1.2</v>
      </c>
      <c r="V80" s="2781"/>
      <c r="W80" s="405" t="s">
        <v>199</v>
      </c>
      <c r="X80" s="405"/>
      <c r="Y80" s="405"/>
      <c r="Z80" s="407" t="s">
        <v>556</v>
      </c>
      <c r="AA80" s="407"/>
      <c r="AB80" s="407"/>
      <c r="AC80" s="407"/>
      <c r="AD80" s="2781">
        <f>IF(AA33&gt;4,(1.2+U80)*(AA33-4)*W17,0)</f>
        <v>0</v>
      </c>
      <c r="AE80" s="2781"/>
      <c r="AF80" s="2781"/>
      <c r="AG80" s="405" t="s">
        <v>208</v>
      </c>
      <c r="AH80" s="405"/>
      <c r="AI80" s="405"/>
      <c r="AJ80" s="405"/>
      <c r="AK80" s="408" t="s">
        <v>198</v>
      </c>
      <c r="AL80" s="2781">
        <v>1.2</v>
      </c>
      <c r="AM80" s="2781"/>
      <c r="AN80" s="405" t="s">
        <v>199</v>
      </c>
      <c r="AO80" s="405"/>
      <c r="AP80" s="405"/>
      <c r="AQ80" s="407" t="s">
        <v>556</v>
      </c>
      <c r="AR80" s="407"/>
      <c r="AS80" s="407"/>
      <c r="AT80" s="407"/>
      <c r="AU80" s="2781">
        <f>IF(AR33&gt;4,(1.2+AL80)*(AR33-4)*AN17,0)</f>
        <v>0</v>
      </c>
      <c r="AV80" s="2781"/>
      <c r="AW80" s="2781"/>
      <c r="AX80" s="405" t="s">
        <v>208</v>
      </c>
      <c r="AY80" s="405"/>
      <c r="AZ80" s="405"/>
      <c r="BA80" s="405"/>
      <c r="BB80" s="408" t="s">
        <v>198</v>
      </c>
      <c r="BC80" s="2781">
        <v>1.2</v>
      </c>
      <c r="BD80" s="2781"/>
      <c r="BE80" s="405" t="s">
        <v>199</v>
      </c>
      <c r="BF80" s="405"/>
      <c r="BG80" s="405"/>
      <c r="BH80" s="407" t="s">
        <v>556</v>
      </c>
      <c r="BI80" s="407"/>
      <c r="BJ80" s="407"/>
      <c r="BK80" s="407"/>
      <c r="BL80" s="2781">
        <f>IF(BI33&gt;4,(1.2+BC80)*(BI33-4)*BE17,0)</f>
        <v>0</v>
      </c>
      <c r="BM80" s="2781"/>
      <c r="BN80" s="2781"/>
      <c r="BO80" s="405" t="s">
        <v>208</v>
      </c>
      <c r="BP80" s="405"/>
      <c r="BQ80" s="405"/>
      <c r="BR80" s="405"/>
    </row>
    <row r="81" spans="2:70" s="406" customFormat="1" ht="18.75" hidden="1" customHeight="1">
      <c r="B81" s="408" t="s">
        <v>198</v>
      </c>
      <c r="C81" s="2781">
        <v>1.5</v>
      </c>
      <c r="D81" s="2781"/>
      <c r="E81" s="405" t="s">
        <v>199</v>
      </c>
      <c r="F81" s="405"/>
      <c r="G81" s="405"/>
      <c r="H81" s="407" t="s">
        <v>556</v>
      </c>
      <c r="I81" s="407"/>
      <c r="J81" s="407"/>
      <c r="K81" s="407"/>
      <c r="L81" s="2781">
        <f>IF(I34&gt;4,(1.2+C81)*(I34-4)*E18,0)</f>
        <v>0</v>
      </c>
      <c r="M81" s="2781"/>
      <c r="N81" s="2781"/>
      <c r="O81" s="405" t="s">
        <v>208</v>
      </c>
      <c r="P81" s="405"/>
      <c r="Q81" s="405"/>
      <c r="R81" s="405"/>
      <c r="S81" s="405"/>
      <c r="T81" s="408" t="s">
        <v>198</v>
      </c>
      <c r="U81" s="2781">
        <v>1.5</v>
      </c>
      <c r="V81" s="2781"/>
      <c r="W81" s="405" t="s">
        <v>199</v>
      </c>
      <c r="X81" s="405"/>
      <c r="Y81" s="405"/>
      <c r="Z81" s="407" t="s">
        <v>556</v>
      </c>
      <c r="AA81" s="407"/>
      <c r="AB81" s="407"/>
      <c r="AC81" s="407"/>
      <c r="AD81" s="2781">
        <f>IF(AA34&gt;4,(1.2+U81)*(AA34-4)*W18,0)</f>
        <v>0</v>
      </c>
      <c r="AE81" s="2781"/>
      <c r="AF81" s="2781"/>
      <c r="AG81" s="405" t="s">
        <v>208</v>
      </c>
      <c r="AH81" s="405"/>
      <c r="AI81" s="405"/>
      <c r="AJ81" s="405"/>
      <c r="AK81" s="408" t="s">
        <v>198</v>
      </c>
      <c r="AL81" s="2781">
        <v>1.5</v>
      </c>
      <c r="AM81" s="2781"/>
      <c r="AN81" s="405" t="s">
        <v>199</v>
      </c>
      <c r="AO81" s="405"/>
      <c r="AP81" s="405"/>
      <c r="AQ81" s="407" t="s">
        <v>556</v>
      </c>
      <c r="AR81" s="407"/>
      <c r="AS81" s="407"/>
      <c r="AT81" s="407"/>
      <c r="AU81" s="2781">
        <f>IF(AR34&gt;4,(1.2+AL81)*(AR34-4)*AN18,0)</f>
        <v>0</v>
      </c>
      <c r="AV81" s="2781"/>
      <c r="AW81" s="2781"/>
      <c r="AX81" s="405" t="s">
        <v>208</v>
      </c>
      <c r="AY81" s="405"/>
      <c r="AZ81" s="405"/>
      <c r="BA81" s="405"/>
      <c r="BB81" s="408" t="s">
        <v>198</v>
      </c>
      <c r="BC81" s="2781">
        <v>1.5</v>
      </c>
      <c r="BD81" s="2781"/>
      <c r="BE81" s="405" t="s">
        <v>199</v>
      </c>
      <c r="BF81" s="405"/>
      <c r="BG81" s="405"/>
      <c r="BH81" s="407" t="s">
        <v>556</v>
      </c>
      <c r="BI81" s="407"/>
      <c r="BJ81" s="407"/>
      <c r="BK81" s="407"/>
      <c r="BL81" s="2781">
        <f>IF(BI34&gt;4,(1.2+BC81)*(BI34-4)*BE18,0)</f>
        <v>0</v>
      </c>
      <c r="BM81" s="2781"/>
      <c r="BN81" s="2781"/>
      <c r="BO81" s="405" t="s">
        <v>208</v>
      </c>
      <c r="BP81" s="405"/>
      <c r="BQ81" s="405"/>
      <c r="BR81" s="405"/>
    </row>
    <row r="82" spans="2:70" s="406" customFormat="1" ht="15.75" hidden="1" customHeight="1">
      <c r="B82" s="405"/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5"/>
      <c r="AG82" s="405"/>
      <c r="AH82" s="405"/>
      <c r="AI82" s="405"/>
      <c r="AJ82" s="405"/>
      <c r="AK82" s="405"/>
      <c r="AL82" s="405"/>
      <c r="AM82" s="405"/>
      <c r="AN82" s="405"/>
      <c r="AO82" s="405"/>
      <c r="AP82" s="405"/>
      <c r="AQ82" s="405"/>
      <c r="AR82" s="405"/>
      <c r="AS82" s="405"/>
      <c r="AT82" s="405"/>
      <c r="AU82" s="405"/>
      <c r="AV82" s="405"/>
      <c r="AW82" s="405"/>
      <c r="AX82" s="405"/>
      <c r="AY82" s="405"/>
      <c r="AZ82" s="405"/>
      <c r="BA82" s="405"/>
      <c r="BB82" s="405"/>
      <c r="BC82" s="405"/>
      <c r="BD82" s="405"/>
      <c r="BE82" s="405"/>
      <c r="BF82" s="405"/>
      <c r="BG82" s="405"/>
      <c r="BH82" s="405"/>
      <c r="BI82" s="405"/>
      <c r="BJ82" s="405"/>
      <c r="BK82" s="405"/>
      <c r="BL82" s="405"/>
      <c r="BM82" s="405"/>
      <c r="BN82" s="405"/>
      <c r="BO82" s="405"/>
      <c r="BP82" s="405"/>
      <c r="BQ82" s="405"/>
      <c r="BR82" s="405"/>
    </row>
    <row r="83" spans="2:70" s="406" customFormat="1" ht="18.75" hidden="1" customHeight="1">
      <c r="B83" s="405"/>
      <c r="C83" s="405"/>
      <c r="D83" s="405"/>
      <c r="E83" s="405"/>
      <c r="F83" s="405"/>
      <c r="G83" s="405" t="s">
        <v>557</v>
      </c>
      <c r="H83" s="405"/>
      <c r="I83" s="405"/>
      <c r="J83" s="405"/>
      <c r="K83" s="405"/>
      <c r="L83" s="2781">
        <f>L75+L76+L78+L79+L80+L81</f>
        <v>0</v>
      </c>
      <c r="M83" s="2781"/>
      <c r="N83" s="2781"/>
      <c r="O83" s="405" t="s">
        <v>208</v>
      </c>
      <c r="P83" s="405"/>
      <c r="Q83" s="405"/>
      <c r="R83" s="405"/>
      <c r="S83" s="405"/>
      <c r="T83" s="405"/>
      <c r="U83" s="405"/>
      <c r="V83" s="405"/>
      <c r="W83" s="405"/>
      <c r="X83" s="405"/>
      <c r="Y83" s="405" t="s">
        <v>557</v>
      </c>
      <c r="Z83" s="405"/>
      <c r="AA83" s="405"/>
      <c r="AB83" s="405"/>
      <c r="AC83" s="405"/>
      <c r="AD83" s="2781">
        <f>AD75+AD76+AD78+AD79+AD80+AD81</f>
        <v>0</v>
      </c>
      <c r="AE83" s="2781"/>
      <c r="AF83" s="2781"/>
      <c r="AG83" s="405" t="s">
        <v>208</v>
      </c>
      <c r="AH83" s="405"/>
      <c r="AI83" s="405"/>
      <c r="AJ83" s="405"/>
      <c r="AK83" s="405"/>
      <c r="AL83" s="405"/>
      <c r="AM83" s="405"/>
      <c r="AN83" s="405"/>
      <c r="AO83" s="405"/>
      <c r="AP83" s="405" t="s">
        <v>557</v>
      </c>
      <c r="AQ83" s="405"/>
      <c r="AR83" s="405"/>
      <c r="AS83" s="405"/>
      <c r="AT83" s="405"/>
      <c r="AU83" s="2781">
        <f>AU75+AU76+AU78+AU79+AU80+AU81</f>
        <v>0</v>
      </c>
      <c r="AV83" s="2781"/>
      <c r="AW83" s="2781"/>
      <c r="AX83" s="405" t="s">
        <v>208</v>
      </c>
      <c r="AY83" s="405"/>
      <c r="AZ83" s="405"/>
      <c r="BA83" s="405"/>
      <c r="BB83" s="405"/>
      <c r="BC83" s="405"/>
      <c r="BD83" s="405"/>
      <c r="BE83" s="405"/>
      <c r="BF83" s="405"/>
      <c r="BG83" s="405" t="s">
        <v>557</v>
      </c>
      <c r="BH83" s="405"/>
      <c r="BI83" s="405"/>
      <c r="BJ83" s="405"/>
      <c r="BK83" s="405"/>
      <c r="BL83" s="2781">
        <f>BL75+BL76+BL78+BL79+BL80+BL81</f>
        <v>0</v>
      </c>
      <c r="BM83" s="2781"/>
      <c r="BN83" s="2781"/>
      <c r="BO83" s="405" t="s">
        <v>208</v>
      </c>
      <c r="BP83" s="405"/>
      <c r="BQ83" s="405"/>
      <c r="BR83" s="405"/>
    </row>
    <row r="84" spans="2:70" ht="15.75"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394"/>
      <c r="BC84" s="394"/>
      <c r="BD84" s="394"/>
      <c r="BE84" s="394"/>
      <c r="BF84" s="394"/>
      <c r="BG84" s="394"/>
      <c r="BH84" s="394"/>
      <c r="BI84" s="394"/>
      <c r="BJ84" s="394"/>
      <c r="BK84" s="394"/>
      <c r="BL84" s="394"/>
      <c r="BM84" s="394"/>
      <c r="BN84" s="394"/>
      <c r="BO84" s="394"/>
      <c r="BP84" s="394"/>
      <c r="BQ84" s="394"/>
      <c r="BR84" s="394"/>
    </row>
    <row r="85" spans="2:70" ht="15.75">
      <c r="B85" s="393" t="s">
        <v>211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3" t="s">
        <v>211</v>
      </c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3" t="s">
        <v>211</v>
      </c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3" t="s">
        <v>211</v>
      </c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</row>
    <row r="86" spans="2:70" ht="15.75">
      <c r="B86" s="394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</row>
    <row r="87" spans="2:70" ht="18.75">
      <c r="B87" s="394" t="s">
        <v>212</v>
      </c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 t="s">
        <v>212</v>
      </c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 t="s">
        <v>212</v>
      </c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 t="s">
        <v>212</v>
      </c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</row>
    <row r="88" spans="2:70" ht="15.75">
      <c r="B88" s="394"/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</row>
    <row r="89" spans="2:70" ht="18.75" hidden="1" customHeight="1">
      <c r="B89" s="396" t="s">
        <v>198</v>
      </c>
      <c r="C89" s="2781">
        <v>0.25</v>
      </c>
      <c r="D89" s="2781"/>
      <c r="E89" s="394" t="s">
        <v>199</v>
      </c>
      <c r="F89" s="394"/>
      <c r="G89" s="394" t="s">
        <v>213</v>
      </c>
      <c r="H89" s="396" t="s">
        <v>201</v>
      </c>
      <c r="I89" s="2781">
        <f>(3.1416*((C89+0.2*C89)*(C89+0.2*C89)))/4</f>
        <v>7.0685999999999999E-2</v>
      </c>
      <c r="J89" s="2781"/>
      <c r="K89" s="394" t="s">
        <v>214</v>
      </c>
      <c r="L89" s="394"/>
      <c r="M89" s="394"/>
      <c r="N89" s="394"/>
      <c r="O89" s="394"/>
      <c r="P89" s="394"/>
      <c r="Q89" s="394"/>
      <c r="R89" s="394"/>
      <c r="S89" s="394"/>
      <c r="T89" s="396" t="s">
        <v>198</v>
      </c>
      <c r="U89" s="2781">
        <v>0.25</v>
      </c>
      <c r="V89" s="2781"/>
      <c r="W89" s="394" t="s">
        <v>199</v>
      </c>
      <c r="X89" s="394"/>
      <c r="Y89" s="394" t="s">
        <v>213</v>
      </c>
      <c r="Z89" s="396" t="s">
        <v>201</v>
      </c>
      <c r="AA89" s="2781">
        <f t="shared" ref="AA89:AA102" si="12">(3.1416*((U89+0.2*U89)*(U89+0.2*U89)))/4</f>
        <v>7.0685999999999999E-2</v>
      </c>
      <c r="AB89" s="2781"/>
      <c r="AC89" s="394" t="s">
        <v>214</v>
      </c>
      <c r="AD89" s="394"/>
      <c r="AE89" s="394"/>
      <c r="AF89" s="394"/>
      <c r="AG89" s="394"/>
      <c r="AH89" s="394"/>
      <c r="AI89" s="394"/>
      <c r="AJ89" s="394"/>
      <c r="AK89" s="396" t="s">
        <v>198</v>
      </c>
      <c r="AL89" s="2781">
        <v>0.25</v>
      </c>
      <c r="AM89" s="2781"/>
      <c r="AN89" s="394" t="s">
        <v>199</v>
      </c>
      <c r="AO89" s="394"/>
      <c r="AP89" s="394" t="s">
        <v>213</v>
      </c>
      <c r="AQ89" s="396" t="s">
        <v>201</v>
      </c>
      <c r="AR89" s="2781">
        <f t="shared" ref="AR89:AR102" si="13">(3.1416*((AL89+0.2*AL89)*(AL89+0.2*AL89)))/4</f>
        <v>7.0685999999999999E-2</v>
      </c>
      <c r="AS89" s="2781"/>
      <c r="AT89" s="394" t="s">
        <v>214</v>
      </c>
      <c r="AU89" s="394"/>
      <c r="AV89" s="394"/>
      <c r="AW89" s="394"/>
      <c r="AX89" s="394"/>
      <c r="AY89" s="394"/>
      <c r="AZ89" s="394"/>
      <c r="BA89" s="394"/>
      <c r="BB89" s="396" t="s">
        <v>198</v>
      </c>
      <c r="BC89" s="2781">
        <v>0.25</v>
      </c>
      <c r="BD89" s="2781"/>
      <c r="BE89" s="394" t="s">
        <v>199</v>
      </c>
      <c r="BF89" s="394"/>
      <c r="BG89" s="394" t="s">
        <v>213</v>
      </c>
      <c r="BH89" s="396" t="s">
        <v>201</v>
      </c>
      <c r="BI89" s="2781">
        <f t="shared" ref="BI89:BI102" si="14">(3.1416*((BC89+0.2*BC89)*(BC89+0.2*BC89)))/4</f>
        <v>7.0685999999999999E-2</v>
      </c>
      <c r="BJ89" s="2781"/>
      <c r="BK89" s="394" t="s">
        <v>214</v>
      </c>
      <c r="BL89" s="394"/>
      <c r="BM89" s="394"/>
      <c r="BN89" s="394"/>
      <c r="BO89" s="394"/>
      <c r="BP89" s="394"/>
      <c r="BQ89" s="394"/>
      <c r="BR89" s="394"/>
    </row>
    <row r="90" spans="2:70" ht="18.75" hidden="1" customHeight="1">
      <c r="B90" s="396" t="s">
        <v>198</v>
      </c>
      <c r="C90" s="2781">
        <v>0.32</v>
      </c>
      <c r="D90" s="2781"/>
      <c r="E90" s="394" t="s">
        <v>199</v>
      </c>
      <c r="F90" s="394"/>
      <c r="G90" s="394" t="s">
        <v>213</v>
      </c>
      <c r="H90" s="396" t="s">
        <v>201</v>
      </c>
      <c r="I90" s="2781">
        <f>(3.1416*((C90+0.2*C90)*(C90+0.2*C90)))/4</f>
        <v>0.11581194240000001</v>
      </c>
      <c r="J90" s="2781"/>
      <c r="K90" s="394" t="s">
        <v>214</v>
      </c>
      <c r="L90" s="394"/>
      <c r="M90" s="394"/>
      <c r="N90" s="394"/>
      <c r="O90" s="394"/>
      <c r="P90" s="394"/>
      <c r="Q90" s="394"/>
      <c r="R90" s="394"/>
      <c r="S90" s="394"/>
      <c r="T90" s="396" t="s">
        <v>198</v>
      </c>
      <c r="U90" s="2781">
        <v>0.32</v>
      </c>
      <c r="V90" s="2781"/>
      <c r="W90" s="394" t="s">
        <v>199</v>
      </c>
      <c r="X90" s="394"/>
      <c r="Y90" s="394" t="s">
        <v>213</v>
      </c>
      <c r="Z90" s="396" t="s">
        <v>201</v>
      </c>
      <c r="AA90" s="2781">
        <f t="shared" si="12"/>
        <v>0.11581194240000001</v>
      </c>
      <c r="AB90" s="2781"/>
      <c r="AC90" s="394" t="s">
        <v>214</v>
      </c>
      <c r="AD90" s="394"/>
      <c r="AE90" s="394"/>
      <c r="AF90" s="394"/>
      <c r="AG90" s="394"/>
      <c r="AH90" s="394"/>
      <c r="AI90" s="394"/>
      <c r="AJ90" s="394"/>
      <c r="AK90" s="396" t="s">
        <v>198</v>
      </c>
      <c r="AL90" s="2781">
        <v>0.32</v>
      </c>
      <c r="AM90" s="2781"/>
      <c r="AN90" s="394" t="s">
        <v>199</v>
      </c>
      <c r="AO90" s="394"/>
      <c r="AP90" s="394" t="s">
        <v>213</v>
      </c>
      <c r="AQ90" s="396" t="s">
        <v>201</v>
      </c>
      <c r="AR90" s="2781">
        <f t="shared" si="13"/>
        <v>0.11581194240000001</v>
      </c>
      <c r="AS90" s="2781"/>
      <c r="AT90" s="394" t="s">
        <v>214</v>
      </c>
      <c r="AU90" s="394"/>
      <c r="AV90" s="394"/>
      <c r="AW90" s="394"/>
      <c r="AX90" s="394"/>
      <c r="AY90" s="394"/>
      <c r="AZ90" s="394"/>
      <c r="BA90" s="394"/>
      <c r="BB90" s="396" t="s">
        <v>198</v>
      </c>
      <c r="BC90" s="2781">
        <v>0.32</v>
      </c>
      <c r="BD90" s="2781"/>
      <c r="BE90" s="394" t="s">
        <v>199</v>
      </c>
      <c r="BF90" s="394"/>
      <c r="BG90" s="394" t="s">
        <v>213</v>
      </c>
      <c r="BH90" s="396" t="s">
        <v>201</v>
      </c>
      <c r="BI90" s="2781">
        <f t="shared" si="14"/>
        <v>0.11581194240000001</v>
      </c>
      <c r="BJ90" s="2781"/>
      <c r="BK90" s="394" t="s">
        <v>214</v>
      </c>
      <c r="BL90" s="394"/>
      <c r="BM90" s="394"/>
      <c r="BN90" s="394"/>
      <c r="BO90" s="394"/>
      <c r="BP90" s="394"/>
      <c r="BQ90" s="394"/>
      <c r="BR90" s="394"/>
    </row>
    <row r="91" spans="2:70" ht="18.75" hidden="1" customHeight="1">
      <c r="B91" s="396" t="s">
        <v>198</v>
      </c>
      <c r="C91" s="2781">
        <v>0.4</v>
      </c>
      <c r="D91" s="2781"/>
      <c r="E91" s="394" t="s">
        <v>199</v>
      </c>
      <c r="F91" s="394"/>
      <c r="G91" s="394" t="s">
        <v>213</v>
      </c>
      <c r="H91" s="396" t="s">
        <v>201</v>
      </c>
      <c r="I91" s="2781">
        <f>(3.1416*((C91+0.2*C91)*(C91+0.2*C91)))/4</f>
        <v>0.18095616000000003</v>
      </c>
      <c r="J91" s="2781"/>
      <c r="K91" s="394" t="s">
        <v>214</v>
      </c>
      <c r="L91" s="394"/>
      <c r="M91" s="394"/>
      <c r="N91" s="394"/>
      <c r="O91" s="394"/>
      <c r="P91" s="394"/>
      <c r="Q91" s="394"/>
      <c r="R91" s="394"/>
      <c r="S91" s="394"/>
      <c r="T91" s="396" t="s">
        <v>198</v>
      </c>
      <c r="U91" s="2781">
        <v>0.4</v>
      </c>
      <c r="V91" s="2781"/>
      <c r="W91" s="394" t="s">
        <v>199</v>
      </c>
      <c r="X91" s="394"/>
      <c r="Y91" s="394" t="s">
        <v>213</v>
      </c>
      <c r="Z91" s="396" t="s">
        <v>201</v>
      </c>
      <c r="AA91" s="2781">
        <f t="shared" si="12"/>
        <v>0.18095616000000003</v>
      </c>
      <c r="AB91" s="2781"/>
      <c r="AC91" s="394" t="s">
        <v>214</v>
      </c>
      <c r="AD91" s="394"/>
      <c r="AE91" s="394"/>
      <c r="AF91" s="394"/>
      <c r="AG91" s="394"/>
      <c r="AH91" s="394"/>
      <c r="AI91" s="394"/>
      <c r="AJ91" s="394"/>
      <c r="AK91" s="396" t="s">
        <v>198</v>
      </c>
      <c r="AL91" s="2781">
        <v>0.4</v>
      </c>
      <c r="AM91" s="2781"/>
      <c r="AN91" s="394" t="s">
        <v>199</v>
      </c>
      <c r="AO91" s="394"/>
      <c r="AP91" s="394" t="s">
        <v>213</v>
      </c>
      <c r="AQ91" s="396" t="s">
        <v>201</v>
      </c>
      <c r="AR91" s="2781">
        <f t="shared" si="13"/>
        <v>0.18095616000000003</v>
      </c>
      <c r="AS91" s="2781"/>
      <c r="AT91" s="394" t="s">
        <v>214</v>
      </c>
      <c r="AU91" s="394"/>
      <c r="AV91" s="394"/>
      <c r="AW91" s="394"/>
      <c r="AX91" s="394"/>
      <c r="AY91" s="394"/>
      <c r="AZ91" s="394"/>
      <c r="BA91" s="394"/>
      <c r="BB91" s="396" t="s">
        <v>198</v>
      </c>
      <c r="BC91" s="2781">
        <v>0.4</v>
      </c>
      <c r="BD91" s="2781"/>
      <c r="BE91" s="394" t="s">
        <v>199</v>
      </c>
      <c r="BF91" s="394"/>
      <c r="BG91" s="394" t="s">
        <v>213</v>
      </c>
      <c r="BH91" s="396" t="s">
        <v>201</v>
      </c>
      <c r="BI91" s="2781">
        <f t="shared" si="14"/>
        <v>0.18095616000000003</v>
      </c>
      <c r="BJ91" s="2781"/>
      <c r="BK91" s="394" t="s">
        <v>214</v>
      </c>
      <c r="BL91" s="394"/>
      <c r="BM91" s="394"/>
      <c r="BN91" s="394"/>
      <c r="BO91" s="394"/>
      <c r="BP91" s="394"/>
      <c r="BQ91" s="394"/>
      <c r="BR91" s="394"/>
    </row>
    <row r="92" spans="2:70" ht="18.75" hidden="1" customHeight="1">
      <c r="B92" s="396" t="s">
        <v>198</v>
      </c>
      <c r="C92" s="2781">
        <v>0.5</v>
      </c>
      <c r="D92" s="2781"/>
      <c r="E92" s="394" t="s">
        <v>199</v>
      </c>
      <c r="F92" s="394"/>
      <c r="G92" s="394" t="s">
        <v>213</v>
      </c>
      <c r="H92" s="396" t="s">
        <v>201</v>
      </c>
      <c r="I92" s="2781">
        <f t="shared" ref="I92:I99" si="15">(3.1416*((C92+0.2*C92)*(C92+0.2*C92)))/4</f>
        <v>0.282744</v>
      </c>
      <c r="J92" s="2781"/>
      <c r="K92" s="394" t="s">
        <v>214</v>
      </c>
      <c r="L92" s="394"/>
      <c r="M92" s="394"/>
      <c r="N92" s="394"/>
      <c r="O92" s="394"/>
      <c r="P92" s="394"/>
      <c r="Q92" s="394"/>
      <c r="R92" s="394"/>
      <c r="S92" s="394"/>
      <c r="T92" s="396" t="s">
        <v>198</v>
      </c>
      <c r="U92" s="2781">
        <v>0.5</v>
      </c>
      <c r="V92" s="2781"/>
      <c r="W92" s="394" t="s">
        <v>199</v>
      </c>
      <c r="X92" s="394"/>
      <c r="Y92" s="394" t="s">
        <v>213</v>
      </c>
      <c r="Z92" s="396" t="s">
        <v>201</v>
      </c>
      <c r="AA92" s="2781">
        <f t="shared" si="12"/>
        <v>0.282744</v>
      </c>
      <c r="AB92" s="2781"/>
      <c r="AC92" s="394" t="s">
        <v>214</v>
      </c>
      <c r="AD92" s="394"/>
      <c r="AE92" s="394"/>
      <c r="AF92" s="394"/>
      <c r="AG92" s="394"/>
      <c r="AH92" s="394"/>
      <c r="AI92" s="394"/>
      <c r="AJ92" s="394"/>
      <c r="AK92" s="396" t="s">
        <v>198</v>
      </c>
      <c r="AL92" s="2781">
        <v>0.5</v>
      </c>
      <c r="AM92" s="2781"/>
      <c r="AN92" s="394" t="s">
        <v>199</v>
      </c>
      <c r="AO92" s="394"/>
      <c r="AP92" s="394" t="s">
        <v>213</v>
      </c>
      <c r="AQ92" s="396" t="s">
        <v>201</v>
      </c>
      <c r="AR92" s="2781">
        <f t="shared" si="13"/>
        <v>0.282744</v>
      </c>
      <c r="AS92" s="2781"/>
      <c r="AT92" s="394" t="s">
        <v>214</v>
      </c>
      <c r="AU92" s="394"/>
      <c r="AV92" s="394"/>
      <c r="AW92" s="394"/>
      <c r="AX92" s="394"/>
      <c r="AY92" s="394"/>
      <c r="AZ92" s="394"/>
      <c r="BA92" s="394"/>
      <c r="BB92" s="396" t="s">
        <v>198</v>
      </c>
      <c r="BC92" s="2781">
        <v>0.5</v>
      </c>
      <c r="BD92" s="2781"/>
      <c r="BE92" s="394" t="s">
        <v>199</v>
      </c>
      <c r="BF92" s="394"/>
      <c r="BG92" s="394" t="s">
        <v>213</v>
      </c>
      <c r="BH92" s="396" t="s">
        <v>201</v>
      </c>
      <c r="BI92" s="2781">
        <f t="shared" si="14"/>
        <v>0.282744</v>
      </c>
      <c r="BJ92" s="2781"/>
      <c r="BK92" s="394" t="s">
        <v>214</v>
      </c>
      <c r="BL92" s="394"/>
      <c r="BM92" s="394"/>
      <c r="BN92" s="394"/>
      <c r="BO92" s="394"/>
      <c r="BP92" s="394"/>
      <c r="BQ92" s="394"/>
      <c r="BR92" s="394"/>
    </row>
    <row r="93" spans="2:70" ht="18.75" hidden="1" customHeight="1">
      <c r="B93" s="396" t="s">
        <v>198</v>
      </c>
      <c r="C93" s="2781">
        <v>0.6</v>
      </c>
      <c r="D93" s="2781"/>
      <c r="E93" s="394" t="s">
        <v>199</v>
      </c>
      <c r="F93" s="394"/>
      <c r="G93" s="394" t="s">
        <v>213</v>
      </c>
      <c r="H93" s="396" t="s">
        <v>201</v>
      </c>
      <c r="I93" s="2781">
        <f t="shared" si="15"/>
        <v>0.40715135999999996</v>
      </c>
      <c r="J93" s="2781"/>
      <c r="K93" s="394" t="s">
        <v>214</v>
      </c>
      <c r="L93" s="394"/>
      <c r="M93" s="394"/>
      <c r="N93" s="394"/>
      <c r="O93" s="394"/>
      <c r="P93" s="394"/>
      <c r="Q93" s="394"/>
      <c r="R93" s="394"/>
      <c r="S93" s="394"/>
      <c r="T93" s="396" t="s">
        <v>198</v>
      </c>
      <c r="U93" s="2781">
        <v>0.6</v>
      </c>
      <c r="V93" s="2781"/>
      <c r="W93" s="394" t="s">
        <v>199</v>
      </c>
      <c r="X93" s="394"/>
      <c r="Y93" s="394" t="s">
        <v>213</v>
      </c>
      <c r="Z93" s="396" t="s">
        <v>201</v>
      </c>
      <c r="AA93" s="2781">
        <f t="shared" si="12"/>
        <v>0.40715135999999996</v>
      </c>
      <c r="AB93" s="2781"/>
      <c r="AC93" s="394" t="s">
        <v>214</v>
      </c>
      <c r="AD93" s="394"/>
      <c r="AE93" s="394"/>
      <c r="AF93" s="394"/>
      <c r="AG93" s="394"/>
      <c r="AH93" s="394"/>
      <c r="AI93" s="394"/>
      <c r="AJ93" s="394"/>
      <c r="AK93" s="396" t="s">
        <v>198</v>
      </c>
      <c r="AL93" s="2781">
        <v>0.6</v>
      </c>
      <c r="AM93" s="2781"/>
      <c r="AN93" s="394" t="s">
        <v>199</v>
      </c>
      <c r="AO93" s="394"/>
      <c r="AP93" s="394" t="s">
        <v>213</v>
      </c>
      <c r="AQ93" s="396" t="s">
        <v>201</v>
      </c>
      <c r="AR93" s="2781">
        <f t="shared" si="13"/>
        <v>0.40715135999999996</v>
      </c>
      <c r="AS93" s="2781"/>
      <c r="AT93" s="394" t="s">
        <v>214</v>
      </c>
      <c r="AU93" s="394"/>
      <c r="AV93" s="394"/>
      <c r="AW93" s="394"/>
      <c r="AX93" s="394"/>
      <c r="AY93" s="394"/>
      <c r="AZ93" s="394"/>
      <c r="BA93" s="394"/>
      <c r="BB93" s="396" t="s">
        <v>198</v>
      </c>
      <c r="BC93" s="2781">
        <v>0.6</v>
      </c>
      <c r="BD93" s="2781"/>
      <c r="BE93" s="394" t="s">
        <v>199</v>
      </c>
      <c r="BF93" s="394"/>
      <c r="BG93" s="394" t="s">
        <v>213</v>
      </c>
      <c r="BH93" s="396" t="s">
        <v>201</v>
      </c>
      <c r="BI93" s="2781">
        <f t="shared" si="14"/>
        <v>0.40715135999999996</v>
      </c>
      <c r="BJ93" s="2781"/>
      <c r="BK93" s="394" t="s">
        <v>214</v>
      </c>
      <c r="BL93" s="394"/>
      <c r="BM93" s="394"/>
      <c r="BN93" s="394"/>
      <c r="BO93" s="394"/>
      <c r="BP93" s="394"/>
      <c r="BQ93" s="394"/>
      <c r="BR93" s="394"/>
    </row>
    <row r="94" spans="2:70" ht="18.75" hidden="1" customHeight="1">
      <c r="B94" s="396" t="s">
        <v>198</v>
      </c>
      <c r="C94" s="2781">
        <v>0.65</v>
      </c>
      <c r="D94" s="2781"/>
      <c r="E94" s="394" t="s">
        <v>199</v>
      </c>
      <c r="F94" s="394"/>
      <c r="G94" s="394" t="s">
        <v>213</v>
      </c>
      <c r="H94" s="396" t="s">
        <v>201</v>
      </c>
      <c r="I94" s="2781">
        <f>(3.1416*((C94+0.2*C94)*(C94+0.2*C94)))/4</f>
        <v>0.47783736000000004</v>
      </c>
      <c r="J94" s="2781"/>
      <c r="K94" s="394" t="s">
        <v>214</v>
      </c>
      <c r="L94" s="394"/>
      <c r="M94" s="394"/>
      <c r="N94" s="394"/>
      <c r="O94" s="394"/>
      <c r="P94" s="394"/>
      <c r="Q94" s="394"/>
      <c r="R94" s="394"/>
      <c r="S94" s="394"/>
      <c r="T94" s="396" t="s">
        <v>198</v>
      </c>
      <c r="U94" s="2781">
        <v>0.65</v>
      </c>
      <c r="V94" s="2781"/>
      <c r="W94" s="394" t="s">
        <v>199</v>
      </c>
      <c r="X94" s="394"/>
      <c r="Y94" s="394" t="s">
        <v>213</v>
      </c>
      <c r="Z94" s="396" t="s">
        <v>201</v>
      </c>
      <c r="AA94" s="2781">
        <f t="shared" si="12"/>
        <v>0.47783736000000004</v>
      </c>
      <c r="AB94" s="2781"/>
      <c r="AC94" s="394" t="s">
        <v>214</v>
      </c>
      <c r="AD94" s="394"/>
      <c r="AE94" s="394"/>
      <c r="AF94" s="394"/>
      <c r="AG94" s="394"/>
      <c r="AH94" s="394"/>
      <c r="AI94" s="394"/>
      <c r="AJ94" s="394"/>
      <c r="AK94" s="396" t="s">
        <v>198</v>
      </c>
      <c r="AL94" s="2781">
        <v>0.65</v>
      </c>
      <c r="AM94" s="2781"/>
      <c r="AN94" s="394" t="s">
        <v>199</v>
      </c>
      <c r="AO94" s="394"/>
      <c r="AP94" s="394" t="s">
        <v>213</v>
      </c>
      <c r="AQ94" s="396" t="s">
        <v>201</v>
      </c>
      <c r="AR94" s="2781">
        <f t="shared" si="13"/>
        <v>0.47783736000000004</v>
      </c>
      <c r="AS94" s="2781"/>
      <c r="AT94" s="394" t="s">
        <v>214</v>
      </c>
      <c r="AU94" s="394"/>
      <c r="AV94" s="394"/>
      <c r="AW94" s="394"/>
      <c r="AX94" s="394"/>
      <c r="AY94" s="394"/>
      <c r="AZ94" s="394"/>
      <c r="BA94" s="394"/>
      <c r="BB94" s="396" t="s">
        <v>198</v>
      </c>
      <c r="BC94" s="2781">
        <v>0.65</v>
      </c>
      <c r="BD94" s="2781"/>
      <c r="BE94" s="394" t="s">
        <v>199</v>
      </c>
      <c r="BF94" s="394"/>
      <c r="BG94" s="394" t="s">
        <v>213</v>
      </c>
      <c r="BH94" s="396" t="s">
        <v>201</v>
      </c>
      <c r="BI94" s="2781">
        <f t="shared" si="14"/>
        <v>0.47783736000000004</v>
      </c>
      <c r="BJ94" s="2781"/>
      <c r="BK94" s="394" t="s">
        <v>214</v>
      </c>
      <c r="BL94" s="394"/>
      <c r="BM94" s="394"/>
      <c r="BN94" s="394"/>
      <c r="BO94" s="394"/>
      <c r="BP94" s="394"/>
      <c r="BQ94" s="394"/>
      <c r="BR94" s="394"/>
    </row>
    <row r="95" spans="2:70" ht="18.75" hidden="1" customHeight="1">
      <c r="B95" s="396" t="s">
        <v>198</v>
      </c>
      <c r="C95" s="2781">
        <v>0.75</v>
      </c>
      <c r="D95" s="2781"/>
      <c r="E95" s="394" t="s">
        <v>199</v>
      </c>
      <c r="F95" s="394"/>
      <c r="G95" s="394" t="s">
        <v>213</v>
      </c>
      <c r="H95" s="396" t="s">
        <v>201</v>
      </c>
      <c r="I95" s="2781">
        <f>(3.1416*((C95+0.2*C95)*(C95+0.2*C95)))/4</f>
        <v>0.63617400000000002</v>
      </c>
      <c r="J95" s="2781"/>
      <c r="K95" s="394" t="s">
        <v>214</v>
      </c>
      <c r="L95" s="394"/>
      <c r="M95" s="394"/>
      <c r="N95" s="394"/>
      <c r="O95" s="394"/>
      <c r="P95" s="394"/>
      <c r="Q95" s="394"/>
      <c r="R95" s="394"/>
      <c r="S95" s="394"/>
      <c r="T95" s="396" t="s">
        <v>198</v>
      </c>
      <c r="U95" s="2781">
        <v>0.75</v>
      </c>
      <c r="V95" s="2781"/>
      <c r="W95" s="394" t="s">
        <v>199</v>
      </c>
      <c r="X95" s="394"/>
      <c r="Y95" s="394" t="s">
        <v>213</v>
      </c>
      <c r="Z95" s="396" t="s">
        <v>201</v>
      </c>
      <c r="AA95" s="2781">
        <f t="shared" si="12"/>
        <v>0.63617400000000002</v>
      </c>
      <c r="AB95" s="2781"/>
      <c r="AC95" s="394" t="s">
        <v>214</v>
      </c>
      <c r="AD95" s="394"/>
      <c r="AE95" s="394"/>
      <c r="AF95" s="394"/>
      <c r="AG95" s="394"/>
      <c r="AH95" s="394"/>
      <c r="AI95" s="394"/>
      <c r="AJ95" s="394"/>
      <c r="AK95" s="396" t="s">
        <v>198</v>
      </c>
      <c r="AL95" s="2781">
        <v>0.75</v>
      </c>
      <c r="AM95" s="2781"/>
      <c r="AN95" s="394" t="s">
        <v>199</v>
      </c>
      <c r="AO95" s="394"/>
      <c r="AP95" s="394" t="s">
        <v>213</v>
      </c>
      <c r="AQ95" s="396" t="s">
        <v>201</v>
      </c>
      <c r="AR95" s="2781">
        <f t="shared" si="13"/>
        <v>0.63617400000000002</v>
      </c>
      <c r="AS95" s="2781"/>
      <c r="AT95" s="394" t="s">
        <v>214</v>
      </c>
      <c r="AU95" s="394"/>
      <c r="AV95" s="394"/>
      <c r="AW95" s="394"/>
      <c r="AX95" s="394"/>
      <c r="AY95" s="394"/>
      <c r="AZ95" s="394"/>
      <c r="BA95" s="394"/>
      <c r="BB95" s="396" t="s">
        <v>198</v>
      </c>
      <c r="BC95" s="2781">
        <v>0.75</v>
      </c>
      <c r="BD95" s="2781"/>
      <c r="BE95" s="394" t="s">
        <v>199</v>
      </c>
      <c r="BF95" s="394"/>
      <c r="BG95" s="394" t="s">
        <v>213</v>
      </c>
      <c r="BH95" s="396" t="s">
        <v>201</v>
      </c>
      <c r="BI95" s="2781">
        <f t="shared" si="14"/>
        <v>0.63617400000000002</v>
      </c>
      <c r="BJ95" s="2781"/>
      <c r="BK95" s="394" t="s">
        <v>214</v>
      </c>
      <c r="BL95" s="394"/>
      <c r="BM95" s="394"/>
      <c r="BN95" s="394"/>
      <c r="BO95" s="394"/>
      <c r="BP95" s="394"/>
      <c r="BQ95" s="394"/>
      <c r="BR95" s="394"/>
    </row>
    <row r="96" spans="2:70" ht="18.75" hidden="1" customHeight="1">
      <c r="B96" s="396" t="s">
        <v>198</v>
      </c>
      <c r="C96" s="2781">
        <v>0.8</v>
      </c>
      <c r="D96" s="2781"/>
      <c r="E96" s="394" t="s">
        <v>199</v>
      </c>
      <c r="F96" s="394"/>
      <c r="G96" s="394" t="s">
        <v>213</v>
      </c>
      <c r="H96" s="396" t="s">
        <v>201</v>
      </c>
      <c r="I96" s="2781">
        <f t="shared" si="15"/>
        <v>0.72382464000000013</v>
      </c>
      <c r="J96" s="2781"/>
      <c r="K96" s="394" t="s">
        <v>214</v>
      </c>
      <c r="L96" s="394"/>
      <c r="M96" s="394"/>
      <c r="N96" s="394"/>
      <c r="O96" s="394"/>
      <c r="P96" s="394"/>
      <c r="Q96" s="394"/>
      <c r="R96" s="394"/>
      <c r="S96" s="394"/>
      <c r="T96" s="396" t="s">
        <v>198</v>
      </c>
      <c r="U96" s="2781">
        <v>0.8</v>
      </c>
      <c r="V96" s="2781"/>
      <c r="W96" s="394" t="s">
        <v>199</v>
      </c>
      <c r="X96" s="394"/>
      <c r="Y96" s="394" t="s">
        <v>213</v>
      </c>
      <c r="Z96" s="396" t="s">
        <v>201</v>
      </c>
      <c r="AA96" s="2781">
        <f t="shared" si="12"/>
        <v>0.72382464000000013</v>
      </c>
      <c r="AB96" s="2781"/>
      <c r="AC96" s="394" t="s">
        <v>214</v>
      </c>
      <c r="AD96" s="394"/>
      <c r="AE96" s="394"/>
      <c r="AF96" s="394"/>
      <c r="AG96" s="394"/>
      <c r="AH96" s="394"/>
      <c r="AI96" s="394"/>
      <c r="AJ96" s="394"/>
      <c r="AK96" s="396" t="s">
        <v>198</v>
      </c>
      <c r="AL96" s="2781">
        <v>0.8</v>
      </c>
      <c r="AM96" s="2781"/>
      <c r="AN96" s="394" t="s">
        <v>199</v>
      </c>
      <c r="AO96" s="394"/>
      <c r="AP96" s="394" t="s">
        <v>213</v>
      </c>
      <c r="AQ96" s="396" t="s">
        <v>201</v>
      </c>
      <c r="AR96" s="2781">
        <f t="shared" si="13"/>
        <v>0.72382464000000013</v>
      </c>
      <c r="AS96" s="2781"/>
      <c r="AT96" s="394" t="s">
        <v>214</v>
      </c>
      <c r="AU96" s="394"/>
      <c r="AV96" s="394"/>
      <c r="AW96" s="394"/>
      <c r="AX96" s="394"/>
      <c r="AY96" s="394"/>
      <c r="AZ96" s="394"/>
      <c r="BA96" s="394"/>
      <c r="BB96" s="396" t="s">
        <v>198</v>
      </c>
      <c r="BC96" s="2781">
        <v>0.8</v>
      </c>
      <c r="BD96" s="2781"/>
      <c r="BE96" s="394" t="s">
        <v>199</v>
      </c>
      <c r="BF96" s="394"/>
      <c r="BG96" s="394" t="s">
        <v>213</v>
      </c>
      <c r="BH96" s="396" t="s">
        <v>201</v>
      </c>
      <c r="BI96" s="2781">
        <f t="shared" si="14"/>
        <v>0.72382464000000013</v>
      </c>
      <c r="BJ96" s="2781"/>
      <c r="BK96" s="394" t="s">
        <v>214</v>
      </c>
      <c r="BL96" s="394"/>
      <c r="BM96" s="394"/>
      <c r="BN96" s="394"/>
      <c r="BO96" s="394"/>
      <c r="BP96" s="394"/>
      <c r="BQ96" s="394"/>
      <c r="BR96" s="394"/>
    </row>
    <row r="97" spans="2:70" ht="18.75" hidden="1" customHeight="1">
      <c r="B97" s="396" t="s">
        <v>198</v>
      </c>
      <c r="C97" s="2781">
        <v>1</v>
      </c>
      <c r="D97" s="2781"/>
      <c r="E97" s="394" t="s">
        <v>199</v>
      </c>
      <c r="F97" s="394"/>
      <c r="G97" s="394" t="s">
        <v>213</v>
      </c>
      <c r="H97" s="396" t="s">
        <v>201</v>
      </c>
      <c r="I97" s="2781">
        <f t="shared" si="15"/>
        <v>1.130976</v>
      </c>
      <c r="J97" s="2781"/>
      <c r="K97" s="394" t="s">
        <v>214</v>
      </c>
      <c r="L97" s="394"/>
      <c r="M97" s="394"/>
      <c r="N97" s="394"/>
      <c r="O97" s="394"/>
      <c r="P97" s="394"/>
      <c r="Q97" s="394"/>
      <c r="R97" s="394"/>
      <c r="S97" s="394"/>
      <c r="T97" s="396" t="s">
        <v>198</v>
      </c>
      <c r="U97" s="2781">
        <v>1</v>
      </c>
      <c r="V97" s="2781"/>
      <c r="W97" s="394" t="s">
        <v>199</v>
      </c>
      <c r="X97" s="394"/>
      <c r="Y97" s="394" t="s">
        <v>213</v>
      </c>
      <c r="Z97" s="396" t="s">
        <v>201</v>
      </c>
      <c r="AA97" s="2781">
        <f t="shared" si="12"/>
        <v>1.130976</v>
      </c>
      <c r="AB97" s="2781"/>
      <c r="AC97" s="394" t="s">
        <v>214</v>
      </c>
      <c r="AD97" s="394"/>
      <c r="AE97" s="394"/>
      <c r="AF97" s="394"/>
      <c r="AG97" s="394"/>
      <c r="AH97" s="394"/>
      <c r="AI97" s="394"/>
      <c r="AJ97" s="394"/>
      <c r="AK97" s="396" t="s">
        <v>198</v>
      </c>
      <c r="AL97" s="2781">
        <v>1</v>
      </c>
      <c r="AM97" s="2781"/>
      <c r="AN97" s="394" t="s">
        <v>199</v>
      </c>
      <c r="AO97" s="394"/>
      <c r="AP97" s="394" t="s">
        <v>213</v>
      </c>
      <c r="AQ97" s="396" t="s">
        <v>201</v>
      </c>
      <c r="AR97" s="2781">
        <f t="shared" si="13"/>
        <v>1.130976</v>
      </c>
      <c r="AS97" s="2781"/>
      <c r="AT97" s="394" t="s">
        <v>214</v>
      </c>
      <c r="AU97" s="394"/>
      <c r="AV97" s="394"/>
      <c r="AW97" s="394"/>
      <c r="AX97" s="394"/>
      <c r="AY97" s="394"/>
      <c r="AZ97" s="394"/>
      <c r="BA97" s="394"/>
      <c r="BB97" s="396" t="s">
        <v>198</v>
      </c>
      <c r="BC97" s="2781">
        <v>1</v>
      </c>
      <c r="BD97" s="2781"/>
      <c r="BE97" s="394" t="s">
        <v>199</v>
      </c>
      <c r="BF97" s="394"/>
      <c r="BG97" s="394" t="s">
        <v>213</v>
      </c>
      <c r="BH97" s="396" t="s">
        <v>201</v>
      </c>
      <c r="BI97" s="2781">
        <f t="shared" si="14"/>
        <v>1.130976</v>
      </c>
      <c r="BJ97" s="2781"/>
      <c r="BK97" s="394" t="s">
        <v>214</v>
      </c>
      <c r="BL97" s="394"/>
      <c r="BM97" s="394"/>
      <c r="BN97" s="394"/>
      <c r="BO97" s="394"/>
      <c r="BP97" s="394"/>
      <c r="BQ97" s="394"/>
      <c r="BR97" s="394"/>
    </row>
    <row r="98" spans="2:70" ht="18.75" hidden="1" customHeight="1">
      <c r="B98" s="396" t="s">
        <v>198</v>
      </c>
      <c r="C98" s="2781">
        <v>1.2</v>
      </c>
      <c r="D98" s="2781"/>
      <c r="E98" s="394" t="s">
        <v>199</v>
      </c>
      <c r="F98" s="394"/>
      <c r="G98" s="394" t="s">
        <v>213</v>
      </c>
      <c r="H98" s="396" t="s">
        <v>201</v>
      </c>
      <c r="I98" s="2781">
        <f t="shared" si="15"/>
        <v>1.6286054399999998</v>
      </c>
      <c r="J98" s="2781"/>
      <c r="K98" s="394" t="s">
        <v>214</v>
      </c>
      <c r="L98" s="394"/>
      <c r="M98" s="394"/>
      <c r="N98" s="394"/>
      <c r="O98" s="394"/>
      <c r="P98" s="394"/>
      <c r="Q98" s="394"/>
      <c r="R98" s="394"/>
      <c r="S98" s="394"/>
      <c r="T98" s="396" t="s">
        <v>198</v>
      </c>
      <c r="U98" s="2781">
        <v>1.2</v>
      </c>
      <c r="V98" s="2781"/>
      <c r="W98" s="394" t="s">
        <v>199</v>
      </c>
      <c r="X98" s="394"/>
      <c r="Y98" s="394" t="s">
        <v>213</v>
      </c>
      <c r="Z98" s="396" t="s">
        <v>201</v>
      </c>
      <c r="AA98" s="2781">
        <f t="shared" si="12"/>
        <v>1.6286054399999998</v>
      </c>
      <c r="AB98" s="2781"/>
      <c r="AC98" s="394" t="s">
        <v>214</v>
      </c>
      <c r="AD98" s="394"/>
      <c r="AE98" s="394"/>
      <c r="AF98" s="394"/>
      <c r="AG98" s="394"/>
      <c r="AH98" s="394"/>
      <c r="AI98" s="394"/>
      <c r="AJ98" s="394"/>
      <c r="AK98" s="396" t="s">
        <v>198</v>
      </c>
      <c r="AL98" s="2781">
        <v>1.2</v>
      </c>
      <c r="AM98" s="2781"/>
      <c r="AN98" s="394" t="s">
        <v>199</v>
      </c>
      <c r="AO98" s="394"/>
      <c r="AP98" s="394" t="s">
        <v>213</v>
      </c>
      <c r="AQ98" s="396" t="s">
        <v>201</v>
      </c>
      <c r="AR98" s="2781">
        <f t="shared" si="13"/>
        <v>1.6286054399999998</v>
      </c>
      <c r="AS98" s="2781"/>
      <c r="AT98" s="394" t="s">
        <v>214</v>
      </c>
      <c r="AU98" s="394"/>
      <c r="AV98" s="394"/>
      <c r="AW98" s="394"/>
      <c r="AX98" s="394"/>
      <c r="AY98" s="394"/>
      <c r="AZ98" s="394"/>
      <c r="BA98" s="394"/>
      <c r="BB98" s="396" t="s">
        <v>198</v>
      </c>
      <c r="BC98" s="2781">
        <v>1.2</v>
      </c>
      <c r="BD98" s="2781"/>
      <c r="BE98" s="394" t="s">
        <v>199</v>
      </c>
      <c r="BF98" s="394"/>
      <c r="BG98" s="394" t="s">
        <v>213</v>
      </c>
      <c r="BH98" s="396" t="s">
        <v>201</v>
      </c>
      <c r="BI98" s="2781">
        <f t="shared" si="14"/>
        <v>1.6286054399999998</v>
      </c>
      <c r="BJ98" s="2781"/>
      <c r="BK98" s="394" t="s">
        <v>214</v>
      </c>
      <c r="BL98" s="394"/>
      <c r="BM98" s="394"/>
      <c r="BN98" s="394"/>
      <c r="BO98" s="394"/>
      <c r="BP98" s="394"/>
      <c r="BQ98" s="394"/>
      <c r="BR98" s="394"/>
    </row>
    <row r="99" spans="2:70" ht="18.75">
      <c r="B99" s="396" t="s">
        <v>198</v>
      </c>
      <c r="C99" s="2781">
        <f>$B$18</f>
        <v>0.15</v>
      </c>
      <c r="D99" s="2781"/>
      <c r="E99" s="394" t="s">
        <v>199</v>
      </c>
      <c r="F99" s="394"/>
      <c r="G99" s="394" t="s">
        <v>213</v>
      </c>
      <c r="H99" s="396" t="s">
        <v>201</v>
      </c>
      <c r="I99" s="2781">
        <f t="shared" si="15"/>
        <v>2.5446959999999998E-2</v>
      </c>
      <c r="J99" s="2781"/>
      <c r="K99" s="394" t="s">
        <v>214</v>
      </c>
      <c r="L99" s="394"/>
      <c r="M99" s="394"/>
      <c r="N99" s="394"/>
      <c r="O99" s="394"/>
      <c r="P99" s="394"/>
      <c r="Q99" s="394"/>
      <c r="R99" s="394"/>
      <c r="S99" s="394"/>
      <c r="T99" s="396" t="s">
        <v>198</v>
      </c>
      <c r="U99" s="2781">
        <f>$T$18</f>
        <v>0.15</v>
      </c>
      <c r="V99" s="2781"/>
      <c r="W99" s="394" t="s">
        <v>199</v>
      </c>
      <c r="X99" s="394"/>
      <c r="Y99" s="394" t="s">
        <v>213</v>
      </c>
      <c r="Z99" s="396" t="s">
        <v>201</v>
      </c>
      <c r="AA99" s="2781">
        <f t="shared" si="12"/>
        <v>2.5446959999999998E-2</v>
      </c>
      <c r="AB99" s="2781"/>
      <c r="AC99" s="394" t="s">
        <v>214</v>
      </c>
      <c r="AD99" s="394"/>
      <c r="AE99" s="394"/>
      <c r="AF99" s="394"/>
      <c r="AG99" s="394"/>
      <c r="AH99" s="394"/>
      <c r="AI99" s="394"/>
      <c r="AJ99" s="394"/>
      <c r="AK99" s="396" t="s">
        <v>198</v>
      </c>
      <c r="AL99" s="2781">
        <f>$AK$18</f>
        <v>0.15</v>
      </c>
      <c r="AM99" s="2781"/>
      <c r="AN99" s="394" t="s">
        <v>199</v>
      </c>
      <c r="AO99" s="394"/>
      <c r="AP99" s="394" t="s">
        <v>213</v>
      </c>
      <c r="AQ99" s="396" t="s">
        <v>201</v>
      </c>
      <c r="AR99" s="2781">
        <f t="shared" si="13"/>
        <v>2.5446959999999998E-2</v>
      </c>
      <c r="AS99" s="2781"/>
      <c r="AT99" s="394" t="s">
        <v>214</v>
      </c>
      <c r="AU99" s="394"/>
      <c r="AV99" s="394"/>
      <c r="AW99" s="394"/>
      <c r="AX99" s="394"/>
      <c r="AY99" s="394"/>
      <c r="AZ99" s="394"/>
      <c r="BA99" s="394"/>
      <c r="BB99" s="396" t="s">
        <v>198</v>
      </c>
      <c r="BC99" s="2781">
        <f>$BB$18</f>
        <v>0.15</v>
      </c>
      <c r="BD99" s="2781"/>
      <c r="BE99" s="394" t="s">
        <v>199</v>
      </c>
      <c r="BF99" s="394"/>
      <c r="BG99" s="394" t="s">
        <v>213</v>
      </c>
      <c r="BH99" s="396" t="s">
        <v>201</v>
      </c>
      <c r="BI99" s="2781">
        <f t="shared" si="14"/>
        <v>2.5446959999999998E-2</v>
      </c>
      <c r="BJ99" s="2781"/>
      <c r="BK99" s="394" t="s">
        <v>214</v>
      </c>
      <c r="BL99" s="394"/>
      <c r="BM99" s="394"/>
      <c r="BN99" s="394"/>
      <c r="BO99" s="394"/>
      <c r="BP99" s="394"/>
      <c r="BQ99" s="394"/>
      <c r="BR99" s="394"/>
    </row>
    <row r="100" spans="2:70" ht="18.75" hidden="1" customHeight="1">
      <c r="B100" s="396" t="s">
        <v>198</v>
      </c>
      <c r="C100" s="2781">
        <v>2</v>
      </c>
      <c r="D100" s="2781"/>
      <c r="E100" s="394" t="s">
        <v>199</v>
      </c>
      <c r="F100" s="394"/>
      <c r="G100" s="394" t="s">
        <v>213</v>
      </c>
      <c r="H100" s="396" t="s">
        <v>201</v>
      </c>
      <c r="I100" s="2781">
        <f>(3.1416*((C100+0.2*C100)*(C100+0.2*C100)))/4</f>
        <v>4.5239039999999999</v>
      </c>
      <c r="J100" s="2781"/>
      <c r="K100" s="394" t="s">
        <v>214</v>
      </c>
      <c r="L100" s="394"/>
      <c r="M100" s="394"/>
      <c r="N100" s="394"/>
      <c r="O100" s="394"/>
      <c r="P100" s="394"/>
      <c r="Q100" s="394"/>
      <c r="R100" s="394"/>
      <c r="S100" s="394"/>
      <c r="T100" s="396" t="s">
        <v>198</v>
      </c>
      <c r="U100" s="2781">
        <v>2</v>
      </c>
      <c r="V100" s="2781"/>
      <c r="W100" s="394" t="s">
        <v>199</v>
      </c>
      <c r="X100" s="394"/>
      <c r="Y100" s="394" t="s">
        <v>213</v>
      </c>
      <c r="Z100" s="396" t="s">
        <v>201</v>
      </c>
      <c r="AA100" s="2781">
        <f t="shared" si="12"/>
        <v>4.5239039999999999</v>
      </c>
      <c r="AB100" s="2781"/>
      <c r="AC100" s="394" t="s">
        <v>214</v>
      </c>
      <c r="AD100" s="394"/>
      <c r="AE100" s="394"/>
      <c r="AF100" s="394"/>
      <c r="AG100" s="394"/>
      <c r="AH100" s="394"/>
      <c r="AI100" s="394"/>
      <c r="AJ100" s="394"/>
      <c r="AK100" s="396" t="s">
        <v>198</v>
      </c>
      <c r="AL100" s="2781">
        <v>2</v>
      </c>
      <c r="AM100" s="2781"/>
      <c r="AN100" s="394" t="s">
        <v>199</v>
      </c>
      <c r="AO100" s="394"/>
      <c r="AP100" s="394" t="s">
        <v>213</v>
      </c>
      <c r="AQ100" s="396" t="s">
        <v>201</v>
      </c>
      <c r="AR100" s="2781">
        <f t="shared" si="13"/>
        <v>4.5239039999999999</v>
      </c>
      <c r="AS100" s="2781"/>
      <c r="AT100" s="394" t="s">
        <v>214</v>
      </c>
      <c r="AU100" s="394"/>
      <c r="AV100" s="394"/>
      <c r="AW100" s="394"/>
      <c r="AX100" s="394"/>
      <c r="AY100" s="394"/>
      <c r="AZ100" s="394"/>
      <c r="BA100" s="394"/>
      <c r="BB100" s="396" t="s">
        <v>198</v>
      </c>
      <c r="BC100" s="2781">
        <v>2</v>
      </c>
      <c r="BD100" s="2781"/>
      <c r="BE100" s="394" t="s">
        <v>199</v>
      </c>
      <c r="BF100" s="394"/>
      <c r="BG100" s="394" t="s">
        <v>213</v>
      </c>
      <c r="BH100" s="396" t="s">
        <v>201</v>
      </c>
      <c r="BI100" s="2781">
        <f t="shared" si="14"/>
        <v>4.5239039999999999</v>
      </c>
      <c r="BJ100" s="2781"/>
      <c r="BK100" s="394" t="s">
        <v>214</v>
      </c>
      <c r="BL100" s="394"/>
      <c r="BM100" s="394"/>
      <c r="BN100" s="394"/>
      <c r="BO100" s="394"/>
      <c r="BP100" s="394"/>
      <c r="BQ100" s="394"/>
      <c r="BR100" s="394"/>
    </row>
    <row r="101" spans="2:70" ht="18.75" hidden="1" customHeight="1">
      <c r="B101" s="396" t="s">
        <v>198</v>
      </c>
      <c r="C101" s="2781">
        <v>2.5</v>
      </c>
      <c r="D101" s="2781"/>
      <c r="E101" s="394" t="s">
        <v>199</v>
      </c>
      <c r="F101" s="394"/>
      <c r="G101" s="394" t="s">
        <v>213</v>
      </c>
      <c r="H101" s="396" t="s">
        <v>201</v>
      </c>
      <c r="I101" s="2781">
        <f>(3.1416*((C101+0.2*C101)*(C101+0.2*C101)))/4</f>
        <v>7.0686</v>
      </c>
      <c r="J101" s="2781"/>
      <c r="K101" s="394" t="s">
        <v>214</v>
      </c>
      <c r="L101" s="394"/>
      <c r="M101" s="394"/>
      <c r="N101" s="394"/>
      <c r="O101" s="394"/>
      <c r="P101" s="394"/>
      <c r="Q101" s="394"/>
      <c r="R101" s="394"/>
      <c r="S101" s="394"/>
      <c r="T101" s="396" t="s">
        <v>198</v>
      </c>
      <c r="U101" s="2781">
        <v>2.5</v>
      </c>
      <c r="V101" s="2781"/>
      <c r="W101" s="394" t="s">
        <v>199</v>
      </c>
      <c r="X101" s="394"/>
      <c r="Y101" s="394" t="s">
        <v>213</v>
      </c>
      <c r="Z101" s="396" t="s">
        <v>201</v>
      </c>
      <c r="AA101" s="2781">
        <f t="shared" si="12"/>
        <v>7.0686</v>
      </c>
      <c r="AB101" s="2781"/>
      <c r="AC101" s="394" t="s">
        <v>214</v>
      </c>
      <c r="AD101" s="394"/>
      <c r="AE101" s="394"/>
      <c r="AF101" s="394"/>
      <c r="AG101" s="394"/>
      <c r="AH101" s="394"/>
      <c r="AI101" s="394"/>
      <c r="AJ101" s="394"/>
      <c r="AK101" s="396" t="s">
        <v>198</v>
      </c>
      <c r="AL101" s="2781">
        <v>2.5</v>
      </c>
      <c r="AM101" s="2781"/>
      <c r="AN101" s="394" t="s">
        <v>199</v>
      </c>
      <c r="AO101" s="394"/>
      <c r="AP101" s="394" t="s">
        <v>213</v>
      </c>
      <c r="AQ101" s="396" t="s">
        <v>201</v>
      </c>
      <c r="AR101" s="2781">
        <f t="shared" si="13"/>
        <v>7.0686</v>
      </c>
      <c r="AS101" s="2781"/>
      <c r="AT101" s="394" t="s">
        <v>214</v>
      </c>
      <c r="AU101" s="394"/>
      <c r="AV101" s="394"/>
      <c r="AW101" s="394"/>
      <c r="AX101" s="394"/>
      <c r="AY101" s="394"/>
      <c r="AZ101" s="394"/>
      <c r="BA101" s="394"/>
      <c r="BB101" s="396" t="s">
        <v>198</v>
      </c>
      <c r="BC101" s="2781">
        <v>2.5</v>
      </c>
      <c r="BD101" s="2781"/>
      <c r="BE101" s="394" t="s">
        <v>199</v>
      </c>
      <c r="BF101" s="394"/>
      <c r="BG101" s="394" t="s">
        <v>213</v>
      </c>
      <c r="BH101" s="396" t="s">
        <v>201</v>
      </c>
      <c r="BI101" s="2781">
        <f t="shared" si="14"/>
        <v>7.0686</v>
      </c>
      <c r="BJ101" s="2781"/>
      <c r="BK101" s="394" t="s">
        <v>214</v>
      </c>
      <c r="BL101" s="394"/>
      <c r="BM101" s="394"/>
      <c r="BN101" s="394"/>
      <c r="BO101" s="394"/>
      <c r="BP101" s="394"/>
      <c r="BQ101" s="394"/>
      <c r="BR101" s="394"/>
    </row>
    <row r="102" spans="2:70" ht="18.75" hidden="1" customHeight="1">
      <c r="B102" s="396" t="s">
        <v>198</v>
      </c>
      <c r="C102" s="2781">
        <v>3</v>
      </c>
      <c r="D102" s="2781"/>
      <c r="E102" s="394" t="s">
        <v>199</v>
      </c>
      <c r="F102" s="394"/>
      <c r="G102" s="394" t="s">
        <v>213</v>
      </c>
      <c r="H102" s="396" t="s">
        <v>201</v>
      </c>
      <c r="I102" s="2781">
        <f>(3.1416*((C102+0.2*C102)*(C102+0.2*C102)))/4</f>
        <v>10.178784</v>
      </c>
      <c r="J102" s="2781"/>
      <c r="K102" s="394" t="s">
        <v>214</v>
      </c>
      <c r="L102" s="394"/>
      <c r="M102" s="394"/>
      <c r="N102" s="394"/>
      <c r="O102" s="394"/>
      <c r="P102" s="394"/>
      <c r="Q102" s="394"/>
      <c r="R102" s="394"/>
      <c r="S102" s="394"/>
      <c r="T102" s="396" t="s">
        <v>198</v>
      </c>
      <c r="U102" s="2781">
        <v>3</v>
      </c>
      <c r="V102" s="2781"/>
      <c r="W102" s="394" t="s">
        <v>199</v>
      </c>
      <c r="X102" s="394"/>
      <c r="Y102" s="394" t="s">
        <v>213</v>
      </c>
      <c r="Z102" s="396" t="s">
        <v>201</v>
      </c>
      <c r="AA102" s="2781">
        <f t="shared" si="12"/>
        <v>10.178784</v>
      </c>
      <c r="AB102" s="2781"/>
      <c r="AC102" s="394" t="s">
        <v>214</v>
      </c>
      <c r="AD102" s="394"/>
      <c r="AE102" s="394"/>
      <c r="AF102" s="394"/>
      <c r="AG102" s="394"/>
      <c r="AH102" s="394"/>
      <c r="AI102" s="394"/>
      <c r="AJ102" s="394"/>
      <c r="AK102" s="396" t="s">
        <v>198</v>
      </c>
      <c r="AL102" s="2781">
        <v>3</v>
      </c>
      <c r="AM102" s="2781"/>
      <c r="AN102" s="394" t="s">
        <v>199</v>
      </c>
      <c r="AO102" s="394"/>
      <c r="AP102" s="394" t="s">
        <v>213</v>
      </c>
      <c r="AQ102" s="396" t="s">
        <v>201</v>
      </c>
      <c r="AR102" s="2781">
        <f t="shared" si="13"/>
        <v>10.178784</v>
      </c>
      <c r="AS102" s="2781"/>
      <c r="AT102" s="394" t="s">
        <v>214</v>
      </c>
      <c r="AU102" s="394"/>
      <c r="AV102" s="394"/>
      <c r="AW102" s="394"/>
      <c r="AX102" s="394"/>
      <c r="AY102" s="394"/>
      <c r="AZ102" s="394"/>
      <c r="BA102" s="394"/>
      <c r="BB102" s="396" t="s">
        <v>198</v>
      </c>
      <c r="BC102" s="2781">
        <v>3</v>
      </c>
      <c r="BD102" s="2781"/>
      <c r="BE102" s="394" t="s">
        <v>199</v>
      </c>
      <c r="BF102" s="394"/>
      <c r="BG102" s="394" t="s">
        <v>213</v>
      </c>
      <c r="BH102" s="396" t="s">
        <v>201</v>
      </c>
      <c r="BI102" s="2781">
        <f t="shared" si="14"/>
        <v>10.178784</v>
      </c>
      <c r="BJ102" s="2781"/>
      <c r="BK102" s="394" t="s">
        <v>214</v>
      </c>
      <c r="BL102" s="394"/>
      <c r="BM102" s="394"/>
      <c r="BN102" s="394"/>
      <c r="BO102" s="394"/>
      <c r="BP102" s="394"/>
      <c r="BQ102" s="394"/>
      <c r="BR102" s="394"/>
    </row>
    <row r="103" spans="2:70" ht="15.75"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94"/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4"/>
      <c r="BJ103" s="394"/>
      <c r="BK103" s="394"/>
      <c r="BL103" s="394"/>
      <c r="BM103" s="394"/>
      <c r="BN103" s="394"/>
      <c r="BO103" s="394"/>
      <c r="BP103" s="394"/>
      <c r="BQ103" s="394"/>
      <c r="BR103" s="394"/>
    </row>
    <row r="104" spans="2:70" ht="18.75">
      <c r="B104" s="410" t="s">
        <v>215</v>
      </c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410" t="s">
        <v>215</v>
      </c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410" t="s">
        <v>215</v>
      </c>
      <c r="AL104" s="394"/>
      <c r="AM104" s="394"/>
      <c r="AN104" s="394"/>
      <c r="AO104" s="394"/>
      <c r="AP104" s="394"/>
      <c r="AQ104" s="394"/>
      <c r="AR104" s="394"/>
      <c r="AS104" s="394"/>
      <c r="AT104" s="394"/>
      <c r="AU104" s="394"/>
      <c r="AV104" s="394"/>
      <c r="AW104" s="394"/>
      <c r="AX104" s="394"/>
      <c r="AY104" s="394"/>
      <c r="AZ104" s="394"/>
      <c r="BA104" s="394"/>
      <c r="BB104" s="410" t="s">
        <v>215</v>
      </c>
      <c r="BC104" s="394"/>
      <c r="BD104" s="394"/>
      <c r="BE104" s="394"/>
      <c r="BF104" s="394"/>
      <c r="BG104" s="394"/>
      <c r="BH104" s="394"/>
      <c r="BI104" s="394"/>
      <c r="BJ104" s="394"/>
      <c r="BK104" s="394"/>
      <c r="BL104" s="394"/>
      <c r="BM104" s="394"/>
      <c r="BN104" s="394"/>
      <c r="BO104" s="394"/>
      <c r="BP104" s="394"/>
      <c r="BQ104" s="394"/>
      <c r="BR104" s="394"/>
    </row>
    <row r="105" spans="2:70" ht="15.75">
      <c r="B105" s="394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4"/>
    </row>
    <row r="106" spans="2:70" ht="18.75" hidden="1" customHeight="1">
      <c r="B106" s="396" t="s">
        <v>198</v>
      </c>
      <c r="C106" s="2781">
        <v>0.25</v>
      </c>
      <c r="D106" s="2781"/>
      <c r="E106" s="394" t="s">
        <v>199</v>
      </c>
      <c r="F106" s="394"/>
      <c r="G106" s="394" t="s">
        <v>216</v>
      </c>
      <c r="H106" s="394"/>
      <c r="I106" s="394"/>
      <c r="J106" s="396" t="s">
        <v>201</v>
      </c>
      <c r="K106" s="2781">
        <f t="shared" ref="K106:K112" si="16">(L52+L72)-K157-(I89*E8)</f>
        <v>0</v>
      </c>
      <c r="L106" s="2781"/>
      <c r="M106" s="2781"/>
      <c r="N106" s="394" t="s">
        <v>208</v>
      </c>
      <c r="O106" s="394"/>
      <c r="P106" s="394"/>
      <c r="Q106" s="394"/>
      <c r="R106" s="394"/>
      <c r="S106" s="394"/>
      <c r="T106" s="396" t="s">
        <v>198</v>
      </c>
      <c r="U106" s="2781">
        <v>0.25</v>
      </c>
      <c r="V106" s="2781"/>
      <c r="W106" s="394" t="s">
        <v>199</v>
      </c>
      <c r="X106" s="394"/>
      <c r="Y106" s="394" t="s">
        <v>216</v>
      </c>
      <c r="Z106" s="394"/>
      <c r="AA106" s="394"/>
      <c r="AB106" s="396" t="s">
        <v>201</v>
      </c>
      <c r="AC106" s="2781">
        <f t="shared" ref="AC106:AC112" si="17">(AD52+AD72)-AC157-(AA89*W8)</f>
        <v>0</v>
      </c>
      <c r="AD106" s="2781"/>
      <c r="AE106" s="2781"/>
      <c r="AF106" s="394" t="s">
        <v>208</v>
      </c>
      <c r="AG106" s="394"/>
      <c r="AH106" s="394"/>
      <c r="AI106" s="394"/>
      <c r="AJ106" s="394"/>
      <c r="AK106" s="396" t="s">
        <v>198</v>
      </c>
      <c r="AL106" s="2781">
        <v>0.25</v>
      </c>
      <c r="AM106" s="2781"/>
      <c r="AN106" s="394" t="s">
        <v>199</v>
      </c>
      <c r="AO106" s="394"/>
      <c r="AP106" s="394" t="s">
        <v>216</v>
      </c>
      <c r="AQ106" s="394"/>
      <c r="AR106" s="394"/>
      <c r="AS106" s="396" t="s">
        <v>201</v>
      </c>
      <c r="AT106" s="2781">
        <f t="shared" ref="AT106:AT112" si="18">(AU52+AU72)-AT157-(AR89*AN8)</f>
        <v>0</v>
      </c>
      <c r="AU106" s="2781"/>
      <c r="AV106" s="2781"/>
      <c r="AW106" s="394" t="s">
        <v>208</v>
      </c>
      <c r="AX106" s="394"/>
      <c r="AY106" s="394"/>
      <c r="AZ106" s="394"/>
      <c r="BA106" s="394"/>
      <c r="BB106" s="396" t="s">
        <v>198</v>
      </c>
      <c r="BC106" s="2781">
        <v>0.25</v>
      </c>
      <c r="BD106" s="2781"/>
      <c r="BE106" s="394" t="s">
        <v>199</v>
      </c>
      <c r="BF106" s="394"/>
      <c r="BG106" s="394" t="s">
        <v>216</v>
      </c>
      <c r="BH106" s="394"/>
      <c r="BI106" s="394"/>
      <c r="BJ106" s="396" t="s">
        <v>201</v>
      </c>
      <c r="BK106" s="2781">
        <f t="shared" ref="BK106:BK112" si="19">(BL52+BL72)-BK157-(BI89*BE8)</f>
        <v>0</v>
      </c>
      <c r="BL106" s="2781"/>
      <c r="BM106" s="2781"/>
      <c r="BN106" s="394" t="s">
        <v>208</v>
      </c>
      <c r="BO106" s="394"/>
      <c r="BP106" s="394"/>
      <c r="BQ106" s="394"/>
      <c r="BR106" s="394"/>
    </row>
    <row r="107" spans="2:70" ht="18.75" hidden="1" customHeight="1">
      <c r="B107" s="396" t="s">
        <v>198</v>
      </c>
      <c r="C107" s="2781">
        <v>0.32</v>
      </c>
      <c r="D107" s="2781"/>
      <c r="E107" s="394" t="s">
        <v>199</v>
      </c>
      <c r="F107" s="394"/>
      <c r="G107" s="394" t="s">
        <v>216</v>
      </c>
      <c r="H107" s="394"/>
      <c r="I107" s="394"/>
      <c r="J107" s="396" t="s">
        <v>201</v>
      </c>
      <c r="K107" s="2781">
        <f t="shared" si="16"/>
        <v>0</v>
      </c>
      <c r="L107" s="2781"/>
      <c r="M107" s="2781"/>
      <c r="N107" s="394" t="s">
        <v>208</v>
      </c>
      <c r="O107" s="394"/>
      <c r="P107" s="394"/>
      <c r="Q107" s="394"/>
      <c r="R107" s="394"/>
      <c r="S107" s="394"/>
      <c r="T107" s="396" t="s">
        <v>198</v>
      </c>
      <c r="U107" s="2781">
        <v>0.32</v>
      </c>
      <c r="V107" s="2781"/>
      <c r="W107" s="394" t="s">
        <v>199</v>
      </c>
      <c r="X107" s="394"/>
      <c r="Y107" s="394" t="s">
        <v>216</v>
      </c>
      <c r="Z107" s="394"/>
      <c r="AA107" s="394"/>
      <c r="AB107" s="396" t="s">
        <v>201</v>
      </c>
      <c r="AC107" s="2781">
        <f t="shared" si="17"/>
        <v>0</v>
      </c>
      <c r="AD107" s="2781"/>
      <c r="AE107" s="2781"/>
      <c r="AF107" s="394" t="s">
        <v>208</v>
      </c>
      <c r="AG107" s="394"/>
      <c r="AH107" s="394"/>
      <c r="AI107" s="394"/>
      <c r="AJ107" s="394"/>
      <c r="AK107" s="396" t="s">
        <v>198</v>
      </c>
      <c r="AL107" s="2781">
        <v>0.32</v>
      </c>
      <c r="AM107" s="2781"/>
      <c r="AN107" s="394" t="s">
        <v>199</v>
      </c>
      <c r="AO107" s="394"/>
      <c r="AP107" s="394" t="s">
        <v>216</v>
      </c>
      <c r="AQ107" s="394"/>
      <c r="AR107" s="394"/>
      <c r="AS107" s="396" t="s">
        <v>201</v>
      </c>
      <c r="AT107" s="2781">
        <f t="shared" si="18"/>
        <v>0</v>
      </c>
      <c r="AU107" s="2781"/>
      <c r="AV107" s="2781"/>
      <c r="AW107" s="394" t="s">
        <v>208</v>
      </c>
      <c r="AX107" s="394"/>
      <c r="AY107" s="394"/>
      <c r="AZ107" s="394"/>
      <c r="BA107" s="394"/>
      <c r="BB107" s="396" t="s">
        <v>198</v>
      </c>
      <c r="BC107" s="2781">
        <v>0.32</v>
      </c>
      <c r="BD107" s="2781"/>
      <c r="BE107" s="394" t="s">
        <v>199</v>
      </c>
      <c r="BF107" s="394"/>
      <c r="BG107" s="394" t="s">
        <v>216</v>
      </c>
      <c r="BH107" s="394"/>
      <c r="BI107" s="394"/>
      <c r="BJ107" s="396" t="s">
        <v>201</v>
      </c>
      <c r="BK107" s="2781">
        <f t="shared" si="19"/>
        <v>0</v>
      </c>
      <c r="BL107" s="2781"/>
      <c r="BM107" s="2781"/>
      <c r="BN107" s="394" t="s">
        <v>208</v>
      </c>
      <c r="BO107" s="394"/>
      <c r="BP107" s="394"/>
      <c r="BQ107" s="394"/>
      <c r="BR107" s="394"/>
    </row>
    <row r="108" spans="2:70" ht="18.75" hidden="1" customHeight="1">
      <c r="B108" s="396" t="s">
        <v>198</v>
      </c>
      <c r="C108" s="2781">
        <v>0.4</v>
      </c>
      <c r="D108" s="2781"/>
      <c r="E108" s="394" t="s">
        <v>199</v>
      </c>
      <c r="F108" s="394"/>
      <c r="G108" s="394" t="s">
        <v>216</v>
      </c>
      <c r="H108" s="394"/>
      <c r="I108" s="394"/>
      <c r="J108" s="396" t="s">
        <v>201</v>
      </c>
      <c r="K108" s="2781">
        <f t="shared" si="16"/>
        <v>0</v>
      </c>
      <c r="L108" s="2781"/>
      <c r="M108" s="2781"/>
      <c r="N108" s="394" t="s">
        <v>208</v>
      </c>
      <c r="O108" s="394"/>
      <c r="P108" s="394"/>
      <c r="Q108" s="394"/>
      <c r="R108" s="394"/>
      <c r="S108" s="394"/>
      <c r="T108" s="396" t="s">
        <v>198</v>
      </c>
      <c r="U108" s="2781">
        <v>0.4</v>
      </c>
      <c r="V108" s="2781"/>
      <c r="W108" s="394" t="s">
        <v>199</v>
      </c>
      <c r="X108" s="394"/>
      <c r="Y108" s="394" t="s">
        <v>216</v>
      </c>
      <c r="Z108" s="394"/>
      <c r="AA108" s="394"/>
      <c r="AB108" s="396" t="s">
        <v>201</v>
      </c>
      <c r="AC108" s="2781">
        <f t="shared" si="17"/>
        <v>0</v>
      </c>
      <c r="AD108" s="2781"/>
      <c r="AE108" s="2781"/>
      <c r="AF108" s="394" t="s">
        <v>208</v>
      </c>
      <c r="AG108" s="394"/>
      <c r="AH108" s="394"/>
      <c r="AI108" s="394"/>
      <c r="AJ108" s="394"/>
      <c r="AK108" s="396" t="s">
        <v>198</v>
      </c>
      <c r="AL108" s="2781">
        <v>0.4</v>
      </c>
      <c r="AM108" s="2781"/>
      <c r="AN108" s="394" t="s">
        <v>199</v>
      </c>
      <c r="AO108" s="394"/>
      <c r="AP108" s="394" t="s">
        <v>216</v>
      </c>
      <c r="AQ108" s="394"/>
      <c r="AR108" s="394"/>
      <c r="AS108" s="396" t="s">
        <v>201</v>
      </c>
      <c r="AT108" s="2781">
        <f t="shared" si="18"/>
        <v>0</v>
      </c>
      <c r="AU108" s="2781"/>
      <c r="AV108" s="2781"/>
      <c r="AW108" s="394" t="s">
        <v>208</v>
      </c>
      <c r="AX108" s="394"/>
      <c r="AY108" s="394"/>
      <c r="AZ108" s="394"/>
      <c r="BA108" s="394"/>
      <c r="BB108" s="396" t="s">
        <v>198</v>
      </c>
      <c r="BC108" s="2781">
        <v>0.4</v>
      </c>
      <c r="BD108" s="2781"/>
      <c r="BE108" s="394" t="s">
        <v>199</v>
      </c>
      <c r="BF108" s="394"/>
      <c r="BG108" s="394" t="s">
        <v>216</v>
      </c>
      <c r="BH108" s="394"/>
      <c r="BI108" s="394"/>
      <c r="BJ108" s="396" t="s">
        <v>201</v>
      </c>
      <c r="BK108" s="2781">
        <f t="shared" si="19"/>
        <v>0</v>
      </c>
      <c r="BL108" s="2781"/>
      <c r="BM108" s="2781"/>
      <c r="BN108" s="394" t="s">
        <v>208</v>
      </c>
      <c r="BO108" s="394"/>
      <c r="BP108" s="394"/>
      <c r="BQ108" s="394"/>
      <c r="BR108" s="394"/>
    </row>
    <row r="109" spans="2:70" ht="18.75" hidden="1" customHeight="1">
      <c r="B109" s="396" t="s">
        <v>198</v>
      </c>
      <c r="C109" s="2781">
        <v>0.5</v>
      </c>
      <c r="D109" s="2781"/>
      <c r="E109" s="394" t="s">
        <v>199</v>
      </c>
      <c r="F109" s="394"/>
      <c r="G109" s="394" t="s">
        <v>216</v>
      </c>
      <c r="H109" s="394"/>
      <c r="I109" s="394"/>
      <c r="J109" s="396" t="s">
        <v>201</v>
      </c>
      <c r="K109" s="2781">
        <f t="shared" si="16"/>
        <v>0</v>
      </c>
      <c r="L109" s="2781"/>
      <c r="M109" s="2781"/>
      <c r="N109" s="394" t="s">
        <v>208</v>
      </c>
      <c r="O109" s="394"/>
      <c r="P109" s="394"/>
      <c r="Q109" s="394"/>
      <c r="R109" s="394"/>
      <c r="S109" s="394"/>
      <c r="T109" s="396" t="s">
        <v>198</v>
      </c>
      <c r="U109" s="2781">
        <v>0.5</v>
      </c>
      <c r="V109" s="2781"/>
      <c r="W109" s="394" t="s">
        <v>199</v>
      </c>
      <c r="X109" s="394"/>
      <c r="Y109" s="394" t="s">
        <v>216</v>
      </c>
      <c r="Z109" s="394"/>
      <c r="AA109" s="394"/>
      <c r="AB109" s="396" t="s">
        <v>201</v>
      </c>
      <c r="AC109" s="2781">
        <f t="shared" si="17"/>
        <v>0</v>
      </c>
      <c r="AD109" s="2781"/>
      <c r="AE109" s="2781"/>
      <c r="AF109" s="394" t="s">
        <v>208</v>
      </c>
      <c r="AG109" s="394"/>
      <c r="AH109" s="394"/>
      <c r="AI109" s="394"/>
      <c r="AJ109" s="394"/>
      <c r="AK109" s="396" t="s">
        <v>198</v>
      </c>
      <c r="AL109" s="2781">
        <v>0.5</v>
      </c>
      <c r="AM109" s="2781"/>
      <c r="AN109" s="394" t="s">
        <v>199</v>
      </c>
      <c r="AO109" s="394"/>
      <c r="AP109" s="394" t="s">
        <v>216</v>
      </c>
      <c r="AQ109" s="394"/>
      <c r="AR109" s="394"/>
      <c r="AS109" s="396" t="s">
        <v>201</v>
      </c>
      <c r="AT109" s="2781">
        <f t="shared" si="18"/>
        <v>0</v>
      </c>
      <c r="AU109" s="2781"/>
      <c r="AV109" s="2781"/>
      <c r="AW109" s="394" t="s">
        <v>208</v>
      </c>
      <c r="AX109" s="394"/>
      <c r="AY109" s="394"/>
      <c r="AZ109" s="394"/>
      <c r="BA109" s="394"/>
      <c r="BB109" s="396" t="s">
        <v>198</v>
      </c>
      <c r="BC109" s="2781">
        <v>0.5</v>
      </c>
      <c r="BD109" s="2781"/>
      <c r="BE109" s="394" t="s">
        <v>199</v>
      </c>
      <c r="BF109" s="394"/>
      <c r="BG109" s="394" t="s">
        <v>216</v>
      </c>
      <c r="BH109" s="394"/>
      <c r="BI109" s="394"/>
      <c r="BJ109" s="396" t="s">
        <v>201</v>
      </c>
      <c r="BK109" s="2781">
        <f t="shared" si="19"/>
        <v>0</v>
      </c>
      <c r="BL109" s="2781"/>
      <c r="BM109" s="2781"/>
      <c r="BN109" s="394" t="s">
        <v>208</v>
      </c>
      <c r="BO109" s="394"/>
      <c r="BP109" s="394"/>
      <c r="BQ109" s="394"/>
      <c r="BR109" s="394"/>
    </row>
    <row r="110" spans="2:70" ht="18.75" hidden="1" customHeight="1">
      <c r="B110" s="396" t="s">
        <v>198</v>
      </c>
      <c r="C110" s="2781">
        <v>0.6</v>
      </c>
      <c r="D110" s="2781"/>
      <c r="E110" s="394" t="s">
        <v>199</v>
      </c>
      <c r="F110" s="394"/>
      <c r="G110" s="394" t="s">
        <v>216</v>
      </c>
      <c r="H110" s="394"/>
      <c r="I110" s="394"/>
      <c r="J110" s="396" t="s">
        <v>201</v>
      </c>
      <c r="K110" s="2781">
        <f t="shared" si="16"/>
        <v>0</v>
      </c>
      <c r="L110" s="2781"/>
      <c r="M110" s="2781"/>
      <c r="N110" s="394" t="s">
        <v>208</v>
      </c>
      <c r="O110" s="394"/>
      <c r="P110" s="394"/>
      <c r="Q110" s="394"/>
      <c r="R110" s="394"/>
      <c r="S110" s="394"/>
      <c r="T110" s="396" t="s">
        <v>198</v>
      </c>
      <c r="U110" s="2781">
        <v>0.6</v>
      </c>
      <c r="V110" s="2781"/>
      <c r="W110" s="394" t="s">
        <v>199</v>
      </c>
      <c r="X110" s="394"/>
      <c r="Y110" s="394" t="s">
        <v>216</v>
      </c>
      <c r="Z110" s="394"/>
      <c r="AA110" s="394"/>
      <c r="AB110" s="396" t="s">
        <v>201</v>
      </c>
      <c r="AC110" s="2781">
        <f t="shared" si="17"/>
        <v>0</v>
      </c>
      <c r="AD110" s="2781"/>
      <c r="AE110" s="2781"/>
      <c r="AF110" s="394" t="s">
        <v>208</v>
      </c>
      <c r="AG110" s="394"/>
      <c r="AH110" s="394"/>
      <c r="AI110" s="394"/>
      <c r="AJ110" s="394"/>
      <c r="AK110" s="396" t="s">
        <v>198</v>
      </c>
      <c r="AL110" s="2781">
        <v>0.6</v>
      </c>
      <c r="AM110" s="2781"/>
      <c r="AN110" s="394" t="s">
        <v>199</v>
      </c>
      <c r="AO110" s="394"/>
      <c r="AP110" s="394" t="s">
        <v>216</v>
      </c>
      <c r="AQ110" s="394"/>
      <c r="AR110" s="394"/>
      <c r="AS110" s="396" t="s">
        <v>201</v>
      </c>
      <c r="AT110" s="2781">
        <f t="shared" si="18"/>
        <v>0</v>
      </c>
      <c r="AU110" s="2781"/>
      <c r="AV110" s="2781"/>
      <c r="AW110" s="394" t="s">
        <v>208</v>
      </c>
      <c r="AX110" s="394"/>
      <c r="AY110" s="394"/>
      <c r="AZ110" s="394"/>
      <c r="BA110" s="394"/>
      <c r="BB110" s="396" t="s">
        <v>198</v>
      </c>
      <c r="BC110" s="2781">
        <v>0.6</v>
      </c>
      <c r="BD110" s="2781"/>
      <c r="BE110" s="394" t="s">
        <v>199</v>
      </c>
      <c r="BF110" s="394"/>
      <c r="BG110" s="394" t="s">
        <v>216</v>
      </c>
      <c r="BH110" s="394"/>
      <c r="BI110" s="394"/>
      <c r="BJ110" s="396" t="s">
        <v>201</v>
      </c>
      <c r="BK110" s="2781">
        <f t="shared" si="19"/>
        <v>0</v>
      </c>
      <c r="BL110" s="2781"/>
      <c r="BM110" s="2781"/>
      <c r="BN110" s="394" t="s">
        <v>208</v>
      </c>
      <c r="BO110" s="394"/>
      <c r="BP110" s="394"/>
      <c r="BQ110" s="394"/>
      <c r="BR110" s="394"/>
    </row>
    <row r="111" spans="2:70" ht="18.75" hidden="1" customHeight="1">
      <c r="B111" s="396" t="s">
        <v>198</v>
      </c>
      <c r="C111" s="2781">
        <v>0.65</v>
      </c>
      <c r="D111" s="2781"/>
      <c r="E111" s="394" t="s">
        <v>199</v>
      </c>
      <c r="F111" s="394"/>
      <c r="G111" s="394" t="s">
        <v>216</v>
      </c>
      <c r="H111" s="394"/>
      <c r="I111" s="394"/>
      <c r="J111" s="396" t="s">
        <v>201</v>
      </c>
      <c r="K111" s="2781">
        <f t="shared" si="16"/>
        <v>0</v>
      </c>
      <c r="L111" s="2781"/>
      <c r="M111" s="2781"/>
      <c r="N111" s="394" t="s">
        <v>208</v>
      </c>
      <c r="O111" s="394"/>
      <c r="P111" s="394"/>
      <c r="Q111" s="394"/>
      <c r="R111" s="394"/>
      <c r="S111" s="394"/>
      <c r="T111" s="396" t="s">
        <v>198</v>
      </c>
      <c r="U111" s="2781">
        <v>0.65</v>
      </c>
      <c r="V111" s="2781"/>
      <c r="W111" s="394" t="s">
        <v>199</v>
      </c>
      <c r="X111" s="394"/>
      <c r="Y111" s="394" t="s">
        <v>216</v>
      </c>
      <c r="Z111" s="394"/>
      <c r="AA111" s="394"/>
      <c r="AB111" s="396" t="s">
        <v>201</v>
      </c>
      <c r="AC111" s="2781">
        <f t="shared" si="17"/>
        <v>0</v>
      </c>
      <c r="AD111" s="2781"/>
      <c r="AE111" s="2781"/>
      <c r="AF111" s="394" t="s">
        <v>208</v>
      </c>
      <c r="AG111" s="394"/>
      <c r="AH111" s="394"/>
      <c r="AI111" s="394"/>
      <c r="AJ111" s="394"/>
      <c r="AK111" s="396" t="s">
        <v>198</v>
      </c>
      <c r="AL111" s="2781">
        <v>0.65</v>
      </c>
      <c r="AM111" s="2781"/>
      <c r="AN111" s="394" t="s">
        <v>199</v>
      </c>
      <c r="AO111" s="394"/>
      <c r="AP111" s="394" t="s">
        <v>216</v>
      </c>
      <c r="AQ111" s="394"/>
      <c r="AR111" s="394"/>
      <c r="AS111" s="396" t="s">
        <v>201</v>
      </c>
      <c r="AT111" s="2781">
        <f t="shared" si="18"/>
        <v>0</v>
      </c>
      <c r="AU111" s="2781"/>
      <c r="AV111" s="2781"/>
      <c r="AW111" s="394" t="s">
        <v>208</v>
      </c>
      <c r="AX111" s="394"/>
      <c r="AY111" s="394"/>
      <c r="AZ111" s="394"/>
      <c r="BA111" s="394"/>
      <c r="BB111" s="396" t="s">
        <v>198</v>
      </c>
      <c r="BC111" s="2781">
        <v>0.65</v>
      </c>
      <c r="BD111" s="2781"/>
      <c r="BE111" s="394" t="s">
        <v>199</v>
      </c>
      <c r="BF111" s="394"/>
      <c r="BG111" s="394" t="s">
        <v>216</v>
      </c>
      <c r="BH111" s="394"/>
      <c r="BI111" s="394"/>
      <c r="BJ111" s="396" t="s">
        <v>201</v>
      </c>
      <c r="BK111" s="2781">
        <f t="shared" si="19"/>
        <v>0</v>
      </c>
      <c r="BL111" s="2781"/>
      <c r="BM111" s="2781"/>
      <c r="BN111" s="394" t="s">
        <v>208</v>
      </c>
      <c r="BO111" s="394"/>
      <c r="BP111" s="394"/>
      <c r="BQ111" s="394"/>
      <c r="BR111" s="394"/>
    </row>
    <row r="112" spans="2:70" ht="18.75" hidden="1" customHeight="1">
      <c r="B112" s="396" t="s">
        <v>198</v>
      </c>
      <c r="C112" s="2781">
        <v>0.75</v>
      </c>
      <c r="D112" s="2781"/>
      <c r="E112" s="394" t="s">
        <v>199</v>
      </c>
      <c r="F112" s="394"/>
      <c r="G112" s="394" t="s">
        <v>216</v>
      </c>
      <c r="H112" s="394"/>
      <c r="I112" s="394"/>
      <c r="J112" s="396" t="s">
        <v>201</v>
      </c>
      <c r="K112" s="2781">
        <f t="shared" si="16"/>
        <v>0</v>
      </c>
      <c r="L112" s="2781"/>
      <c r="M112" s="2781"/>
      <c r="N112" s="394" t="s">
        <v>208</v>
      </c>
      <c r="O112" s="394"/>
      <c r="P112" s="394"/>
      <c r="Q112" s="394"/>
      <c r="R112" s="394"/>
      <c r="S112" s="394"/>
      <c r="T112" s="396" t="s">
        <v>198</v>
      </c>
      <c r="U112" s="2781">
        <v>0.75</v>
      </c>
      <c r="V112" s="2781"/>
      <c r="W112" s="394" t="s">
        <v>199</v>
      </c>
      <c r="X112" s="394"/>
      <c r="Y112" s="394" t="s">
        <v>216</v>
      </c>
      <c r="Z112" s="394"/>
      <c r="AA112" s="394"/>
      <c r="AB112" s="396" t="s">
        <v>201</v>
      </c>
      <c r="AC112" s="2781">
        <f t="shared" si="17"/>
        <v>0</v>
      </c>
      <c r="AD112" s="2781"/>
      <c r="AE112" s="2781"/>
      <c r="AF112" s="394" t="s">
        <v>208</v>
      </c>
      <c r="AG112" s="394"/>
      <c r="AH112" s="394"/>
      <c r="AI112" s="394"/>
      <c r="AJ112" s="394"/>
      <c r="AK112" s="396" t="s">
        <v>198</v>
      </c>
      <c r="AL112" s="2781">
        <v>0.75</v>
      </c>
      <c r="AM112" s="2781"/>
      <c r="AN112" s="394" t="s">
        <v>199</v>
      </c>
      <c r="AO112" s="394"/>
      <c r="AP112" s="394" t="s">
        <v>216</v>
      </c>
      <c r="AQ112" s="394"/>
      <c r="AR112" s="394"/>
      <c r="AS112" s="396" t="s">
        <v>201</v>
      </c>
      <c r="AT112" s="2781">
        <f t="shared" si="18"/>
        <v>0</v>
      </c>
      <c r="AU112" s="2781"/>
      <c r="AV112" s="2781"/>
      <c r="AW112" s="394" t="s">
        <v>208</v>
      </c>
      <c r="AX112" s="394"/>
      <c r="AY112" s="394"/>
      <c r="AZ112" s="394"/>
      <c r="BA112" s="394"/>
      <c r="BB112" s="396" t="s">
        <v>198</v>
      </c>
      <c r="BC112" s="2781">
        <v>0.75</v>
      </c>
      <c r="BD112" s="2781"/>
      <c r="BE112" s="394" t="s">
        <v>199</v>
      </c>
      <c r="BF112" s="394"/>
      <c r="BG112" s="394" t="s">
        <v>216</v>
      </c>
      <c r="BH112" s="394"/>
      <c r="BI112" s="394"/>
      <c r="BJ112" s="396" t="s">
        <v>201</v>
      </c>
      <c r="BK112" s="2781">
        <f t="shared" si="19"/>
        <v>0</v>
      </c>
      <c r="BL112" s="2781"/>
      <c r="BM112" s="2781"/>
      <c r="BN112" s="394" t="s">
        <v>208</v>
      </c>
      <c r="BO112" s="394"/>
      <c r="BP112" s="394"/>
      <c r="BQ112" s="394"/>
      <c r="BR112" s="394"/>
    </row>
    <row r="113" spans="2:70" ht="18.75" hidden="1" customHeight="1">
      <c r="B113" s="396" t="s">
        <v>198</v>
      </c>
      <c r="C113" s="2781">
        <v>0.8</v>
      </c>
      <c r="D113" s="2781"/>
      <c r="E113" s="394" t="s">
        <v>199</v>
      </c>
      <c r="F113" s="394"/>
      <c r="G113" s="394" t="s">
        <v>216</v>
      </c>
      <c r="H113" s="394"/>
      <c r="I113" s="394"/>
      <c r="J113" s="396" t="s">
        <v>201</v>
      </c>
      <c r="K113" s="2781">
        <f>(L59+L78)-K162-(I96*E15)</f>
        <v>0</v>
      </c>
      <c r="L113" s="2781"/>
      <c r="M113" s="2781"/>
      <c r="N113" s="394" t="s">
        <v>208</v>
      </c>
      <c r="O113" s="394"/>
      <c r="P113" s="394"/>
      <c r="Q113" s="394"/>
      <c r="R113" s="394"/>
      <c r="S113" s="394"/>
      <c r="T113" s="396" t="s">
        <v>198</v>
      </c>
      <c r="U113" s="2781">
        <v>0.8</v>
      </c>
      <c r="V113" s="2781"/>
      <c r="W113" s="394" t="s">
        <v>199</v>
      </c>
      <c r="X113" s="394"/>
      <c r="Y113" s="394" t="s">
        <v>216</v>
      </c>
      <c r="Z113" s="394"/>
      <c r="AA113" s="394"/>
      <c r="AB113" s="396" t="s">
        <v>201</v>
      </c>
      <c r="AC113" s="2781">
        <f>(AD59+AD78)-AC162-(AA96*W15)</f>
        <v>0</v>
      </c>
      <c r="AD113" s="2781"/>
      <c r="AE113" s="2781"/>
      <c r="AF113" s="394" t="s">
        <v>208</v>
      </c>
      <c r="AG113" s="394"/>
      <c r="AH113" s="394"/>
      <c r="AI113" s="394"/>
      <c r="AJ113" s="394"/>
      <c r="AK113" s="396" t="s">
        <v>198</v>
      </c>
      <c r="AL113" s="2781">
        <v>0.8</v>
      </c>
      <c r="AM113" s="2781"/>
      <c r="AN113" s="394" t="s">
        <v>199</v>
      </c>
      <c r="AO113" s="394"/>
      <c r="AP113" s="394" t="s">
        <v>216</v>
      </c>
      <c r="AQ113" s="394"/>
      <c r="AR113" s="394"/>
      <c r="AS113" s="396" t="s">
        <v>201</v>
      </c>
      <c r="AT113" s="2781">
        <f>(AU59+AU78)-AT162-(AR96*AN15)</f>
        <v>0</v>
      </c>
      <c r="AU113" s="2781"/>
      <c r="AV113" s="2781"/>
      <c r="AW113" s="394" t="s">
        <v>208</v>
      </c>
      <c r="AX113" s="394"/>
      <c r="AY113" s="394"/>
      <c r="AZ113" s="394"/>
      <c r="BA113" s="394"/>
      <c r="BB113" s="396" t="s">
        <v>198</v>
      </c>
      <c r="BC113" s="2781">
        <v>0.8</v>
      </c>
      <c r="BD113" s="2781"/>
      <c r="BE113" s="394" t="s">
        <v>199</v>
      </c>
      <c r="BF113" s="394"/>
      <c r="BG113" s="394" t="s">
        <v>216</v>
      </c>
      <c r="BH113" s="394"/>
      <c r="BI113" s="394"/>
      <c r="BJ113" s="396" t="s">
        <v>201</v>
      </c>
      <c r="BK113" s="2781">
        <f>(BL59+BL78)-BK162-(BI96*BE15)</f>
        <v>0</v>
      </c>
      <c r="BL113" s="2781"/>
      <c r="BM113" s="2781"/>
      <c r="BN113" s="394" t="s">
        <v>208</v>
      </c>
      <c r="BO113" s="394"/>
      <c r="BP113" s="394"/>
      <c r="BQ113" s="394"/>
      <c r="BR113" s="394"/>
    </row>
    <row r="114" spans="2:70" ht="18.75" hidden="1" customHeight="1">
      <c r="B114" s="396" t="s">
        <v>198</v>
      </c>
      <c r="C114" s="2781">
        <v>1</v>
      </c>
      <c r="D114" s="2781"/>
      <c r="E114" s="394" t="s">
        <v>199</v>
      </c>
      <c r="F114" s="394"/>
      <c r="G114" s="394" t="s">
        <v>216</v>
      </c>
      <c r="H114" s="394"/>
      <c r="I114" s="394"/>
      <c r="J114" s="396" t="s">
        <v>201</v>
      </c>
      <c r="K114" s="2781">
        <f>(L60+L79)-K163-(I97*E16)</f>
        <v>0</v>
      </c>
      <c r="L114" s="2781"/>
      <c r="M114" s="2781"/>
      <c r="N114" s="394" t="s">
        <v>208</v>
      </c>
      <c r="O114" s="394"/>
      <c r="P114" s="394"/>
      <c r="Q114" s="394"/>
      <c r="R114" s="394"/>
      <c r="S114" s="394"/>
      <c r="T114" s="396" t="s">
        <v>198</v>
      </c>
      <c r="U114" s="2781">
        <v>1</v>
      </c>
      <c r="V114" s="2781"/>
      <c r="W114" s="394" t="s">
        <v>199</v>
      </c>
      <c r="X114" s="394"/>
      <c r="Y114" s="394" t="s">
        <v>216</v>
      </c>
      <c r="Z114" s="394"/>
      <c r="AA114" s="394"/>
      <c r="AB114" s="396" t="s">
        <v>201</v>
      </c>
      <c r="AC114" s="2781">
        <f>(AD60+AD79)-AC163-(AA97*W16)</f>
        <v>0</v>
      </c>
      <c r="AD114" s="2781"/>
      <c r="AE114" s="2781"/>
      <c r="AF114" s="394" t="s">
        <v>208</v>
      </c>
      <c r="AG114" s="394"/>
      <c r="AH114" s="394"/>
      <c r="AI114" s="394"/>
      <c r="AJ114" s="394"/>
      <c r="AK114" s="396" t="s">
        <v>198</v>
      </c>
      <c r="AL114" s="2781">
        <v>1</v>
      </c>
      <c r="AM114" s="2781"/>
      <c r="AN114" s="394" t="s">
        <v>199</v>
      </c>
      <c r="AO114" s="394"/>
      <c r="AP114" s="394" t="s">
        <v>216</v>
      </c>
      <c r="AQ114" s="394"/>
      <c r="AR114" s="394"/>
      <c r="AS114" s="396" t="s">
        <v>201</v>
      </c>
      <c r="AT114" s="2781">
        <f>(AU60+AU79)-AT163-(AR97*AN16)</f>
        <v>0</v>
      </c>
      <c r="AU114" s="2781"/>
      <c r="AV114" s="2781"/>
      <c r="AW114" s="394" t="s">
        <v>208</v>
      </c>
      <c r="AX114" s="394"/>
      <c r="AY114" s="394"/>
      <c r="AZ114" s="394"/>
      <c r="BA114" s="394"/>
      <c r="BB114" s="396" t="s">
        <v>198</v>
      </c>
      <c r="BC114" s="2781">
        <v>1</v>
      </c>
      <c r="BD114" s="2781"/>
      <c r="BE114" s="394" t="s">
        <v>199</v>
      </c>
      <c r="BF114" s="394"/>
      <c r="BG114" s="394" t="s">
        <v>216</v>
      </c>
      <c r="BH114" s="394"/>
      <c r="BI114" s="394"/>
      <c r="BJ114" s="396" t="s">
        <v>201</v>
      </c>
      <c r="BK114" s="2781">
        <f>(BL60+BL79)-BK163-(BI97*BE16)</f>
        <v>0</v>
      </c>
      <c r="BL114" s="2781"/>
      <c r="BM114" s="2781"/>
      <c r="BN114" s="394" t="s">
        <v>208</v>
      </c>
      <c r="BO114" s="394"/>
      <c r="BP114" s="394"/>
      <c r="BQ114" s="394"/>
      <c r="BR114" s="394"/>
    </row>
    <row r="115" spans="2:70" ht="18.75" hidden="1" customHeight="1">
      <c r="B115" s="396" t="s">
        <v>198</v>
      </c>
      <c r="C115" s="2781">
        <v>1.2</v>
      </c>
      <c r="D115" s="2781"/>
      <c r="E115" s="394" t="s">
        <v>199</v>
      </c>
      <c r="F115" s="394"/>
      <c r="G115" s="394" t="s">
        <v>216</v>
      </c>
      <c r="H115" s="394"/>
      <c r="I115" s="394"/>
      <c r="J115" s="396" t="s">
        <v>201</v>
      </c>
      <c r="K115" s="2781">
        <f>(L61+L80)-K164-L173-(I98*E17)</f>
        <v>0</v>
      </c>
      <c r="L115" s="2781"/>
      <c r="M115" s="2781"/>
      <c r="N115" s="394" t="s">
        <v>208</v>
      </c>
      <c r="O115" s="394"/>
      <c r="P115" s="394"/>
      <c r="Q115" s="394"/>
      <c r="R115" s="394"/>
      <c r="S115" s="394"/>
      <c r="T115" s="396" t="s">
        <v>198</v>
      </c>
      <c r="U115" s="2781">
        <v>1.2</v>
      </c>
      <c r="V115" s="2781"/>
      <c r="W115" s="394" t="s">
        <v>199</v>
      </c>
      <c r="X115" s="394"/>
      <c r="Y115" s="394" t="s">
        <v>216</v>
      </c>
      <c r="Z115" s="394"/>
      <c r="AA115" s="394"/>
      <c r="AB115" s="396" t="s">
        <v>201</v>
      </c>
      <c r="AC115" s="2781">
        <f>(AD61+AD80)-AC164-AD173-(AA98*W17)</f>
        <v>0</v>
      </c>
      <c r="AD115" s="2781"/>
      <c r="AE115" s="2781"/>
      <c r="AF115" s="394" t="s">
        <v>208</v>
      </c>
      <c r="AG115" s="394"/>
      <c r="AH115" s="394"/>
      <c r="AI115" s="394"/>
      <c r="AJ115" s="394"/>
      <c r="AK115" s="396" t="s">
        <v>198</v>
      </c>
      <c r="AL115" s="2781">
        <v>1.2</v>
      </c>
      <c r="AM115" s="2781"/>
      <c r="AN115" s="394" t="s">
        <v>199</v>
      </c>
      <c r="AO115" s="394"/>
      <c r="AP115" s="394" t="s">
        <v>216</v>
      </c>
      <c r="AQ115" s="394"/>
      <c r="AR115" s="394"/>
      <c r="AS115" s="396" t="s">
        <v>201</v>
      </c>
      <c r="AT115" s="2781">
        <f>(AU61+AU80)-AT164-AU173-(AR98*AN17)</f>
        <v>0</v>
      </c>
      <c r="AU115" s="2781"/>
      <c r="AV115" s="2781"/>
      <c r="AW115" s="394" t="s">
        <v>208</v>
      </c>
      <c r="AX115" s="394"/>
      <c r="AY115" s="394"/>
      <c r="AZ115" s="394"/>
      <c r="BA115" s="394"/>
      <c r="BB115" s="396" t="s">
        <v>198</v>
      </c>
      <c r="BC115" s="2781">
        <v>1.2</v>
      </c>
      <c r="BD115" s="2781"/>
      <c r="BE115" s="394" t="s">
        <v>199</v>
      </c>
      <c r="BF115" s="394"/>
      <c r="BG115" s="394" t="s">
        <v>216</v>
      </c>
      <c r="BH115" s="394"/>
      <c r="BI115" s="394"/>
      <c r="BJ115" s="396" t="s">
        <v>201</v>
      </c>
      <c r="BK115" s="2781">
        <f>(BL61+BL80)-BK164-BL173-(BI98*BE17)</f>
        <v>0</v>
      </c>
      <c r="BL115" s="2781"/>
      <c r="BM115" s="2781"/>
      <c r="BN115" s="394" t="s">
        <v>208</v>
      </c>
      <c r="BO115" s="394"/>
      <c r="BP115" s="394"/>
      <c r="BQ115" s="394"/>
      <c r="BR115" s="394"/>
    </row>
    <row r="116" spans="2:70" ht="18.75">
      <c r="B116" s="396" t="s">
        <v>198</v>
      </c>
      <c r="C116" s="2781">
        <f>$B$18</f>
        <v>0.15</v>
      </c>
      <c r="D116" s="2781"/>
      <c r="E116" s="394" t="s">
        <v>199</v>
      </c>
      <c r="F116" s="394"/>
      <c r="G116" s="394" t="s">
        <v>216</v>
      </c>
      <c r="H116" s="394"/>
      <c r="I116" s="394"/>
      <c r="J116" s="396" t="s">
        <v>201</v>
      </c>
      <c r="K116" s="2781" t="e">
        <f>(L62+L81)-K165-L174-(I99*E18)</f>
        <v>#REF!</v>
      </c>
      <c r="L116" s="2781"/>
      <c r="M116" s="2781"/>
      <c r="N116" s="394" t="s">
        <v>208</v>
      </c>
      <c r="O116" s="394"/>
      <c r="P116" s="394"/>
      <c r="Q116" s="394"/>
      <c r="R116" s="394"/>
      <c r="S116" s="394"/>
      <c r="T116" s="396" t="s">
        <v>198</v>
      </c>
      <c r="U116" s="2781">
        <f>$T$18</f>
        <v>0.15</v>
      </c>
      <c r="V116" s="2781"/>
      <c r="W116" s="394" t="s">
        <v>199</v>
      </c>
      <c r="X116" s="394"/>
      <c r="Y116" s="394" t="s">
        <v>216</v>
      </c>
      <c r="Z116" s="394"/>
      <c r="AA116" s="394"/>
      <c r="AB116" s="396" t="s">
        <v>201</v>
      </c>
      <c r="AC116" s="2781" t="e">
        <f>(AD62+AD81)-AC165-AD174-(AA99*W18)</f>
        <v>#REF!</v>
      </c>
      <c r="AD116" s="2781"/>
      <c r="AE116" s="2781"/>
      <c r="AF116" s="394" t="s">
        <v>208</v>
      </c>
      <c r="AG116" s="394"/>
      <c r="AH116" s="394"/>
      <c r="AI116" s="394"/>
      <c r="AJ116" s="394"/>
      <c r="AK116" s="396" t="s">
        <v>198</v>
      </c>
      <c r="AL116" s="2781">
        <f>$AK$18</f>
        <v>0.15</v>
      </c>
      <c r="AM116" s="2781"/>
      <c r="AN116" s="394" t="s">
        <v>199</v>
      </c>
      <c r="AO116" s="394"/>
      <c r="AP116" s="394" t="s">
        <v>216</v>
      </c>
      <c r="AQ116" s="394"/>
      <c r="AR116" s="394"/>
      <c r="AS116" s="396" t="s">
        <v>201</v>
      </c>
      <c r="AT116" s="2781" t="e">
        <f>(AU62+AU81)-AT165-AU174-(AR99*AN18)</f>
        <v>#REF!</v>
      </c>
      <c r="AU116" s="2781"/>
      <c r="AV116" s="2781"/>
      <c r="AW116" s="394" t="s">
        <v>208</v>
      </c>
      <c r="AX116" s="394"/>
      <c r="AY116" s="394"/>
      <c r="AZ116" s="394"/>
      <c r="BA116" s="394"/>
      <c r="BB116" s="396" t="s">
        <v>198</v>
      </c>
      <c r="BC116" s="2781">
        <v>1.5</v>
      </c>
      <c r="BD116" s="2781"/>
      <c r="BE116" s="394" t="s">
        <v>199</v>
      </c>
      <c r="BF116" s="394"/>
      <c r="BG116" s="394" t="s">
        <v>216</v>
      </c>
      <c r="BH116" s="394"/>
      <c r="BI116" s="394"/>
      <c r="BJ116" s="396" t="s">
        <v>201</v>
      </c>
      <c r="BK116" s="2781" t="e">
        <f>(BL62+BL81)-BK165-BL174-(BI99*BE18)</f>
        <v>#REF!</v>
      </c>
      <c r="BL116" s="2781"/>
      <c r="BM116" s="2781"/>
      <c r="BN116" s="394" t="s">
        <v>208</v>
      </c>
      <c r="BO116" s="394"/>
      <c r="BP116" s="394"/>
      <c r="BQ116" s="394"/>
      <c r="BR116" s="394"/>
    </row>
    <row r="117" spans="2:70" ht="18.75" hidden="1" customHeight="1">
      <c r="B117" s="396" t="s">
        <v>198</v>
      </c>
      <c r="C117" s="2781">
        <v>2</v>
      </c>
      <c r="D117" s="2781"/>
      <c r="E117" s="394" t="s">
        <v>199</v>
      </c>
      <c r="F117" s="394"/>
      <c r="G117" s="394" t="s">
        <v>216</v>
      </c>
      <c r="H117" s="394"/>
      <c r="I117" s="394"/>
      <c r="J117" s="396" t="s">
        <v>201</v>
      </c>
      <c r="K117" s="2781">
        <f>(L63+L82)-K166-L175-(I100*E19)</f>
        <v>0</v>
      </c>
      <c r="L117" s="2781"/>
      <c r="M117" s="2781"/>
      <c r="N117" s="394" t="s">
        <v>208</v>
      </c>
      <c r="O117" s="394"/>
      <c r="P117" s="394"/>
      <c r="Q117" s="394"/>
      <c r="R117" s="394"/>
      <c r="S117" s="394"/>
      <c r="T117" s="396" t="s">
        <v>198</v>
      </c>
      <c r="U117" s="2781">
        <v>2</v>
      </c>
      <c r="V117" s="2781"/>
      <c r="W117" s="394" t="s">
        <v>199</v>
      </c>
      <c r="X117" s="394"/>
      <c r="Y117" s="394" t="s">
        <v>216</v>
      </c>
      <c r="Z117" s="394"/>
      <c r="AA117" s="394"/>
      <c r="AB117" s="396" t="s">
        <v>201</v>
      </c>
      <c r="AC117" s="2781">
        <f>(AD63+AD82)-AC166-AD175-(AA100*W19)</f>
        <v>0</v>
      </c>
      <c r="AD117" s="2781"/>
      <c r="AE117" s="2781"/>
      <c r="AF117" s="394" t="s">
        <v>208</v>
      </c>
      <c r="AG117" s="394"/>
      <c r="AH117" s="394"/>
      <c r="AI117" s="394"/>
      <c r="AJ117" s="394"/>
      <c r="AK117" s="396" t="s">
        <v>198</v>
      </c>
      <c r="AL117" s="2781">
        <v>2</v>
      </c>
      <c r="AM117" s="2781"/>
      <c r="AN117" s="394" t="s">
        <v>199</v>
      </c>
      <c r="AO117" s="394"/>
      <c r="AP117" s="394" t="s">
        <v>216</v>
      </c>
      <c r="AQ117" s="394"/>
      <c r="AR117" s="394"/>
      <c r="AS117" s="396" t="s">
        <v>201</v>
      </c>
      <c r="AT117" s="2781">
        <f>(AU63+AU82)-AT166-AU175-(AR100*AN19)</f>
        <v>0</v>
      </c>
      <c r="AU117" s="2781"/>
      <c r="AV117" s="2781"/>
      <c r="AW117" s="394" t="s">
        <v>208</v>
      </c>
      <c r="AX117" s="394"/>
      <c r="AY117" s="394"/>
      <c r="AZ117" s="394"/>
      <c r="BA117" s="394"/>
      <c r="BB117" s="396" t="s">
        <v>198</v>
      </c>
      <c r="BC117" s="2781">
        <v>2</v>
      </c>
      <c r="BD117" s="2781"/>
      <c r="BE117" s="394" t="s">
        <v>199</v>
      </c>
      <c r="BF117" s="394"/>
      <c r="BG117" s="394" t="s">
        <v>216</v>
      </c>
      <c r="BH117" s="394"/>
      <c r="BI117" s="394"/>
      <c r="BJ117" s="396" t="s">
        <v>201</v>
      </c>
      <c r="BK117" s="2781">
        <f>(BL63+BL82)-BK166-BL175-(BI100*BE19)</f>
        <v>0</v>
      </c>
      <c r="BL117" s="2781"/>
      <c r="BM117" s="2781"/>
      <c r="BN117" s="394" t="s">
        <v>208</v>
      </c>
      <c r="BO117" s="394"/>
      <c r="BP117" s="394"/>
      <c r="BQ117" s="394"/>
      <c r="BR117" s="394"/>
    </row>
    <row r="118" spans="2:70" ht="18.75" hidden="1" customHeight="1">
      <c r="B118" s="396" t="s">
        <v>198</v>
      </c>
      <c r="C118" s="2781">
        <v>1.2</v>
      </c>
      <c r="D118" s="2781"/>
      <c r="E118" s="394" t="s">
        <v>199</v>
      </c>
      <c r="F118" s="394"/>
      <c r="G118" s="394" t="s">
        <v>216</v>
      </c>
      <c r="H118" s="394"/>
      <c r="I118" s="394"/>
      <c r="J118" s="396" t="s">
        <v>201</v>
      </c>
      <c r="K118" s="2781" t="e">
        <f>(L64+L83)-K167-L176-(I101*E20)</f>
        <v>#REF!</v>
      </c>
      <c r="L118" s="2781"/>
      <c r="M118" s="2781"/>
      <c r="N118" s="394" t="s">
        <v>208</v>
      </c>
      <c r="O118" s="394"/>
      <c r="P118" s="394"/>
      <c r="Q118" s="394"/>
      <c r="R118" s="394"/>
      <c r="S118" s="394"/>
      <c r="T118" s="396" t="s">
        <v>198</v>
      </c>
      <c r="U118" s="2781">
        <v>1.2</v>
      </c>
      <c r="V118" s="2781"/>
      <c r="W118" s="394" t="s">
        <v>199</v>
      </c>
      <c r="X118" s="394"/>
      <c r="Y118" s="394" t="s">
        <v>216</v>
      </c>
      <c r="Z118" s="394"/>
      <c r="AA118" s="394"/>
      <c r="AB118" s="396" t="s">
        <v>201</v>
      </c>
      <c r="AC118" s="2781" t="e">
        <f>(AD64+AD83)-AC167-AD176-(AA101*W20)</f>
        <v>#REF!</v>
      </c>
      <c r="AD118" s="2781"/>
      <c r="AE118" s="2781"/>
      <c r="AF118" s="394" t="s">
        <v>208</v>
      </c>
      <c r="AG118" s="394"/>
      <c r="AH118" s="394"/>
      <c r="AI118" s="394"/>
      <c r="AJ118" s="394"/>
      <c r="AK118" s="396" t="s">
        <v>198</v>
      </c>
      <c r="AL118" s="2781">
        <v>1.2</v>
      </c>
      <c r="AM118" s="2781"/>
      <c r="AN118" s="394" t="s">
        <v>199</v>
      </c>
      <c r="AO118" s="394"/>
      <c r="AP118" s="394" t="s">
        <v>216</v>
      </c>
      <c r="AQ118" s="394"/>
      <c r="AR118" s="394"/>
      <c r="AS118" s="396" t="s">
        <v>201</v>
      </c>
      <c r="AT118" s="2781" t="e">
        <f>(AU64+AU83)-AT167-AU176-(AR101*AN20)</f>
        <v>#REF!</v>
      </c>
      <c r="AU118" s="2781"/>
      <c r="AV118" s="2781"/>
      <c r="AW118" s="394" t="s">
        <v>208</v>
      </c>
      <c r="AX118" s="394"/>
      <c r="AY118" s="394"/>
      <c r="AZ118" s="394"/>
      <c r="BA118" s="394"/>
      <c r="BB118" s="396" t="s">
        <v>198</v>
      </c>
      <c r="BC118" s="2781">
        <v>1.2</v>
      </c>
      <c r="BD118" s="2781"/>
      <c r="BE118" s="394" t="s">
        <v>199</v>
      </c>
      <c r="BF118" s="394"/>
      <c r="BG118" s="394" t="s">
        <v>216</v>
      </c>
      <c r="BH118" s="394"/>
      <c r="BI118" s="394"/>
      <c r="BJ118" s="396" t="s">
        <v>201</v>
      </c>
      <c r="BK118" s="2781" t="e">
        <f>(BL64+BL83)-BK167-BL176-(BI101*BE20)</f>
        <v>#REF!</v>
      </c>
      <c r="BL118" s="2781"/>
      <c r="BM118" s="2781"/>
      <c r="BN118" s="394" t="s">
        <v>208</v>
      </c>
      <c r="BO118" s="394"/>
      <c r="BP118" s="394"/>
      <c r="BQ118" s="394"/>
      <c r="BR118" s="394"/>
    </row>
    <row r="119" spans="2:70" ht="18.75" hidden="1" customHeight="1">
      <c r="B119" s="396" t="s">
        <v>198</v>
      </c>
      <c r="C119" s="2781">
        <v>3</v>
      </c>
      <c r="D119" s="2781"/>
      <c r="E119" s="394" t="s">
        <v>199</v>
      </c>
      <c r="F119" s="394"/>
      <c r="G119" s="394" t="s">
        <v>216</v>
      </c>
      <c r="H119" s="394"/>
      <c r="I119" s="394"/>
      <c r="J119" s="396" t="s">
        <v>201</v>
      </c>
      <c r="K119" s="2781">
        <f>(L65+L84)-K168-L177-(I102*E21)</f>
        <v>0</v>
      </c>
      <c r="L119" s="2781"/>
      <c r="M119" s="2781"/>
      <c r="N119" s="394" t="s">
        <v>208</v>
      </c>
      <c r="O119" s="394"/>
      <c r="P119" s="394"/>
      <c r="Q119" s="394"/>
      <c r="R119" s="394"/>
      <c r="S119" s="394"/>
      <c r="T119" s="396" t="s">
        <v>198</v>
      </c>
      <c r="U119" s="2781">
        <v>3</v>
      </c>
      <c r="V119" s="2781"/>
      <c r="W119" s="394" t="s">
        <v>199</v>
      </c>
      <c r="X119" s="394"/>
      <c r="Y119" s="394" t="s">
        <v>216</v>
      </c>
      <c r="Z119" s="394"/>
      <c r="AA119" s="394"/>
      <c r="AB119" s="396" t="s">
        <v>201</v>
      </c>
      <c r="AC119" s="2781">
        <f>(AD65+AD84)-AC168-AD177-(AA102*W21)</f>
        <v>0</v>
      </c>
      <c r="AD119" s="2781"/>
      <c r="AE119" s="2781"/>
      <c r="AF119" s="394" t="s">
        <v>208</v>
      </c>
      <c r="AG119" s="394"/>
      <c r="AH119" s="394"/>
      <c r="AI119" s="394"/>
      <c r="AJ119" s="394"/>
      <c r="AK119" s="396" t="s">
        <v>198</v>
      </c>
      <c r="AL119" s="2781">
        <v>3</v>
      </c>
      <c r="AM119" s="2781"/>
      <c r="AN119" s="394" t="s">
        <v>199</v>
      </c>
      <c r="AO119" s="394"/>
      <c r="AP119" s="394" t="s">
        <v>216</v>
      </c>
      <c r="AQ119" s="394"/>
      <c r="AR119" s="394"/>
      <c r="AS119" s="396" t="s">
        <v>201</v>
      </c>
      <c r="AT119" s="2781">
        <f>(AU65+AU84)-AT168-AU177-(AR102*AN21)</f>
        <v>0</v>
      </c>
      <c r="AU119" s="2781"/>
      <c r="AV119" s="2781"/>
      <c r="AW119" s="394" t="s">
        <v>208</v>
      </c>
      <c r="AX119" s="394"/>
      <c r="AY119" s="394"/>
      <c r="AZ119" s="394"/>
      <c r="BA119" s="394"/>
      <c r="BB119" s="396" t="s">
        <v>198</v>
      </c>
      <c r="BC119" s="2781">
        <v>3</v>
      </c>
      <c r="BD119" s="2781"/>
      <c r="BE119" s="394" t="s">
        <v>199</v>
      </c>
      <c r="BF119" s="394"/>
      <c r="BG119" s="394" t="s">
        <v>216</v>
      </c>
      <c r="BH119" s="394"/>
      <c r="BI119" s="394"/>
      <c r="BJ119" s="396" t="s">
        <v>201</v>
      </c>
      <c r="BK119" s="2781">
        <f>(BL65+BL84)-BK168-BL177-(BI102*BE21)</f>
        <v>0</v>
      </c>
      <c r="BL119" s="2781"/>
      <c r="BM119" s="2781"/>
      <c r="BN119" s="394" t="s">
        <v>208</v>
      </c>
      <c r="BO119" s="394"/>
      <c r="BP119" s="394"/>
      <c r="BQ119" s="394"/>
      <c r="BR119" s="394"/>
    </row>
    <row r="120" spans="2:70" ht="15.75">
      <c r="B120" s="396"/>
      <c r="C120" s="403"/>
      <c r="D120" s="403"/>
      <c r="E120" s="394"/>
      <c r="F120" s="394"/>
      <c r="G120" s="394"/>
      <c r="H120" s="394"/>
      <c r="I120" s="394"/>
      <c r="J120" s="396"/>
      <c r="K120" s="396"/>
      <c r="L120" s="396"/>
      <c r="M120" s="396"/>
      <c r="N120" s="394"/>
      <c r="O120" s="394"/>
      <c r="P120" s="394"/>
      <c r="Q120" s="394"/>
      <c r="R120" s="394"/>
      <c r="S120" s="394"/>
      <c r="T120" s="396"/>
      <c r="U120" s="403"/>
      <c r="V120" s="403"/>
      <c r="W120" s="394"/>
      <c r="X120" s="394"/>
      <c r="Y120" s="394"/>
      <c r="Z120" s="394"/>
      <c r="AA120" s="394"/>
      <c r="AB120" s="396"/>
      <c r="AC120" s="396"/>
      <c r="AD120" s="396"/>
      <c r="AE120" s="396"/>
      <c r="AF120" s="394"/>
      <c r="AG120" s="394"/>
      <c r="AH120" s="394"/>
      <c r="AI120" s="394"/>
      <c r="AJ120" s="394"/>
      <c r="AK120" s="396"/>
      <c r="AL120" s="403"/>
      <c r="AM120" s="403"/>
      <c r="AN120" s="394"/>
      <c r="AO120" s="394"/>
      <c r="AP120" s="394"/>
      <c r="AQ120" s="394"/>
      <c r="AR120" s="394"/>
      <c r="AS120" s="396"/>
      <c r="AT120" s="396"/>
      <c r="AU120" s="396"/>
      <c r="AV120" s="396"/>
      <c r="AW120" s="394"/>
      <c r="AX120" s="394"/>
      <c r="AY120" s="394"/>
      <c r="AZ120" s="394"/>
      <c r="BA120" s="394"/>
      <c r="BB120" s="396"/>
      <c r="BC120" s="403"/>
      <c r="BD120" s="403"/>
      <c r="BE120" s="394"/>
      <c r="BF120" s="394"/>
      <c r="BG120" s="394"/>
      <c r="BH120" s="394"/>
      <c r="BI120" s="394"/>
      <c r="BJ120" s="396"/>
      <c r="BK120" s="396"/>
      <c r="BL120" s="396"/>
      <c r="BM120" s="396"/>
      <c r="BN120" s="394"/>
      <c r="BO120" s="394"/>
      <c r="BP120" s="394"/>
      <c r="BQ120" s="394"/>
      <c r="BR120" s="394"/>
    </row>
    <row r="121" spans="2:70" ht="18.75">
      <c r="B121" s="396"/>
      <c r="C121" s="403"/>
      <c r="D121" s="403"/>
      <c r="E121" s="394" t="s">
        <v>217</v>
      </c>
      <c r="F121" s="394"/>
      <c r="G121" s="394"/>
      <c r="H121" s="394"/>
      <c r="I121" s="394"/>
      <c r="J121" s="396" t="s">
        <v>201</v>
      </c>
      <c r="K121" s="2781" t="e">
        <f>SUM(K109:M116)</f>
        <v>#REF!</v>
      </c>
      <c r="L121" s="2781"/>
      <c r="M121" s="2781"/>
      <c r="N121" s="394" t="s">
        <v>208</v>
      </c>
      <c r="O121" s="394"/>
      <c r="P121" s="394"/>
      <c r="Q121" s="394"/>
      <c r="R121" s="394"/>
      <c r="S121" s="394"/>
      <c r="T121" s="396"/>
      <c r="U121" s="403"/>
      <c r="V121" s="403"/>
      <c r="W121" s="394" t="s">
        <v>217</v>
      </c>
      <c r="X121" s="394"/>
      <c r="Y121" s="394"/>
      <c r="Z121" s="394"/>
      <c r="AA121" s="394"/>
      <c r="AB121" s="396" t="s">
        <v>201</v>
      </c>
      <c r="AC121" s="2781" t="e">
        <f>SUM(AC109:AE116)</f>
        <v>#REF!</v>
      </c>
      <c r="AD121" s="2781"/>
      <c r="AE121" s="2781"/>
      <c r="AF121" s="394" t="s">
        <v>208</v>
      </c>
      <c r="AG121" s="394"/>
      <c r="AH121" s="394"/>
      <c r="AI121" s="394"/>
      <c r="AJ121" s="394"/>
      <c r="AK121" s="396"/>
      <c r="AL121" s="403"/>
      <c r="AM121" s="403"/>
      <c r="AN121" s="394" t="s">
        <v>217</v>
      </c>
      <c r="AO121" s="394"/>
      <c r="AP121" s="394"/>
      <c r="AQ121" s="394"/>
      <c r="AR121" s="394"/>
      <c r="AS121" s="396" t="s">
        <v>201</v>
      </c>
      <c r="AT121" s="2781" t="e">
        <f>SUM(AT109:AV116)</f>
        <v>#REF!</v>
      </c>
      <c r="AU121" s="2781"/>
      <c r="AV121" s="2781"/>
      <c r="AW121" s="394" t="s">
        <v>208</v>
      </c>
      <c r="AX121" s="394"/>
      <c r="AY121" s="394"/>
      <c r="AZ121" s="394"/>
      <c r="BA121" s="394"/>
      <c r="BB121" s="396"/>
      <c r="BC121" s="403"/>
      <c r="BD121" s="403"/>
      <c r="BE121" s="394" t="s">
        <v>217</v>
      </c>
      <c r="BF121" s="394"/>
      <c r="BG121" s="394"/>
      <c r="BH121" s="394"/>
      <c r="BI121" s="394"/>
      <c r="BJ121" s="396" t="s">
        <v>201</v>
      </c>
      <c r="BK121" s="2781" t="e">
        <f>SUM(BK109:BM116)</f>
        <v>#REF!</v>
      </c>
      <c r="BL121" s="2781"/>
      <c r="BM121" s="2781"/>
      <c r="BN121" s="394" t="s">
        <v>208</v>
      </c>
      <c r="BO121" s="394"/>
      <c r="BP121" s="394"/>
      <c r="BQ121" s="394"/>
      <c r="BR121" s="394"/>
    </row>
    <row r="122" spans="2:70" ht="15.75">
      <c r="B122" s="396"/>
      <c r="C122" s="403"/>
      <c r="D122" s="403"/>
      <c r="E122" s="394"/>
      <c r="F122" s="394"/>
      <c r="G122" s="394"/>
      <c r="H122" s="394"/>
      <c r="I122" s="394"/>
      <c r="J122" s="396"/>
      <c r="K122" s="403"/>
      <c r="L122" s="403"/>
      <c r="M122" s="403"/>
      <c r="N122" s="394"/>
      <c r="O122" s="394"/>
      <c r="P122" s="394"/>
      <c r="Q122" s="394"/>
      <c r="R122" s="394"/>
      <c r="S122" s="394"/>
      <c r="T122" s="396"/>
      <c r="U122" s="403"/>
      <c r="V122" s="403"/>
      <c r="W122" s="394"/>
      <c r="X122" s="394"/>
      <c r="Y122" s="394"/>
      <c r="Z122" s="394"/>
      <c r="AA122" s="394"/>
      <c r="AB122" s="396"/>
      <c r="AC122" s="403"/>
      <c r="AD122" s="403"/>
      <c r="AE122" s="403"/>
      <c r="AF122" s="394"/>
      <c r="AG122" s="394"/>
      <c r="AH122" s="394"/>
      <c r="AI122" s="394"/>
      <c r="AJ122" s="394"/>
      <c r="AK122" s="396"/>
      <c r="AL122" s="403"/>
      <c r="AM122" s="403"/>
      <c r="AN122" s="394"/>
      <c r="AO122" s="394"/>
      <c r="AP122" s="394"/>
      <c r="AQ122" s="394"/>
      <c r="AR122" s="394"/>
      <c r="AS122" s="396"/>
      <c r="AT122" s="403"/>
      <c r="AU122" s="403"/>
      <c r="AV122" s="403"/>
      <c r="AW122" s="394"/>
      <c r="AX122" s="394"/>
      <c r="AY122" s="394"/>
      <c r="AZ122" s="394"/>
      <c r="BA122" s="394"/>
      <c r="BB122" s="396"/>
      <c r="BC122" s="403"/>
      <c r="BD122" s="403"/>
      <c r="BE122" s="394"/>
      <c r="BF122" s="394"/>
      <c r="BG122" s="394"/>
      <c r="BH122" s="394"/>
      <c r="BI122" s="394"/>
      <c r="BJ122" s="396"/>
      <c r="BK122" s="403"/>
      <c r="BL122" s="403"/>
      <c r="BM122" s="403"/>
      <c r="BN122" s="394"/>
      <c r="BO122" s="394"/>
      <c r="BP122" s="394"/>
      <c r="BQ122" s="394"/>
      <c r="BR122" s="394"/>
    </row>
    <row r="123" spans="2:70" ht="15.75">
      <c r="B123" s="399" t="s">
        <v>218</v>
      </c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399" t="s">
        <v>218</v>
      </c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0"/>
      <c r="AJ123" s="410"/>
      <c r="AK123" s="399" t="s">
        <v>218</v>
      </c>
      <c r="AL123" s="410"/>
      <c r="AM123" s="410"/>
      <c r="AN123" s="410"/>
      <c r="AO123" s="410"/>
      <c r="AP123" s="410"/>
      <c r="AQ123" s="410"/>
      <c r="AR123" s="410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399" t="s">
        <v>218</v>
      </c>
      <c r="BC123" s="410"/>
      <c r="BD123" s="410"/>
      <c r="BE123" s="410"/>
      <c r="BF123" s="410"/>
      <c r="BG123" s="410"/>
      <c r="BH123" s="410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</row>
    <row r="124" spans="2:70" ht="15.75"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10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  <c r="AW124" s="410"/>
      <c r="AX124" s="410"/>
      <c r="AY124" s="410"/>
      <c r="AZ124" s="410"/>
      <c r="BA124" s="410"/>
      <c r="BB124" s="410"/>
      <c r="BC124" s="410"/>
      <c r="BD124" s="410"/>
      <c r="BE124" s="410"/>
      <c r="BF124" s="410"/>
      <c r="BG124" s="410"/>
      <c r="BH124" s="410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</row>
    <row r="125" spans="2:70" ht="18.75">
      <c r="B125" s="410" t="s">
        <v>219</v>
      </c>
      <c r="C125" s="410"/>
      <c r="D125" s="410"/>
      <c r="E125" s="410" t="s">
        <v>201</v>
      </c>
      <c r="F125" s="394" t="s">
        <v>217</v>
      </c>
      <c r="G125" s="410"/>
      <c r="H125" s="410"/>
      <c r="I125" s="394"/>
      <c r="J125" s="394"/>
      <c r="K125" s="396" t="s">
        <v>189</v>
      </c>
      <c r="L125" s="410" t="s">
        <v>220</v>
      </c>
      <c r="M125" s="410"/>
      <c r="N125" s="410"/>
      <c r="O125" s="410"/>
      <c r="P125" s="410"/>
      <c r="Q125" s="410"/>
      <c r="R125" s="410"/>
      <c r="S125" s="410"/>
      <c r="T125" s="410" t="s">
        <v>219</v>
      </c>
      <c r="U125" s="410"/>
      <c r="V125" s="410"/>
      <c r="W125" s="410" t="s">
        <v>201</v>
      </c>
      <c r="X125" s="394" t="s">
        <v>217</v>
      </c>
      <c r="Y125" s="410"/>
      <c r="Z125" s="410"/>
      <c r="AA125" s="394"/>
      <c r="AB125" s="394"/>
      <c r="AC125" s="396" t="s">
        <v>189</v>
      </c>
      <c r="AD125" s="410" t="s">
        <v>220</v>
      </c>
      <c r="AE125" s="410"/>
      <c r="AF125" s="410"/>
      <c r="AG125" s="410"/>
      <c r="AH125" s="410"/>
      <c r="AI125" s="410"/>
      <c r="AJ125" s="410"/>
      <c r="AK125" s="410" t="s">
        <v>219</v>
      </c>
      <c r="AL125" s="410"/>
      <c r="AM125" s="410"/>
      <c r="AN125" s="410" t="s">
        <v>201</v>
      </c>
      <c r="AO125" s="394" t="s">
        <v>217</v>
      </c>
      <c r="AP125" s="410"/>
      <c r="AQ125" s="410"/>
      <c r="AR125" s="394"/>
      <c r="AS125" s="394"/>
      <c r="AT125" s="396" t="s">
        <v>189</v>
      </c>
      <c r="AU125" s="410" t="s">
        <v>220</v>
      </c>
      <c r="AV125" s="410"/>
      <c r="AW125" s="410"/>
      <c r="AX125" s="410"/>
      <c r="AY125" s="410"/>
      <c r="AZ125" s="410"/>
      <c r="BA125" s="410"/>
      <c r="BB125" s="410" t="s">
        <v>219</v>
      </c>
      <c r="BC125" s="410"/>
      <c r="BD125" s="410"/>
      <c r="BE125" s="410" t="s">
        <v>201</v>
      </c>
      <c r="BF125" s="394" t="s">
        <v>217</v>
      </c>
      <c r="BG125" s="410"/>
      <c r="BH125" s="410"/>
      <c r="BI125" s="394"/>
      <c r="BJ125" s="394"/>
      <c r="BK125" s="396" t="s">
        <v>189</v>
      </c>
      <c r="BL125" s="410" t="s">
        <v>220</v>
      </c>
      <c r="BM125" s="410"/>
      <c r="BN125" s="410"/>
      <c r="BO125" s="410"/>
      <c r="BP125" s="410"/>
      <c r="BQ125" s="410"/>
      <c r="BR125" s="410"/>
    </row>
    <row r="126" spans="2:70" ht="18.75">
      <c r="B126" s="410" t="s">
        <v>219</v>
      </c>
      <c r="C126" s="410"/>
      <c r="D126" s="410"/>
      <c r="E126" s="410" t="s">
        <v>201</v>
      </c>
      <c r="F126" s="2781" t="e">
        <f>K121</f>
        <v>#REF!</v>
      </c>
      <c r="G126" s="2781"/>
      <c r="H126" s="2781"/>
      <c r="I126" s="396" t="s">
        <v>189</v>
      </c>
      <c r="J126" s="2781" t="e">
        <f>K121*(M22/100)</f>
        <v>#REF!</v>
      </c>
      <c r="K126" s="2781"/>
      <c r="L126" s="2781"/>
      <c r="M126" s="2781"/>
      <c r="N126" s="410"/>
      <c r="O126" s="410"/>
      <c r="P126" s="410"/>
      <c r="Q126" s="410"/>
      <c r="R126" s="410"/>
      <c r="S126" s="410"/>
      <c r="T126" s="410" t="s">
        <v>219</v>
      </c>
      <c r="U126" s="410"/>
      <c r="V126" s="410"/>
      <c r="W126" s="410" t="s">
        <v>201</v>
      </c>
      <c r="X126" s="2781" t="e">
        <f>AC121</f>
        <v>#REF!</v>
      </c>
      <c r="Y126" s="2781"/>
      <c r="Z126" s="2781"/>
      <c r="AA126" s="396" t="s">
        <v>189</v>
      </c>
      <c r="AB126" s="2781" t="e">
        <f>AC121*(AE22/100)</f>
        <v>#REF!</v>
      </c>
      <c r="AC126" s="2781"/>
      <c r="AD126" s="2781"/>
      <c r="AE126" s="2781"/>
      <c r="AF126" s="410"/>
      <c r="AG126" s="410"/>
      <c r="AH126" s="410"/>
      <c r="AI126" s="410"/>
      <c r="AJ126" s="410"/>
      <c r="AK126" s="410" t="s">
        <v>219</v>
      </c>
      <c r="AL126" s="410"/>
      <c r="AM126" s="410"/>
      <c r="AN126" s="410" t="s">
        <v>201</v>
      </c>
      <c r="AO126" s="2781" t="e">
        <f>AT121</f>
        <v>#REF!</v>
      </c>
      <c r="AP126" s="2781"/>
      <c r="AQ126" s="2781"/>
      <c r="AR126" s="396" t="s">
        <v>189</v>
      </c>
      <c r="AS126" s="2781" t="e">
        <f>AT121*(AV22/100)</f>
        <v>#REF!</v>
      </c>
      <c r="AT126" s="2781"/>
      <c r="AU126" s="2781"/>
      <c r="AV126" s="2781"/>
      <c r="AW126" s="410"/>
      <c r="AX126" s="410"/>
      <c r="AY126" s="410"/>
      <c r="AZ126" s="410"/>
      <c r="BA126" s="410"/>
      <c r="BB126" s="410" t="s">
        <v>219</v>
      </c>
      <c r="BC126" s="410"/>
      <c r="BD126" s="410"/>
      <c r="BE126" s="410" t="s">
        <v>201</v>
      </c>
      <c r="BF126" s="2781" t="e">
        <f>BK121</f>
        <v>#REF!</v>
      </c>
      <c r="BG126" s="2781"/>
      <c r="BH126" s="2781"/>
      <c r="BI126" s="396" t="s">
        <v>189</v>
      </c>
      <c r="BJ126" s="2781" t="e">
        <f>BK121*(BM22/100)</f>
        <v>#REF!</v>
      </c>
      <c r="BK126" s="2781"/>
      <c r="BL126" s="2781"/>
      <c r="BM126" s="2781"/>
      <c r="BN126" s="410"/>
      <c r="BO126" s="410"/>
      <c r="BP126" s="410"/>
      <c r="BQ126" s="410"/>
      <c r="BR126" s="410"/>
    </row>
    <row r="127" spans="2:70" ht="18.75">
      <c r="B127" s="410" t="s">
        <v>219</v>
      </c>
      <c r="C127" s="410"/>
      <c r="D127" s="410"/>
      <c r="E127" s="410" t="s">
        <v>201</v>
      </c>
      <c r="F127" s="2781" t="e">
        <f>F126-J126</f>
        <v>#REF!</v>
      </c>
      <c r="G127" s="2781"/>
      <c r="H127" s="2781"/>
      <c r="I127" s="410" t="s">
        <v>208</v>
      </c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 t="s">
        <v>219</v>
      </c>
      <c r="U127" s="410"/>
      <c r="V127" s="410"/>
      <c r="W127" s="410" t="s">
        <v>201</v>
      </c>
      <c r="X127" s="2781" t="e">
        <f>X126-AB126</f>
        <v>#REF!</v>
      </c>
      <c r="Y127" s="2781"/>
      <c r="Z127" s="2781"/>
      <c r="AA127" s="410" t="s">
        <v>208</v>
      </c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 t="s">
        <v>219</v>
      </c>
      <c r="AL127" s="410"/>
      <c r="AM127" s="410"/>
      <c r="AN127" s="410" t="s">
        <v>201</v>
      </c>
      <c r="AO127" s="2781" t="e">
        <f>AO126-AS126</f>
        <v>#REF!</v>
      </c>
      <c r="AP127" s="2781"/>
      <c r="AQ127" s="2781"/>
      <c r="AR127" s="410" t="s">
        <v>208</v>
      </c>
      <c r="AS127" s="410"/>
      <c r="AT127" s="410"/>
      <c r="AU127" s="410"/>
      <c r="AV127" s="410"/>
      <c r="AW127" s="410"/>
      <c r="AX127" s="410"/>
      <c r="AY127" s="410"/>
      <c r="AZ127" s="410"/>
      <c r="BA127" s="410"/>
      <c r="BB127" s="410" t="s">
        <v>219</v>
      </c>
      <c r="BC127" s="410"/>
      <c r="BD127" s="410"/>
      <c r="BE127" s="410" t="s">
        <v>201</v>
      </c>
      <c r="BF127" s="2781" t="e">
        <f>BF126-BJ126</f>
        <v>#REF!</v>
      </c>
      <c r="BG127" s="2781"/>
      <c r="BH127" s="2781"/>
      <c r="BI127" s="410" t="s">
        <v>208</v>
      </c>
      <c r="BJ127" s="410"/>
      <c r="BK127" s="410"/>
      <c r="BL127" s="410"/>
      <c r="BM127" s="410"/>
      <c r="BN127" s="410"/>
      <c r="BO127" s="410"/>
      <c r="BP127" s="410"/>
      <c r="BQ127" s="410"/>
      <c r="BR127" s="410"/>
    </row>
    <row r="128" spans="2:70" ht="15.75">
      <c r="B128" s="410"/>
      <c r="C128" s="410"/>
      <c r="D128" s="410"/>
      <c r="E128" s="410"/>
      <c r="F128" s="403"/>
      <c r="G128" s="396"/>
      <c r="H128" s="396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03"/>
      <c r="Y128" s="396"/>
      <c r="Z128" s="396"/>
      <c r="AA128" s="410"/>
      <c r="AB128" s="410"/>
      <c r="AC128" s="410"/>
      <c r="AD128" s="410"/>
      <c r="AE128" s="410"/>
      <c r="AF128" s="410"/>
      <c r="AG128" s="410"/>
      <c r="AH128" s="410"/>
      <c r="AI128" s="410"/>
      <c r="AJ128" s="410"/>
      <c r="AK128" s="410"/>
      <c r="AL128" s="410"/>
      <c r="AM128" s="410"/>
      <c r="AN128" s="410"/>
      <c r="AO128" s="403"/>
      <c r="AP128" s="396"/>
      <c r="AQ128" s="396"/>
      <c r="AR128" s="410"/>
      <c r="AS128" s="410"/>
      <c r="AT128" s="410"/>
      <c r="AU128" s="410"/>
      <c r="AV128" s="410"/>
      <c r="AW128" s="410"/>
      <c r="AX128" s="410"/>
      <c r="AY128" s="410"/>
      <c r="AZ128" s="410"/>
      <c r="BA128" s="410"/>
      <c r="BB128" s="410"/>
      <c r="BC128" s="410"/>
      <c r="BD128" s="410"/>
      <c r="BE128" s="410"/>
      <c r="BF128" s="403"/>
      <c r="BG128" s="396"/>
      <c r="BH128" s="396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</row>
    <row r="129" spans="2:70" ht="15.75">
      <c r="B129" s="399" t="s">
        <v>221</v>
      </c>
      <c r="C129" s="410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399" t="s">
        <v>221</v>
      </c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  <c r="AI129" s="410"/>
      <c r="AJ129" s="410"/>
      <c r="AK129" s="399" t="s">
        <v>221</v>
      </c>
      <c r="AL129" s="410"/>
      <c r="AM129" s="410"/>
      <c r="AN129" s="410"/>
      <c r="AO129" s="410"/>
      <c r="AP129" s="410"/>
      <c r="AQ129" s="410"/>
      <c r="AR129" s="410"/>
      <c r="AS129" s="410"/>
      <c r="AT129" s="410"/>
      <c r="AU129" s="410"/>
      <c r="AV129" s="410"/>
      <c r="AW129" s="410"/>
      <c r="AX129" s="410"/>
      <c r="AY129" s="410"/>
      <c r="AZ129" s="410"/>
      <c r="BA129" s="410"/>
      <c r="BB129" s="399" t="s">
        <v>221</v>
      </c>
      <c r="BC129" s="410"/>
      <c r="BD129" s="410"/>
      <c r="BE129" s="410"/>
      <c r="BF129" s="410"/>
      <c r="BG129" s="410"/>
      <c r="BH129" s="410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</row>
    <row r="130" spans="2:70" ht="15.75">
      <c r="B130" s="410"/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</row>
    <row r="131" spans="2:70" ht="18.75">
      <c r="B131" s="410" t="s">
        <v>222</v>
      </c>
      <c r="C131" s="410"/>
      <c r="D131" s="410"/>
      <c r="E131" s="410"/>
      <c r="F131" s="396" t="s">
        <v>201</v>
      </c>
      <c r="G131" s="410" t="s">
        <v>223</v>
      </c>
      <c r="H131" s="410"/>
      <c r="I131" s="410"/>
      <c r="J131" s="410"/>
      <c r="K131" s="410"/>
      <c r="L131" s="410"/>
      <c r="M131" s="410"/>
      <c r="N131" s="410"/>
      <c r="O131" s="410"/>
      <c r="P131" s="410"/>
      <c r="Q131" s="410">
        <v>60</v>
      </c>
      <c r="R131" s="410"/>
      <c r="S131" s="410"/>
      <c r="T131" s="410" t="s">
        <v>222</v>
      </c>
      <c r="U131" s="410"/>
      <c r="V131" s="410"/>
      <c r="W131" s="410"/>
      <c r="X131" s="396" t="s">
        <v>201</v>
      </c>
      <c r="Y131" s="410" t="s">
        <v>223</v>
      </c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 t="s">
        <v>222</v>
      </c>
      <c r="AL131" s="410"/>
      <c r="AM131" s="410"/>
      <c r="AN131" s="410"/>
      <c r="AO131" s="396" t="s">
        <v>201</v>
      </c>
      <c r="AP131" s="410" t="s">
        <v>223</v>
      </c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 t="s">
        <v>222</v>
      </c>
      <c r="BC131" s="410"/>
      <c r="BD131" s="410"/>
      <c r="BE131" s="410"/>
      <c r="BF131" s="396" t="s">
        <v>201</v>
      </c>
      <c r="BG131" s="410" t="s">
        <v>223</v>
      </c>
      <c r="BH131" s="410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</row>
    <row r="132" spans="2:70" ht="18.75">
      <c r="B132" s="410" t="s">
        <v>222</v>
      </c>
      <c r="C132" s="410"/>
      <c r="D132" s="410"/>
      <c r="E132" s="410"/>
      <c r="F132" s="396" t="s">
        <v>201</v>
      </c>
      <c r="G132" s="2781" t="e">
        <f>L83+L67</f>
        <v>#REF!</v>
      </c>
      <c r="H132" s="2781"/>
      <c r="I132" s="2781"/>
      <c r="J132" s="410" t="s">
        <v>208</v>
      </c>
      <c r="K132" s="410"/>
      <c r="L132" s="410"/>
      <c r="M132" s="410"/>
      <c r="N132" s="410"/>
      <c r="O132" s="410"/>
      <c r="P132" s="410"/>
      <c r="Q132" s="410">
        <v>35</v>
      </c>
      <c r="R132" s="410"/>
      <c r="S132" s="410"/>
      <c r="T132" s="410" t="s">
        <v>222</v>
      </c>
      <c r="U132" s="410"/>
      <c r="V132" s="410"/>
      <c r="W132" s="410"/>
      <c r="X132" s="396" t="s">
        <v>201</v>
      </c>
      <c r="Y132" s="2781" t="e">
        <f>AD83+AD67</f>
        <v>#REF!</v>
      </c>
      <c r="Z132" s="2781"/>
      <c r="AA132" s="2781"/>
      <c r="AB132" s="410" t="s">
        <v>208</v>
      </c>
      <c r="AC132" s="410"/>
      <c r="AD132" s="410"/>
      <c r="AE132" s="410"/>
      <c r="AF132" s="410"/>
      <c r="AG132" s="410"/>
      <c r="AH132" s="410"/>
      <c r="AI132" s="410"/>
      <c r="AJ132" s="410"/>
      <c r="AK132" s="410" t="s">
        <v>222</v>
      </c>
      <c r="AL132" s="410"/>
      <c r="AM132" s="410"/>
      <c r="AN132" s="410"/>
      <c r="AO132" s="396" t="s">
        <v>201</v>
      </c>
      <c r="AP132" s="2781" t="e">
        <f>AU83+AU67</f>
        <v>#REF!</v>
      </c>
      <c r="AQ132" s="2781"/>
      <c r="AR132" s="2781"/>
      <c r="AS132" s="410" t="s">
        <v>208</v>
      </c>
      <c r="AT132" s="410"/>
      <c r="AU132" s="410"/>
      <c r="AV132" s="410"/>
      <c r="AW132" s="410"/>
      <c r="AX132" s="410"/>
      <c r="AY132" s="410"/>
      <c r="AZ132" s="410"/>
      <c r="BA132" s="410"/>
      <c r="BB132" s="410" t="s">
        <v>222</v>
      </c>
      <c r="BC132" s="410"/>
      <c r="BD132" s="410"/>
      <c r="BE132" s="410"/>
      <c r="BF132" s="396" t="s">
        <v>201</v>
      </c>
      <c r="BG132" s="2781" t="e">
        <f>BL83+BL67</f>
        <v>#REF!</v>
      </c>
      <c r="BH132" s="2781"/>
      <c r="BI132" s="2781"/>
      <c r="BJ132" s="410" t="s">
        <v>208</v>
      </c>
      <c r="BK132" s="410"/>
      <c r="BL132" s="410"/>
      <c r="BM132" s="410"/>
      <c r="BN132" s="410"/>
      <c r="BO132" s="410"/>
      <c r="BP132" s="410"/>
      <c r="BQ132" s="410"/>
      <c r="BR132" s="410"/>
    </row>
    <row r="133" spans="2:70" ht="15.75">
      <c r="B133" s="410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1704">
        <v>41</v>
      </c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</row>
    <row r="134" spans="2:70" ht="15.75">
      <c r="B134" s="399" t="s">
        <v>224</v>
      </c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>
        <f>Q131+Q132+Q133</f>
        <v>136</v>
      </c>
      <c r="R134" s="410"/>
      <c r="S134" s="410"/>
      <c r="T134" s="399" t="s">
        <v>224</v>
      </c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399" t="s">
        <v>224</v>
      </c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399" t="s">
        <v>224</v>
      </c>
      <c r="BC134" s="410"/>
      <c r="BD134" s="410"/>
      <c r="BE134" s="410"/>
      <c r="BF134" s="410"/>
      <c r="BG134" s="410"/>
      <c r="BH134" s="410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</row>
    <row r="135" spans="2:70" ht="15.75">
      <c r="B135" s="410"/>
      <c r="C135" s="410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  <c r="AA135" s="410"/>
      <c r="AB135" s="410"/>
      <c r="AC135" s="410"/>
      <c r="AD135" s="410"/>
      <c r="AE135" s="410"/>
      <c r="AF135" s="410"/>
      <c r="AG135" s="410"/>
      <c r="AH135" s="410"/>
      <c r="AI135" s="410"/>
      <c r="AJ135" s="410"/>
      <c r="AK135" s="410"/>
      <c r="AL135" s="410"/>
      <c r="AM135" s="410"/>
      <c r="AN135" s="410"/>
      <c r="AO135" s="410"/>
      <c r="AP135" s="410"/>
      <c r="AQ135" s="410"/>
      <c r="AR135" s="410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</row>
    <row r="136" spans="2:70" ht="18.75">
      <c r="B136" s="410" t="s">
        <v>225</v>
      </c>
      <c r="C136" s="410"/>
      <c r="D136" s="410"/>
      <c r="E136" s="396" t="s">
        <v>201</v>
      </c>
      <c r="F136" s="410" t="s">
        <v>559</v>
      </c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 t="s">
        <v>225</v>
      </c>
      <c r="U136" s="410"/>
      <c r="V136" s="410"/>
      <c r="W136" s="396" t="s">
        <v>201</v>
      </c>
      <c r="X136" s="410" t="s">
        <v>559</v>
      </c>
      <c r="Y136" s="410"/>
      <c r="Z136" s="410"/>
      <c r="AA136" s="410"/>
      <c r="AB136" s="410"/>
      <c r="AC136" s="410"/>
      <c r="AD136" s="410"/>
      <c r="AE136" s="410"/>
      <c r="AF136" s="410"/>
      <c r="AG136" s="410"/>
      <c r="AH136" s="410"/>
      <c r="AI136" s="410"/>
      <c r="AJ136" s="410"/>
      <c r="AK136" s="410" t="s">
        <v>225</v>
      </c>
      <c r="AL136" s="410"/>
      <c r="AM136" s="410"/>
      <c r="AN136" s="396" t="s">
        <v>201</v>
      </c>
      <c r="AO136" s="410" t="s">
        <v>559</v>
      </c>
      <c r="AP136" s="410"/>
      <c r="AQ136" s="410"/>
      <c r="AR136" s="410"/>
      <c r="AS136" s="410"/>
      <c r="AT136" s="410"/>
      <c r="AU136" s="410"/>
      <c r="AV136" s="410"/>
      <c r="AW136" s="410"/>
      <c r="AX136" s="410"/>
      <c r="AY136" s="410"/>
      <c r="AZ136" s="410"/>
      <c r="BA136" s="410"/>
      <c r="BB136" s="410" t="s">
        <v>225</v>
      </c>
      <c r="BC136" s="410"/>
      <c r="BD136" s="410"/>
      <c r="BE136" s="396" t="s">
        <v>201</v>
      </c>
      <c r="BF136" s="410" t="s">
        <v>559</v>
      </c>
      <c r="BG136" s="410"/>
      <c r="BH136" s="410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</row>
    <row r="137" spans="2:70" ht="18.75">
      <c r="B137" s="410" t="s">
        <v>225</v>
      </c>
      <c r="C137" s="410"/>
      <c r="D137" s="410"/>
      <c r="E137" s="396" t="s">
        <v>201</v>
      </c>
      <c r="F137" s="411" t="s">
        <v>226</v>
      </c>
      <c r="G137" s="2781" t="e">
        <f>L67+L83</f>
        <v>#REF!</v>
      </c>
      <c r="H137" s="2781"/>
      <c r="I137" s="2781"/>
      <c r="J137" s="410" t="s">
        <v>189</v>
      </c>
      <c r="K137" s="2781" t="e">
        <f>J126</f>
        <v>#REF!</v>
      </c>
      <c r="L137" s="2781"/>
      <c r="M137" s="2781"/>
      <c r="N137" s="410" t="s">
        <v>227</v>
      </c>
      <c r="O137" s="2781">
        <f>'DADOS ÁREA 1'!K6</f>
        <v>30</v>
      </c>
      <c r="P137" s="2781"/>
      <c r="Q137" s="410"/>
      <c r="R137" s="2781"/>
      <c r="S137" s="2781"/>
      <c r="T137" s="2781"/>
      <c r="U137" s="2781"/>
      <c r="V137" s="410"/>
      <c r="W137" s="396" t="s">
        <v>201</v>
      </c>
      <c r="X137" s="411" t="s">
        <v>226</v>
      </c>
      <c r="Y137" s="2781" t="e">
        <f>AD67+AD83</f>
        <v>#REF!</v>
      </c>
      <c r="Z137" s="2781"/>
      <c r="AA137" s="2781"/>
      <c r="AB137" s="410" t="s">
        <v>189</v>
      </c>
      <c r="AC137" s="2781" t="e">
        <f>AB126</f>
        <v>#REF!</v>
      </c>
      <c r="AD137" s="2781"/>
      <c r="AE137" s="2781"/>
      <c r="AF137" s="410" t="s">
        <v>227</v>
      </c>
      <c r="AG137" s="2781">
        <f>O137</f>
        <v>30</v>
      </c>
      <c r="AH137" s="2781"/>
      <c r="AI137" s="410"/>
      <c r="AM137" s="410"/>
      <c r="AN137" s="396" t="s">
        <v>201</v>
      </c>
      <c r="AO137" s="411" t="s">
        <v>226</v>
      </c>
      <c r="AP137" s="2781" t="e">
        <f>AU67+AU83</f>
        <v>#REF!</v>
      </c>
      <c r="AQ137" s="2781"/>
      <c r="AR137" s="2781"/>
      <c r="AS137" s="410" t="s">
        <v>189</v>
      </c>
      <c r="AT137" s="2781" t="e">
        <f>AS126</f>
        <v>#REF!</v>
      </c>
      <c r="AU137" s="2781"/>
      <c r="AV137" s="2781"/>
      <c r="AW137" s="410" t="s">
        <v>227</v>
      </c>
      <c r="AX137" s="2781">
        <f>AG137</f>
        <v>30</v>
      </c>
      <c r="AY137" s="2781"/>
      <c r="AZ137" s="410"/>
      <c r="BD137" s="410"/>
      <c r="BE137" s="396" t="s">
        <v>201</v>
      </c>
      <c r="BF137" s="411" t="s">
        <v>226</v>
      </c>
      <c r="BG137" s="2781" t="e">
        <f>BL67+BL83</f>
        <v>#REF!</v>
      </c>
      <c r="BH137" s="2781"/>
      <c r="BI137" s="2781"/>
      <c r="BJ137" s="410" t="s">
        <v>189</v>
      </c>
      <c r="BK137" s="2781" t="e">
        <f>BJ126</f>
        <v>#REF!</v>
      </c>
      <c r="BL137" s="2781"/>
      <c r="BM137" s="2781"/>
      <c r="BN137" s="410" t="s">
        <v>227</v>
      </c>
      <c r="BO137" s="2781">
        <f>AX137</f>
        <v>30</v>
      </c>
      <c r="BP137" s="2781"/>
      <c r="BQ137" s="410"/>
    </row>
    <row r="138" spans="2:70" ht="18.75">
      <c r="B138" s="410" t="s">
        <v>225</v>
      </c>
      <c r="C138" s="410"/>
      <c r="D138" s="410"/>
      <c r="E138" s="396" t="s">
        <v>201</v>
      </c>
      <c r="F138" s="2781" t="e">
        <f>(G137-K137)*O137</f>
        <v>#REF!</v>
      </c>
      <c r="G138" s="2781"/>
      <c r="H138" s="2781"/>
      <c r="I138" s="2781"/>
      <c r="J138" s="410" t="s">
        <v>208</v>
      </c>
      <c r="K138" s="410"/>
      <c r="L138" s="410"/>
      <c r="M138" s="410"/>
      <c r="N138" s="410"/>
      <c r="O138" s="410"/>
      <c r="P138" s="410"/>
      <c r="Q138" s="410"/>
      <c r="R138" s="410"/>
      <c r="S138" s="410"/>
      <c r="T138" s="410" t="s">
        <v>225</v>
      </c>
      <c r="U138" s="410"/>
      <c r="V138" s="410"/>
      <c r="W138" s="396" t="s">
        <v>201</v>
      </c>
      <c r="X138" s="2781" t="e">
        <f>(Y137-AC137)*AG137</f>
        <v>#REF!</v>
      </c>
      <c r="Y138" s="2781"/>
      <c r="Z138" s="2781"/>
      <c r="AA138" s="2781"/>
      <c r="AB138" s="410" t="s">
        <v>208</v>
      </c>
      <c r="AC138" s="410"/>
      <c r="AD138" s="410"/>
      <c r="AE138" s="410"/>
      <c r="AF138" s="410"/>
      <c r="AG138" s="410"/>
      <c r="AH138" s="410"/>
      <c r="AI138" s="410"/>
      <c r="AJ138" s="410"/>
      <c r="AK138" s="410" t="s">
        <v>225</v>
      </c>
      <c r="AL138" s="410"/>
      <c r="AM138" s="410"/>
      <c r="AN138" s="396" t="s">
        <v>201</v>
      </c>
      <c r="AO138" s="2781" t="e">
        <f>(AP137-AT137)*AX137</f>
        <v>#REF!</v>
      </c>
      <c r="AP138" s="2781"/>
      <c r="AQ138" s="2781"/>
      <c r="AR138" s="2781"/>
      <c r="AS138" s="410" t="s">
        <v>208</v>
      </c>
      <c r="AT138" s="410"/>
      <c r="AU138" s="410"/>
      <c r="AV138" s="410"/>
      <c r="AW138" s="410"/>
      <c r="AX138" s="410"/>
      <c r="AY138" s="410"/>
      <c r="AZ138" s="410"/>
      <c r="BA138" s="410"/>
      <c r="BB138" s="410" t="s">
        <v>225</v>
      </c>
      <c r="BC138" s="410"/>
      <c r="BD138" s="410"/>
      <c r="BE138" s="396" t="s">
        <v>201</v>
      </c>
      <c r="BF138" s="2781" t="e">
        <f>(BG137-BK137)*BO137+BR137*BV137</f>
        <v>#REF!</v>
      </c>
      <c r="BG138" s="2781"/>
      <c r="BH138" s="2781"/>
      <c r="BI138" s="2781"/>
      <c r="BJ138" s="410" t="s">
        <v>208</v>
      </c>
      <c r="BK138" s="410"/>
      <c r="BL138" s="410"/>
      <c r="BM138" s="410"/>
      <c r="BN138" s="410"/>
      <c r="BO138" s="410"/>
      <c r="BP138" s="410"/>
      <c r="BQ138" s="410"/>
      <c r="BR138" s="410"/>
    </row>
    <row r="139" spans="2:70" ht="15.75">
      <c r="B139" s="410"/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  <c r="AA139" s="410"/>
      <c r="AB139" s="410"/>
      <c r="AC139" s="410"/>
      <c r="AD139" s="410"/>
      <c r="AE139" s="410"/>
      <c r="AF139" s="410"/>
      <c r="AG139" s="410"/>
      <c r="AH139" s="410"/>
      <c r="AI139" s="410"/>
      <c r="AJ139" s="410"/>
      <c r="AK139" s="410"/>
      <c r="AL139" s="410"/>
      <c r="AM139" s="410"/>
      <c r="AN139" s="410"/>
      <c r="AO139" s="410"/>
      <c r="AP139" s="410"/>
      <c r="AQ139" s="410"/>
      <c r="AR139" s="410"/>
      <c r="AS139" s="410"/>
      <c r="AT139" s="410"/>
      <c r="AU139" s="410"/>
      <c r="AV139" s="410"/>
      <c r="AW139" s="410"/>
      <c r="AX139" s="410"/>
      <c r="AY139" s="410"/>
      <c r="AZ139" s="410"/>
      <c r="BA139" s="410"/>
      <c r="BB139" s="410"/>
      <c r="BC139" s="410"/>
      <c r="BD139" s="410"/>
      <c r="BE139" s="410"/>
      <c r="BF139" s="410"/>
      <c r="BG139" s="410"/>
      <c r="BH139" s="410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</row>
    <row r="140" spans="2:70" ht="15.75" hidden="1" customHeight="1">
      <c r="B140" s="399" t="s">
        <v>230</v>
      </c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399" t="s">
        <v>230</v>
      </c>
      <c r="U140" s="410"/>
      <c r="V140" s="410"/>
      <c r="W140" s="410"/>
      <c r="X140" s="410"/>
      <c r="Y140" s="410"/>
      <c r="Z140" s="410"/>
      <c r="AA140" s="410"/>
      <c r="AB140" s="410"/>
      <c r="AC140" s="410"/>
      <c r="AD140" s="410"/>
      <c r="AE140" s="410"/>
      <c r="AF140" s="410"/>
      <c r="AG140" s="410"/>
      <c r="AH140" s="410"/>
      <c r="AI140" s="410"/>
      <c r="AJ140" s="410"/>
      <c r="AK140" s="399" t="s">
        <v>230</v>
      </c>
      <c r="AL140" s="410"/>
      <c r="AM140" s="410"/>
      <c r="AN140" s="410"/>
      <c r="AO140" s="410"/>
      <c r="AP140" s="410"/>
      <c r="AQ140" s="410"/>
      <c r="AR140" s="410"/>
      <c r="AS140" s="410"/>
      <c r="AT140" s="410"/>
      <c r="AU140" s="410"/>
      <c r="AV140" s="410"/>
      <c r="AW140" s="410"/>
      <c r="AX140" s="410"/>
      <c r="AY140" s="410"/>
      <c r="AZ140" s="410"/>
      <c r="BA140" s="410"/>
      <c r="BB140" s="399" t="s">
        <v>230</v>
      </c>
      <c r="BC140" s="410"/>
      <c r="BD140" s="410"/>
      <c r="BE140" s="410"/>
      <c r="BF140" s="410"/>
      <c r="BG140" s="410"/>
      <c r="BH140" s="410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</row>
    <row r="141" spans="2:70" ht="15.75" hidden="1" customHeight="1"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0"/>
      <c r="Y141" s="410"/>
      <c r="Z141" s="410"/>
      <c r="AA141" s="410"/>
      <c r="AB141" s="410"/>
      <c r="AC141" s="410"/>
      <c r="AD141" s="410"/>
      <c r="AE141" s="410"/>
      <c r="AF141" s="410"/>
      <c r="AG141" s="410"/>
      <c r="AH141" s="410"/>
      <c r="AI141" s="410"/>
      <c r="AJ141" s="410"/>
      <c r="AK141" s="410"/>
      <c r="AL141" s="410"/>
      <c r="AM141" s="410"/>
      <c r="AN141" s="410"/>
      <c r="AO141" s="410"/>
      <c r="AP141" s="410"/>
      <c r="AQ141" s="410"/>
      <c r="AR141" s="410"/>
      <c r="AS141" s="410"/>
      <c r="AT141" s="410"/>
      <c r="AU141" s="410"/>
      <c r="AV141" s="410"/>
      <c r="AW141" s="410"/>
      <c r="AX141" s="410"/>
      <c r="AY141" s="410"/>
      <c r="AZ141" s="410"/>
      <c r="BA141" s="410"/>
      <c r="BB141" s="410"/>
      <c r="BC141" s="410"/>
      <c r="BD141" s="410"/>
      <c r="BE141" s="410"/>
      <c r="BF141" s="410"/>
      <c r="BG141" s="410"/>
      <c r="BH141" s="410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</row>
    <row r="142" spans="2:70" ht="18.75" hidden="1" customHeight="1">
      <c r="B142" s="2781" t="s">
        <v>203</v>
      </c>
      <c r="C142" s="2781"/>
      <c r="D142" s="2781"/>
      <c r="E142" s="2781"/>
      <c r="F142" s="2781"/>
      <c r="G142" s="2781"/>
      <c r="H142" s="394"/>
      <c r="I142" s="394"/>
      <c r="J142" s="394"/>
      <c r="K142" s="2781" t="s">
        <v>231</v>
      </c>
      <c r="L142" s="2781"/>
      <c r="M142" s="2781"/>
      <c r="N142" s="2781"/>
      <c r="O142" s="2781"/>
      <c r="P142" s="2781"/>
      <c r="Q142" s="2781"/>
      <c r="R142" s="2781"/>
      <c r="S142" s="2781"/>
      <c r="T142" s="2781"/>
      <c r="U142" s="2781"/>
      <c r="V142" s="2781"/>
      <c r="W142" s="2781"/>
      <c r="X142" s="2781"/>
      <c r="Y142" s="2781"/>
      <c r="Z142" s="2781"/>
      <c r="AA142" s="2781"/>
      <c r="AB142" s="2781"/>
    </row>
    <row r="143" spans="2:70" ht="15.75" hidden="1" customHeight="1">
      <c r="B143" s="410"/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10"/>
      <c r="AC143" s="410"/>
      <c r="AD143" s="410"/>
      <c r="AE143" s="410"/>
      <c r="AF143" s="410"/>
      <c r="AG143" s="410"/>
      <c r="AH143" s="410"/>
      <c r="AI143" s="410"/>
      <c r="AJ143" s="410"/>
      <c r="AK143" s="410"/>
      <c r="AL143" s="410"/>
      <c r="AM143" s="410"/>
      <c r="AN143" s="410"/>
      <c r="AO143" s="410"/>
      <c r="AP143" s="410"/>
      <c r="AQ143" s="410"/>
      <c r="AR143" s="410"/>
      <c r="AS143" s="410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0"/>
      <c r="BD143" s="410"/>
      <c r="BE143" s="410"/>
      <c r="BF143" s="410"/>
      <c r="BG143" s="410"/>
      <c r="BH143" s="410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</row>
    <row r="144" spans="2:70" ht="18.75" hidden="1" customHeight="1">
      <c r="B144" s="2781" t="s">
        <v>205</v>
      </c>
      <c r="C144" s="2781"/>
      <c r="D144" s="2781"/>
      <c r="E144" s="2781"/>
      <c r="F144" s="2781"/>
      <c r="G144" s="2781"/>
      <c r="H144" s="394"/>
      <c r="I144" s="394"/>
      <c r="J144" s="394"/>
      <c r="K144" s="2781" t="s">
        <v>232</v>
      </c>
      <c r="L144" s="2781"/>
      <c r="M144" s="2781"/>
      <c r="N144" s="2781"/>
      <c r="O144" s="2781"/>
      <c r="P144" s="2781"/>
      <c r="Q144" s="2781"/>
      <c r="R144" s="2781"/>
      <c r="S144" s="2781"/>
      <c r="T144" s="2781"/>
      <c r="U144" s="2781"/>
      <c r="V144" s="2781"/>
      <c r="W144" s="2781"/>
      <c r="X144" s="2781"/>
      <c r="Y144" s="2781"/>
      <c r="Z144" s="2781"/>
      <c r="AA144" s="2781"/>
      <c r="AB144" s="2781"/>
    </row>
    <row r="145" spans="2:70" ht="15.75" hidden="1" customHeight="1">
      <c r="B145" s="410"/>
      <c r="C145" s="410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  <c r="AA145" s="410"/>
      <c r="AB145" s="410"/>
      <c r="AC145" s="410"/>
      <c r="AD145" s="410"/>
      <c r="AE145" s="410"/>
      <c r="AF145" s="410"/>
      <c r="AG145" s="410"/>
      <c r="AH145" s="410"/>
      <c r="AI145" s="410"/>
      <c r="AJ145" s="410"/>
      <c r="AK145" s="410"/>
      <c r="AL145" s="410"/>
      <c r="AM145" s="410"/>
      <c r="AN145" s="410"/>
      <c r="AO145" s="410"/>
      <c r="AP145" s="410"/>
      <c r="AQ145" s="410"/>
      <c r="AR145" s="410"/>
      <c r="AS145" s="410"/>
      <c r="AT145" s="410"/>
      <c r="AU145" s="410"/>
      <c r="AV145" s="410"/>
      <c r="AW145" s="410"/>
      <c r="AX145" s="410"/>
      <c r="AY145" s="410"/>
      <c r="AZ145" s="410"/>
      <c r="BA145" s="410"/>
      <c r="BB145" s="410"/>
      <c r="BC145" s="410"/>
      <c r="BD145" s="410"/>
      <c r="BE145" s="410"/>
      <c r="BF145" s="410"/>
      <c r="BG145" s="410"/>
      <c r="BH145" s="410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</row>
    <row r="146" spans="2:70" ht="18.75" hidden="1" customHeight="1">
      <c r="B146" s="396" t="s">
        <v>198</v>
      </c>
      <c r="C146" s="2781">
        <v>0.5</v>
      </c>
      <c r="D146" s="2781"/>
      <c r="E146" s="394" t="s">
        <v>199</v>
      </c>
      <c r="F146" s="400"/>
      <c r="G146" s="400"/>
      <c r="H146" s="400" t="s">
        <v>233</v>
      </c>
      <c r="I146" s="400"/>
      <c r="J146" s="400"/>
      <c r="K146" s="2781">
        <f>IF(M11="-",0,3*C146*M11*E11)</f>
        <v>0</v>
      </c>
      <c r="L146" s="2781"/>
      <c r="M146" s="2781"/>
      <c r="N146" s="410" t="s">
        <v>208</v>
      </c>
      <c r="O146" s="394"/>
      <c r="P146" s="410"/>
      <c r="Q146" s="410"/>
      <c r="R146" s="410"/>
      <c r="S146" s="410"/>
      <c r="T146" s="396" t="s">
        <v>198</v>
      </c>
      <c r="U146" s="2781">
        <v>0.5</v>
      </c>
      <c r="V146" s="2781"/>
      <c r="W146" s="394" t="s">
        <v>199</v>
      </c>
      <c r="X146" s="400"/>
      <c r="Y146" s="400"/>
      <c r="Z146" s="400" t="s">
        <v>233</v>
      </c>
      <c r="AA146" s="400"/>
      <c r="AB146" s="400"/>
      <c r="AC146" s="2781">
        <f>IF(AE11="-",0,3*U146*AE11*W11)</f>
        <v>0</v>
      </c>
      <c r="AD146" s="2781"/>
      <c r="AE146" s="2781"/>
      <c r="AF146" s="410" t="s">
        <v>208</v>
      </c>
      <c r="AG146" s="394"/>
      <c r="AH146" s="410"/>
      <c r="AI146" s="410"/>
      <c r="AJ146" s="410"/>
      <c r="AK146" s="396" t="s">
        <v>198</v>
      </c>
      <c r="AL146" s="2781">
        <v>0.5</v>
      </c>
      <c r="AM146" s="2781"/>
      <c r="AN146" s="394" t="s">
        <v>199</v>
      </c>
      <c r="AO146" s="400"/>
      <c r="AP146" s="400"/>
      <c r="AQ146" s="400" t="s">
        <v>233</v>
      </c>
      <c r="AR146" s="400"/>
      <c r="AS146" s="400"/>
      <c r="AT146" s="2781">
        <f>IF(AV11="-",0,3*AL146*AV11*AN11)</f>
        <v>0</v>
      </c>
      <c r="AU146" s="2781"/>
      <c r="AV146" s="2781"/>
      <c r="AW146" s="410" t="s">
        <v>208</v>
      </c>
      <c r="AX146" s="394"/>
      <c r="AY146" s="410"/>
      <c r="AZ146" s="410"/>
      <c r="BA146" s="410"/>
      <c r="BB146" s="396" t="s">
        <v>198</v>
      </c>
      <c r="BC146" s="2781">
        <v>0.5</v>
      </c>
      <c r="BD146" s="2781"/>
      <c r="BE146" s="394" t="s">
        <v>199</v>
      </c>
      <c r="BF146" s="400"/>
      <c r="BG146" s="400"/>
      <c r="BH146" s="400" t="s">
        <v>233</v>
      </c>
      <c r="BI146" s="400"/>
      <c r="BJ146" s="400"/>
      <c r="BK146" s="2781">
        <f>IF(BM11="-",0,3*BC146*BM11*BE11)</f>
        <v>0</v>
      </c>
      <c r="BL146" s="2781"/>
      <c r="BM146" s="2781"/>
      <c r="BN146" s="410" t="s">
        <v>208</v>
      </c>
      <c r="BO146" s="394"/>
      <c r="BP146" s="410"/>
      <c r="BQ146" s="410"/>
      <c r="BR146" s="410"/>
    </row>
    <row r="147" spans="2:70" ht="18.75" hidden="1" customHeight="1">
      <c r="B147" s="396" t="s">
        <v>198</v>
      </c>
      <c r="C147" s="2781">
        <v>0.6</v>
      </c>
      <c r="D147" s="2781"/>
      <c r="E147" s="394" t="s">
        <v>199</v>
      </c>
      <c r="F147" s="400"/>
      <c r="G147" s="400"/>
      <c r="H147" s="400" t="s">
        <v>233</v>
      </c>
      <c r="I147" s="400"/>
      <c r="J147" s="400"/>
      <c r="K147" s="2781">
        <f>IF(M12="-",0,3*C147*M12*E12)</f>
        <v>0</v>
      </c>
      <c r="L147" s="2781"/>
      <c r="M147" s="2781"/>
      <c r="N147" s="410" t="s">
        <v>208</v>
      </c>
      <c r="O147" s="394"/>
      <c r="P147" s="410"/>
      <c r="Q147" s="410"/>
      <c r="R147" s="410"/>
      <c r="S147" s="410"/>
      <c r="T147" s="396" t="s">
        <v>198</v>
      </c>
      <c r="U147" s="2781">
        <v>0.6</v>
      </c>
      <c r="V147" s="2781"/>
      <c r="W147" s="394" t="s">
        <v>199</v>
      </c>
      <c r="X147" s="400"/>
      <c r="Y147" s="400"/>
      <c r="Z147" s="400" t="s">
        <v>233</v>
      </c>
      <c r="AA147" s="400"/>
      <c r="AB147" s="400"/>
      <c r="AC147" s="2781">
        <f>IF(AE12="-",0,3*U147*AE12*W12)</f>
        <v>0</v>
      </c>
      <c r="AD147" s="2781"/>
      <c r="AE147" s="2781"/>
      <c r="AF147" s="410" t="s">
        <v>208</v>
      </c>
      <c r="AG147" s="394"/>
      <c r="AH147" s="410"/>
      <c r="AI147" s="410"/>
      <c r="AJ147" s="410"/>
      <c r="AK147" s="396" t="s">
        <v>198</v>
      </c>
      <c r="AL147" s="2781">
        <v>0.6</v>
      </c>
      <c r="AM147" s="2781"/>
      <c r="AN147" s="394" t="s">
        <v>199</v>
      </c>
      <c r="AO147" s="400"/>
      <c r="AP147" s="400"/>
      <c r="AQ147" s="400" t="s">
        <v>233</v>
      </c>
      <c r="AR147" s="400"/>
      <c r="AS147" s="400"/>
      <c r="AT147" s="2781">
        <f>IF(AV12="-",0,3*AL147*AV12*AN12)</f>
        <v>0</v>
      </c>
      <c r="AU147" s="2781"/>
      <c r="AV147" s="2781"/>
      <c r="AW147" s="410" t="s">
        <v>208</v>
      </c>
      <c r="AX147" s="394"/>
      <c r="AY147" s="410"/>
      <c r="AZ147" s="410"/>
      <c r="BA147" s="410"/>
      <c r="BB147" s="396" t="s">
        <v>198</v>
      </c>
      <c r="BC147" s="2781">
        <v>0.6</v>
      </c>
      <c r="BD147" s="2781"/>
      <c r="BE147" s="394" t="s">
        <v>199</v>
      </c>
      <c r="BF147" s="400"/>
      <c r="BG147" s="400"/>
      <c r="BH147" s="400" t="s">
        <v>233</v>
      </c>
      <c r="BI147" s="400"/>
      <c r="BJ147" s="400"/>
      <c r="BK147" s="2781">
        <f>IF(BM12="-",0,3*BC147*BM12*BE12)</f>
        <v>0</v>
      </c>
      <c r="BL147" s="2781"/>
      <c r="BM147" s="2781"/>
      <c r="BN147" s="410" t="s">
        <v>208</v>
      </c>
      <c r="BO147" s="394"/>
      <c r="BP147" s="410"/>
      <c r="BQ147" s="410"/>
      <c r="BR147" s="410"/>
    </row>
    <row r="148" spans="2:70" ht="15.75" hidden="1" customHeight="1">
      <c r="B148" s="396"/>
      <c r="C148" s="403"/>
      <c r="D148" s="403"/>
      <c r="E148" s="394"/>
      <c r="F148" s="400"/>
      <c r="G148" s="400"/>
      <c r="H148" s="400"/>
      <c r="I148" s="400"/>
      <c r="J148" s="400"/>
      <c r="K148" s="2781"/>
      <c r="L148" s="2781"/>
      <c r="M148" s="2781"/>
      <c r="N148" s="410"/>
      <c r="O148" s="394"/>
      <c r="P148" s="410"/>
      <c r="Q148" s="410"/>
      <c r="R148" s="410"/>
      <c r="S148" s="410"/>
      <c r="T148" s="396"/>
      <c r="U148" s="403"/>
      <c r="V148" s="403"/>
      <c r="W148" s="394"/>
      <c r="X148" s="400"/>
      <c r="Y148" s="400"/>
      <c r="Z148" s="400"/>
      <c r="AA148" s="400"/>
      <c r="AB148" s="400"/>
      <c r="AC148" s="2781"/>
      <c r="AD148" s="2781"/>
      <c r="AE148" s="2781"/>
      <c r="AF148" s="410"/>
      <c r="AG148" s="394"/>
      <c r="AH148" s="410"/>
      <c r="AI148" s="410"/>
      <c r="AJ148" s="410"/>
      <c r="AK148" s="396"/>
      <c r="AL148" s="403"/>
      <c r="AM148" s="403"/>
      <c r="AN148" s="394"/>
      <c r="AO148" s="400"/>
      <c r="AP148" s="400"/>
      <c r="AQ148" s="400"/>
      <c r="AR148" s="400"/>
      <c r="AS148" s="400"/>
      <c r="AT148" s="2781"/>
      <c r="AU148" s="2781"/>
      <c r="AV148" s="2781"/>
      <c r="AW148" s="410"/>
      <c r="AX148" s="394"/>
      <c r="AY148" s="410"/>
      <c r="AZ148" s="410"/>
      <c r="BA148" s="410"/>
      <c r="BB148" s="396"/>
      <c r="BC148" s="403"/>
      <c r="BD148" s="403"/>
      <c r="BE148" s="394"/>
      <c r="BF148" s="400"/>
      <c r="BG148" s="400"/>
      <c r="BH148" s="400"/>
      <c r="BI148" s="400"/>
      <c r="BJ148" s="400"/>
      <c r="BK148" s="2781"/>
      <c r="BL148" s="2781"/>
      <c r="BM148" s="2781"/>
      <c r="BN148" s="410"/>
      <c r="BO148" s="394"/>
      <c r="BP148" s="410"/>
      <c r="BQ148" s="410"/>
      <c r="BR148" s="410"/>
    </row>
    <row r="149" spans="2:70" ht="18.75" hidden="1" customHeight="1">
      <c r="B149" s="396" t="s">
        <v>198</v>
      </c>
      <c r="C149" s="2781">
        <v>0.8</v>
      </c>
      <c r="D149" s="2781"/>
      <c r="E149" s="394" t="s">
        <v>199</v>
      </c>
      <c r="F149" s="394"/>
      <c r="G149" s="394"/>
      <c r="H149" s="400" t="s">
        <v>233</v>
      </c>
      <c r="I149" s="400"/>
      <c r="J149" s="400"/>
      <c r="K149" s="2781">
        <f>IF(M15="-",0,(1.2+C149)*M15*E15)</f>
        <v>0</v>
      </c>
      <c r="L149" s="2781"/>
      <c r="M149" s="2781"/>
      <c r="N149" s="410" t="s">
        <v>208</v>
      </c>
      <c r="O149" s="394"/>
      <c r="P149" s="410"/>
      <c r="Q149" s="410"/>
      <c r="R149" s="410"/>
      <c r="S149" s="410"/>
      <c r="T149" s="396" t="s">
        <v>198</v>
      </c>
      <c r="U149" s="2781">
        <v>0.8</v>
      </c>
      <c r="V149" s="2781"/>
      <c r="W149" s="394" t="s">
        <v>199</v>
      </c>
      <c r="X149" s="394"/>
      <c r="Y149" s="394"/>
      <c r="Z149" s="400" t="s">
        <v>233</v>
      </c>
      <c r="AA149" s="400"/>
      <c r="AB149" s="400"/>
      <c r="AC149" s="2781">
        <f>IF(AE15="-",0,(1.2+U149)*AE15*W15)</f>
        <v>0</v>
      </c>
      <c r="AD149" s="2781"/>
      <c r="AE149" s="2781"/>
      <c r="AF149" s="410" t="s">
        <v>208</v>
      </c>
      <c r="AG149" s="394"/>
      <c r="AH149" s="410"/>
      <c r="AI149" s="410"/>
      <c r="AJ149" s="410"/>
      <c r="AK149" s="396" t="s">
        <v>198</v>
      </c>
      <c r="AL149" s="2781">
        <v>0.8</v>
      </c>
      <c r="AM149" s="2781"/>
      <c r="AN149" s="394" t="s">
        <v>199</v>
      </c>
      <c r="AO149" s="394"/>
      <c r="AP149" s="394"/>
      <c r="AQ149" s="400" t="s">
        <v>233</v>
      </c>
      <c r="AR149" s="400"/>
      <c r="AS149" s="400"/>
      <c r="AT149" s="2781">
        <f>IF(AV15="-",0,(1.2+AL149)*AV15*AN15)</f>
        <v>0</v>
      </c>
      <c r="AU149" s="2781"/>
      <c r="AV149" s="2781"/>
      <c r="AW149" s="410" t="s">
        <v>208</v>
      </c>
      <c r="AX149" s="394"/>
      <c r="AY149" s="410"/>
      <c r="AZ149" s="410"/>
      <c r="BA149" s="410"/>
      <c r="BB149" s="396" t="s">
        <v>198</v>
      </c>
      <c r="BC149" s="2781">
        <v>0.8</v>
      </c>
      <c r="BD149" s="2781"/>
      <c r="BE149" s="394" t="s">
        <v>199</v>
      </c>
      <c r="BF149" s="394"/>
      <c r="BG149" s="394"/>
      <c r="BH149" s="400" t="s">
        <v>233</v>
      </c>
      <c r="BI149" s="400"/>
      <c r="BJ149" s="400"/>
      <c r="BK149" s="2781">
        <f>IF(BM15="-",0,(1.2+BC149)*BM15*BE15)</f>
        <v>0</v>
      </c>
      <c r="BL149" s="2781"/>
      <c r="BM149" s="2781"/>
      <c r="BN149" s="410" t="s">
        <v>208</v>
      </c>
      <c r="BO149" s="394"/>
      <c r="BP149" s="410"/>
      <c r="BQ149" s="410"/>
      <c r="BR149" s="410"/>
    </row>
    <row r="150" spans="2:70" ht="18.75" hidden="1" customHeight="1">
      <c r="B150" s="396" t="s">
        <v>198</v>
      </c>
      <c r="C150" s="2781">
        <v>1</v>
      </c>
      <c r="D150" s="2781"/>
      <c r="E150" s="394" t="s">
        <v>199</v>
      </c>
      <c r="F150" s="394"/>
      <c r="G150" s="394"/>
      <c r="H150" s="400" t="s">
        <v>233</v>
      </c>
      <c r="I150" s="400"/>
      <c r="J150" s="400"/>
      <c r="K150" s="2781">
        <f>(1.2+C150)*M16*E16</f>
        <v>0</v>
      </c>
      <c r="L150" s="2781"/>
      <c r="M150" s="2781"/>
      <c r="N150" s="410" t="s">
        <v>208</v>
      </c>
      <c r="O150" s="394"/>
      <c r="P150" s="410"/>
      <c r="Q150" s="410"/>
      <c r="R150" s="410"/>
      <c r="S150" s="410"/>
      <c r="T150" s="396" t="s">
        <v>198</v>
      </c>
      <c r="U150" s="2781">
        <v>1</v>
      </c>
      <c r="V150" s="2781"/>
      <c r="W150" s="394" t="s">
        <v>199</v>
      </c>
      <c r="X150" s="394"/>
      <c r="Y150" s="394"/>
      <c r="Z150" s="400" t="s">
        <v>233</v>
      </c>
      <c r="AA150" s="400"/>
      <c r="AB150" s="400"/>
      <c r="AC150" s="2781">
        <f>(1.2+U150)*AE16*W16</f>
        <v>0</v>
      </c>
      <c r="AD150" s="2781"/>
      <c r="AE150" s="2781"/>
      <c r="AF150" s="410" t="s">
        <v>208</v>
      </c>
      <c r="AG150" s="394"/>
      <c r="AH150" s="410"/>
      <c r="AI150" s="410"/>
      <c r="AJ150" s="410"/>
      <c r="AK150" s="396" t="s">
        <v>198</v>
      </c>
      <c r="AL150" s="2781">
        <v>1</v>
      </c>
      <c r="AM150" s="2781"/>
      <c r="AN150" s="394" t="s">
        <v>199</v>
      </c>
      <c r="AO150" s="394"/>
      <c r="AP150" s="394"/>
      <c r="AQ150" s="400" t="s">
        <v>233</v>
      </c>
      <c r="AR150" s="400"/>
      <c r="AS150" s="400"/>
      <c r="AT150" s="2781">
        <f>(1.2+AL150)*AV16*AN16</f>
        <v>0</v>
      </c>
      <c r="AU150" s="2781"/>
      <c r="AV150" s="2781"/>
      <c r="AW150" s="410" t="s">
        <v>208</v>
      </c>
      <c r="AX150" s="394"/>
      <c r="AY150" s="410"/>
      <c r="AZ150" s="410"/>
      <c r="BA150" s="410"/>
      <c r="BB150" s="396" t="s">
        <v>198</v>
      </c>
      <c r="BC150" s="2781">
        <v>1</v>
      </c>
      <c r="BD150" s="2781"/>
      <c r="BE150" s="394" t="s">
        <v>199</v>
      </c>
      <c r="BF150" s="394"/>
      <c r="BG150" s="394"/>
      <c r="BH150" s="400" t="s">
        <v>233</v>
      </c>
      <c r="BI150" s="400"/>
      <c r="BJ150" s="400"/>
      <c r="BK150" s="2781">
        <f>(1.2+BC150)*BM16*BE16</f>
        <v>0</v>
      </c>
      <c r="BL150" s="2781"/>
      <c r="BM150" s="2781"/>
      <c r="BN150" s="410" t="s">
        <v>208</v>
      </c>
      <c r="BO150" s="394"/>
      <c r="BP150" s="410"/>
      <c r="BQ150" s="410"/>
      <c r="BR150" s="410"/>
    </row>
    <row r="151" spans="2:70" ht="18.75" hidden="1" customHeight="1">
      <c r="B151" s="396" t="s">
        <v>198</v>
      </c>
      <c r="C151" s="2781">
        <v>1.2</v>
      </c>
      <c r="D151" s="2781"/>
      <c r="E151" s="394" t="s">
        <v>199</v>
      </c>
      <c r="F151" s="394"/>
      <c r="G151" s="394"/>
      <c r="H151" s="400" t="s">
        <v>233</v>
      </c>
      <c r="I151" s="400"/>
      <c r="J151" s="400"/>
      <c r="K151" s="2781">
        <f>(1.2+C151)*M17*E17</f>
        <v>0</v>
      </c>
      <c r="L151" s="2781"/>
      <c r="M151" s="2781"/>
      <c r="N151" s="410" t="s">
        <v>208</v>
      </c>
      <c r="O151" s="394"/>
      <c r="P151" s="410"/>
      <c r="Q151" s="410"/>
      <c r="R151" s="410"/>
      <c r="S151" s="410"/>
      <c r="T151" s="396" t="s">
        <v>198</v>
      </c>
      <c r="U151" s="2781">
        <v>1.2</v>
      </c>
      <c r="V151" s="2781"/>
      <c r="W151" s="394" t="s">
        <v>199</v>
      </c>
      <c r="X151" s="394"/>
      <c r="Y151" s="394"/>
      <c r="Z151" s="400" t="s">
        <v>233</v>
      </c>
      <c r="AA151" s="400"/>
      <c r="AB151" s="400"/>
      <c r="AC151" s="2781">
        <f>(1.2+U151)*AE17*W17</f>
        <v>0</v>
      </c>
      <c r="AD151" s="2781"/>
      <c r="AE151" s="2781"/>
      <c r="AF151" s="410" t="s">
        <v>208</v>
      </c>
      <c r="AG151" s="394"/>
      <c r="AH151" s="410"/>
      <c r="AI151" s="410"/>
      <c r="AJ151" s="410"/>
      <c r="AK151" s="396" t="s">
        <v>198</v>
      </c>
      <c r="AL151" s="2781">
        <v>1.2</v>
      </c>
      <c r="AM151" s="2781"/>
      <c r="AN151" s="394" t="s">
        <v>199</v>
      </c>
      <c r="AO151" s="394"/>
      <c r="AP151" s="394"/>
      <c r="AQ151" s="400" t="s">
        <v>233</v>
      </c>
      <c r="AR151" s="400"/>
      <c r="AS151" s="400"/>
      <c r="AT151" s="2781">
        <f>(1.2+AL151)*AV17*AN17</f>
        <v>0</v>
      </c>
      <c r="AU151" s="2781"/>
      <c r="AV151" s="2781"/>
      <c r="AW151" s="410" t="s">
        <v>208</v>
      </c>
      <c r="AX151" s="394"/>
      <c r="AY151" s="410"/>
      <c r="AZ151" s="410"/>
      <c r="BA151" s="410"/>
      <c r="BB151" s="396" t="s">
        <v>198</v>
      </c>
      <c r="BC151" s="2781">
        <v>1.2</v>
      </c>
      <c r="BD151" s="2781"/>
      <c r="BE151" s="394" t="s">
        <v>199</v>
      </c>
      <c r="BF151" s="394"/>
      <c r="BG151" s="394"/>
      <c r="BH151" s="400" t="s">
        <v>233</v>
      </c>
      <c r="BI151" s="400"/>
      <c r="BJ151" s="400"/>
      <c r="BK151" s="2781">
        <f>(1.2+BC151)*BM17*BE17</f>
        <v>0</v>
      </c>
      <c r="BL151" s="2781"/>
      <c r="BM151" s="2781"/>
      <c r="BN151" s="410" t="s">
        <v>208</v>
      </c>
      <c r="BO151" s="394"/>
      <c r="BP151" s="410"/>
      <c r="BQ151" s="410"/>
      <c r="BR151" s="410"/>
    </row>
    <row r="152" spans="2:70" ht="18.75" hidden="1" customHeight="1">
      <c r="B152" s="396" t="s">
        <v>198</v>
      </c>
      <c r="C152" s="2781">
        <v>1.5</v>
      </c>
      <c r="D152" s="2781"/>
      <c r="E152" s="394" t="s">
        <v>199</v>
      </c>
      <c r="F152" s="394"/>
      <c r="G152" s="394"/>
      <c r="H152" s="400" t="s">
        <v>233</v>
      </c>
      <c r="I152" s="400"/>
      <c r="J152" s="400"/>
      <c r="K152" s="2781" t="e">
        <f>(1.2+C152)*M18*E18</f>
        <v>#REF!</v>
      </c>
      <c r="L152" s="2781"/>
      <c r="M152" s="2781"/>
      <c r="N152" s="410" t="s">
        <v>208</v>
      </c>
      <c r="O152" s="394"/>
      <c r="P152" s="410"/>
      <c r="Q152" s="410"/>
      <c r="R152" s="410"/>
      <c r="S152" s="410"/>
      <c r="T152" s="396" t="s">
        <v>198</v>
      </c>
      <c r="U152" s="2781">
        <v>1.5</v>
      </c>
      <c r="V152" s="2781"/>
      <c r="W152" s="394" t="s">
        <v>199</v>
      </c>
      <c r="X152" s="394"/>
      <c r="Y152" s="394"/>
      <c r="Z152" s="400" t="s">
        <v>233</v>
      </c>
      <c r="AA152" s="400"/>
      <c r="AB152" s="400"/>
      <c r="AC152" s="2781" t="e">
        <f>(1.2+U152)*AE18*W18</f>
        <v>#REF!</v>
      </c>
      <c r="AD152" s="2781"/>
      <c r="AE152" s="2781"/>
      <c r="AF152" s="410" t="s">
        <v>208</v>
      </c>
      <c r="AG152" s="394"/>
      <c r="AH152" s="410"/>
      <c r="AI152" s="410"/>
      <c r="AJ152" s="410"/>
      <c r="AK152" s="396" t="s">
        <v>198</v>
      </c>
      <c r="AL152" s="2781">
        <v>1.5</v>
      </c>
      <c r="AM152" s="2781"/>
      <c r="AN152" s="394" t="s">
        <v>199</v>
      </c>
      <c r="AO152" s="394"/>
      <c r="AP152" s="394"/>
      <c r="AQ152" s="400" t="s">
        <v>233</v>
      </c>
      <c r="AR152" s="400"/>
      <c r="AS152" s="400"/>
      <c r="AT152" s="2781" t="e">
        <f>(1.2+AL152)*AV18*AN18</f>
        <v>#REF!</v>
      </c>
      <c r="AU152" s="2781"/>
      <c r="AV152" s="2781"/>
      <c r="AW152" s="410" t="s">
        <v>208</v>
      </c>
      <c r="AX152" s="394"/>
      <c r="AY152" s="410"/>
      <c r="AZ152" s="410"/>
      <c r="BA152" s="410"/>
      <c r="BB152" s="396" t="s">
        <v>198</v>
      </c>
      <c r="BC152" s="2781">
        <v>1.5</v>
      </c>
      <c r="BD152" s="2781"/>
      <c r="BE152" s="394" t="s">
        <v>199</v>
      </c>
      <c r="BF152" s="394"/>
      <c r="BG152" s="394"/>
      <c r="BH152" s="400" t="s">
        <v>233</v>
      </c>
      <c r="BI152" s="400"/>
      <c r="BJ152" s="400"/>
      <c r="BK152" s="2781" t="e">
        <f>(1.2+BC152)*BM18*BE18</f>
        <v>#REF!</v>
      </c>
      <c r="BL152" s="2781"/>
      <c r="BM152" s="2781"/>
      <c r="BN152" s="410" t="s">
        <v>208</v>
      </c>
      <c r="BO152" s="394"/>
      <c r="BP152" s="410"/>
      <c r="BQ152" s="410"/>
      <c r="BR152" s="410"/>
    </row>
    <row r="153" spans="2:70" ht="15.75" hidden="1" customHeight="1">
      <c r="B153" s="394"/>
      <c r="C153" s="394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410"/>
      <c r="P153" s="410"/>
      <c r="Q153" s="410"/>
      <c r="R153" s="410"/>
      <c r="S153" s="410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410"/>
      <c r="AH153" s="410"/>
      <c r="AI153" s="410"/>
      <c r="AJ153" s="410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410"/>
      <c r="AY153" s="410"/>
      <c r="AZ153" s="410"/>
      <c r="BA153" s="410"/>
      <c r="BB153" s="394"/>
      <c r="BC153" s="394"/>
      <c r="BD153" s="394"/>
      <c r="BE153" s="394"/>
      <c r="BF153" s="394"/>
      <c r="BG153" s="394"/>
      <c r="BH153" s="394"/>
      <c r="BI153" s="394"/>
      <c r="BJ153" s="394"/>
      <c r="BK153" s="394"/>
      <c r="BL153" s="394"/>
      <c r="BM153" s="394"/>
      <c r="BN153" s="394"/>
      <c r="BO153" s="410"/>
      <c r="BP153" s="410"/>
      <c r="BQ153" s="410"/>
      <c r="BR153" s="410"/>
    </row>
    <row r="154" spans="2:70" ht="18.75" hidden="1" customHeight="1">
      <c r="B154" s="394"/>
      <c r="C154" s="394"/>
      <c r="D154" s="394"/>
      <c r="E154" s="394"/>
      <c r="F154" s="394"/>
      <c r="G154" s="394" t="s">
        <v>234</v>
      </c>
      <c r="H154" s="394"/>
      <c r="I154" s="394"/>
      <c r="J154" s="394"/>
      <c r="K154" s="2781" t="e">
        <f>K146+K147+K149+K150+K151+K152</f>
        <v>#REF!</v>
      </c>
      <c r="L154" s="2781"/>
      <c r="M154" s="2781"/>
      <c r="N154" s="410" t="s">
        <v>208</v>
      </c>
      <c r="O154" s="394"/>
      <c r="P154" s="410"/>
      <c r="Q154" s="410"/>
      <c r="R154" s="410"/>
      <c r="S154" s="410"/>
      <c r="T154" s="394"/>
      <c r="U154" s="394"/>
      <c r="V154" s="394"/>
      <c r="W154" s="394"/>
      <c r="X154" s="394"/>
      <c r="Y154" s="394" t="s">
        <v>234</v>
      </c>
      <c r="Z154" s="394"/>
      <c r="AA154" s="394"/>
      <c r="AB154" s="394"/>
      <c r="AC154" s="2781" t="e">
        <f>AC146+AC147+AC149+AC150+AC151+AC152</f>
        <v>#REF!</v>
      </c>
      <c r="AD154" s="2781"/>
      <c r="AE154" s="2781"/>
      <c r="AF154" s="410" t="s">
        <v>208</v>
      </c>
      <c r="AG154" s="394"/>
      <c r="AH154" s="410"/>
      <c r="AI154" s="410"/>
      <c r="AJ154" s="410"/>
      <c r="AK154" s="394"/>
      <c r="AL154" s="394"/>
      <c r="AM154" s="394"/>
      <c r="AN154" s="394"/>
      <c r="AO154" s="394"/>
      <c r="AP154" s="394" t="s">
        <v>234</v>
      </c>
      <c r="AQ154" s="394"/>
      <c r="AR154" s="394"/>
      <c r="AS154" s="394"/>
      <c r="AT154" s="2781" t="e">
        <f>AT146+AT147+AT149+AT150+AT151+AT152</f>
        <v>#REF!</v>
      </c>
      <c r="AU154" s="2781"/>
      <c r="AV154" s="2781"/>
      <c r="AW154" s="410" t="s">
        <v>208</v>
      </c>
      <c r="AX154" s="394"/>
      <c r="AY154" s="410"/>
      <c r="AZ154" s="410"/>
      <c r="BA154" s="410"/>
      <c r="BB154" s="394"/>
      <c r="BC154" s="394"/>
      <c r="BD154" s="394"/>
      <c r="BE154" s="394"/>
      <c r="BF154" s="394"/>
      <c r="BG154" s="394" t="s">
        <v>234</v>
      </c>
      <c r="BH154" s="394"/>
      <c r="BI154" s="394"/>
      <c r="BJ154" s="394"/>
      <c r="BK154" s="2781" t="e">
        <f>BK146+BK147+BK149+BK150+BK151+BK152</f>
        <v>#REF!</v>
      </c>
      <c r="BL154" s="2781"/>
      <c r="BM154" s="2781"/>
      <c r="BN154" s="410" t="s">
        <v>208</v>
      </c>
      <c r="BO154" s="394"/>
      <c r="BP154" s="410"/>
      <c r="BQ154" s="410"/>
      <c r="BR154" s="410"/>
    </row>
    <row r="155" spans="2:70" ht="15.75">
      <c r="B155" s="410"/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410"/>
      <c r="Z155" s="410"/>
      <c r="AA155" s="410"/>
      <c r="AB155" s="410"/>
      <c r="AC155" s="410"/>
      <c r="AD155" s="410"/>
      <c r="AE155" s="410"/>
      <c r="AF155" s="410"/>
      <c r="AG155" s="410"/>
      <c r="AH155" s="410"/>
      <c r="AI155" s="410"/>
      <c r="AJ155" s="410"/>
      <c r="AK155" s="410"/>
      <c r="AL155" s="410"/>
      <c r="AM155" s="410"/>
      <c r="AN155" s="410"/>
      <c r="AO155" s="410"/>
      <c r="AP155" s="410"/>
      <c r="AQ155" s="410"/>
      <c r="AR155" s="410"/>
      <c r="AS155" s="410"/>
      <c r="AT155" s="410"/>
      <c r="AU155" s="410"/>
      <c r="AV155" s="410"/>
      <c r="AW155" s="410"/>
      <c r="AX155" s="410"/>
      <c r="AY155" s="410"/>
      <c r="AZ155" s="410"/>
      <c r="BA155" s="410"/>
      <c r="BB155" s="410"/>
      <c r="BC155" s="410"/>
      <c r="BD155" s="410"/>
      <c r="BE155" s="410"/>
      <c r="BF155" s="410"/>
      <c r="BG155" s="410"/>
      <c r="BH155" s="410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</row>
    <row r="156" spans="2:70" ht="15.75" hidden="1" customHeight="1">
      <c r="B156" s="399" t="s">
        <v>235</v>
      </c>
      <c r="C156" s="410"/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0"/>
      <c r="R156" s="410"/>
      <c r="S156" s="410"/>
      <c r="T156" s="399" t="s">
        <v>235</v>
      </c>
      <c r="U156" s="410"/>
      <c r="V156" s="410"/>
      <c r="W156" s="410"/>
      <c r="X156" s="410"/>
      <c r="Y156" s="410"/>
      <c r="Z156" s="410"/>
      <c r="AA156" s="410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399" t="s">
        <v>235</v>
      </c>
      <c r="AL156" s="410"/>
      <c r="AM156" s="410"/>
      <c r="AN156" s="410"/>
      <c r="AO156" s="410"/>
      <c r="AP156" s="410"/>
      <c r="AQ156" s="410"/>
      <c r="AR156" s="410"/>
      <c r="AS156" s="410"/>
      <c r="AT156" s="410"/>
      <c r="AU156" s="410"/>
      <c r="AV156" s="410"/>
      <c r="AW156" s="410"/>
      <c r="AX156" s="410"/>
      <c r="AY156" s="410"/>
      <c r="AZ156" s="410"/>
      <c r="BA156" s="410"/>
      <c r="BB156" s="399" t="s">
        <v>235</v>
      </c>
      <c r="BC156" s="410"/>
      <c r="BD156" s="410"/>
      <c r="BE156" s="410"/>
      <c r="BF156" s="410"/>
      <c r="BG156" s="410"/>
      <c r="BH156" s="410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</row>
    <row r="157" spans="2:70" ht="15.75" hidden="1" customHeight="1">
      <c r="B157" s="410"/>
      <c r="C157" s="410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0"/>
      <c r="BD157" s="410"/>
      <c r="BE157" s="410"/>
      <c r="BF157" s="410"/>
      <c r="BG157" s="410"/>
      <c r="BH157" s="410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</row>
    <row r="158" spans="2:70" ht="18.75" hidden="1" customHeight="1">
      <c r="B158" s="394" t="s">
        <v>236</v>
      </c>
      <c r="C158" s="410"/>
      <c r="D158" s="410"/>
      <c r="E158" s="396" t="s">
        <v>201</v>
      </c>
      <c r="F158" s="410" t="s">
        <v>237</v>
      </c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394" t="s">
        <v>236</v>
      </c>
      <c r="U158" s="410"/>
      <c r="V158" s="410"/>
      <c r="W158" s="396" t="s">
        <v>201</v>
      </c>
      <c r="X158" s="410" t="s">
        <v>237</v>
      </c>
      <c r="Y158" s="410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0"/>
      <c r="AJ158" s="410"/>
      <c r="AK158" s="394" t="s">
        <v>236</v>
      </c>
      <c r="AL158" s="410"/>
      <c r="AM158" s="410"/>
      <c r="AN158" s="396" t="s">
        <v>201</v>
      </c>
      <c r="AO158" s="410" t="s">
        <v>237</v>
      </c>
      <c r="AP158" s="410"/>
      <c r="AQ158" s="410"/>
      <c r="AR158" s="410"/>
      <c r="AS158" s="410"/>
      <c r="AT158" s="410"/>
      <c r="AU158" s="410"/>
      <c r="AV158" s="410"/>
      <c r="AW158" s="410"/>
      <c r="AX158" s="410"/>
      <c r="AY158" s="410"/>
      <c r="AZ158" s="410"/>
      <c r="BA158" s="410"/>
      <c r="BB158" s="394" t="s">
        <v>236</v>
      </c>
      <c r="BC158" s="410"/>
      <c r="BD158" s="410"/>
      <c r="BE158" s="396" t="s">
        <v>201</v>
      </c>
      <c r="BF158" s="410" t="s">
        <v>237</v>
      </c>
      <c r="BG158" s="410"/>
      <c r="BH158" s="410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</row>
    <row r="159" spans="2:70" ht="15.75" hidden="1" customHeight="1">
      <c r="B159" s="410"/>
      <c r="C159" s="410"/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410"/>
      <c r="Z159" s="410"/>
      <c r="AA159" s="410"/>
      <c r="AB159" s="410"/>
      <c r="AC159" s="410"/>
      <c r="AD159" s="410"/>
      <c r="AE159" s="410"/>
      <c r="AF159" s="410"/>
      <c r="AG159" s="410"/>
      <c r="AH159" s="410"/>
      <c r="AI159" s="410"/>
      <c r="AJ159" s="410"/>
      <c r="AK159" s="410"/>
      <c r="AL159" s="410"/>
      <c r="AM159" s="410"/>
      <c r="AN159" s="410"/>
      <c r="AO159" s="410"/>
      <c r="AP159" s="410"/>
      <c r="AQ159" s="410"/>
      <c r="AR159" s="410"/>
      <c r="AS159" s="410"/>
      <c r="AT159" s="410"/>
      <c r="AU159" s="410"/>
      <c r="AV159" s="410"/>
      <c r="AW159" s="410"/>
      <c r="AX159" s="410"/>
      <c r="AY159" s="410"/>
      <c r="AZ159" s="410"/>
      <c r="BA159" s="410"/>
      <c r="BB159" s="410"/>
      <c r="BC159" s="410"/>
      <c r="BD159" s="410"/>
      <c r="BE159" s="410"/>
      <c r="BF159" s="410"/>
      <c r="BG159" s="410"/>
      <c r="BH159" s="410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</row>
    <row r="160" spans="2:70" ht="18.75" hidden="1" customHeight="1">
      <c r="B160" s="396" t="s">
        <v>198</v>
      </c>
      <c r="C160" s="2781">
        <v>0.5</v>
      </c>
      <c r="D160" s="2781"/>
      <c r="E160" s="394" t="s">
        <v>199</v>
      </c>
      <c r="F160" s="394"/>
      <c r="G160" s="394" t="s">
        <v>236</v>
      </c>
      <c r="H160" s="394"/>
      <c r="I160" s="394"/>
      <c r="J160" s="396" t="s">
        <v>201</v>
      </c>
      <c r="K160" s="2781">
        <f>P16*(0.15+C160)*E11</f>
        <v>0</v>
      </c>
      <c r="L160" s="2781"/>
      <c r="M160" s="2781"/>
      <c r="N160" s="394" t="s">
        <v>208</v>
      </c>
      <c r="O160" s="410"/>
      <c r="P160" s="410"/>
      <c r="Q160" s="410"/>
      <c r="R160" s="410"/>
      <c r="S160" s="410"/>
      <c r="T160" s="396" t="s">
        <v>198</v>
      </c>
      <c r="U160" s="2781">
        <v>0.5</v>
      </c>
      <c r="V160" s="2781"/>
      <c r="W160" s="394" t="s">
        <v>199</v>
      </c>
      <c r="X160" s="394"/>
      <c r="Y160" s="394" t="s">
        <v>236</v>
      </c>
      <c r="Z160" s="394"/>
      <c r="AA160" s="394"/>
      <c r="AB160" s="396" t="s">
        <v>201</v>
      </c>
      <c r="AC160" s="2781">
        <f>AH16*(0.15+U160)*W11</f>
        <v>0</v>
      </c>
      <c r="AD160" s="2781"/>
      <c r="AE160" s="2781"/>
      <c r="AF160" s="394" t="s">
        <v>208</v>
      </c>
      <c r="AG160" s="410"/>
      <c r="AH160" s="410"/>
      <c r="AI160" s="410"/>
      <c r="AJ160" s="410"/>
      <c r="AK160" s="396" t="s">
        <v>198</v>
      </c>
      <c r="AL160" s="2781">
        <v>0.5</v>
      </c>
      <c r="AM160" s="2781"/>
      <c r="AN160" s="394" t="s">
        <v>199</v>
      </c>
      <c r="AO160" s="394"/>
      <c r="AP160" s="394" t="s">
        <v>236</v>
      </c>
      <c r="AQ160" s="394"/>
      <c r="AR160" s="394"/>
      <c r="AS160" s="396" t="s">
        <v>201</v>
      </c>
      <c r="AT160" s="2781">
        <f>AY16*(0.15+AL160)*AN11</f>
        <v>0</v>
      </c>
      <c r="AU160" s="2781"/>
      <c r="AV160" s="2781"/>
      <c r="AW160" s="394" t="s">
        <v>208</v>
      </c>
      <c r="AX160" s="410"/>
      <c r="AY160" s="410"/>
      <c r="AZ160" s="410"/>
      <c r="BA160" s="410"/>
      <c r="BB160" s="396" t="s">
        <v>198</v>
      </c>
      <c r="BC160" s="2781">
        <v>0.5</v>
      </c>
      <c r="BD160" s="2781"/>
      <c r="BE160" s="394" t="s">
        <v>199</v>
      </c>
      <c r="BF160" s="394"/>
      <c r="BG160" s="394" t="s">
        <v>236</v>
      </c>
      <c r="BH160" s="394"/>
      <c r="BI160" s="394"/>
      <c r="BJ160" s="396" t="s">
        <v>201</v>
      </c>
      <c r="BK160" s="2781">
        <f>BP16*(0.15+BC160)*BE11</f>
        <v>0</v>
      </c>
      <c r="BL160" s="2781"/>
      <c r="BM160" s="2781"/>
      <c r="BN160" s="394" t="s">
        <v>208</v>
      </c>
      <c r="BO160" s="410"/>
      <c r="BP160" s="410"/>
      <c r="BQ160" s="410"/>
      <c r="BR160" s="410"/>
    </row>
    <row r="161" spans="2:70" ht="18.75" hidden="1" customHeight="1">
      <c r="B161" s="396" t="s">
        <v>198</v>
      </c>
      <c r="C161" s="2781">
        <v>0.6</v>
      </c>
      <c r="D161" s="2781"/>
      <c r="E161" s="394" t="s">
        <v>199</v>
      </c>
      <c r="F161" s="394"/>
      <c r="G161" s="394" t="s">
        <v>236</v>
      </c>
      <c r="H161" s="394"/>
      <c r="I161" s="394"/>
      <c r="J161" s="396" t="s">
        <v>201</v>
      </c>
      <c r="K161" s="2781">
        <f>P17*(0.15+C161)*E12</f>
        <v>0</v>
      </c>
      <c r="L161" s="2781"/>
      <c r="M161" s="2781"/>
      <c r="N161" s="394" t="s">
        <v>208</v>
      </c>
      <c r="O161" s="410"/>
      <c r="P161" s="410"/>
      <c r="Q161" s="410"/>
      <c r="R161" s="410"/>
      <c r="S161" s="410"/>
      <c r="T161" s="396" t="s">
        <v>198</v>
      </c>
      <c r="U161" s="2781">
        <v>0.6</v>
      </c>
      <c r="V161" s="2781"/>
      <c r="W161" s="394" t="s">
        <v>199</v>
      </c>
      <c r="X161" s="394"/>
      <c r="Y161" s="394" t="s">
        <v>236</v>
      </c>
      <c r="Z161" s="394"/>
      <c r="AA161" s="394"/>
      <c r="AB161" s="396" t="s">
        <v>201</v>
      </c>
      <c r="AC161" s="2781">
        <f>AH17*(0.15+U161)*W12</f>
        <v>0</v>
      </c>
      <c r="AD161" s="2781"/>
      <c r="AE161" s="2781"/>
      <c r="AF161" s="394" t="s">
        <v>208</v>
      </c>
      <c r="AG161" s="410"/>
      <c r="AH161" s="410"/>
      <c r="AI161" s="410"/>
      <c r="AJ161" s="410"/>
      <c r="AK161" s="396" t="s">
        <v>198</v>
      </c>
      <c r="AL161" s="2781">
        <v>0.6</v>
      </c>
      <c r="AM161" s="2781"/>
      <c r="AN161" s="394" t="s">
        <v>199</v>
      </c>
      <c r="AO161" s="394"/>
      <c r="AP161" s="394" t="s">
        <v>236</v>
      </c>
      <c r="AQ161" s="394"/>
      <c r="AR161" s="394"/>
      <c r="AS161" s="396" t="s">
        <v>201</v>
      </c>
      <c r="AT161" s="2781">
        <f>AY17*(0.15+AL161)*AN12</f>
        <v>0</v>
      </c>
      <c r="AU161" s="2781"/>
      <c r="AV161" s="2781"/>
      <c r="AW161" s="394" t="s">
        <v>208</v>
      </c>
      <c r="AX161" s="410"/>
      <c r="AY161" s="410"/>
      <c r="AZ161" s="410"/>
      <c r="BA161" s="410"/>
      <c r="BB161" s="396" t="s">
        <v>198</v>
      </c>
      <c r="BC161" s="2781">
        <v>0.6</v>
      </c>
      <c r="BD161" s="2781"/>
      <c r="BE161" s="394" t="s">
        <v>199</v>
      </c>
      <c r="BF161" s="394"/>
      <c r="BG161" s="394" t="s">
        <v>236</v>
      </c>
      <c r="BH161" s="394"/>
      <c r="BI161" s="394"/>
      <c r="BJ161" s="396" t="s">
        <v>201</v>
      </c>
      <c r="BK161" s="2781">
        <f>BP17*(0.15+BC161)*BE12</f>
        <v>0</v>
      </c>
      <c r="BL161" s="2781"/>
      <c r="BM161" s="2781"/>
      <c r="BN161" s="394" t="s">
        <v>208</v>
      </c>
      <c r="BO161" s="410"/>
      <c r="BP161" s="410"/>
      <c r="BQ161" s="410"/>
      <c r="BR161" s="410"/>
    </row>
    <row r="162" spans="2:70" ht="18.75" hidden="1" customHeight="1">
      <c r="B162" s="396" t="s">
        <v>198</v>
      </c>
      <c r="C162" s="2781">
        <v>0.8</v>
      </c>
      <c r="D162" s="2781"/>
      <c r="E162" s="394" t="s">
        <v>199</v>
      </c>
      <c r="F162" s="394"/>
      <c r="G162" s="394" t="s">
        <v>236</v>
      </c>
      <c r="H162" s="394"/>
      <c r="I162" s="394"/>
      <c r="J162" s="396" t="s">
        <v>201</v>
      </c>
      <c r="K162" s="2781">
        <f>P18*(0.15+C162)*E15</f>
        <v>0</v>
      </c>
      <c r="L162" s="2781"/>
      <c r="M162" s="2781"/>
      <c r="N162" s="394" t="s">
        <v>208</v>
      </c>
      <c r="O162" s="410"/>
      <c r="P162" s="410"/>
      <c r="Q162" s="410"/>
      <c r="R162" s="410"/>
      <c r="S162" s="410"/>
      <c r="T162" s="396" t="s">
        <v>198</v>
      </c>
      <c r="U162" s="2781">
        <v>0.8</v>
      </c>
      <c r="V162" s="2781"/>
      <c r="W162" s="394" t="s">
        <v>199</v>
      </c>
      <c r="X162" s="394"/>
      <c r="Y162" s="394" t="s">
        <v>236</v>
      </c>
      <c r="Z162" s="394"/>
      <c r="AA162" s="394"/>
      <c r="AB162" s="396" t="s">
        <v>201</v>
      </c>
      <c r="AC162" s="2781">
        <f>AH18*(0.15+U162)*W15</f>
        <v>0</v>
      </c>
      <c r="AD162" s="2781"/>
      <c r="AE162" s="2781"/>
      <c r="AF162" s="394" t="s">
        <v>208</v>
      </c>
      <c r="AG162" s="410"/>
      <c r="AH162" s="410"/>
      <c r="AI162" s="410"/>
      <c r="AJ162" s="410"/>
      <c r="AK162" s="396" t="s">
        <v>198</v>
      </c>
      <c r="AL162" s="2781">
        <v>0.8</v>
      </c>
      <c r="AM162" s="2781"/>
      <c r="AN162" s="394" t="s">
        <v>199</v>
      </c>
      <c r="AO162" s="394"/>
      <c r="AP162" s="394" t="s">
        <v>236</v>
      </c>
      <c r="AQ162" s="394"/>
      <c r="AR162" s="394"/>
      <c r="AS162" s="396" t="s">
        <v>201</v>
      </c>
      <c r="AT162" s="2781">
        <f>AY18*(0.15+AL162)*AN15</f>
        <v>0</v>
      </c>
      <c r="AU162" s="2781"/>
      <c r="AV162" s="2781"/>
      <c r="AW162" s="394" t="s">
        <v>208</v>
      </c>
      <c r="AX162" s="410"/>
      <c r="AY162" s="410"/>
      <c r="AZ162" s="410"/>
      <c r="BA162" s="410"/>
      <c r="BB162" s="396" t="s">
        <v>198</v>
      </c>
      <c r="BC162" s="2781">
        <v>0.8</v>
      </c>
      <c r="BD162" s="2781"/>
      <c r="BE162" s="394" t="s">
        <v>199</v>
      </c>
      <c r="BF162" s="394"/>
      <c r="BG162" s="394" t="s">
        <v>236</v>
      </c>
      <c r="BH162" s="394"/>
      <c r="BI162" s="394"/>
      <c r="BJ162" s="396" t="s">
        <v>201</v>
      </c>
      <c r="BK162" s="2781">
        <f>BP18*(0.15+BC162)*BE15</f>
        <v>0</v>
      </c>
      <c r="BL162" s="2781"/>
      <c r="BM162" s="2781"/>
      <c r="BN162" s="394" t="s">
        <v>208</v>
      </c>
      <c r="BO162" s="410"/>
      <c r="BP162" s="410"/>
      <c r="BQ162" s="410"/>
      <c r="BR162" s="410"/>
    </row>
    <row r="163" spans="2:70" ht="18.75" hidden="1" customHeight="1">
      <c r="B163" s="396" t="s">
        <v>198</v>
      </c>
      <c r="C163" s="2781">
        <v>1</v>
      </c>
      <c r="D163" s="2781"/>
      <c r="E163" s="394" t="s">
        <v>199</v>
      </c>
      <c r="F163" s="394"/>
      <c r="G163" s="394" t="s">
        <v>236</v>
      </c>
      <c r="H163" s="394"/>
      <c r="I163" s="394"/>
      <c r="J163" s="396" t="s">
        <v>201</v>
      </c>
      <c r="K163" s="2781">
        <f>P19*(0.15+C163)*E16</f>
        <v>0</v>
      </c>
      <c r="L163" s="2781"/>
      <c r="M163" s="2781"/>
      <c r="N163" s="394" t="s">
        <v>208</v>
      </c>
      <c r="O163" s="410"/>
      <c r="P163" s="410"/>
      <c r="Q163" s="410"/>
      <c r="R163" s="410"/>
      <c r="S163" s="410"/>
      <c r="T163" s="396" t="s">
        <v>198</v>
      </c>
      <c r="U163" s="2781">
        <v>1</v>
      </c>
      <c r="V163" s="2781"/>
      <c r="W163" s="394" t="s">
        <v>199</v>
      </c>
      <c r="X163" s="394"/>
      <c r="Y163" s="394" t="s">
        <v>236</v>
      </c>
      <c r="Z163" s="394"/>
      <c r="AA163" s="394"/>
      <c r="AB163" s="396" t="s">
        <v>201</v>
      </c>
      <c r="AC163" s="2781">
        <f>AH19*(0.15+U163)*W16</f>
        <v>0</v>
      </c>
      <c r="AD163" s="2781"/>
      <c r="AE163" s="2781"/>
      <c r="AF163" s="394" t="s">
        <v>208</v>
      </c>
      <c r="AG163" s="410"/>
      <c r="AH163" s="410"/>
      <c r="AI163" s="410"/>
      <c r="AJ163" s="410"/>
      <c r="AK163" s="396" t="s">
        <v>198</v>
      </c>
      <c r="AL163" s="2781">
        <v>1</v>
      </c>
      <c r="AM163" s="2781"/>
      <c r="AN163" s="394" t="s">
        <v>199</v>
      </c>
      <c r="AO163" s="394"/>
      <c r="AP163" s="394" t="s">
        <v>236</v>
      </c>
      <c r="AQ163" s="394"/>
      <c r="AR163" s="394"/>
      <c r="AS163" s="396" t="s">
        <v>201</v>
      </c>
      <c r="AT163" s="2781">
        <f>AY19*(0.15+AL163)*AN16</f>
        <v>0</v>
      </c>
      <c r="AU163" s="2781"/>
      <c r="AV163" s="2781"/>
      <c r="AW163" s="394" t="s">
        <v>208</v>
      </c>
      <c r="AX163" s="410"/>
      <c r="AY163" s="410"/>
      <c r="AZ163" s="410"/>
      <c r="BA163" s="410"/>
      <c r="BB163" s="396" t="s">
        <v>198</v>
      </c>
      <c r="BC163" s="2781">
        <v>1</v>
      </c>
      <c r="BD163" s="2781"/>
      <c r="BE163" s="394" t="s">
        <v>199</v>
      </c>
      <c r="BF163" s="394"/>
      <c r="BG163" s="394" t="s">
        <v>236</v>
      </c>
      <c r="BH163" s="394"/>
      <c r="BI163" s="394"/>
      <c r="BJ163" s="396" t="s">
        <v>201</v>
      </c>
      <c r="BK163" s="2781">
        <f>BP19*(0.15+BC163)*BE16</f>
        <v>0</v>
      </c>
      <c r="BL163" s="2781"/>
      <c r="BM163" s="2781"/>
      <c r="BN163" s="394" t="s">
        <v>208</v>
      </c>
      <c r="BO163" s="410"/>
      <c r="BP163" s="410"/>
      <c r="BQ163" s="410"/>
      <c r="BR163" s="410"/>
    </row>
    <row r="164" spans="2:70" ht="18.75" hidden="1" customHeight="1">
      <c r="B164" s="396" t="s">
        <v>198</v>
      </c>
      <c r="C164" s="2781">
        <v>1.2</v>
      </c>
      <c r="D164" s="2781"/>
      <c r="E164" s="394" t="s">
        <v>199</v>
      </c>
      <c r="F164" s="394"/>
      <c r="G164" s="394" t="s">
        <v>236</v>
      </c>
      <c r="H164" s="394"/>
      <c r="I164" s="394"/>
      <c r="J164" s="396" t="s">
        <v>201</v>
      </c>
      <c r="K164" s="2781">
        <f>P20*(0.15+C164)*E17</f>
        <v>0</v>
      </c>
      <c r="L164" s="2781"/>
      <c r="M164" s="2781"/>
      <c r="N164" s="394" t="s">
        <v>208</v>
      </c>
      <c r="O164" s="410"/>
      <c r="P164" s="410"/>
      <c r="Q164" s="410"/>
      <c r="R164" s="410"/>
      <c r="S164" s="410"/>
      <c r="T164" s="396" t="s">
        <v>198</v>
      </c>
      <c r="U164" s="2781">
        <v>1.2</v>
      </c>
      <c r="V164" s="2781"/>
      <c r="W164" s="394" t="s">
        <v>199</v>
      </c>
      <c r="X164" s="394"/>
      <c r="Y164" s="394" t="s">
        <v>236</v>
      </c>
      <c r="Z164" s="394"/>
      <c r="AA164" s="394"/>
      <c r="AB164" s="396" t="s">
        <v>201</v>
      </c>
      <c r="AC164" s="2781">
        <f>AH20*(0.15+U164)*W17</f>
        <v>0</v>
      </c>
      <c r="AD164" s="2781"/>
      <c r="AE164" s="2781"/>
      <c r="AF164" s="394" t="s">
        <v>208</v>
      </c>
      <c r="AG164" s="410"/>
      <c r="AH164" s="410"/>
      <c r="AI164" s="410"/>
      <c r="AJ164" s="410"/>
      <c r="AK164" s="396" t="s">
        <v>198</v>
      </c>
      <c r="AL164" s="2781">
        <v>1.2</v>
      </c>
      <c r="AM164" s="2781"/>
      <c r="AN164" s="394" t="s">
        <v>199</v>
      </c>
      <c r="AO164" s="394"/>
      <c r="AP164" s="394" t="s">
        <v>236</v>
      </c>
      <c r="AQ164" s="394"/>
      <c r="AR164" s="394"/>
      <c r="AS164" s="396" t="s">
        <v>201</v>
      </c>
      <c r="AT164" s="2781">
        <f>AY20*(0.15+AL164)*AN17</f>
        <v>0</v>
      </c>
      <c r="AU164" s="2781"/>
      <c r="AV164" s="2781"/>
      <c r="AW164" s="394" t="s">
        <v>208</v>
      </c>
      <c r="AX164" s="410"/>
      <c r="AY164" s="410"/>
      <c r="AZ164" s="410"/>
      <c r="BA164" s="410"/>
      <c r="BB164" s="396" t="s">
        <v>198</v>
      </c>
      <c r="BC164" s="2781">
        <v>1.2</v>
      </c>
      <c r="BD164" s="2781"/>
      <c r="BE164" s="394" t="s">
        <v>199</v>
      </c>
      <c r="BF164" s="394"/>
      <c r="BG164" s="394" t="s">
        <v>236</v>
      </c>
      <c r="BH164" s="394"/>
      <c r="BI164" s="394"/>
      <c r="BJ164" s="396" t="s">
        <v>201</v>
      </c>
      <c r="BK164" s="2781">
        <f>BP20*(0.15+BC164)*BE17</f>
        <v>0</v>
      </c>
      <c r="BL164" s="2781"/>
      <c r="BM164" s="2781"/>
      <c r="BN164" s="394" t="s">
        <v>208</v>
      </c>
      <c r="BO164" s="410"/>
      <c r="BP164" s="410"/>
      <c r="BQ164" s="410"/>
      <c r="BR164" s="410"/>
    </row>
    <row r="165" spans="2:70" ht="18.75" hidden="1" customHeight="1">
      <c r="B165" s="396" t="s">
        <v>198</v>
      </c>
      <c r="C165" s="2781">
        <v>1.5</v>
      </c>
      <c r="D165" s="2781"/>
      <c r="E165" s="394" t="s">
        <v>199</v>
      </c>
      <c r="F165" s="394"/>
      <c r="G165" s="394" t="s">
        <v>236</v>
      </c>
      <c r="H165" s="394"/>
      <c r="I165" s="394"/>
      <c r="J165" s="396" t="s">
        <v>201</v>
      </c>
      <c r="K165" s="2781" t="e">
        <f>P21*(0.15+C165)*E18</f>
        <v>#REF!</v>
      </c>
      <c r="L165" s="2781"/>
      <c r="M165" s="2781"/>
      <c r="N165" s="394" t="s">
        <v>208</v>
      </c>
      <c r="O165" s="410"/>
      <c r="P165" s="410"/>
      <c r="Q165" s="410"/>
      <c r="R165" s="410"/>
      <c r="S165" s="410"/>
      <c r="T165" s="396" t="s">
        <v>198</v>
      </c>
      <c r="U165" s="2781">
        <v>1.5</v>
      </c>
      <c r="V165" s="2781"/>
      <c r="W165" s="394" t="s">
        <v>199</v>
      </c>
      <c r="X165" s="394"/>
      <c r="Y165" s="394" t="s">
        <v>236</v>
      </c>
      <c r="Z165" s="394"/>
      <c r="AA165" s="394"/>
      <c r="AB165" s="396" t="s">
        <v>201</v>
      </c>
      <c r="AC165" s="2781" t="e">
        <f>AH21*(0.15+U165)*W18</f>
        <v>#REF!</v>
      </c>
      <c r="AD165" s="2781"/>
      <c r="AE165" s="2781"/>
      <c r="AF165" s="394" t="s">
        <v>208</v>
      </c>
      <c r="AG165" s="410"/>
      <c r="AH165" s="410"/>
      <c r="AI165" s="410"/>
      <c r="AJ165" s="410"/>
      <c r="AK165" s="396" t="s">
        <v>198</v>
      </c>
      <c r="AL165" s="2781">
        <v>1.5</v>
      </c>
      <c r="AM165" s="2781"/>
      <c r="AN165" s="394" t="s">
        <v>199</v>
      </c>
      <c r="AO165" s="394"/>
      <c r="AP165" s="394" t="s">
        <v>236</v>
      </c>
      <c r="AQ165" s="394"/>
      <c r="AR165" s="394"/>
      <c r="AS165" s="396" t="s">
        <v>201</v>
      </c>
      <c r="AT165" s="2781" t="e">
        <f>AY21*(0.15+AL165)*AN18</f>
        <v>#REF!</v>
      </c>
      <c r="AU165" s="2781"/>
      <c r="AV165" s="2781"/>
      <c r="AW165" s="394" t="s">
        <v>208</v>
      </c>
      <c r="AX165" s="410"/>
      <c r="AY165" s="410"/>
      <c r="AZ165" s="410"/>
      <c r="BA165" s="410"/>
      <c r="BB165" s="396" t="s">
        <v>198</v>
      </c>
      <c r="BC165" s="2781">
        <v>1.5</v>
      </c>
      <c r="BD165" s="2781"/>
      <c r="BE165" s="394" t="s">
        <v>199</v>
      </c>
      <c r="BF165" s="394"/>
      <c r="BG165" s="394" t="s">
        <v>236</v>
      </c>
      <c r="BH165" s="394"/>
      <c r="BI165" s="394"/>
      <c r="BJ165" s="396" t="s">
        <v>201</v>
      </c>
      <c r="BK165" s="2781" t="e">
        <f>BP21*(0.15+BC165)*BE18</f>
        <v>#REF!</v>
      </c>
      <c r="BL165" s="2781"/>
      <c r="BM165" s="2781"/>
      <c r="BN165" s="394" t="s">
        <v>208</v>
      </c>
      <c r="BO165" s="410"/>
      <c r="BP165" s="410"/>
      <c r="BQ165" s="410"/>
      <c r="BR165" s="410"/>
    </row>
    <row r="166" spans="2:70" ht="15.75" hidden="1" customHeight="1">
      <c r="B166" s="396"/>
      <c r="C166" s="403"/>
      <c r="D166" s="403"/>
      <c r="E166" s="394"/>
      <c r="F166" s="394"/>
      <c r="G166" s="394"/>
      <c r="H166" s="394"/>
      <c r="I166" s="394"/>
      <c r="J166" s="396"/>
      <c r="K166" s="396"/>
      <c r="L166" s="396"/>
      <c r="M166" s="396"/>
      <c r="N166" s="394"/>
      <c r="O166" s="410"/>
      <c r="P166" s="410"/>
      <c r="Q166" s="410"/>
      <c r="R166" s="410"/>
      <c r="S166" s="410"/>
      <c r="T166" s="396"/>
      <c r="U166" s="403"/>
      <c r="V166" s="403"/>
      <c r="W166" s="394"/>
      <c r="X166" s="394"/>
      <c r="Y166" s="394"/>
      <c r="Z166" s="394"/>
      <c r="AA166" s="394"/>
      <c r="AB166" s="396"/>
      <c r="AC166" s="396"/>
      <c r="AD166" s="396"/>
      <c r="AE166" s="396"/>
      <c r="AF166" s="394"/>
      <c r="AG166" s="410"/>
      <c r="AH166" s="410"/>
      <c r="AI166" s="410"/>
      <c r="AJ166" s="410"/>
      <c r="AK166" s="396"/>
      <c r="AL166" s="403"/>
      <c r="AM166" s="403"/>
      <c r="AN166" s="394"/>
      <c r="AO166" s="394"/>
      <c r="AP166" s="394"/>
      <c r="AQ166" s="394"/>
      <c r="AR166" s="394"/>
      <c r="AS166" s="396"/>
      <c r="AT166" s="396"/>
      <c r="AU166" s="396"/>
      <c r="AV166" s="396"/>
      <c r="AW166" s="394"/>
      <c r="AX166" s="410"/>
      <c r="AY166" s="410"/>
      <c r="AZ166" s="410"/>
      <c r="BA166" s="410"/>
      <c r="BB166" s="396"/>
      <c r="BC166" s="403"/>
      <c r="BD166" s="403"/>
      <c r="BE166" s="394"/>
      <c r="BF166" s="394"/>
      <c r="BG166" s="394"/>
      <c r="BH166" s="394"/>
      <c r="BI166" s="394"/>
      <c r="BJ166" s="396"/>
      <c r="BK166" s="396"/>
      <c r="BL166" s="396"/>
      <c r="BM166" s="396"/>
      <c r="BN166" s="394"/>
      <c r="BO166" s="410"/>
      <c r="BP166" s="410"/>
      <c r="BQ166" s="410"/>
      <c r="BR166" s="410"/>
    </row>
    <row r="167" spans="2:70" ht="18.75" hidden="1" customHeight="1">
      <c r="B167" s="396"/>
      <c r="C167" s="403"/>
      <c r="D167" s="403"/>
      <c r="E167" s="394" t="s">
        <v>238</v>
      </c>
      <c r="F167" s="394"/>
      <c r="G167" s="394"/>
      <c r="H167" s="394"/>
      <c r="I167" s="394"/>
      <c r="J167" s="396" t="s">
        <v>201</v>
      </c>
      <c r="K167" s="2781" t="e">
        <f>SUM(K160:M165)</f>
        <v>#REF!</v>
      </c>
      <c r="L167" s="2781"/>
      <c r="M167" s="2781"/>
      <c r="N167" s="394" t="s">
        <v>208</v>
      </c>
      <c r="O167" s="410"/>
      <c r="P167" s="410"/>
      <c r="Q167" s="410"/>
      <c r="R167" s="410"/>
      <c r="S167" s="410"/>
      <c r="T167" s="396"/>
      <c r="U167" s="403"/>
      <c r="V167" s="403"/>
      <c r="W167" s="394" t="s">
        <v>238</v>
      </c>
      <c r="X167" s="394"/>
      <c r="Y167" s="394"/>
      <c r="Z167" s="394"/>
      <c r="AA167" s="394"/>
      <c r="AB167" s="396" t="s">
        <v>201</v>
      </c>
      <c r="AC167" s="2781" t="e">
        <f>SUM(AC160:AE165)</f>
        <v>#REF!</v>
      </c>
      <c r="AD167" s="2781"/>
      <c r="AE167" s="2781"/>
      <c r="AF167" s="394" t="s">
        <v>208</v>
      </c>
      <c r="AG167" s="410"/>
      <c r="AH167" s="410"/>
      <c r="AI167" s="410"/>
      <c r="AJ167" s="410"/>
      <c r="AK167" s="396"/>
      <c r="AL167" s="403"/>
      <c r="AM167" s="403"/>
      <c r="AN167" s="394" t="s">
        <v>238</v>
      </c>
      <c r="AO167" s="394"/>
      <c r="AP167" s="394"/>
      <c r="AQ167" s="394"/>
      <c r="AR167" s="394"/>
      <c r="AS167" s="396" t="s">
        <v>201</v>
      </c>
      <c r="AT167" s="2781" t="e">
        <f>SUM(AT160:AV165)</f>
        <v>#REF!</v>
      </c>
      <c r="AU167" s="2781"/>
      <c r="AV167" s="2781"/>
      <c r="AW167" s="394" t="s">
        <v>208</v>
      </c>
      <c r="AX167" s="410"/>
      <c r="AY167" s="410"/>
      <c r="AZ167" s="410"/>
      <c r="BA167" s="410"/>
      <c r="BB167" s="396"/>
      <c r="BC167" s="403"/>
      <c r="BD167" s="403"/>
      <c r="BE167" s="394" t="s">
        <v>238</v>
      </c>
      <c r="BF167" s="394"/>
      <c r="BG167" s="394"/>
      <c r="BH167" s="394"/>
      <c r="BI167" s="394"/>
      <c r="BJ167" s="396" t="s">
        <v>201</v>
      </c>
      <c r="BK167" s="2781" t="e">
        <f>SUM(BK160:BM165)</f>
        <v>#REF!</v>
      </c>
      <c r="BL167" s="2781"/>
      <c r="BM167" s="2781"/>
      <c r="BN167" s="394" t="s">
        <v>208</v>
      </c>
      <c r="BO167" s="410"/>
      <c r="BP167" s="410"/>
      <c r="BQ167" s="410"/>
      <c r="BR167" s="410"/>
    </row>
    <row r="168" spans="2:70" ht="15.75" hidden="1" customHeight="1">
      <c r="B168" s="410"/>
      <c r="C168" s="410"/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  <c r="AA168" s="410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410"/>
      <c r="AN168" s="410"/>
      <c r="AO168" s="410"/>
      <c r="AP168" s="410"/>
      <c r="AQ168" s="410"/>
      <c r="AR168" s="410"/>
      <c r="AS168" s="410"/>
      <c r="AT168" s="410"/>
      <c r="AU168" s="410"/>
      <c r="AV168" s="410"/>
      <c r="AW168" s="410"/>
      <c r="AX168" s="410"/>
      <c r="AY168" s="410"/>
      <c r="AZ168" s="410"/>
      <c r="BA168" s="410"/>
      <c r="BB168" s="410"/>
      <c r="BC168" s="410"/>
      <c r="BD168" s="410"/>
      <c r="BE168" s="410"/>
      <c r="BF168" s="410"/>
      <c r="BG168" s="410"/>
      <c r="BH168" s="410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</row>
    <row r="169" spans="2:70" ht="15.75" hidden="1" customHeight="1">
      <c r="B169" s="399" t="s">
        <v>239</v>
      </c>
      <c r="C169" s="410"/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399" t="s">
        <v>239</v>
      </c>
      <c r="U169" s="410"/>
      <c r="V169" s="410"/>
      <c r="W169" s="410"/>
      <c r="X169" s="410"/>
      <c r="Y169" s="410"/>
      <c r="Z169" s="410"/>
      <c r="AA169" s="410"/>
      <c r="AB169" s="410"/>
      <c r="AC169" s="410"/>
      <c r="AD169" s="410"/>
      <c r="AE169" s="410"/>
      <c r="AF169" s="410"/>
      <c r="AG169" s="410"/>
      <c r="AH169" s="410"/>
      <c r="AI169" s="410"/>
      <c r="AJ169" s="410"/>
      <c r="AK169" s="399" t="s">
        <v>239</v>
      </c>
      <c r="AL169" s="410"/>
      <c r="AM169" s="410"/>
      <c r="AN169" s="410"/>
      <c r="AO169" s="410"/>
      <c r="AP169" s="410"/>
      <c r="AQ169" s="410"/>
      <c r="AR169" s="410"/>
      <c r="AS169" s="410"/>
      <c r="AT169" s="410"/>
      <c r="AU169" s="410"/>
      <c r="AV169" s="410"/>
      <c r="AW169" s="410"/>
      <c r="AX169" s="410"/>
      <c r="AY169" s="410"/>
      <c r="AZ169" s="410"/>
      <c r="BA169" s="410"/>
      <c r="BB169" s="399" t="s">
        <v>239</v>
      </c>
      <c r="BC169" s="410"/>
      <c r="BD169" s="410"/>
      <c r="BE169" s="410"/>
      <c r="BF169" s="410"/>
      <c r="BG169" s="410"/>
      <c r="BH169" s="410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</row>
    <row r="170" spans="2:70" ht="15.75" hidden="1" customHeight="1">
      <c r="B170" s="410"/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  <c r="AA170" s="410"/>
      <c r="AB170" s="410"/>
      <c r="AC170" s="410"/>
      <c r="AD170" s="410"/>
      <c r="AE170" s="410"/>
      <c r="AF170" s="410"/>
      <c r="AG170" s="410"/>
      <c r="AH170" s="410"/>
      <c r="AI170" s="410"/>
      <c r="AJ170" s="410"/>
      <c r="AK170" s="410"/>
      <c r="AL170" s="410"/>
      <c r="AM170" s="410"/>
      <c r="AN170" s="410"/>
      <c r="AO170" s="410"/>
      <c r="AP170" s="410"/>
      <c r="AQ170" s="410"/>
      <c r="AR170" s="410"/>
      <c r="AS170" s="410"/>
      <c r="AT170" s="410"/>
      <c r="AU170" s="410"/>
      <c r="AV170" s="410"/>
      <c r="AW170" s="410"/>
      <c r="AX170" s="410"/>
      <c r="AY170" s="410"/>
      <c r="AZ170" s="410"/>
      <c r="BA170" s="410"/>
      <c r="BB170" s="410"/>
      <c r="BC170" s="410"/>
      <c r="BD170" s="410"/>
      <c r="BE170" s="410"/>
      <c r="BF170" s="410"/>
      <c r="BG170" s="410"/>
      <c r="BH170" s="410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</row>
    <row r="171" spans="2:70" ht="18.75" hidden="1" customHeight="1">
      <c r="B171" s="394" t="s">
        <v>240</v>
      </c>
      <c r="C171" s="410"/>
      <c r="D171" s="410"/>
      <c r="E171" s="394"/>
      <c r="F171" s="396" t="s">
        <v>201</v>
      </c>
      <c r="G171" s="410" t="s">
        <v>241</v>
      </c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394" t="s">
        <v>240</v>
      </c>
      <c r="U171" s="410"/>
      <c r="V171" s="410"/>
      <c r="W171" s="394"/>
      <c r="X171" s="396" t="s">
        <v>201</v>
      </c>
      <c r="Y171" s="410" t="s">
        <v>241</v>
      </c>
      <c r="Z171" s="410"/>
      <c r="AA171" s="410"/>
      <c r="AB171" s="410"/>
      <c r="AC171" s="410"/>
      <c r="AD171" s="410"/>
      <c r="AE171" s="410"/>
      <c r="AF171" s="410"/>
      <c r="AG171" s="410"/>
      <c r="AH171" s="410"/>
      <c r="AI171" s="410"/>
      <c r="AJ171" s="410"/>
      <c r="AK171" s="394" t="s">
        <v>240</v>
      </c>
      <c r="AL171" s="410"/>
      <c r="AM171" s="410"/>
      <c r="AN171" s="394"/>
      <c r="AO171" s="396" t="s">
        <v>201</v>
      </c>
      <c r="AP171" s="410" t="s">
        <v>241</v>
      </c>
      <c r="AQ171" s="410"/>
      <c r="AR171" s="410"/>
      <c r="AS171" s="410"/>
      <c r="AT171" s="410"/>
      <c r="AU171" s="410"/>
      <c r="AV171" s="410"/>
      <c r="AW171" s="410"/>
      <c r="AX171" s="410"/>
      <c r="AY171" s="410"/>
      <c r="AZ171" s="410"/>
      <c r="BA171" s="410"/>
      <c r="BB171" s="394" t="s">
        <v>240</v>
      </c>
      <c r="BC171" s="410"/>
      <c r="BD171" s="410"/>
      <c r="BE171" s="394"/>
      <c r="BF171" s="396" t="s">
        <v>201</v>
      </c>
      <c r="BG171" s="410" t="s">
        <v>241</v>
      </c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</row>
    <row r="172" spans="2:70" ht="15.75" hidden="1" customHeight="1">
      <c r="B172" s="410"/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  <c r="AA172" s="410"/>
      <c r="AB172" s="410"/>
      <c r="AC172" s="410"/>
      <c r="AD172" s="410"/>
      <c r="AE172" s="410"/>
      <c r="AF172" s="410"/>
      <c r="AG172" s="410"/>
      <c r="AH172" s="410"/>
      <c r="AI172" s="410"/>
      <c r="AJ172" s="410"/>
      <c r="AK172" s="410"/>
      <c r="AL172" s="410"/>
      <c r="AM172" s="410"/>
      <c r="AN172" s="410"/>
      <c r="AO172" s="410"/>
      <c r="AP172" s="410"/>
      <c r="AQ172" s="410"/>
      <c r="AR172" s="410"/>
      <c r="AS172" s="410"/>
      <c r="AT172" s="410"/>
      <c r="AU172" s="410"/>
      <c r="AV172" s="410"/>
      <c r="AW172" s="410"/>
      <c r="AX172" s="410"/>
      <c r="AY172" s="410"/>
      <c r="AZ172" s="410"/>
      <c r="BA172" s="410"/>
      <c r="BB172" s="410"/>
      <c r="BC172" s="410"/>
      <c r="BD172" s="410"/>
      <c r="BE172" s="410"/>
      <c r="BF172" s="410"/>
      <c r="BG172" s="410"/>
      <c r="BH172" s="410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</row>
    <row r="173" spans="2:70" ht="18.75" hidden="1" customHeight="1">
      <c r="B173" s="396" t="s">
        <v>198</v>
      </c>
      <c r="C173" s="2781">
        <v>1.2</v>
      </c>
      <c r="D173" s="2781"/>
      <c r="E173" s="394" t="s">
        <v>199</v>
      </c>
      <c r="F173" s="394"/>
      <c r="G173" s="394" t="s">
        <v>240</v>
      </c>
      <c r="H173" s="394"/>
      <c r="I173" s="394"/>
      <c r="J173" s="394"/>
      <c r="K173" s="396" t="s">
        <v>201</v>
      </c>
      <c r="L173" s="2781">
        <f>V20*(0.15+C173)*E17</f>
        <v>0</v>
      </c>
      <c r="M173" s="2781"/>
      <c r="N173" s="2781"/>
      <c r="O173" s="394" t="s">
        <v>208</v>
      </c>
      <c r="P173" s="410"/>
      <c r="Q173" s="410"/>
      <c r="R173" s="410"/>
      <c r="S173" s="410"/>
      <c r="T173" s="396" t="s">
        <v>198</v>
      </c>
      <c r="U173" s="2781">
        <v>1.2</v>
      </c>
      <c r="V173" s="2781"/>
      <c r="W173" s="394" t="s">
        <v>199</v>
      </c>
      <c r="X173" s="394"/>
      <c r="Y173" s="394" t="s">
        <v>240</v>
      </c>
      <c r="Z173" s="394"/>
      <c r="AA173" s="394"/>
      <c r="AB173" s="394"/>
      <c r="AC173" s="396" t="s">
        <v>201</v>
      </c>
      <c r="AD173" s="2781">
        <f>AM20*(0.15+U173)*W17</f>
        <v>0</v>
      </c>
      <c r="AE173" s="2781"/>
      <c r="AF173" s="2781"/>
      <c r="AG173" s="394" t="s">
        <v>208</v>
      </c>
      <c r="AH173" s="410"/>
      <c r="AI173" s="410"/>
      <c r="AJ173" s="410"/>
      <c r="AK173" s="396" t="s">
        <v>198</v>
      </c>
      <c r="AL173" s="2781">
        <v>1.2</v>
      </c>
      <c r="AM173" s="2781"/>
      <c r="AN173" s="394" t="s">
        <v>199</v>
      </c>
      <c r="AO173" s="394"/>
      <c r="AP173" s="394" t="s">
        <v>240</v>
      </c>
      <c r="AQ173" s="394"/>
      <c r="AR173" s="394"/>
      <c r="AS173" s="394"/>
      <c r="AT173" s="396" t="s">
        <v>201</v>
      </c>
      <c r="AU173" s="2781">
        <f>BD20*(0.15+AL173)*AN17</f>
        <v>0</v>
      </c>
      <c r="AV173" s="2781"/>
      <c r="AW173" s="2781"/>
      <c r="AX173" s="394" t="s">
        <v>208</v>
      </c>
      <c r="AY173" s="410"/>
      <c r="AZ173" s="410"/>
      <c r="BA173" s="410"/>
      <c r="BB173" s="396" t="s">
        <v>198</v>
      </c>
      <c r="BC173" s="2781">
        <v>1.2</v>
      </c>
      <c r="BD173" s="2781"/>
      <c r="BE173" s="394" t="s">
        <v>199</v>
      </c>
      <c r="BF173" s="394"/>
      <c r="BG173" s="394" t="s">
        <v>240</v>
      </c>
      <c r="BH173" s="394"/>
      <c r="BI173" s="394"/>
      <c r="BJ173" s="394"/>
      <c r="BK173" s="396" t="s">
        <v>201</v>
      </c>
      <c r="BL173" s="2781">
        <f>BU20*(0.15+BC173)*BE17</f>
        <v>0</v>
      </c>
      <c r="BM173" s="2781"/>
      <c r="BN173" s="2781"/>
      <c r="BO173" s="394" t="s">
        <v>208</v>
      </c>
      <c r="BP173" s="410"/>
      <c r="BQ173" s="410"/>
      <c r="BR173" s="410"/>
    </row>
    <row r="174" spans="2:70" ht="18.75" hidden="1" customHeight="1">
      <c r="B174" s="396" t="s">
        <v>198</v>
      </c>
      <c r="C174" s="2781">
        <v>1.5</v>
      </c>
      <c r="D174" s="2781"/>
      <c r="E174" s="394" t="s">
        <v>199</v>
      </c>
      <c r="F174" s="394"/>
      <c r="G174" s="394" t="s">
        <v>240</v>
      </c>
      <c r="H174" s="394"/>
      <c r="I174" s="394"/>
      <c r="J174" s="394"/>
      <c r="K174" s="396" t="s">
        <v>201</v>
      </c>
      <c r="L174" s="2781" t="e">
        <f>V21*(0.15+C174)*E18</f>
        <v>#REF!</v>
      </c>
      <c r="M174" s="2781"/>
      <c r="N174" s="2781"/>
      <c r="O174" s="394" t="s">
        <v>208</v>
      </c>
      <c r="P174" s="410"/>
      <c r="Q174" s="410"/>
      <c r="R174" s="410"/>
      <c r="S174" s="410"/>
      <c r="T174" s="396" t="s">
        <v>198</v>
      </c>
      <c r="U174" s="2781">
        <v>1.5</v>
      </c>
      <c r="V174" s="2781"/>
      <c r="W174" s="394" t="s">
        <v>199</v>
      </c>
      <c r="X174" s="394"/>
      <c r="Y174" s="394" t="s">
        <v>240</v>
      </c>
      <c r="Z174" s="394"/>
      <c r="AA174" s="394"/>
      <c r="AB174" s="394"/>
      <c r="AC174" s="396" t="s">
        <v>201</v>
      </c>
      <c r="AD174" s="2781" t="e">
        <f>AM21*(0.15+U174)*W18</f>
        <v>#REF!</v>
      </c>
      <c r="AE174" s="2781"/>
      <c r="AF174" s="2781"/>
      <c r="AG174" s="394" t="s">
        <v>208</v>
      </c>
      <c r="AH174" s="410"/>
      <c r="AI174" s="410"/>
      <c r="AJ174" s="410"/>
      <c r="AK174" s="396" t="s">
        <v>198</v>
      </c>
      <c r="AL174" s="2781">
        <v>1.5</v>
      </c>
      <c r="AM174" s="2781"/>
      <c r="AN174" s="394" t="s">
        <v>199</v>
      </c>
      <c r="AO174" s="394"/>
      <c r="AP174" s="394" t="s">
        <v>240</v>
      </c>
      <c r="AQ174" s="394"/>
      <c r="AR174" s="394"/>
      <c r="AS174" s="394"/>
      <c r="AT174" s="396" t="s">
        <v>201</v>
      </c>
      <c r="AU174" s="2781" t="e">
        <f>BD21*(0.15+AL174)*AN18</f>
        <v>#REF!</v>
      </c>
      <c r="AV174" s="2781"/>
      <c r="AW174" s="2781"/>
      <c r="AX174" s="394" t="s">
        <v>208</v>
      </c>
      <c r="AY174" s="410"/>
      <c r="AZ174" s="410"/>
      <c r="BA174" s="410"/>
      <c r="BB174" s="396" t="s">
        <v>198</v>
      </c>
      <c r="BC174" s="2781">
        <v>1.5</v>
      </c>
      <c r="BD174" s="2781"/>
      <c r="BE174" s="394" t="s">
        <v>199</v>
      </c>
      <c r="BF174" s="394"/>
      <c r="BG174" s="394" t="s">
        <v>240</v>
      </c>
      <c r="BH174" s="394"/>
      <c r="BI174" s="394"/>
      <c r="BJ174" s="394"/>
      <c r="BK174" s="396" t="s">
        <v>201</v>
      </c>
      <c r="BL174" s="2781" t="e">
        <f>BU21*(0.15+BC174)*BE18</f>
        <v>#REF!</v>
      </c>
      <c r="BM174" s="2781"/>
      <c r="BN174" s="2781"/>
      <c r="BO174" s="394" t="s">
        <v>208</v>
      </c>
      <c r="BP174" s="410"/>
      <c r="BQ174" s="410"/>
      <c r="BR174" s="410"/>
    </row>
    <row r="175" spans="2:70" ht="15.75" hidden="1" customHeight="1">
      <c r="B175" s="396"/>
      <c r="C175" s="2781"/>
      <c r="D175" s="2781"/>
      <c r="E175" s="394"/>
      <c r="F175" s="394"/>
      <c r="G175" s="394"/>
      <c r="H175" s="394"/>
      <c r="I175" s="394"/>
      <c r="J175" s="394"/>
      <c r="K175" s="396"/>
      <c r="L175" s="2781"/>
      <c r="M175" s="2781"/>
      <c r="N175" s="2781"/>
      <c r="O175" s="394"/>
      <c r="P175" s="410"/>
      <c r="Q175" s="410"/>
      <c r="R175" s="410"/>
      <c r="S175" s="410"/>
      <c r="T175" s="396"/>
      <c r="U175" s="2781"/>
      <c r="V175" s="2781"/>
      <c r="W175" s="394"/>
      <c r="X175" s="394"/>
      <c r="Y175" s="394"/>
      <c r="Z175" s="394"/>
      <c r="AA175" s="394"/>
      <c r="AB175" s="394"/>
      <c r="AC175" s="396"/>
      <c r="AD175" s="2781"/>
      <c r="AE175" s="2781"/>
      <c r="AF175" s="2781"/>
      <c r="AG175" s="394"/>
      <c r="AH175" s="410"/>
      <c r="AI175" s="410"/>
      <c r="AJ175" s="410"/>
      <c r="AK175" s="396"/>
      <c r="AL175" s="2781"/>
      <c r="AM175" s="2781"/>
      <c r="AN175" s="394"/>
      <c r="AO175" s="394"/>
      <c r="AP175" s="394"/>
      <c r="AQ175" s="394"/>
      <c r="AR175" s="394"/>
      <c r="AS175" s="394"/>
      <c r="AT175" s="396"/>
      <c r="AU175" s="2781"/>
      <c r="AV175" s="2781"/>
      <c r="AW175" s="2781"/>
      <c r="AX175" s="394"/>
      <c r="AY175" s="410"/>
      <c r="AZ175" s="410"/>
      <c r="BA175" s="410"/>
      <c r="BB175" s="396"/>
      <c r="BC175" s="2781"/>
      <c r="BD175" s="2781"/>
      <c r="BE175" s="394"/>
      <c r="BF175" s="394"/>
      <c r="BG175" s="394"/>
      <c r="BH175" s="394"/>
      <c r="BI175" s="394"/>
      <c r="BJ175" s="394"/>
      <c r="BK175" s="396"/>
      <c r="BL175" s="2781"/>
      <c r="BM175" s="2781"/>
      <c r="BN175" s="2781"/>
      <c r="BO175" s="394"/>
      <c r="BP175" s="410"/>
      <c r="BQ175" s="410"/>
      <c r="BR175" s="410"/>
    </row>
    <row r="176" spans="2:70" ht="18.75" hidden="1" customHeight="1">
      <c r="B176" s="396"/>
      <c r="C176" s="2781"/>
      <c r="D176" s="2781"/>
      <c r="E176" s="394"/>
      <c r="F176" s="394" t="s">
        <v>242</v>
      </c>
      <c r="G176" s="394"/>
      <c r="H176" s="394"/>
      <c r="I176" s="394"/>
      <c r="J176" s="394"/>
      <c r="K176" s="396" t="s">
        <v>201</v>
      </c>
      <c r="L176" s="2781" t="e">
        <f>SUM(L173:N174)</f>
        <v>#REF!</v>
      </c>
      <c r="M176" s="2781"/>
      <c r="N176" s="2781"/>
      <c r="O176" s="394" t="s">
        <v>208</v>
      </c>
      <c r="P176" s="410"/>
      <c r="Q176" s="410"/>
      <c r="R176" s="410"/>
      <c r="S176" s="410"/>
      <c r="T176" s="396"/>
      <c r="U176" s="2781"/>
      <c r="V176" s="2781"/>
      <c r="W176" s="394"/>
      <c r="X176" s="394" t="s">
        <v>242</v>
      </c>
      <c r="Y176" s="394"/>
      <c r="Z176" s="394"/>
      <c r="AA176" s="394"/>
      <c r="AB176" s="394"/>
      <c r="AC176" s="396" t="s">
        <v>201</v>
      </c>
      <c r="AD176" s="2781" t="e">
        <f>SUM(AD173:AF174)</f>
        <v>#REF!</v>
      </c>
      <c r="AE176" s="2781"/>
      <c r="AF176" s="2781"/>
      <c r="AG176" s="394" t="s">
        <v>208</v>
      </c>
      <c r="AH176" s="410"/>
      <c r="AI176" s="410"/>
      <c r="AJ176" s="410"/>
      <c r="AK176" s="396"/>
      <c r="AL176" s="2781"/>
      <c r="AM176" s="2781"/>
      <c r="AN176" s="394"/>
      <c r="AO176" s="394" t="s">
        <v>242</v>
      </c>
      <c r="AP176" s="394"/>
      <c r="AQ176" s="394"/>
      <c r="AR176" s="394"/>
      <c r="AS176" s="394"/>
      <c r="AT176" s="396" t="s">
        <v>201</v>
      </c>
      <c r="AU176" s="2781" t="e">
        <f>SUM(AU173:AW174)</f>
        <v>#REF!</v>
      </c>
      <c r="AV176" s="2781"/>
      <c r="AW176" s="2781"/>
      <c r="AX176" s="394" t="s">
        <v>208</v>
      </c>
      <c r="AY176" s="410"/>
      <c r="AZ176" s="410"/>
      <c r="BA176" s="410"/>
      <c r="BB176" s="396"/>
      <c r="BC176" s="2781"/>
      <c r="BD176" s="2781"/>
      <c r="BE176" s="394"/>
      <c r="BF176" s="394" t="s">
        <v>242</v>
      </c>
      <c r="BG176" s="394"/>
      <c r="BH176" s="394"/>
      <c r="BI176" s="394"/>
      <c r="BJ176" s="394"/>
      <c r="BK176" s="396" t="s">
        <v>201</v>
      </c>
      <c r="BL176" s="2781" t="e">
        <f>SUM(BL173:BN174)</f>
        <v>#REF!</v>
      </c>
      <c r="BM176" s="2781"/>
      <c r="BN176" s="2781"/>
      <c r="BO176" s="394" t="s">
        <v>208</v>
      </c>
      <c r="BP176" s="410"/>
      <c r="BQ176" s="410"/>
      <c r="BR176" s="410"/>
    </row>
    <row r="177" spans="2:70" ht="15.75">
      <c r="B177" s="396"/>
      <c r="C177" s="403"/>
      <c r="D177" s="403"/>
      <c r="E177" s="394"/>
      <c r="F177" s="394"/>
      <c r="G177" s="394"/>
      <c r="H177" s="394"/>
      <c r="I177" s="394"/>
      <c r="J177" s="394"/>
      <c r="K177" s="396"/>
      <c r="L177" s="403"/>
      <c r="M177" s="403"/>
      <c r="N177" s="403"/>
      <c r="O177" s="394"/>
      <c r="P177" s="410"/>
      <c r="Q177" s="410"/>
      <c r="R177" s="410"/>
      <c r="S177" s="410"/>
      <c r="T177" s="396"/>
      <c r="U177" s="403"/>
      <c r="V177" s="403"/>
      <c r="W177" s="394"/>
      <c r="X177" s="394"/>
      <c r="Y177" s="394"/>
      <c r="Z177" s="394"/>
      <c r="AA177" s="394"/>
      <c r="AB177" s="394"/>
      <c r="AC177" s="396"/>
      <c r="AD177" s="403"/>
      <c r="AE177" s="403"/>
      <c r="AF177" s="403"/>
      <c r="AG177" s="394"/>
      <c r="AH177" s="410"/>
      <c r="AI177" s="410"/>
      <c r="AJ177" s="410"/>
      <c r="AK177" s="396"/>
      <c r="AL177" s="403"/>
      <c r="AM177" s="403"/>
      <c r="AN177" s="394"/>
      <c r="AO177" s="394"/>
      <c r="AP177" s="394"/>
      <c r="AQ177" s="394"/>
      <c r="AR177" s="394"/>
      <c r="AS177" s="394"/>
      <c r="AT177" s="396"/>
      <c r="AU177" s="403"/>
      <c r="AV177" s="403"/>
      <c r="AW177" s="403"/>
      <c r="AX177" s="394"/>
      <c r="AY177" s="410"/>
      <c r="AZ177" s="410"/>
      <c r="BA177" s="410"/>
      <c r="BB177" s="396"/>
      <c r="BC177" s="403"/>
      <c r="BD177" s="403"/>
      <c r="BE177" s="394"/>
      <c r="BF177" s="394"/>
      <c r="BG177" s="394"/>
      <c r="BH177" s="394"/>
      <c r="BI177" s="394"/>
      <c r="BJ177" s="394"/>
      <c r="BK177" s="396"/>
      <c r="BL177" s="403"/>
      <c r="BM177" s="403"/>
      <c r="BN177" s="403"/>
      <c r="BO177" s="394"/>
      <c r="BP177" s="410"/>
      <c r="BQ177" s="410"/>
      <c r="BR177" s="410"/>
    </row>
    <row r="178" spans="2:70" ht="15.75" hidden="1" customHeight="1">
      <c r="B178" s="399" t="s">
        <v>243</v>
      </c>
      <c r="C178" s="403"/>
      <c r="D178" s="403"/>
      <c r="E178" s="394"/>
      <c r="F178" s="394"/>
      <c r="G178" s="394"/>
      <c r="H178" s="394"/>
      <c r="I178" s="394"/>
      <c r="J178" s="394"/>
      <c r="K178" s="396"/>
      <c r="L178" s="403"/>
      <c r="M178" s="403"/>
      <c r="N178" s="403"/>
      <c r="O178" s="394"/>
      <c r="P178" s="410"/>
      <c r="Q178" s="410"/>
      <c r="R178" s="410"/>
      <c r="S178" s="410"/>
      <c r="T178" s="399" t="s">
        <v>243</v>
      </c>
      <c r="U178" s="403"/>
      <c r="V178" s="403"/>
      <c r="W178" s="394"/>
      <c r="X178" s="394"/>
      <c r="Y178" s="394"/>
      <c r="Z178" s="394"/>
      <c r="AA178" s="394"/>
      <c r="AB178" s="394"/>
      <c r="AC178" s="396"/>
      <c r="AD178" s="403"/>
      <c r="AE178" s="403"/>
      <c r="AF178" s="403"/>
      <c r="AG178" s="394"/>
      <c r="AH178" s="410"/>
      <c r="AI178" s="410"/>
      <c r="AJ178" s="410"/>
      <c r="AK178" s="399" t="s">
        <v>243</v>
      </c>
      <c r="AL178" s="403"/>
      <c r="AM178" s="403"/>
      <c r="AN178" s="394"/>
      <c r="AO178" s="394"/>
      <c r="AP178" s="394"/>
      <c r="AQ178" s="394"/>
      <c r="AR178" s="394"/>
      <c r="AS178" s="394"/>
      <c r="AT178" s="396"/>
      <c r="AU178" s="403"/>
      <c r="AV178" s="403"/>
      <c r="AW178" s="403"/>
      <c r="AX178" s="394"/>
      <c r="AY178" s="410"/>
      <c r="AZ178" s="410"/>
      <c r="BA178" s="410"/>
      <c r="BB178" s="399" t="s">
        <v>243</v>
      </c>
      <c r="BC178" s="403"/>
      <c r="BD178" s="403"/>
      <c r="BE178" s="394"/>
      <c r="BF178" s="394"/>
      <c r="BG178" s="394"/>
      <c r="BH178" s="394"/>
      <c r="BI178" s="394"/>
      <c r="BJ178" s="394"/>
      <c r="BK178" s="396"/>
      <c r="BL178" s="403"/>
      <c r="BM178" s="403"/>
      <c r="BN178" s="403"/>
      <c r="BO178" s="394"/>
      <c r="BP178" s="410"/>
      <c r="BQ178" s="410"/>
      <c r="BR178" s="410"/>
    </row>
    <row r="179" spans="2:70" ht="15.75" hidden="1" customHeight="1">
      <c r="B179" s="2781"/>
      <c r="C179" s="2781"/>
      <c r="D179" s="2781"/>
      <c r="E179" s="2781"/>
      <c r="F179" s="2781"/>
      <c r="G179" s="410"/>
      <c r="H179" s="402" t="s">
        <v>244</v>
      </c>
      <c r="I179" s="394"/>
      <c r="J179" s="394"/>
      <c r="K179" s="402" t="s">
        <v>245</v>
      </c>
      <c r="L179" s="410"/>
      <c r="M179" s="402"/>
      <c r="N179" s="394"/>
      <c r="O179" s="402" t="s">
        <v>246</v>
      </c>
      <c r="P179" s="402"/>
      <c r="Q179" s="402"/>
      <c r="R179" s="402"/>
      <c r="S179" s="402"/>
      <c r="T179" s="2781"/>
      <c r="U179" s="2781"/>
      <c r="V179" s="2781"/>
      <c r="W179" s="2781"/>
      <c r="X179" s="2781"/>
      <c r="Y179" s="410"/>
      <c r="Z179" s="402" t="s">
        <v>244</v>
      </c>
      <c r="AA179" s="394"/>
      <c r="AB179" s="394"/>
      <c r="AC179" s="402" t="s">
        <v>245</v>
      </c>
      <c r="AD179" s="410"/>
      <c r="AE179" s="402"/>
      <c r="AF179" s="394"/>
      <c r="AG179" s="402" t="s">
        <v>246</v>
      </c>
      <c r="AH179" s="402"/>
      <c r="AI179" s="402"/>
      <c r="AJ179" s="402"/>
      <c r="AK179" s="2781"/>
      <c r="AL179" s="2781"/>
      <c r="AM179" s="2781"/>
      <c r="AN179" s="2781"/>
      <c r="AO179" s="2781"/>
      <c r="AP179" s="410"/>
      <c r="AQ179" s="402" t="s">
        <v>244</v>
      </c>
      <c r="AR179" s="394"/>
      <c r="AS179" s="394"/>
      <c r="AT179" s="402" t="s">
        <v>245</v>
      </c>
      <c r="AU179" s="410"/>
      <c r="AV179" s="402"/>
      <c r="AW179" s="394"/>
      <c r="AX179" s="402" t="s">
        <v>246</v>
      </c>
      <c r="AY179" s="402"/>
      <c r="AZ179" s="402"/>
      <c r="BA179" s="402"/>
      <c r="BB179" s="2781"/>
      <c r="BC179" s="2781"/>
      <c r="BD179" s="2781"/>
      <c r="BE179" s="2781"/>
      <c r="BF179" s="2781"/>
      <c r="BG179" s="410"/>
      <c r="BH179" s="402" t="s">
        <v>244</v>
      </c>
      <c r="BI179" s="394"/>
      <c r="BJ179" s="394"/>
      <c r="BK179" s="402" t="s">
        <v>245</v>
      </c>
      <c r="BL179" s="410"/>
      <c r="BM179" s="402"/>
      <c r="BN179" s="394"/>
      <c r="BO179" s="402" t="s">
        <v>246</v>
      </c>
      <c r="BP179" s="402"/>
      <c r="BQ179" s="402"/>
      <c r="BR179" s="402"/>
    </row>
    <row r="180" spans="2:70" ht="15.75" hidden="1" customHeight="1">
      <c r="B180" s="402"/>
      <c r="C180" s="402"/>
      <c r="D180" s="402"/>
      <c r="E180" s="410"/>
      <c r="F180" s="410"/>
      <c r="G180" s="410"/>
      <c r="H180" s="410"/>
      <c r="I180" s="410"/>
      <c r="J180" s="410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402"/>
      <c r="W180" s="410"/>
      <c r="X180" s="410"/>
      <c r="Y180" s="410"/>
      <c r="Z180" s="410"/>
      <c r="AA180" s="410"/>
      <c r="AB180" s="410"/>
      <c r="AC180" s="402"/>
      <c r="AD180" s="402"/>
      <c r="AE180" s="402"/>
      <c r="AF180" s="402"/>
      <c r="AG180" s="402"/>
      <c r="AH180" s="402"/>
      <c r="AI180" s="402"/>
      <c r="AJ180" s="402"/>
      <c r="AK180" s="402"/>
      <c r="AL180" s="402"/>
      <c r="AM180" s="402"/>
      <c r="AN180" s="410"/>
      <c r="AO180" s="410"/>
      <c r="AP180" s="410"/>
      <c r="AQ180" s="410"/>
      <c r="AR180" s="410"/>
      <c r="AS180" s="410"/>
      <c r="AT180" s="402"/>
      <c r="AU180" s="402"/>
      <c r="AV180" s="402"/>
      <c r="AW180" s="402"/>
      <c r="AX180" s="402"/>
      <c r="AY180" s="402"/>
      <c r="AZ180" s="402"/>
      <c r="BA180" s="402"/>
      <c r="BB180" s="402"/>
      <c r="BC180" s="402"/>
      <c r="BD180" s="402"/>
      <c r="BE180" s="410"/>
      <c r="BF180" s="410"/>
      <c r="BG180" s="410"/>
      <c r="BH180" s="410"/>
      <c r="BI180" s="410"/>
      <c r="BJ180" s="410"/>
      <c r="BK180" s="402"/>
      <c r="BL180" s="402"/>
      <c r="BM180" s="402"/>
      <c r="BN180" s="402"/>
      <c r="BO180" s="402"/>
      <c r="BP180" s="402"/>
      <c r="BQ180" s="402"/>
      <c r="BR180" s="402"/>
    </row>
    <row r="181" spans="2:70" ht="18.75" hidden="1" customHeight="1">
      <c r="B181" s="412" t="s">
        <v>247</v>
      </c>
      <c r="C181" s="412"/>
      <c r="D181" s="412"/>
      <c r="E181" s="412"/>
      <c r="F181" s="412"/>
      <c r="G181" s="410"/>
      <c r="H181" s="410"/>
      <c r="I181" s="410"/>
      <c r="J181" s="394"/>
      <c r="K181" s="394"/>
      <c r="L181" s="394"/>
      <c r="M181" s="394"/>
      <c r="N181" s="394"/>
      <c r="O181" s="412"/>
      <c r="P181" s="412"/>
      <c r="Q181" s="412"/>
      <c r="R181" s="412"/>
      <c r="S181" s="412"/>
      <c r="T181" s="412" t="s">
        <v>247</v>
      </c>
      <c r="U181" s="412"/>
      <c r="V181" s="412"/>
      <c r="W181" s="412"/>
      <c r="X181" s="412"/>
      <c r="Y181" s="410"/>
      <c r="Z181" s="410"/>
      <c r="AA181" s="410"/>
      <c r="AB181" s="394"/>
      <c r="AC181" s="394"/>
      <c r="AD181" s="394"/>
      <c r="AE181" s="394"/>
      <c r="AF181" s="394"/>
      <c r="AG181" s="412"/>
      <c r="AH181" s="412"/>
      <c r="AI181" s="412"/>
      <c r="AJ181" s="412"/>
      <c r="AK181" s="412" t="s">
        <v>247</v>
      </c>
      <c r="AL181" s="412"/>
      <c r="AM181" s="412"/>
      <c r="AN181" s="412"/>
      <c r="AO181" s="412"/>
      <c r="AP181" s="410"/>
      <c r="AQ181" s="410"/>
      <c r="AR181" s="410"/>
      <c r="AS181" s="394"/>
      <c r="AT181" s="394"/>
      <c r="AU181" s="394"/>
      <c r="AV181" s="394"/>
      <c r="AW181" s="394"/>
      <c r="AX181" s="412"/>
      <c r="AY181" s="412"/>
      <c r="AZ181" s="412"/>
      <c r="BA181" s="412"/>
      <c r="BB181" s="412" t="s">
        <v>247</v>
      </c>
      <c r="BC181" s="412"/>
      <c r="BD181" s="412"/>
      <c r="BE181" s="412"/>
      <c r="BF181" s="412"/>
      <c r="BG181" s="410"/>
      <c r="BH181" s="410"/>
      <c r="BI181" s="410"/>
      <c r="BJ181" s="394"/>
      <c r="BK181" s="394"/>
      <c r="BL181" s="394"/>
      <c r="BM181" s="394"/>
      <c r="BN181" s="394"/>
      <c r="BO181" s="412"/>
      <c r="BP181" s="412"/>
      <c r="BQ181" s="412"/>
      <c r="BR181" s="412"/>
    </row>
    <row r="182" spans="2:70" ht="15.75" hidden="1" customHeight="1">
      <c r="B182" s="402"/>
      <c r="C182" s="402"/>
      <c r="D182" s="410"/>
      <c r="E182" s="410"/>
      <c r="F182" s="410"/>
      <c r="G182" s="410"/>
      <c r="H182" s="410"/>
      <c r="I182" s="410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10"/>
      <c r="W182" s="410"/>
      <c r="X182" s="410"/>
      <c r="Y182" s="410"/>
      <c r="Z182" s="410"/>
      <c r="AA182" s="410"/>
      <c r="AB182" s="402"/>
      <c r="AC182" s="402"/>
      <c r="AD182" s="402"/>
      <c r="AE182" s="402"/>
      <c r="AF182" s="402"/>
      <c r="AG182" s="402"/>
      <c r="AH182" s="402"/>
      <c r="AI182" s="402"/>
      <c r="AJ182" s="402"/>
      <c r="AK182" s="402"/>
      <c r="AL182" s="402"/>
      <c r="AM182" s="410"/>
      <c r="AN182" s="410"/>
      <c r="AO182" s="410"/>
      <c r="AP182" s="410"/>
      <c r="AQ182" s="410"/>
      <c r="AR182" s="410"/>
      <c r="AS182" s="402"/>
      <c r="AT182" s="402"/>
      <c r="AU182" s="402"/>
      <c r="AV182" s="402"/>
      <c r="AW182" s="402"/>
      <c r="AX182" s="402"/>
      <c r="AY182" s="402"/>
      <c r="AZ182" s="402"/>
      <c r="BA182" s="402"/>
      <c r="BB182" s="402"/>
      <c r="BC182" s="402"/>
      <c r="BD182" s="410"/>
      <c r="BE182" s="410"/>
      <c r="BF182" s="410"/>
      <c r="BG182" s="410"/>
      <c r="BH182" s="410"/>
      <c r="BI182" s="410"/>
      <c r="BJ182" s="402"/>
      <c r="BK182" s="402"/>
      <c r="BL182" s="402"/>
      <c r="BM182" s="402"/>
      <c r="BN182" s="402"/>
      <c r="BO182" s="402"/>
      <c r="BP182" s="402"/>
      <c r="BQ182" s="402"/>
      <c r="BR182" s="402"/>
    </row>
    <row r="183" spans="2:70" ht="15.75" hidden="1" customHeight="1">
      <c r="B183" s="401" t="s">
        <v>198</v>
      </c>
      <c r="C183" s="2781">
        <v>0.6</v>
      </c>
      <c r="D183" s="2781"/>
      <c r="E183" s="401" t="s">
        <v>199</v>
      </c>
      <c r="F183" s="394"/>
      <c r="G183" s="2781" t="s">
        <v>248</v>
      </c>
      <c r="H183" s="2781"/>
      <c r="I183" s="2781" t="s">
        <v>249</v>
      </c>
      <c r="J183" s="2781"/>
      <c r="K183" s="2781">
        <f>I30</f>
        <v>0.58400000000000007</v>
      </c>
      <c r="L183" s="2781"/>
      <c r="M183" s="2781"/>
      <c r="N183" s="401" t="s">
        <v>229</v>
      </c>
      <c r="O183" s="2781">
        <f>E12</f>
        <v>0</v>
      </c>
      <c r="P183" s="2781"/>
      <c r="Q183" s="2781"/>
      <c r="R183" s="2781"/>
      <c r="S183" s="397"/>
      <c r="T183" s="401" t="s">
        <v>198</v>
      </c>
      <c r="U183" s="2781">
        <v>0.6</v>
      </c>
      <c r="V183" s="2781"/>
      <c r="W183" s="401" t="s">
        <v>199</v>
      </c>
      <c r="X183" s="394"/>
      <c r="Y183" s="2781" t="s">
        <v>248</v>
      </c>
      <c r="Z183" s="2781"/>
      <c r="AA183" s="2781" t="s">
        <v>249</v>
      </c>
      <c r="AB183" s="2781"/>
      <c r="AC183" s="2781">
        <f>AA30</f>
        <v>0.58400000000000007</v>
      </c>
      <c r="AD183" s="2781"/>
      <c r="AE183" s="2781"/>
      <c r="AF183" s="401" t="s">
        <v>229</v>
      </c>
      <c r="AG183" s="2781">
        <f>W12</f>
        <v>0</v>
      </c>
      <c r="AH183" s="2781"/>
      <c r="AI183" s="2781"/>
      <c r="AJ183" s="2781"/>
      <c r="AK183" s="401" t="s">
        <v>198</v>
      </c>
      <c r="AL183" s="2781">
        <v>0.6</v>
      </c>
      <c r="AM183" s="2781"/>
      <c r="AN183" s="401" t="s">
        <v>199</v>
      </c>
      <c r="AO183" s="394"/>
      <c r="AP183" s="2781" t="s">
        <v>248</v>
      </c>
      <c r="AQ183" s="2781"/>
      <c r="AR183" s="2781" t="s">
        <v>249</v>
      </c>
      <c r="AS183" s="2781"/>
      <c r="AT183" s="2781">
        <f>AR30</f>
        <v>0.58400000000000007</v>
      </c>
      <c r="AU183" s="2781"/>
      <c r="AV183" s="2781"/>
      <c r="AW183" s="401" t="s">
        <v>229</v>
      </c>
      <c r="AX183" s="2781">
        <f>AN12</f>
        <v>0</v>
      </c>
      <c r="AY183" s="2781"/>
      <c r="AZ183" s="2781"/>
      <c r="BA183" s="2781"/>
      <c r="BB183" s="401" t="s">
        <v>198</v>
      </c>
      <c r="BC183" s="2781">
        <v>0.6</v>
      </c>
      <c r="BD183" s="2781"/>
      <c r="BE183" s="401" t="s">
        <v>199</v>
      </c>
      <c r="BF183" s="394"/>
      <c r="BG183" s="2781" t="s">
        <v>248</v>
      </c>
      <c r="BH183" s="2781"/>
      <c r="BI183" s="2781" t="s">
        <v>249</v>
      </c>
      <c r="BJ183" s="2781"/>
      <c r="BK183" s="2781">
        <f>BI30</f>
        <v>0.58400000000000007</v>
      </c>
      <c r="BL183" s="2781"/>
      <c r="BM183" s="2781"/>
      <c r="BN183" s="401" t="s">
        <v>229</v>
      </c>
      <c r="BO183" s="2781">
        <f>BE12</f>
        <v>0</v>
      </c>
      <c r="BP183" s="2781"/>
      <c r="BQ183" s="2781"/>
      <c r="BR183" s="2781"/>
    </row>
    <row r="184" spans="2:70" ht="15.75" hidden="1" customHeight="1">
      <c r="B184" s="401" t="s">
        <v>198</v>
      </c>
      <c r="C184" s="2781">
        <v>0.8</v>
      </c>
      <c r="D184" s="2781"/>
      <c r="E184" s="401" t="s">
        <v>199</v>
      </c>
      <c r="F184" s="394"/>
      <c r="G184" s="2781" t="s">
        <v>248</v>
      </c>
      <c r="H184" s="2781"/>
      <c r="I184" s="2781" t="s">
        <v>249</v>
      </c>
      <c r="J184" s="2781"/>
      <c r="K184" s="2781">
        <f>I31</f>
        <v>0.68000000000000016</v>
      </c>
      <c r="L184" s="2781"/>
      <c r="M184" s="2781"/>
      <c r="N184" s="401" t="s">
        <v>229</v>
      </c>
      <c r="O184" s="2781">
        <f>E15</f>
        <v>0</v>
      </c>
      <c r="P184" s="2781"/>
      <c r="Q184" s="2781"/>
      <c r="R184" s="2781"/>
      <c r="S184" s="397"/>
      <c r="T184" s="401" t="s">
        <v>198</v>
      </c>
      <c r="U184" s="2781">
        <v>0.8</v>
      </c>
      <c r="V184" s="2781"/>
      <c r="W184" s="401" t="s">
        <v>199</v>
      </c>
      <c r="X184" s="394"/>
      <c r="Y184" s="2781" t="s">
        <v>248</v>
      </c>
      <c r="Z184" s="2781"/>
      <c r="AA184" s="2781" t="s">
        <v>249</v>
      </c>
      <c r="AB184" s="2781"/>
      <c r="AC184" s="2781">
        <f>AA31</f>
        <v>0.68000000000000016</v>
      </c>
      <c r="AD184" s="2781"/>
      <c r="AE184" s="2781"/>
      <c r="AF184" s="401" t="s">
        <v>229</v>
      </c>
      <c r="AG184" s="2781">
        <f>W15</f>
        <v>0</v>
      </c>
      <c r="AH184" s="2781"/>
      <c r="AI184" s="2781"/>
      <c r="AJ184" s="2781"/>
      <c r="AK184" s="401" t="s">
        <v>198</v>
      </c>
      <c r="AL184" s="2781">
        <v>0.8</v>
      </c>
      <c r="AM184" s="2781"/>
      <c r="AN184" s="401" t="s">
        <v>199</v>
      </c>
      <c r="AO184" s="394"/>
      <c r="AP184" s="2781" t="s">
        <v>248</v>
      </c>
      <c r="AQ184" s="2781"/>
      <c r="AR184" s="2781" t="s">
        <v>249</v>
      </c>
      <c r="AS184" s="2781"/>
      <c r="AT184" s="2781">
        <f>AR31</f>
        <v>0.68000000000000016</v>
      </c>
      <c r="AU184" s="2781"/>
      <c r="AV184" s="2781"/>
      <c r="AW184" s="401" t="s">
        <v>229</v>
      </c>
      <c r="AX184" s="2781">
        <f>AN15</f>
        <v>0</v>
      </c>
      <c r="AY184" s="2781"/>
      <c r="AZ184" s="2781"/>
      <c r="BA184" s="2781"/>
      <c r="BB184" s="401" t="s">
        <v>198</v>
      </c>
      <c r="BC184" s="2781">
        <v>0.8</v>
      </c>
      <c r="BD184" s="2781"/>
      <c r="BE184" s="401" t="s">
        <v>199</v>
      </c>
      <c r="BF184" s="394"/>
      <c r="BG184" s="2781" t="s">
        <v>248</v>
      </c>
      <c r="BH184" s="2781"/>
      <c r="BI184" s="2781" t="s">
        <v>249</v>
      </c>
      <c r="BJ184" s="2781"/>
      <c r="BK184" s="2781">
        <f>BI31</f>
        <v>0.68000000000000016</v>
      </c>
      <c r="BL184" s="2781"/>
      <c r="BM184" s="2781"/>
      <c r="BN184" s="401" t="s">
        <v>229</v>
      </c>
      <c r="BO184" s="2781">
        <f>BE15</f>
        <v>0</v>
      </c>
      <c r="BP184" s="2781"/>
      <c r="BQ184" s="2781"/>
      <c r="BR184" s="2781"/>
    </row>
    <row r="185" spans="2:70" ht="15.75" hidden="1" customHeight="1">
      <c r="B185" s="401" t="s">
        <v>198</v>
      </c>
      <c r="C185" s="2781">
        <v>1</v>
      </c>
      <c r="D185" s="2781"/>
      <c r="E185" s="401" t="s">
        <v>199</v>
      </c>
      <c r="F185" s="394"/>
      <c r="G185" s="2781" t="s">
        <v>248</v>
      </c>
      <c r="H185" s="2781"/>
      <c r="I185" s="2781" t="s">
        <v>249</v>
      </c>
      <c r="J185" s="2781"/>
      <c r="K185" s="2781">
        <f>I32</f>
        <v>0.79999999999999993</v>
      </c>
      <c r="L185" s="2781"/>
      <c r="M185" s="2781"/>
      <c r="N185" s="401" t="s">
        <v>229</v>
      </c>
      <c r="O185" s="2781">
        <f>E16</f>
        <v>0</v>
      </c>
      <c r="P185" s="2781"/>
      <c r="Q185" s="2781"/>
      <c r="R185" s="2781"/>
      <c r="S185" s="397"/>
      <c r="T185" s="401" t="s">
        <v>198</v>
      </c>
      <c r="U185" s="2781">
        <v>1</v>
      </c>
      <c r="V185" s="2781"/>
      <c r="W185" s="401" t="s">
        <v>199</v>
      </c>
      <c r="X185" s="394"/>
      <c r="Y185" s="2781" t="s">
        <v>248</v>
      </c>
      <c r="Z185" s="2781"/>
      <c r="AA185" s="2781" t="s">
        <v>249</v>
      </c>
      <c r="AB185" s="2781"/>
      <c r="AC185" s="2781">
        <f>AA32</f>
        <v>0.79999999999999993</v>
      </c>
      <c r="AD185" s="2781"/>
      <c r="AE185" s="2781"/>
      <c r="AF185" s="401" t="s">
        <v>229</v>
      </c>
      <c r="AG185" s="2781">
        <f>W16</f>
        <v>0</v>
      </c>
      <c r="AH185" s="2781"/>
      <c r="AI185" s="2781"/>
      <c r="AJ185" s="2781"/>
      <c r="AK185" s="401" t="s">
        <v>198</v>
      </c>
      <c r="AL185" s="2781">
        <v>1</v>
      </c>
      <c r="AM185" s="2781"/>
      <c r="AN185" s="401" t="s">
        <v>199</v>
      </c>
      <c r="AO185" s="394"/>
      <c r="AP185" s="2781" t="s">
        <v>248</v>
      </c>
      <c r="AQ185" s="2781"/>
      <c r="AR185" s="2781" t="s">
        <v>249</v>
      </c>
      <c r="AS185" s="2781"/>
      <c r="AT185" s="2781">
        <f>AR32</f>
        <v>0.79999999999999993</v>
      </c>
      <c r="AU185" s="2781"/>
      <c r="AV185" s="2781"/>
      <c r="AW185" s="401" t="s">
        <v>229</v>
      </c>
      <c r="AX185" s="2781">
        <f>AN16</f>
        <v>0</v>
      </c>
      <c r="AY185" s="2781"/>
      <c r="AZ185" s="2781"/>
      <c r="BA185" s="2781"/>
      <c r="BB185" s="401" t="s">
        <v>198</v>
      </c>
      <c r="BC185" s="2781">
        <v>1</v>
      </c>
      <c r="BD185" s="2781"/>
      <c r="BE185" s="401" t="s">
        <v>199</v>
      </c>
      <c r="BF185" s="394"/>
      <c r="BG185" s="2781" t="s">
        <v>248</v>
      </c>
      <c r="BH185" s="2781"/>
      <c r="BI185" s="2781" t="s">
        <v>249</v>
      </c>
      <c r="BJ185" s="2781"/>
      <c r="BK185" s="2781">
        <f>BI32</f>
        <v>0.79999999999999993</v>
      </c>
      <c r="BL185" s="2781"/>
      <c r="BM185" s="2781"/>
      <c r="BN185" s="401" t="s">
        <v>229</v>
      </c>
      <c r="BO185" s="2781">
        <f>BE16</f>
        <v>0</v>
      </c>
      <c r="BP185" s="2781"/>
      <c r="BQ185" s="2781"/>
      <c r="BR185" s="2781"/>
    </row>
    <row r="186" spans="2:70" ht="15.75" hidden="1" customHeight="1">
      <c r="B186" s="401"/>
      <c r="C186" s="397"/>
      <c r="D186" s="397"/>
      <c r="E186" s="401"/>
      <c r="F186" s="394"/>
      <c r="G186" s="401"/>
      <c r="H186" s="401"/>
      <c r="I186" s="401"/>
      <c r="J186" s="401"/>
      <c r="K186" s="397"/>
      <c r="L186" s="397"/>
      <c r="M186" s="397"/>
      <c r="N186" s="401"/>
      <c r="O186" s="397"/>
      <c r="P186" s="397"/>
      <c r="Q186" s="397"/>
      <c r="R186" s="397"/>
      <c r="S186" s="397"/>
      <c r="T186" s="401"/>
      <c r="U186" s="397"/>
      <c r="V186" s="397"/>
      <c r="W186" s="401"/>
      <c r="X186" s="394"/>
      <c r="Y186" s="401"/>
      <c r="Z186" s="401"/>
      <c r="AA186" s="401"/>
      <c r="AB186" s="401"/>
      <c r="AC186" s="397"/>
      <c r="AD186" s="397"/>
      <c r="AE186" s="397"/>
      <c r="AF186" s="401"/>
      <c r="AG186" s="397"/>
      <c r="AH186" s="397"/>
      <c r="AI186" s="397"/>
      <c r="AJ186" s="397"/>
      <c r="AK186" s="401"/>
      <c r="AL186" s="397"/>
      <c r="AM186" s="397"/>
      <c r="AN186" s="401"/>
      <c r="AO186" s="394"/>
      <c r="AP186" s="401"/>
      <c r="AQ186" s="401"/>
      <c r="AR186" s="401"/>
      <c r="AS186" s="401"/>
      <c r="AT186" s="397"/>
      <c r="AU186" s="397"/>
      <c r="AV186" s="397"/>
      <c r="AW186" s="401"/>
      <c r="AX186" s="397"/>
      <c r="AY186" s="397"/>
      <c r="AZ186" s="397"/>
      <c r="BA186" s="397"/>
      <c r="BB186" s="401"/>
      <c r="BC186" s="397"/>
      <c r="BD186" s="397"/>
      <c r="BE186" s="401"/>
      <c r="BF186" s="394"/>
      <c r="BG186" s="401"/>
      <c r="BH186" s="401"/>
      <c r="BI186" s="401"/>
      <c r="BJ186" s="401"/>
      <c r="BK186" s="397"/>
      <c r="BL186" s="397"/>
      <c r="BM186" s="397"/>
      <c r="BN186" s="401"/>
      <c r="BO186" s="397"/>
      <c r="BP186" s="397"/>
      <c r="BQ186" s="397"/>
      <c r="BR186" s="397"/>
    </row>
    <row r="187" spans="2:70" ht="15.75" hidden="1" customHeight="1">
      <c r="B187" s="401"/>
      <c r="C187" s="397"/>
      <c r="D187" s="397"/>
      <c r="E187" s="401"/>
      <c r="F187" s="394"/>
      <c r="G187" s="401"/>
      <c r="H187" s="401"/>
      <c r="I187" s="401"/>
      <c r="J187" s="401"/>
      <c r="K187" s="397"/>
      <c r="L187" s="397"/>
      <c r="M187" s="397"/>
      <c r="N187" s="401"/>
      <c r="O187" s="2781" t="s">
        <v>250</v>
      </c>
      <c r="P187" s="2781"/>
      <c r="Q187" s="2781"/>
      <c r="R187" s="2781"/>
      <c r="S187" s="401"/>
      <c r="T187" s="401"/>
      <c r="U187" s="397"/>
      <c r="V187" s="397"/>
      <c r="W187" s="401"/>
      <c r="X187" s="394"/>
      <c r="Y187" s="401"/>
      <c r="Z187" s="401"/>
      <c r="AA187" s="401"/>
      <c r="AB187" s="401"/>
      <c r="AC187" s="397"/>
      <c r="AD187" s="397"/>
      <c r="AE187" s="397"/>
      <c r="AF187" s="401"/>
      <c r="AG187" s="2781" t="s">
        <v>250</v>
      </c>
      <c r="AH187" s="2781"/>
      <c r="AI187" s="2781"/>
      <c r="AJ187" s="2781"/>
      <c r="AK187" s="401"/>
      <c r="AL187" s="397"/>
      <c r="AM187" s="397"/>
      <c r="AN187" s="401"/>
      <c r="AO187" s="394"/>
      <c r="AP187" s="401"/>
      <c r="AQ187" s="401"/>
      <c r="AR187" s="401"/>
      <c r="AS187" s="401"/>
      <c r="AT187" s="397"/>
      <c r="AU187" s="397"/>
      <c r="AV187" s="397"/>
      <c r="AW187" s="401"/>
      <c r="AX187" s="2781" t="s">
        <v>250</v>
      </c>
      <c r="AY187" s="2781"/>
      <c r="AZ187" s="2781"/>
      <c r="BA187" s="2781"/>
      <c r="BB187" s="401"/>
      <c r="BC187" s="397"/>
      <c r="BD187" s="397"/>
      <c r="BE187" s="401"/>
      <c r="BF187" s="394"/>
      <c r="BG187" s="401"/>
      <c r="BH187" s="401"/>
      <c r="BI187" s="401"/>
      <c r="BJ187" s="401"/>
      <c r="BK187" s="397"/>
      <c r="BL187" s="397"/>
      <c r="BM187" s="397"/>
      <c r="BN187" s="401"/>
      <c r="BO187" s="2781" t="s">
        <v>250</v>
      </c>
      <c r="BP187" s="2781"/>
      <c r="BQ187" s="2781"/>
      <c r="BR187" s="2781"/>
    </row>
    <row r="188" spans="2:70" ht="15.75" hidden="1" customHeight="1">
      <c r="B188" s="401"/>
      <c r="C188" s="397"/>
      <c r="D188" s="397"/>
      <c r="E188" s="401"/>
      <c r="F188" s="394"/>
      <c r="G188" s="401"/>
      <c r="H188" s="401"/>
      <c r="I188" s="401"/>
      <c r="J188" s="401"/>
      <c r="K188" s="397"/>
      <c r="L188" s="397"/>
      <c r="M188" s="397"/>
      <c r="N188" s="401"/>
      <c r="O188" s="401"/>
      <c r="P188" s="401"/>
      <c r="Q188" s="401"/>
      <c r="R188" s="401"/>
      <c r="S188" s="401"/>
      <c r="T188" s="401"/>
      <c r="U188" s="397"/>
      <c r="V188" s="397"/>
      <c r="W188" s="401"/>
      <c r="X188" s="394"/>
      <c r="Y188" s="401"/>
      <c r="Z188" s="401"/>
      <c r="AA188" s="401"/>
      <c r="AB188" s="401"/>
      <c r="AC188" s="397"/>
      <c r="AD188" s="397"/>
      <c r="AE188" s="397"/>
      <c r="AF188" s="401"/>
      <c r="AG188" s="401"/>
      <c r="AH188" s="401"/>
      <c r="AI188" s="401"/>
      <c r="AJ188" s="401"/>
      <c r="AK188" s="401"/>
      <c r="AL188" s="397"/>
      <c r="AM188" s="397"/>
      <c r="AN188" s="401"/>
      <c r="AO188" s="394"/>
      <c r="AP188" s="401"/>
      <c r="AQ188" s="401"/>
      <c r="AR188" s="401"/>
      <c r="AS188" s="401"/>
      <c r="AT188" s="397"/>
      <c r="AU188" s="397"/>
      <c r="AV188" s="397"/>
      <c r="AW188" s="401"/>
      <c r="AX188" s="401"/>
      <c r="AY188" s="401"/>
      <c r="AZ188" s="401"/>
      <c r="BA188" s="401"/>
      <c r="BB188" s="401"/>
      <c r="BC188" s="397"/>
      <c r="BD188" s="397"/>
      <c r="BE188" s="401"/>
      <c r="BF188" s="394"/>
      <c r="BG188" s="401"/>
      <c r="BH188" s="401"/>
      <c r="BI188" s="401"/>
      <c r="BJ188" s="401"/>
      <c r="BK188" s="397"/>
      <c r="BL188" s="397"/>
      <c r="BM188" s="397"/>
      <c r="BN188" s="401"/>
      <c r="BO188" s="401"/>
      <c r="BP188" s="401"/>
      <c r="BQ188" s="401"/>
      <c r="BR188" s="401"/>
    </row>
    <row r="189" spans="2:70" ht="15.75" hidden="1" customHeight="1">
      <c r="B189" s="413" t="s">
        <v>251</v>
      </c>
      <c r="C189" s="414"/>
      <c r="D189" s="414"/>
      <c r="E189" s="402"/>
      <c r="F189" s="410"/>
      <c r="G189" s="402"/>
      <c r="H189" s="402"/>
      <c r="I189" s="402"/>
      <c r="J189" s="402"/>
      <c r="K189" s="414"/>
      <c r="L189" s="414"/>
      <c r="M189" s="414"/>
      <c r="N189" s="402"/>
      <c r="O189" s="414"/>
      <c r="P189" s="414"/>
      <c r="Q189" s="414"/>
      <c r="R189" s="414"/>
      <c r="S189" s="414"/>
      <c r="T189" s="413" t="s">
        <v>251</v>
      </c>
      <c r="U189" s="414"/>
      <c r="V189" s="414"/>
      <c r="W189" s="402"/>
      <c r="X189" s="410"/>
      <c r="Y189" s="402"/>
      <c r="Z189" s="402"/>
      <c r="AA189" s="402"/>
      <c r="AB189" s="402"/>
      <c r="AC189" s="414"/>
      <c r="AD189" s="414"/>
      <c r="AE189" s="414"/>
      <c r="AF189" s="402"/>
      <c r="AG189" s="414"/>
      <c r="AH189" s="414"/>
      <c r="AI189" s="414"/>
      <c r="AJ189" s="414"/>
      <c r="AK189" s="413" t="s">
        <v>251</v>
      </c>
      <c r="AL189" s="414"/>
      <c r="AM189" s="414"/>
      <c r="AN189" s="402"/>
      <c r="AO189" s="410"/>
      <c r="AP189" s="402"/>
      <c r="AQ189" s="402"/>
      <c r="AR189" s="402"/>
      <c r="AS189" s="402"/>
      <c r="AT189" s="414"/>
      <c r="AU189" s="414"/>
      <c r="AV189" s="414"/>
      <c r="AW189" s="402"/>
      <c r="AX189" s="414"/>
      <c r="AY189" s="414"/>
      <c r="AZ189" s="414"/>
      <c r="BA189" s="414"/>
      <c r="BB189" s="413" t="s">
        <v>251</v>
      </c>
      <c r="BC189" s="414"/>
      <c r="BD189" s="414"/>
      <c r="BE189" s="402"/>
      <c r="BF189" s="410"/>
      <c r="BG189" s="402"/>
      <c r="BH189" s="402"/>
      <c r="BI189" s="402"/>
      <c r="BJ189" s="402"/>
      <c r="BK189" s="414"/>
      <c r="BL189" s="414"/>
      <c r="BM189" s="414"/>
      <c r="BN189" s="402"/>
      <c r="BO189" s="414"/>
      <c r="BP189" s="414"/>
      <c r="BQ189" s="414"/>
      <c r="BR189" s="414"/>
    </row>
    <row r="190" spans="2:70" ht="15.75" hidden="1" customHeight="1">
      <c r="B190" s="2781" t="s">
        <v>252</v>
      </c>
      <c r="C190" s="2781"/>
      <c r="D190" s="2781"/>
      <c r="E190" s="2781"/>
      <c r="F190" s="2781"/>
      <c r="G190" s="2781"/>
      <c r="H190" s="410"/>
      <c r="I190" s="410"/>
      <c r="J190" s="402" t="s">
        <v>245</v>
      </c>
      <c r="K190" s="410"/>
      <c r="L190" s="402"/>
      <c r="M190" s="410"/>
      <c r="N190" s="402" t="s">
        <v>253</v>
      </c>
      <c r="O190" s="402"/>
      <c r="P190" s="402"/>
      <c r="Q190" s="402"/>
      <c r="R190" s="402"/>
      <c r="S190" s="402"/>
      <c r="T190" s="2781" t="s">
        <v>252</v>
      </c>
      <c r="U190" s="2781"/>
      <c r="V190" s="2781"/>
      <c r="W190" s="2781"/>
      <c r="X190" s="2781"/>
      <c r="Y190" s="2781"/>
      <c r="Z190" s="410"/>
      <c r="AA190" s="410"/>
      <c r="AB190" s="402" t="s">
        <v>245</v>
      </c>
      <c r="AC190" s="410"/>
      <c r="AD190" s="402"/>
      <c r="AE190" s="410"/>
      <c r="AF190" s="402" t="s">
        <v>253</v>
      </c>
      <c r="AG190" s="402"/>
      <c r="AH190" s="402"/>
      <c r="AI190" s="402"/>
      <c r="AJ190" s="402"/>
      <c r="AK190" s="2781" t="s">
        <v>252</v>
      </c>
      <c r="AL190" s="2781"/>
      <c r="AM190" s="2781"/>
      <c r="AN190" s="2781"/>
      <c r="AO190" s="2781"/>
      <c r="AP190" s="2781"/>
      <c r="AQ190" s="410"/>
      <c r="AR190" s="410"/>
      <c r="AS190" s="402" t="s">
        <v>245</v>
      </c>
      <c r="AT190" s="410"/>
      <c r="AU190" s="402"/>
      <c r="AV190" s="410"/>
      <c r="AW190" s="402" t="s">
        <v>253</v>
      </c>
      <c r="AX190" s="402"/>
      <c r="AY190" s="402"/>
      <c r="AZ190" s="402"/>
      <c r="BA190" s="402"/>
      <c r="BB190" s="2781" t="s">
        <v>252</v>
      </c>
      <c r="BC190" s="2781"/>
      <c r="BD190" s="2781"/>
      <c r="BE190" s="2781"/>
      <c r="BF190" s="2781"/>
      <c r="BG190" s="2781"/>
      <c r="BH190" s="410"/>
      <c r="BI190" s="410"/>
      <c r="BJ190" s="402" t="s">
        <v>245</v>
      </c>
      <c r="BK190" s="410"/>
      <c r="BL190" s="402"/>
      <c r="BM190" s="410"/>
      <c r="BN190" s="402" t="s">
        <v>253</v>
      </c>
      <c r="BO190" s="402"/>
      <c r="BP190" s="402"/>
      <c r="BQ190" s="402"/>
      <c r="BR190" s="402"/>
    </row>
    <row r="191" spans="2:70" ht="15.75" hidden="1" customHeight="1">
      <c r="B191" s="402"/>
      <c r="C191" s="402"/>
      <c r="D191" s="402"/>
      <c r="E191" s="402"/>
      <c r="F191" s="402"/>
      <c r="G191" s="402"/>
      <c r="H191" s="410"/>
      <c r="I191" s="410"/>
      <c r="J191" s="402" t="s">
        <v>254</v>
      </c>
      <c r="K191" s="410"/>
      <c r="L191" s="402"/>
      <c r="M191" s="410"/>
      <c r="N191" s="402" t="s">
        <v>255</v>
      </c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10"/>
      <c r="AA191" s="410"/>
      <c r="AB191" s="402" t="s">
        <v>254</v>
      </c>
      <c r="AC191" s="410"/>
      <c r="AD191" s="402"/>
      <c r="AE191" s="410"/>
      <c r="AF191" s="402" t="s">
        <v>255</v>
      </c>
      <c r="AG191" s="402"/>
      <c r="AH191" s="402"/>
      <c r="AI191" s="402"/>
      <c r="AJ191" s="402"/>
      <c r="AK191" s="402"/>
      <c r="AL191" s="402"/>
      <c r="AM191" s="402"/>
      <c r="AN191" s="402"/>
      <c r="AO191" s="402"/>
      <c r="AP191" s="402"/>
      <c r="AQ191" s="410"/>
      <c r="AR191" s="410"/>
      <c r="AS191" s="402" t="s">
        <v>254</v>
      </c>
      <c r="AT191" s="410"/>
      <c r="AU191" s="402"/>
      <c r="AV191" s="410"/>
      <c r="AW191" s="402" t="s">
        <v>255</v>
      </c>
      <c r="AX191" s="402"/>
      <c r="AY191" s="402"/>
      <c r="AZ191" s="402"/>
      <c r="BA191" s="402"/>
      <c r="BB191" s="402"/>
      <c r="BC191" s="402"/>
      <c r="BD191" s="402"/>
      <c r="BE191" s="402"/>
      <c r="BF191" s="402"/>
      <c r="BG191" s="402"/>
      <c r="BH191" s="410"/>
      <c r="BI191" s="410"/>
      <c r="BJ191" s="402" t="s">
        <v>254</v>
      </c>
      <c r="BK191" s="410"/>
      <c r="BL191" s="402"/>
      <c r="BM191" s="410"/>
      <c r="BN191" s="402" t="s">
        <v>255</v>
      </c>
      <c r="BO191" s="402"/>
      <c r="BP191" s="402"/>
      <c r="BQ191" s="402"/>
      <c r="BR191" s="402"/>
    </row>
    <row r="192" spans="2:70" ht="15.75" hidden="1" customHeight="1">
      <c r="B192" s="410"/>
      <c r="C192" s="415"/>
      <c r="D192" s="415"/>
      <c r="E192" s="410"/>
      <c r="F192" s="410"/>
      <c r="G192" s="410"/>
      <c r="H192" s="410"/>
      <c r="I192" s="410"/>
      <c r="J192" s="410"/>
      <c r="K192" s="410"/>
      <c r="L192" s="415"/>
      <c r="M192" s="415"/>
      <c r="N192" s="415"/>
      <c r="O192" s="410"/>
      <c r="P192" s="410"/>
      <c r="Q192" s="410"/>
      <c r="R192" s="410"/>
      <c r="S192" s="410"/>
      <c r="T192" s="410"/>
      <c r="U192" s="415"/>
      <c r="V192" s="415"/>
      <c r="W192" s="410"/>
      <c r="X192" s="410"/>
      <c r="Y192" s="410"/>
      <c r="Z192" s="410"/>
      <c r="AA192" s="410"/>
      <c r="AB192" s="410"/>
      <c r="AC192" s="410"/>
      <c r="AD192" s="415"/>
      <c r="AE192" s="415"/>
      <c r="AF192" s="415"/>
      <c r="AG192" s="410"/>
      <c r="AH192" s="410"/>
      <c r="AI192" s="410"/>
      <c r="AJ192" s="410"/>
      <c r="AK192" s="410"/>
      <c r="AL192" s="415"/>
      <c r="AM192" s="415"/>
      <c r="AN192" s="410"/>
      <c r="AO192" s="410"/>
      <c r="AP192" s="410"/>
      <c r="AQ192" s="410"/>
      <c r="AR192" s="410"/>
      <c r="AS192" s="410"/>
      <c r="AT192" s="410"/>
      <c r="AU192" s="415"/>
      <c r="AV192" s="415"/>
      <c r="AW192" s="415"/>
      <c r="AX192" s="410"/>
      <c r="AY192" s="410"/>
      <c r="AZ192" s="410"/>
      <c r="BA192" s="410"/>
      <c r="BB192" s="410"/>
      <c r="BC192" s="415"/>
      <c r="BD192" s="415"/>
      <c r="BE192" s="410"/>
      <c r="BF192" s="410"/>
      <c r="BG192" s="410"/>
      <c r="BH192" s="410"/>
      <c r="BI192" s="410"/>
      <c r="BJ192" s="410"/>
      <c r="BK192" s="410"/>
      <c r="BL192" s="415"/>
      <c r="BM192" s="415"/>
      <c r="BN192" s="415"/>
      <c r="BO192" s="410"/>
      <c r="BP192" s="410"/>
      <c r="BQ192" s="410"/>
      <c r="BR192" s="410"/>
    </row>
    <row r="193" spans="2:70" ht="18.75" hidden="1" customHeight="1">
      <c r="B193" s="412" t="s">
        <v>247</v>
      </c>
      <c r="C193" s="412"/>
      <c r="D193" s="412"/>
      <c r="E193" s="412"/>
      <c r="F193" s="412"/>
      <c r="G193" s="410"/>
      <c r="H193" s="410"/>
      <c r="I193" s="394"/>
      <c r="J193" s="394"/>
      <c r="K193" s="394"/>
      <c r="L193" s="394"/>
      <c r="M193" s="394"/>
      <c r="N193" s="415"/>
      <c r="O193" s="410"/>
      <c r="P193" s="410"/>
      <c r="Q193" s="410"/>
      <c r="R193" s="410"/>
      <c r="S193" s="410"/>
      <c r="T193" s="412" t="s">
        <v>247</v>
      </c>
      <c r="U193" s="412"/>
      <c r="V193" s="412"/>
      <c r="W193" s="412"/>
      <c r="X193" s="412"/>
      <c r="Y193" s="410"/>
      <c r="Z193" s="410"/>
      <c r="AA193" s="394"/>
      <c r="AB193" s="394"/>
      <c r="AC193" s="394"/>
      <c r="AD193" s="394"/>
      <c r="AE193" s="394"/>
      <c r="AF193" s="415"/>
      <c r="AG193" s="410"/>
      <c r="AH193" s="410"/>
      <c r="AI193" s="410"/>
      <c r="AJ193" s="410"/>
      <c r="AK193" s="412" t="s">
        <v>247</v>
      </c>
      <c r="AL193" s="412"/>
      <c r="AM193" s="412"/>
      <c r="AN193" s="412"/>
      <c r="AO193" s="412"/>
      <c r="AP193" s="410"/>
      <c r="AQ193" s="410"/>
      <c r="AR193" s="394"/>
      <c r="AS193" s="394"/>
      <c r="AT193" s="394"/>
      <c r="AU193" s="394"/>
      <c r="AV193" s="394"/>
      <c r="AW193" s="415"/>
      <c r="AX193" s="410"/>
      <c r="AY193" s="410"/>
      <c r="AZ193" s="410"/>
      <c r="BA193" s="410"/>
      <c r="BB193" s="412" t="s">
        <v>247</v>
      </c>
      <c r="BC193" s="412"/>
      <c r="BD193" s="412"/>
      <c r="BE193" s="412"/>
      <c r="BF193" s="412"/>
      <c r="BG193" s="410"/>
      <c r="BH193" s="410"/>
      <c r="BI193" s="394"/>
      <c r="BJ193" s="394"/>
      <c r="BK193" s="394"/>
      <c r="BL193" s="394"/>
      <c r="BM193" s="394"/>
      <c r="BN193" s="415"/>
      <c r="BO193" s="410"/>
      <c r="BP193" s="410"/>
      <c r="BQ193" s="410"/>
      <c r="BR193" s="410"/>
    </row>
    <row r="194" spans="2:70" ht="15.75" hidden="1" customHeight="1">
      <c r="B194" s="410"/>
      <c r="C194" s="415"/>
      <c r="D194" s="415"/>
      <c r="E194" s="410"/>
      <c r="F194" s="410"/>
      <c r="G194" s="410"/>
      <c r="H194" s="410"/>
      <c r="I194" s="410"/>
      <c r="J194" s="410"/>
      <c r="K194" s="410"/>
      <c r="L194" s="415"/>
      <c r="M194" s="415"/>
      <c r="N194" s="415"/>
      <c r="O194" s="410"/>
      <c r="P194" s="410"/>
      <c r="Q194" s="410"/>
      <c r="R194" s="410"/>
      <c r="S194" s="410"/>
      <c r="T194" s="410"/>
      <c r="U194" s="415"/>
      <c r="V194" s="415"/>
      <c r="W194" s="410"/>
      <c r="X194" s="410"/>
      <c r="Y194" s="410"/>
      <c r="Z194" s="410"/>
      <c r="AA194" s="410"/>
      <c r="AB194" s="410"/>
      <c r="AC194" s="410"/>
      <c r="AD194" s="415"/>
      <c r="AE194" s="415"/>
      <c r="AF194" s="415"/>
      <c r="AG194" s="410"/>
      <c r="AH194" s="410"/>
      <c r="AI194" s="410"/>
      <c r="AJ194" s="410"/>
      <c r="AK194" s="410"/>
      <c r="AL194" s="415"/>
      <c r="AM194" s="415"/>
      <c r="AN194" s="410"/>
      <c r="AO194" s="410"/>
      <c r="AP194" s="410"/>
      <c r="AQ194" s="410"/>
      <c r="AR194" s="410"/>
      <c r="AS194" s="410"/>
      <c r="AT194" s="410"/>
      <c r="AU194" s="415"/>
      <c r="AV194" s="415"/>
      <c r="AW194" s="415"/>
      <c r="AX194" s="410"/>
      <c r="AY194" s="410"/>
      <c r="AZ194" s="410"/>
      <c r="BA194" s="410"/>
      <c r="BB194" s="410"/>
      <c r="BC194" s="415"/>
      <c r="BD194" s="415"/>
      <c r="BE194" s="410"/>
      <c r="BF194" s="410"/>
      <c r="BG194" s="410"/>
      <c r="BH194" s="410"/>
      <c r="BI194" s="410"/>
      <c r="BJ194" s="410"/>
      <c r="BK194" s="410"/>
      <c r="BL194" s="415"/>
      <c r="BM194" s="415"/>
      <c r="BN194" s="415"/>
      <c r="BO194" s="410"/>
      <c r="BP194" s="410"/>
      <c r="BQ194" s="410"/>
      <c r="BR194" s="410"/>
    </row>
    <row r="195" spans="2:70" ht="15.75" hidden="1" customHeight="1">
      <c r="B195" s="401" t="s">
        <v>198</v>
      </c>
      <c r="C195" s="2781">
        <v>0.6</v>
      </c>
      <c r="D195" s="2781"/>
      <c r="E195" s="401" t="s">
        <v>199</v>
      </c>
      <c r="F195" s="394"/>
      <c r="G195" s="2781" t="s">
        <v>248</v>
      </c>
      <c r="H195" s="2781"/>
      <c r="I195" s="2781" t="s">
        <v>249</v>
      </c>
      <c r="J195" s="2781"/>
      <c r="K195" s="2781">
        <f>I30</f>
        <v>0.58400000000000007</v>
      </c>
      <c r="L195" s="2781"/>
      <c r="M195" s="2781"/>
      <c r="N195" s="401" t="s">
        <v>229</v>
      </c>
      <c r="O195" s="2781">
        <f>E12</f>
        <v>0</v>
      </c>
      <c r="P195" s="2781"/>
      <c r="Q195" s="2781"/>
      <c r="R195" s="2781"/>
      <c r="S195" s="397"/>
      <c r="T195" s="401" t="s">
        <v>198</v>
      </c>
      <c r="U195" s="2781">
        <v>0.6</v>
      </c>
      <c r="V195" s="2781"/>
      <c r="W195" s="401" t="s">
        <v>199</v>
      </c>
      <c r="X195" s="394"/>
      <c r="Y195" s="2781" t="s">
        <v>248</v>
      </c>
      <c r="Z195" s="2781"/>
      <c r="AA195" s="2781" t="s">
        <v>249</v>
      </c>
      <c r="AB195" s="2781"/>
      <c r="AC195" s="2781">
        <f>AA30</f>
        <v>0.58400000000000007</v>
      </c>
      <c r="AD195" s="2781"/>
      <c r="AE195" s="2781"/>
      <c r="AF195" s="401" t="s">
        <v>229</v>
      </c>
      <c r="AG195" s="2781">
        <f>W12</f>
        <v>0</v>
      </c>
      <c r="AH195" s="2781"/>
      <c r="AI195" s="2781"/>
      <c r="AJ195" s="2781"/>
      <c r="AK195" s="401" t="s">
        <v>198</v>
      </c>
      <c r="AL195" s="2781">
        <v>0.6</v>
      </c>
      <c r="AM195" s="2781"/>
      <c r="AN195" s="401" t="s">
        <v>199</v>
      </c>
      <c r="AO195" s="394"/>
      <c r="AP195" s="2781" t="s">
        <v>248</v>
      </c>
      <c r="AQ195" s="2781"/>
      <c r="AR195" s="2781" t="s">
        <v>249</v>
      </c>
      <c r="AS195" s="2781"/>
      <c r="AT195" s="2781">
        <f>AR30</f>
        <v>0.58400000000000007</v>
      </c>
      <c r="AU195" s="2781"/>
      <c r="AV195" s="2781"/>
      <c r="AW195" s="401" t="s">
        <v>229</v>
      </c>
      <c r="AX195" s="2781">
        <f>AN12</f>
        <v>0</v>
      </c>
      <c r="AY195" s="2781"/>
      <c r="AZ195" s="2781"/>
      <c r="BA195" s="2781"/>
      <c r="BB195" s="401" t="s">
        <v>198</v>
      </c>
      <c r="BC195" s="2781">
        <v>0.6</v>
      </c>
      <c r="BD195" s="2781"/>
      <c r="BE195" s="401" t="s">
        <v>199</v>
      </c>
      <c r="BF195" s="394"/>
      <c r="BG195" s="2781" t="s">
        <v>248</v>
      </c>
      <c r="BH195" s="2781"/>
      <c r="BI195" s="2781" t="s">
        <v>249</v>
      </c>
      <c r="BJ195" s="2781"/>
      <c r="BK195" s="2781">
        <f>BI30</f>
        <v>0.58400000000000007</v>
      </c>
      <c r="BL195" s="2781"/>
      <c r="BM195" s="2781"/>
      <c r="BN195" s="401" t="s">
        <v>229</v>
      </c>
      <c r="BO195" s="2781">
        <f>BE12</f>
        <v>0</v>
      </c>
      <c r="BP195" s="2781"/>
      <c r="BQ195" s="2781"/>
      <c r="BR195" s="2781"/>
    </row>
    <row r="196" spans="2:70" ht="15.75" hidden="1" customHeight="1">
      <c r="B196" s="401" t="s">
        <v>198</v>
      </c>
      <c r="C196" s="2781">
        <v>0.8</v>
      </c>
      <c r="D196" s="2781"/>
      <c r="E196" s="401" t="s">
        <v>199</v>
      </c>
      <c r="F196" s="394"/>
      <c r="G196" s="2781" t="s">
        <v>248</v>
      </c>
      <c r="H196" s="2781"/>
      <c r="I196" s="2781" t="s">
        <v>249</v>
      </c>
      <c r="J196" s="2781"/>
      <c r="K196" s="2781">
        <f>I31</f>
        <v>0.68000000000000016</v>
      </c>
      <c r="L196" s="2781"/>
      <c r="M196" s="2781"/>
      <c r="N196" s="401" t="s">
        <v>229</v>
      </c>
      <c r="O196" s="2781">
        <f>E15</f>
        <v>0</v>
      </c>
      <c r="P196" s="2781"/>
      <c r="Q196" s="2781"/>
      <c r="R196" s="2781"/>
      <c r="S196" s="397"/>
      <c r="T196" s="401" t="s">
        <v>198</v>
      </c>
      <c r="U196" s="2781">
        <v>0.8</v>
      </c>
      <c r="V196" s="2781"/>
      <c r="W196" s="401" t="s">
        <v>199</v>
      </c>
      <c r="X196" s="394"/>
      <c r="Y196" s="2781" t="s">
        <v>248</v>
      </c>
      <c r="Z196" s="2781"/>
      <c r="AA196" s="2781" t="s">
        <v>249</v>
      </c>
      <c r="AB196" s="2781"/>
      <c r="AC196" s="2781">
        <f>AA31</f>
        <v>0.68000000000000016</v>
      </c>
      <c r="AD196" s="2781"/>
      <c r="AE196" s="2781"/>
      <c r="AF196" s="401" t="s">
        <v>229</v>
      </c>
      <c r="AG196" s="2781">
        <f>W15</f>
        <v>0</v>
      </c>
      <c r="AH196" s="2781"/>
      <c r="AI196" s="2781"/>
      <c r="AJ196" s="2781"/>
      <c r="AK196" s="401" t="s">
        <v>198</v>
      </c>
      <c r="AL196" s="2781">
        <v>0.8</v>
      </c>
      <c r="AM196" s="2781"/>
      <c r="AN196" s="401" t="s">
        <v>199</v>
      </c>
      <c r="AO196" s="394"/>
      <c r="AP196" s="2781" t="s">
        <v>248</v>
      </c>
      <c r="AQ196" s="2781"/>
      <c r="AR196" s="2781" t="s">
        <v>249</v>
      </c>
      <c r="AS196" s="2781"/>
      <c r="AT196" s="2781">
        <f>AR31</f>
        <v>0.68000000000000016</v>
      </c>
      <c r="AU196" s="2781"/>
      <c r="AV196" s="2781"/>
      <c r="AW196" s="401" t="s">
        <v>229</v>
      </c>
      <c r="AX196" s="2781">
        <f>AN15</f>
        <v>0</v>
      </c>
      <c r="AY196" s="2781"/>
      <c r="AZ196" s="2781"/>
      <c r="BA196" s="2781"/>
      <c r="BB196" s="401" t="s">
        <v>198</v>
      </c>
      <c r="BC196" s="2781">
        <v>0.8</v>
      </c>
      <c r="BD196" s="2781"/>
      <c r="BE196" s="401" t="s">
        <v>199</v>
      </c>
      <c r="BF196" s="394"/>
      <c r="BG196" s="2781" t="s">
        <v>248</v>
      </c>
      <c r="BH196" s="2781"/>
      <c r="BI196" s="2781" t="s">
        <v>249</v>
      </c>
      <c r="BJ196" s="2781"/>
      <c r="BK196" s="2781">
        <f>BI31</f>
        <v>0.68000000000000016</v>
      </c>
      <c r="BL196" s="2781"/>
      <c r="BM196" s="2781"/>
      <c r="BN196" s="401" t="s">
        <v>229</v>
      </c>
      <c r="BO196" s="2781">
        <f>BE15</f>
        <v>0</v>
      </c>
      <c r="BP196" s="2781"/>
      <c r="BQ196" s="2781"/>
      <c r="BR196" s="2781"/>
    </row>
    <row r="197" spans="2:70" ht="15.75" hidden="1" customHeight="1">
      <c r="B197" s="401" t="s">
        <v>198</v>
      </c>
      <c r="C197" s="2781">
        <v>1</v>
      </c>
      <c r="D197" s="2781"/>
      <c r="E197" s="401" t="s">
        <v>199</v>
      </c>
      <c r="F197" s="394"/>
      <c r="G197" s="2781" t="s">
        <v>248</v>
      </c>
      <c r="H197" s="2781"/>
      <c r="I197" s="2781" t="s">
        <v>249</v>
      </c>
      <c r="J197" s="2781"/>
      <c r="K197" s="2781">
        <f>I32</f>
        <v>0.79999999999999993</v>
      </c>
      <c r="L197" s="2781"/>
      <c r="M197" s="2781"/>
      <c r="N197" s="401" t="s">
        <v>229</v>
      </c>
      <c r="O197" s="2781">
        <f>E16</f>
        <v>0</v>
      </c>
      <c r="P197" s="2781"/>
      <c r="Q197" s="2781"/>
      <c r="R197" s="2781"/>
      <c r="S197" s="397"/>
      <c r="T197" s="401" t="s">
        <v>198</v>
      </c>
      <c r="U197" s="2781">
        <v>1</v>
      </c>
      <c r="V197" s="2781"/>
      <c r="W197" s="401" t="s">
        <v>199</v>
      </c>
      <c r="X197" s="394"/>
      <c r="Y197" s="2781" t="s">
        <v>248</v>
      </c>
      <c r="Z197" s="2781"/>
      <c r="AA197" s="2781" t="s">
        <v>249</v>
      </c>
      <c r="AB197" s="2781"/>
      <c r="AC197" s="2781">
        <f>AA32</f>
        <v>0.79999999999999993</v>
      </c>
      <c r="AD197" s="2781"/>
      <c r="AE197" s="2781"/>
      <c r="AF197" s="401" t="s">
        <v>229</v>
      </c>
      <c r="AG197" s="2781">
        <f>W16</f>
        <v>0</v>
      </c>
      <c r="AH197" s="2781"/>
      <c r="AI197" s="2781"/>
      <c r="AJ197" s="2781"/>
      <c r="AK197" s="401" t="s">
        <v>198</v>
      </c>
      <c r="AL197" s="2781">
        <v>1</v>
      </c>
      <c r="AM197" s="2781"/>
      <c r="AN197" s="401" t="s">
        <v>199</v>
      </c>
      <c r="AO197" s="394"/>
      <c r="AP197" s="2781" t="s">
        <v>248</v>
      </c>
      <c r="AQ197" s="2781"/>
      <c r="AR197" s="2781" t="s">
        <v>249</v>
      </c>
      <c r="AS197" s="2781"/>
      <c r="AT197" s="2781">
        <f>AR32</f>
        <v>0.79999999999999993</v>
      </c>
      <c r="AU197" s="2781"/>
      <c r="AV197" s="2781"/>
      <c r="AW197" s="401" t="s">
        <v>229</v>
      </c>
      <c r="AX197" s="2781">
        <f>AN16</f>
        <v>0</v>
      </c>
      <c r="AY197" s="2781"/>
      <c r="AZ197" s="2781"/>
      <c r="BA197" s="2781"/>
      <c r="BB197" s="401" t="s">
        <v>198</v>
      </c>
      <c r="BC197" s="2781">
        <v>1</v>
      </c>
      <c r="BD197" s="2781"/>
      <c r="BE197" s="401" t="s">
        <v>199</v>
      </c>
      <c r="BF197" s="394"/>
      <c r="BG197" s="2781" t="s">
        <v>248</v>
      </c>
      <c r="BH197" s="2781"/>
      <c r="BI197" s="2781" t="s">
        <v>249</v>
      </c>
      <c r="BJ197" s="2781"/>
      <c r="BK197" s="2781">
        <f>BI32</f>
        <v>0.79999999999999993</v>
      </c>
      <c r="BL197" s="2781"/>
      <c r="BM197" s="2781"/>
      <c r="BN197" s="401" t="s">
        <v>229</v>
      </c>
      <c r="BO197" s="2781">
        <f>BE16</f>
        <v>0</v>
      </c>
      <c r="BP197" s="2781"/>
      <c r="BQ197" s="2781"/>
      <c r="BR197" s="2781"/>
    </row>
    <row r="198" spans="2:70" ht="15.75" hidden="1" customHeight="1">
      <c r="B198" s="401" t="s">
        <v>198</v>
      </c>
      <c r="C198" s="2781">
        <v>1.2</v>
      </c>
      <c r="D198" s="2781"/>
      <c r="E198" s="401" t="s">
        <v>199</v>
      </c>
      <c r="F198" s="394"/>
      <c r="G198" s="2781" t="s">
        <v>248</v>
      </c>
      <c r="H198" s="2781"/>
      <c r="I198" s="2781" t="s">
        <v>249</v>
      </c>
      <c r="J198" s="2781"/>
      <c r="K198" s="2781">
        <f>I33</f>
        <v>0.92</v>
      </c>
      <c r="L198" s="2781"/>
      <c r="M198" s="2781"/>
      <c r="N198" s="401" t="s">
        <v>229</v>
      </c>
      <c r="O198" s="2781">
        <f>E17</f>
        <v>0</v>
      </c>
      <c r="P198" s="2781"/>
      <c r="Q198" s="2781"/>
      <c r="R198" s="2781"/>
      <c r="S198" s="397"/>
      <c r="T198" s="401" t="s">
        <v>198</v>
      </c>
      <c r="U198" s="2781">
        <v>1.2</v>
      </c>
      <c r="V198" s="2781"/>
      <c r="W198" s="401" t="s">
        <v>199</v>
      </c>
      <c r="X198" s="394"/>
      <c r="Y198" s="2781" t="s">
        <v>248</v>
      </c>
      <c r="Z198" s="2781"/>
      <c r="AA198" s="2781" t="s">
        <v>249</v>
      </c>
      <c r="AB198" s="2781"/>
      <c r="AC198" s="2781">
        <f>AA33</f>
        <v>0.92</v>
      </c>
      <c r="AD198" s="2781"/>
      <c r="AE198" s="2781"/>
      <c r="AF198" s="401" t="s">
        <v>229</v>
      </c>
      <c r="AG198" s="2781">
        <f>W17</f>
        <v>0</v>
      </c>
      <c r="AH198" s="2781"/>
      <c r="AI198" s="2781"/>
      <c r="AJ198" s="2781"/>
      <c r="AK198" s="401" t="s">
        <v>198</v>
      </c>
      <c r="AL198" s="2781">
        <v>1.2</v>
      </c>
      <c r="AM198" s="2781"/>
      <c r="AN198" s="401" t="s">
        <v>199</v>
      </c>
      <c r="AO198" s="394"/>
      <c r="AP198" s="2781" t="s">
        <v>248</v>
      </c>
      <c r="AQ198" s="2781"/>
      <c r="AR198" s="2781" t="s">
        <v>249</v>
      </c>
      <c r="AS198" s="2781"/>
      <c r="AT198" s="2781">
        <f>AR33</f>
        <v>0.92</v>
      </c>
      <c r="AU198" s="2781"/>
      <c r="AV198" s="2781"/>
      <c r="AW198" s="401" t="s">
        <v>229</v>
      </c>
      <c r="AX198" s="2781">
        <f>AN17</f>
        <v>0</v>
      </c>
      <c r="AY198" s="2781"/>
      <c r="AZ198" s="2781"/>
      <c r="BA198" s="2781"/>
      <c r="BB198" s="401" t="s">
        <v>198</v>
      </c>
      <c r="BC198" s="2781">
        <v>1.2</v>
      </c>
      <c r="BD198" s="2781"/>
      <c r="BE198" s="401" t="s">
        <v>199</v>
      </c>
      <c r="BF198" s="394"/>
      <c r="BG198" s="2781" t="s">
        <v>248</v>
      </c>
      <c r="BH198" s="2781"/>
      <c r="BI198" s="2781" t="s">
        <v>249</v>
      </c>
      <c r="BJ198" s="2781"/>
      <c r="BK198" s="2781">
        <f>BI33</f>
        <v>0.92</v>
      </c>
      <c r="BL198" s="2781"/>
      <c r="BM198" s="2781"/>
      <c r="BN198" s="401" t="s">
        <v>229</v>
      </c>
      <c r="BO198" s="2781">
        <f>BE17</f>
        <v>0</v>
      </c>
      <c r="BP198" s="2781"/>
      <c r="BQ198" s="2781"/>
      <c r="BR198" s="2781"/>
    </row>
    <row r="199" spans="2:70" ht="15.75" hidden="1" customHeight="1">
      <c r="B199" s="401" t="s">
        <v>198</v>
      </c>
      <c r="C199" s="2781">
        <v>1.5</v>
      </c>
      <c r="D199" s="2781"/>
      <c r="E199" s="401" t="s">
        <v>199</v>
      </c>
      <c r="F199" s="394"/>
      <c r="G199" s="2781" t="s">
        <v>248</v>
      </c>
      <c r="H199" s="2781"/>
      <c r="I199" s="2781" t="s">
        <v>249</v>
      </c>
      <c r="J199" s="2781"/>
      <c r="K199" s="2781">
        <f>I34</f>
        <v>0.98000000000000009</v>
      </c>
      <c r="L199" s="2781"/>
      <c r="M199" s="2781"/>
      <c r="N199" s="401" t="s">
        <v>229</v>
      </c>
      <c r="O199" s="2781" t="e">
        <f>E18</f>
        <v>#REF!</v>
      </c>
      <c r="P199" s="2781"/>
      <c r="Q199" s="2781"/>
      <c r="R199" s="2781"/>
      <c r="S199" s="397"/>
      <c r="T199" s="401" t="s">
        <v>198</v>
      </c>
      <c r="U199" s="2781">
        <v>1.5</v>
      </c>
      <c r="V199" s="2781"/>
      <c r="W199" s="401" t="s">
        <v>199</v>
      </c>
      <c r="X199" s="394"/>
      <c r="Y199" s="2781" t="s">
        <v>248</v>
      </c>
      <c r="Z199" s="2781"/>
      <c r="AA199" s="2781" t="s">
        <v>249</v>
      </c>
      <c r="AB199" s="2781"/>
      <c r="AC199" s="2781">
        <f>AA34</f>
        <v>0.98000000000000009</v>
      </c>
      <c r="AD199" s="2781"/>
      <c r="AE199" s="2781"/>
      <c r="AF199" s="401" t="s">
        <v>229</v>
      </c>
      <c r="AG199" s="2781" t="e">
        <f>W18</f>
        <v>#REF!</v>
      </c>
      <c r="AH199" s="2781"/>
      <c r="AI199" s="2781"/>
      <c r="AJ199" s="2781"/>
      <c r="AK199" s="401" t="s">
        <v>198</v>
      </c>
      <c r="AL199" s="2781">
        <v>1.5</v>
      </c>
      <c r="AM199" s="2781"/>
      <c r="AN199" s="401" t="s">
        <v>199</v>
      </c>
      <c r="AO199" s="394"/>
      <c r="AP199" s="2781" t="s">
        <v>248</v>
      </c>
      <c r="AQ199" s="2781"/>
      <c r="AR199" s="2781" t="s">
        <v>249</v>
      </c>
      <c r="AS199" s="2781"/>
      <c r="AT199" s="2781">
        <f>AR34</f>
        <v>0.98000000000000009</v>
      </c>
      <c r="AU199" s="2781"/>
      <c r="AV199" s="2781"/>
      <c r="AW199" s="401" t="s">
        <v>229</v>
      </c>
      <c r="AX199" s="2781" t="e">
        <f>AN18</f>
        <v>#REF!</v>
      </c>
      <c r="AY199" s="2781"/>
      <c r="AZ199" s="2781"/>
      <c r="BA199" s="2781"/>
      <c r="BB199" s="401" t="s">
        <v>198</v>
      </c>
      <c r="BC199" s="2781">
        <v>1.5</v>
      </c>
      <c r="BD199" s="2781"/>
      <c r="BE199" s="401" t="s">
        <v>199</v>
      </c>
      <c r="BF199" s="394"/>
      <c r="BG199" s="2781" t="s">
        <v>248</v>
      </c>
      <c r="BH199" s="2781"/>
      <c r="BI199" s="2781" t="s">
        <v>249</v>
      </c>
      <c r="BJ199" s="2781"/>
      <c r="BK199" s="2781">
        <f>BI34</f>
        <v>0.98000000000000009</v>
      </c>
      <c r="BL199" s="2781"/>
      <c r="BM199" s="2781"/>
      <c r="BN199" s="401" t="s">
        <v>229</v>
      </c>
      <c r="BO199" s="2781" t="e">
        <f>BE18</f>
        <v>#REF!</v>
      </c>
      <c r="BP199" s="2781"/>
      <c r="BQ199" s="2781"/>
      <c r="BR199" s="2781"/>
    </row>
    <row r="200" spans="2:70" ht="15.75" hidden="1" customHeight="1">
      <c r="B200" s="394"/>
      <c r="C200" s="394"/>
      <c r="D200" s="394"/>
      <c r="E200" s="394"/>
      <c r="F200" s="394"/>
      <c r="G200" s="394"/>
      <c r="H200" s="394"/>
      <c r="I200" s="394"/>
      <c r="J200" s="394"/>
      <c r="K200" s="394"/>
      <c r="L200" s="394"/>
      <c r="M200" s="394"/>
      <c r="N200" s="394"/>
      <c r="O200" s="394"/>
      <c r="P200" s="394"/>
      <c r="Q200" s="394"/>
      <c r="R200" s="394"/>
      <c r="S200" s="394"/>
      <c r="T200" s="394"/>
      <c r="U200" s="394"/>
      <c r="V200" s="394"/>
      <c r="W200" s="394"/>
      <c r="X200" s="394"/>
      <c r="Y200" s="394"/>
      <c r="Z200" s="394"/>
      <c r="AA200" s="394"/>
      <c r="AB200" s="394"/>
      <c r="AC200" s="394"/>
      <c r="AD200" s="394"/>
      <c r="AE200" s="394"/>
      <c r="AF200" s="394"/>
      <c r="AG200" s="394"/>
      <c r="AH200" s="394"/>
      <c r="AI200" s="394"/>
      <c r="AJ200" s="394"/>
      <c r="AK200" s="394"/>
      <c r="AL200" s="394"/>
      <c r="AM200" s="394"/>
      <c r="AN200" s="394"/>
      <c r="AO200" s="394"/>
      <c r="AP200" s="394"/>
      <c r="AQ200" s="394"/>
      <c r="AR200" s="394"/>
      <c r="AS200" s="394"/>
      <c r="AT200" s="394"/>
      <c r="AU200" s="394"/>
      <c r="AV200" s="394"/>
      <c r="AW200" s="394"/>
      <c r="AX200" s="394"/>
      <c r="AY200" s="394"/>
      <c r="AZ200" s="394"/>
      <c r="BA200" s="394"/>
      <c r="BB200" s="394"/>
      <c r="BC200" s="394"/>
      <c r="BD200" s="394"/>
      <c r="BE200" s="394"/>
      <c r="BF200" s="394"/>
      <c r="BG200" s="394"/>
      <c r="BH200" s="394"/>
      <c r="BI200" s="394"/>
      <c r="BJ200" s="394"/>
      <c r="BK200" s="394"/>
      <c r="BL200" s="394"/>
      <c r="BM200" s="394"/>
      <c r="BN200" s="394"/>
      <c r="BO200" s="394"/>
      <c r="BP200" s="394"/>
      <c r="BQ200" s="394"/>
      <c r="BR200" s="394"/>
    </row>
    <row r="201" spans="2:70" ht="15.75" hidden="1" customHeight="1">
      <c r="B201" s="394"/>
      <c r="C201" s="394"/>
      <c r="D201" s="394"/>
      <c r="E201" s="394"/>
      <c r="F201" s="394"/>
      <c r="G201" s="394"/>
      <c r="H201" s="394"/>
      <c r="I201" s="394"/>
      <c r="J201" s="394"/>
      <c r="K201" s="394"/>
      <c r="L201" s="394"/>
      <c r="M201" s="394"/>
      <c r="N201" s="394"/>
      <c r="O201" s="2781" t="s">
        <v>250</v>
      </c>
      <c r="P201" s="2781"/>
      <c r="Q201" s="2781"/>
      <c r="R201" s="2781"/>
      <c r="S201" s="401"/>
      <c r="T201" s="394"/>
      <c r="U201" s="394"/>
      <c r="V201" s="394"/>
      <c r="W201" s="394"/>
      <c r="X201" s="394"/>
      <c r="Y201" s="394"/>
      <c r="Z201" s="394"/>
      <c r="AA201" s="394"/>
      <c r="AB201" s="394"/>
      <c r="AC201" s="394"/>
      <c r="AD201" s="394"/>
      <c r="AE201" s="394"/>
      <c r="AF201" s="394"/>
      <c r="AG201" s="2781" t="s">
        <v>250</v>
      </c>
      <c r="AH201" s="2781"/>
      <c r="AI201" s="2781"/>
      <c r="AJ201" s="2781"/>
      <c r="AK201" s="394"/>
      <c r="AL201" s="394"/>
      <c r="AM201" s="394"/>
      <c r="AN201" s="394"/>
      <c r="AO201" s="394"/>
      <c r="AP201" s="394"/>
      <c r="AQ201" s="394"/>
      <c r="AR201" s="394"/>
      <c r="AS201" s="394"/>
      <c r="AT201" s="394"/>
      <c r="AU201" s="394"/>
      <c r="AV201" s="394"/>
      <c r="AW201" s="394"/>
      <c r="AX201" s="2781" t="s">
        <v>250</v>
      </c>
      <c r="AY201" s="2781"/>
      <c r="AZ201" s="2781"/>
      <c r="BA201" s="2781"/>
      <c r="BB201" s="394"/>
      <c r="BC201" s="394"/>
      <c r="BD201" s="394"/>
      <c r="BE201" s="394"/>
      <c r="BF201" s="394"/>
      <c r="BG201" s="394"/>
      <c r="BH201" s="394"/>
      <c r="BI201" s="394"/>
      <c r="BJ201" s="394"/>
      <c r="BK201" s="394"/>
      <c r="BL201" s="394"/>
      <c r="BM201" s="394"/>
      <c r="BN201" s="394"/>
      <c r="BO201" s="2781" t="s">
        <v>250</v>
      </c>
      <c r="BP201" s="2781"/>
      <c r="BQ201" s="2781"/>
      <c r="BR201" s="2781"/>
    </row>
    <row r="202" spans="2:70" ht="15.75" hidden="1" customHeight="1">
      <c r="B202" s="394"/>
      <c r="C202" s="394"/>
      <c r="D202" s="394"/>
      <c r="E202" s="394"/>
      <c r="F202" s="394"/>
      <c r="G202" s="394"/>
      <c r="H202" s="394"/>
      <c r="I202" s="394"/>
      <c r="J202" s="394"/>
      <c r="K202" s="394"/>
      <c r="L202" s="394"/>
      <c r="M202" s="394"/>
      <c r="N202" s="394"/>
      <c r="O202" s="401"/>
      <c r="P202" s="401"/>
      <c r="Q202" s="401"/>
      <c r="R202" s="401"/>
      <c r="S202" s="401"/>
      <c r="T202" s="394"/>
      <c r="U202" s="394"/>
      <c r="V202" s="394"/>
      <c r="W202" s="394"/>
      <c r="X202" s="394"/>
      <c r="Y202" s="394"/>
      <c r="Z202" s="394"/>
      <c r="AA202" s="394"/>
      <c r="AB202" s="394"/>
      <c r="AC202" s="394"/>
      <c r="AD202" s="394"/>
      <c r="AE202" s="394"/>
      <c r="AF202" s="394"/>
      <c r="AG202" s="401"/>
      <c r="AH202" s="401"/>
      <c r="AI202" s="401"/>
      <c r="AJ202" s="401"/>
      <c r="AK202" s="394"/>
      <c r="AL202" s="394"/>
      <c r="AM202" s="394"/>
      <c r="AN202" s="394"/>
      <c r="AO202" s="394"/>
      <c r="AP202" s="394"/>
      <c r="AQ202" s="394"/>
      <c r="AR202" s="394"/>
      <c r="AS202" s="394"/>
      <c r="AT202" s="394"/>
      <c r="AU202" s="394"/>
      <c r="AV202" s="394"/>
      <c r="AW202" s="394"/>
      <c r="AX202" s="401"/>
      <c r="AY202" s="401"/>
      <c r="AZ202" s="401"/>
      <c r="BA202" s="401"/>
      <c r="BB202" s="394"/>
      <c r="BC202" s="394"/>
      <c r="BD202" s="394"/>
      <c r="BE202" s="394"/>
      <c r="BF202" s="394"/>
      <c r="BG202" s="394"/>
      <c r="BH202" s="394"/>
      <c r="BI202" s="394"/>
      <c r="BJ202" s="394"/>
      <c r="BK202" s="394"/>
      <c r="BL202" s="394"/>
      <c r="BM202" s="394"/>
      <c r="BN202" s="394"/>
      <c r="BO202" s="401"/>
      <c r="BP202" s="401"/>
      <c r="BQ202" s="401"/>
      <c r="BR202" s="401"/>
    </row>
    <row r="203" spans="2:70" ht="15.75" hidden="1" customHeight="1">
      <c r="B203" s="399" t="s">
        <v>256</v>
      </c>
      <c r="C203" s="403"/>
      <c r="D203" s="397"/>
      <c r="E203" s="401"/>
      <c r="F203" s="394"/>
      <c r="G203" s="401"/>
      <c r="H203" s="401"/>
      <c r="I203" s="401"/>
      <c r="J203" s="401"/>
      <c r="K203" s="397"/>
      <c r="L203" s="397"/>
      <c r="M203" s="397"/>
      <c r="N203" s="401"/>
      <c r="O203" s="401"/>
      <c r="P203" s="401"/>
      <c r="Q203" s="401"/>
      <c r="R203" s="401"/>
      <c r="S203" s="401"/>
      <c r="T203" s="399" t="s">
        <v>256</v>
      </c>
      <c r="U203" s="403"/>
      <c r="V203" s="397"/>
      <c r="W203" s="401"/>
      <c r="X203" s="394"/>
      <c r="Y203" s="401"/>
      <c r="Z203" s="401"/>
      <c r="AA203" s="401"/>
      <c r="AB203" s="401"/>
      <c r="AC203" s="397"/>
      <c r="AD203" s="397"/>
      <c r="AE203" s="397"/>
      <c r="AF203" s="401"/>
      <c r="AG203" s="401"/>
      <c r="AH203" s="401"/>
      <c r="AI203" s="401"/>
      <c r="AJ203" s="401"/>
      <c r="AK203" s="399" t="s">
        <v>256</v>
      </c>
      <c r="AL203" s="403"/>
      <c r="AM203" s="397"/>
      <c r="AN203" s="401"/>
      <c r="AO203" s="394"/>
      <c r="AP203" s="401"/>
      <c r="AQ203" s="401"/>
      <c r="AR203" s="401"/>
      <c r="AS203" s="401"/>
      <c r="AT203" s="397"/>
      <c r="AU203" s="397"/>
      <c r="AV203" s="397"/>
      <c r="AW203" s="401"/>
      <c r="AX203" s="401"/>
      <c r="AY203" s="401"/>
      <c r="AZ203" s="401"/>
      <c r="BA203" s="401"/>
      <c r="BB203" s="399" t="s">
        <v>256</v>
      </c>
      <c r="BC203" s="403"/>
      <c r="BD203" s="397"/>
      <c r="BE203" s="401"/>
      <c r="BF203" s="394"/>
      <c r="BG203" s="401"/>
      <c r="BH203" s="401"/>
      <c r="BI203" s="401"/>
      <c r="BJ203" s="401"/>
      <c r="BK203" s="397"/>
      <c r="BL203" s="397"/>
      <c r="BM203" s="397"/>
      <c r="BN203" s="401"/>
      <c r="BO203" s="401"/>
      <c r="BP203" s="401"/>
      <c r="BQ203" s="401"/>
      <c r="BR203" s="401"/>
    </row>
    <row r="204" spans="2:70" ht="15.75" hidden="1" customHeight="1">
      <c r="B204" s="412"/>
      <c r="C204" s="412"/>
      <c r="D204" s="412"/>
      <c r="E204" s="402" t="s">
        <v>257</v>
      </c>
      <c r="F204" s="394"/>
      <c r="G204" s="394"/>
      <c r="H204" s="402" t="s">
        <v>258</v>
      </c>
      <c r="I204" s="410"/>
      <c r="J204" s="402"/>
      <c r="K204" s="397"/>
      <c r="L204" s="397"/>
      <c r="M204" s="397"/>
      <c r="N204" s="401"/>
      <c r="O204" s="401"/>
      <c r="P204" s="401"/>
      <c r="Q204" s="401"/>
      <c r="R204" s="401"/>
      <c r="S204" s="401"/>
      <c r="T204" s="412"/>
      <c r="U204" s="412"/>
      <c r="V204" s="412"/>
      <c r="W204" s="402" t="s">
        <v>257</v>
      </c>
      <c r="X204" s="394"/>
      <c r="Y204" s="394"/>
      <c r="Z204" s="402" t="s">
        <v>258</v>
      </c>
      <c r="AA204" s="410"/>
      <c r="AB204" s="402"/>
      <c r="AC204" s="397"/>
      <c r="AD204" s="397"/>
      <c r="AE204" s="397"/>
      <c r="AF204" s="401"/>
      <c r="AG204" s="401"/>
      <c r="AH204" s="401"/>
      <c r="AI204" s="401"/>
      <c r="AJ204" s="401"/>
      <c r="AK204" s="412"/>
      <c r="AL204" s="412"/>
      <c r="AM204" s="412"/>
      <c r="AN204" s="402" t="s">
        <v>257</v>
      </c>
      <c r="AO204" s="394"/>
      <c r="AP204" s="394"/>
      <c r="AQ204" s="402" t="s">
        <v>258</v>
      </c>
      <c r="AR204" s="410"/>
      <c r="AS204" s="402"/>
      <c r="AT204" s="397"/>
      <c r="AU204" s="397"/>
      <c r="AV204" s="397"/>
      <c r="AW204" s="401"/>
      <c r="AX204" s="401"/>
      <c r="AY204" s="401"/>
      <c r="AZ204" s="401"/>
      <c r="BA204" s="401"/>
      <c r="BB204" s="412"/>
      <c r="BC204" s="412"/>
      <c r="BD204" s="412"/>
      <c r="BE204" s="402" t="s">
        <v>257</v>
      </c>
      <c r="BF204" s="394"/>
      <c r="BG204" s="394"/>
      <c r="BH204" s="402" t="s">
        <v>258</v>
      </c>
      <c r="BI204" s="410"/>
      <c r="BJ204" s="402"/>
      <c r="BK204" s="397"/>
      <c r="BL204" s="397"/>
      <c r="BM204" s="397"/>
      <c r="BN204" s="401"/>
      <c r="BO204" s="401"/>
      <c r="BP204" s="401"/>
      <c r="BQ204" s="401"/>
      <c r="BR204" s="401"/>
    </row>
    <row r="205" spans="2:70" ht="15.75" hidden="1" customHeight="1">
      <c r="B205" s="394" t="s">
        <v>259</v>
      </c>
      <c r="C205" s="394"/>
      <c r="D205" s="397"/>
      <c r="E205" s="401"/>
      <c r="F205" s="2781">
        <f>'DADOS ÁREA 1'!D67</f>
        <v>0</v>
      </c>
      <c r="G205" s="2781"/>
      <c r="H205" s="2781"/>
      <c r="I205" s="401" t="s">
        <v>199</v>
      </c>
      <c r="J205" s="401"/>
      <c r="K205" s="397"/>
      <c r="L205" s="397"/>
      <c r="M205" s="397"/>
      <c r="N205" s="401"/>
      <c r="O205" s="401"/>
      <c r="P205" s="401"/>
      <c r="Q205" s="401"/>
      <c r="R205" s="401"/>
      <c r="S205" s="401"/>
      <c r="T205" s="394" t="s">
        <v>259</v>
      </c>
      <c r="U205" s="394"/>
      <c r="V205" s="397"/>
      <c r="W205" s="401"/>
      <c r="X205" s="2781">
        <f>'DADOS ÁREA 1'!U67</f>
        <v>0</v>
      </c>
      <c r="Y205" s="2781"/>
      <c r="Z205" s="2781"/>
      <c r="AA205" s="401" t="s">
        <v>199</v>
      </c>
      <c r="AB205" s="401"/>
      <c r="AC205" s="397"/>
      <c r="AD205" s="397"/>
      <c r="AE205" s="397"/>
      <c r="AF205" s="401"/>
      <c r="AG205" s="401"/>
      <c r="AH205" s="401"/>
      <c r="AI205" s="401"/>
      <c r="AJ205" s="401"/>
      <c r="AK205" s="394" t="s">
        <v>259</v>
      </c>
      <c r="AL205" s="394"/>
      <c r="AM205" s="397"/>
      <c r="AN205" s="401"/>
      <c r="AO205" s="2781">
        <f>'DADOS ÁREA 1'!AL67</f>
        <v>0</v>
      </c>
      <c r="AP205" s="2781"/>
      <c r="AQ205" s="2781"/>
      <c r="AR205" s="401" t="s">
        <v>199</v>
      </c>
      <c r="AS205" s="401"/>
      <c r="AT205" s="397"/>
      <c r="AU205" s="397"/>
      <c r="AV205" s="397"/>
      <c r="AW205" s="401"/>
      <c r="AX205" s="401"/>
      <c r="AY205" s="401"/>
      <c r="AZ205" s="401"/>
      <c r="BA205" s="401"/>
      <c r="BB205" s="394" t="s">
        <v>259</v>
      </c>
      <c r="BC205" s="394"/>
      <c r="BD205" s="397"/>
      <c r="BE205" s="401"/>
      <c r="BF205" s="2781">
        <f>'DADOS ÁREA 1'!BC67</f>
        <v>0</v>
      </c>
      <c r="BG205" s="2781"/>
      <c r="BH205" s="2781"/>
      <c r="BI205" s="401" t="s">
        <v>199</v>
      </c>
      <c r="BJ205" s="401"/>
      <c r="BK205" s="397"/>
      <c r="BL205" s="397"/>
      <c r="BM205" s="397"/>
      <c r="BN205" s="401"/>
      <c r="BO205" s="401"/>
      <c r="BP205" s="401"/>
      <c r="BQ205" s="401"/>
      <c r="BR205" s="401"/>
    </row>
    <row r="206" spans="2:70" ht="15.75" hidden="1" customHeight="1">
      <c r="B206" s="394"/>
      <c r="C206" s="394"/>
      <c r="D206" s="397"/>
      <c r="E206" s="401"/>
      <c r="F206" s="416"/>
      <c r="G206" s="416"/>
      <c r="H206" s="416"/>
      <c r="I206" s="401"/>
      <c r="J206" s="401"/>
      <c r="K206" s="397"/>
      <c r="L206" s="397"/>
      <c r="M206" s="397"/>
      <c r="N206" s="401"/>
      <c r="O206" s="401"/>
      <c r="P206" s="401"/>
      <c r="Q206" s="401"/>
      <c r="R206" s="401"/>
      <c r="S206" s="401"/>
      <c r="T206" s="394"/>
      <c r="U206" s="394"/>
      <c r="V206" s="397"/>
      <c r="W206" s="401"/>
      <c r="X206" s="416"/>
      <c r="Y206" s="416"/>
      <c r="Z206" s="416"/>
      <c r="AA206" s="401"/>
      <c r="AB206" s="401"/>
      <c r="AC206" s="397"/>
      <c r="AD206" s="397"/>
      <c r="AE206" s="397"/>
      <c r="AF206" s="401"/>
      <c r="AG206" s="401"/>
      <c r="AH206" s="401"/>
      <c r="AI206" s="401"/>
      <c r="AJ206" s="401"/>
      <c r="AK206" s="394"/>
      <c r="AL206" s="394"/>
      <c r="AM206" s="397"/>
      <c r="AN206" s="401"/>
      <c r="AO206" s="416"/>
      <c r="AP206" s="416"/>
      <c r="AQ206" s="416"/>
      <c r="AR206" s="401"/>
      <c r="AS206" s="401"/>
      <c r="AT206" s="397"/>
      <c r="AU206" s="397"/>
      <c r="AV206" s="397"/>
      <c r="AW206" s="401"/>
      <c r="AX206" s="401"/>
      <c r="AY206" s="401"/>
      <c r="AZ206" s="401"/>
      <c r="BA206" s="401"/>
      <c r="BB206" s="394"/>
      <c r="BC206" s="394"/>
      <c r="BD206" s="397"/>
      <c r="BE206" s="401"/>
      <c r="BF206" s="416"/>
      <c r="BG206" s="416"/>
      <c r="BH206" s="416"/>
      <c r="BI206" s="401"/>
      <c r="BJ206" s="401"/>
      <c r="BK206" s="397"/>
      <c r="BL206" s="397"/>
      <c r="BM206" s="397"/>
      <c r="BN206" s="401"/>
      <c r="BO206" s="401"/>
      <c r="BP206" s="401"/>
      <c r="BQ206" s="401"/>
      <c r="BR206" s="401"/>
    </row>
    <row r="207" spans="2:70" ht="15.75" hidden="1" customHeight="1">
      <c r="B207" s="399" t="s">
        <v>260</v>
      </c>
      <c r="C207" s="403"/>
      <c r="D207" s="397"/>
      <c r="E207" s="401"/>
      <c r="F207" s="394"/>
      <c r="G207" s="401"/>
      <c r="H207" s="401"/>
      <c r="I207" s="401"/>
      <c r="J207" s="401"/>
      <c r="K207" s="397"/>
      <c r="L207" s="397"/>
      <c r="M207" s="397"/>
      <c r="N207" s="401"/>
      <c r="O207" s="401"/>
      <c r="P207" s="401"/>
      <c r="Q207" s="401"/>
      <c r="R207" s="401"/>
      <c r="S207" s="401"/>
      <c r="T207" s="399" t="s">
        <v>260</v>
      </c>
      <c r="U207" s="403"/>
      <c r="V207" s="397"/>
      <c r="W207" s="401"/>
      <c r="X207" s="394"/>
      <c r="Y207" s="401"/>
      <c r="Z207" s="401"/>
      <c r="AA207" s="401"/>
      <c r="AB207" s="401"/>
      <c r="AC207" s="397"/>
      <c r="AD207" s="397"/>
      <c r="AE207" s="397"/>
      <c r="AF207" s="401"/>
      <c r="AG207" s="401"/>
      <c r="AH207" s="401"/>
      <c r="AI207" s="401"/>
      <c r="AJ207" s="401"/>
      <c r="AK207" s="399" t="s">
        <v>260</v>
      </c>
      <c r="AL207" s="403"/>
      <c r="AM207" s="397"/>
      <c r="AN207" s="401"/>
      <c r="AO207" s="394"/>
      <c r="AP207" s="401"/>
      <c r="AQ207" s="401"/>
      <c r="AR207" s="401"/>
      <c r="AS207" s="401"/>
      <c r="AT207" s="397"/>
      <c r="AU207" s="397"/>
      <c r="AV207" s="397"/>
      <c r="AW207" s="401"/>
      <c r="AX207" s="401"/>
      <c r="AY207" s="401"/>
      <c r="AZ207" s="401"/>
      <c r="BA207" s="401"/>
      <c r="BB207" s="399" t="s">
        <v>260</v>
      </c>
      <c r="BC207" s="403"/>
      <c r="BD207" s="397"/>
      <c r="BE207" s="401"/>
      <c r="BF207" s="394"/>
      <c r="BG207" s="401"/>
      <c r="BH207" s="401"/>
      <c r="BI207" s="401"/>
      <c r="BJ207" s="401"/>
      <c r="BK207" s="397"/>
      <c r="BL207" s="397"/>
      <c r="BM207" s="397"/>
      <c r="BN207" s="401"/>
      <c r="BO207" s="401"/>
      <c r="BP207" s="401"/>
      <c r="BQ207" s="401"/>
      <c r="BR207" s="401"/>
    </row>
    <row r="208" spans="2:70" ht="15.75" hidden="1" customHeight="1">
      <c r="B208" s="412"/>
      <c r="C208" s="412"/>
      <c r="D208" s="412"/>
      <c r="E208" s="402" t="s">
        <v>261</v>
      </c>
      <c r="F208" s="410"/>
      <c r="G208" s="402"/>
      <c r="H208" s="394"/>
      <c r="I208" s="394"/>
      <c r="J208" s="394"/>
      <c r="K208" s="397"/>
      <c r="L208" s="397"/>
      <c r="M208" s="397"/>
      <c r="N208" s="401"/>
      <c r="O208" s="401"/>
      <c r="P208" s="401"/>
      <c r="Q208" s="401"/>
      <c r="R208" s="401"/>
      <c r="S208" s="401"/>
      <c r="T208" s="412"/>
      <c r="U208" s="412"/>
      <c r="V208" s="412"/>
      <c r="W208" s="402" t="s">
        <v>261</v>
      </c>
      <c r="X208" s="410"/>
      <c r="Y208" s="402"/>
      <c r="Z208" s="394"/>
      <c r="AA208" s="394"/>
      <c r="AB208" s="394"/>
      <c r="AC208" s="397"/>
      <c r="AD208" s="397"/>
      <c r="AE208" s="397"/>
      <c r="AF208" s="401"/>
      <c r="AG208" s="401"/>
      <c r="AH208" s="401"/>
      <c r="AI208" s="401"/>
      <c r="AJ208" s="401"/>
      <c r="AK208" s="412"/>
      <c r="AL208" s="412"/>
      <c r="AM208" s="412"/>
      <c r="AN208" s="402" t="s">
        <v>261</v>
      </c>
      <c r="AO208" s="410"/>
      <c r="AP208" s="402"/>
      <c r="AQ208" s="394"/>
      <c r="AR208" s="394"/>
      <c r="AS208" s="394"/>
      <c r="AT208" s="397"/>
      <c r="AU208" s="397"/>
      <c r="AV208" s="397"/>
      <c r="AW208" s="401"/>
      <c r="AX208" s="401"/>
      <c r="AY208" s="401"/>
      <c r="AZ208" s="401"/>
      <c r="BA208" s="401"/>
      <c r="BB208" s="412"/>
      <c r="BC208" s="412"/>
      <c r="BD208" s="412"/>
      <c r="BE208" s="402" t="s">
        <v>261</v>
      </c>
      <c r="BF208" s="410"/>
      <c r="BG208" s="402"/>
      <c r="BH208" s="394"/>
      <c r="BI208" s="394"/>
      <c r="BJ208" s="394"/>
      <c r="BK208" s="397"/>
      <c r="BL208" s="397"/>
      <c r="BM208" s="397"/>
      <c r="BN208" s="401"/>
      <c r="BO208" s="401"/>
      <c r="BP208" s="401"/>
      <c r="BQ208" s="401"/>
      <c r="BR208" s="401"/>
    </row>
    <row r="209" spans="2:70" ht="15.75" hidden="1" customHeight="1">
      <c r="B209" s="394" t="s">
        <v>259</v>
      </c>
      <c r="C209" s="394"/>
      <c r="D209" s="397"/>
      <c r="E209" s="401"/>
      <c r="F209" s="2781">
        <f>'DADOS ÁREA 1'!D68</f>
        <v>0</v>
      </c>
      <c r="G209" s="2781"/>
      <c r="H209" s="2781"/>
      <c r="I209" s="401" t="s">
        <v>199</v>
      </c>
      <c r="J209" s="401"/>
      <c r="K209" s="397"/>
      <c r="L209" s="397"/>
      <c r="M209" s="397"/>
      <c r="N209" s="401"/>
      <c r="O209" s="401"/>
      <c r="P209" s="401"/>
      <c r="Q209" s="401"/>
      <c r="R209" s="401"/>
      <c r="S209" s="401"/>
      <c r="T209" s="394" t="s">
        <v>259</v>
      </c>
      <c r="U209" s="394"/>
      <c r="V209" s="397"/>
      <c r="W209" s="401"/>
      <c r="X209" s="2781">
        <f>'DADOS ÁREA 1'!U68</f>
        <v>0</v>
      </c>
      <c r="Y209" s="2781"/>
      <c r="Z209" s="2781"/>
      <c r="AA209" s="401" t="s">
        <v>199</v>
      </c>
      <c r="AB209" s="401"/>
      <c r="AC209" s="397"/>
      <c r="AD209" s="397"/>
      <c r="AE209" s="397"/>
      <c r="AF209" s="401"/>
      <c r="AG209" s="401"/>
      <c r="AH209" s="401"/>
      <c r="AI209" s="401"/>
      <c r="AJ209" s="401"/>
      <c r="AK209" s="394" t="s">
        <v>259</v>
      </c>
      <c r="AL209" s="394"/>
      <c r="AM209" s="397"/>
      <c r="AN209" s="401"/>
      <c r="AO209" s="2781">
        <f>'DADOS ÁREA 1'!AL68</f>
        <v>0</v>
      </c>
      <c r="AP209" s="2781"/>
      <c r="AQ209" s="2781"/>
      <c r="AR209" s="401" t="s">
        <v>199</v>
      </c>
      <c r="AS209" s="401"/>
      <c r="AT209" s="397"/>
      <c r="AU209" s="397"/>
      <c r="AV209" s="397"/>
      <c r="AW209" s="401"/>
      <c r="AX209" s="401"/>
      <c r="AY209" s="401"/>
      <c r="AZ209" s="401"/>
      <c r="BA209" s="401"/>
      <c r="BB209" s="394" t="s">
        <v>259</v>
      </c>
      <c r="BC209" s="394"/>
      <c r="BD209" s="397"/>
      <c r="BE209" s="401"/>
      <c r="BF209" s="2781">
        <f>'DADOS ÁREA 1'!BC68</f>
        <v>0</v>
      </c>
      <c r="BG209" s="2781"/>
      <c r="BH209" s="2781"/>
      <c r="BI209" s="401" t="s">
        <v>199</v>
      </c>
      <c r="BJ209" s="401"/>
      <c r="BK209" s="397"/>
      <c r="BL209" s="397"/>
      <c r="BM209" s="397"/>
      <c r="BN209" s="401"/>
      <c r="BO209" s="401"/>
      <c r="BP209" s="401"/>
      <c r="BQ209" s="401"/>
      <c r="BR209" s="401"/>
    </row>
    <row r="210" spans="2:70" ht="15.75">
      <c r="B210" s="394"/>
      <c r="C210" s="394"/>
      <c r="D210" s="394"/>
      <c r="E210" s="394"/>
      <c r="F210" s="394"/>
      <c r="G210" s="394"/>
      <c r="H210" s="394"/>
      <c r="I210" s="394"/>
      <c r="J210" s="394"/>
      <c r="K210" s="394"/>
      <c r="L210" s="394"/>
      <c r="M210" s="394"/>
      <c r="N210" s="394"/>
      <c r="O210" s="401"/>
      <c r="P210" s="401"/>
      <c r="Q210" s="401"/>
      <c r="R210" s="401"/>
      <c r="S210" s="401"/>
      <c r="T210" s="394"/>
      <c r="U210" s="394"/>
      <c r="V210" s="394"/>
      <c r="W210" s="394"/>
      <c r="X210" s="394"/>
      <c r="Y210" s="394"/>
      <c r="Z210" s="394"/>
      <c r="AA210" s="394"/>
      <c r="AB210" s="394"/>
      <c r="AC210" s="394"/>
      <c r="AD210" s="394"/>
      <c r="AE210" s="394"/>
      <c r="AF210" s="394"/>
      <c r="AG210" s="401"/>
      <c r="AH210" s="401"/>
      <c r="AI210" s="401"/>
      <c r="AJ210" s="401"/>
      <c r="AK210" s="394"/>
      <c r="AL210" s="394"/>
      <c r="AM210" s="394"/>
      <c r="AN210" s="394"/>
      <c r="AO210" s="394"/>
      <c r="AP210" s="394"/>
      <c r="AQ210" s="394"/>
      <c r="AR210" s="394"/>
      <c r="AS210" s="394"/>
      <c r="AT210" s="394"/>
      <c r="AU210" s="394"/>
      <c r="AV210" s="394"/>
      <c r="AW210" s="394"/>
      <c r="AX210" s="401"/>
      <c r="AY210" s="401"/>
      <c r="AZ210" s="401"/>
      <c r="BA210" s="401"/>
      <c r="BB210" s="394"/>
      <c r="BC210" s="394"/>
      <c r="BD210" s="394"/>
      <c r="BE210" s="394"/>
      <c r="BF210" s="394"/>
      <c r="BG210" s="394"/>
      <c r="BH210" s="394"/>
      <c r="BI210" s="394"/>
      <c r="BJ210" s="394"/>
      <c r="BK210" s="394"/>
      <c r="BL210" s="394"/>
      <c r="BM210" s="394"/>
      <c r="BN210" s="394"/>
      <c r="BO210" s="401"/>
      <c r="BP210" s="401"/>
      <c r="BQ210" s="401"/>
      <c r="BR210" s="401"/>
    </row>
    <row r="211" spans="2:70" ht="15.75">
      <c r="B211" s="394"/>
      <c r="C211" s="394"/>
      <c r="D211" s="394"/>
      <c r="E211" s="394"/>
      <c r="F211" s="394"/>
      <c r="G211" s="394"/>
      <c r="H211" s="394"/>
      <c r="I211" s="394"/>
      <c r="J211" s="394"/>
      <c r="K211" s="394"/>
      <c r="L211" s="394"/>
      <c r="M211" s="394"/>
      <c r="N211" s="394"/>
      <c r="O211" s="401"/>
      <c r="P211" s="401"/>
      <c r="Q211" s="401"/>
      <c r="R211" s="401"/>
      <c r="S211" s="401"/>
      <c r="T211" s="394"/>
      <c r="U211" s="394"/>
      <c r="V211" s="394"/>
      <c r="W211" s="394"/>
      <c r="X211" s="394"/>
      <c r="Y211" s="394"/>
      <c r="Z211" s="394"/>
      <c r="AA211" s="394"/>
      <c r="AB211" s="394"/>
      <c r="AC211" s="394"/>
      <c r="AD211" s="394"/>
      <c r="AE211" s="394"/>
      <c r="AF211" s="394"/>
      <c r="AG211" s="401"/>
      <c r="AH211" s="401"/>
      <c r="AI211" s="401"/>
      <c r="AJ211" s="401"/>
      <c r="AK211" s="394"/>
      <c r="AL211" s="394"/>
      <c r="AM211" s="394"/>
      <c r="AN211" s="394"/>
      <c r="AO211" s="394"/>
      <c r="AP211" s="394"/>
      <c r="AQ211" s="394"/>
      <c r="AR211" s="394"/>
      <c r="AS211" s="394"/>
      <c r="AT211" s="394"/>
      <c r="AU211" s="394"/>
      <c r="AV211" s="394"/>
      <c r="AW211" s="394"/>
      <c r="AX211" s="401"/>
      <c r="AY211" s="401"/>
      <c r="AZ211" s="401"/>
      <c r="BA211" s="401"/>
      <c r="BB211" s="394"/>
      <c r="BC211" s="394"/>
      <c r="BD211" s="394"/>
      <c r="BE211" s="394"/>
      <c r="BF211" s="394"/>
      <c r="BG211" s="394"/>
      <c r="BH211" s="394"/>
      <c r="BI211" s="394"/>
      <c r="BJ211" s="394"/>
      <c r="BK211" s="394"/>
      <c r="BL211" s="394"/>
      <c r="BM211" s="394"/>
      <c r="BN211" s="394"/>
      <c r="BO211" s="401"/>
      <c r="BP211" s="401"/>
      <c r="BQ211" s="401"/>
      <c r="BR211" s="401"/>
    </row>
    <row r="212" spans="2:70" ht="15.75">
      <c r="B212" s="402"/>
      <c r="C212" s="402"/>
      <c r="D212" s="402"/>
      <c r="E212" s="402"/>
      <c r="F212" s="402"/>
      <c r="G212" s="402"/>
      <c r="H212" s="402"/>
      <c r="I212" s="402"/>
      <c r="J212" s="402"/>
      <c r="K212" s="402"/>
      <c r="L212" s="402"/>
      <c r="M212" s="402"/>
      <c r="N212" s="410"/>
      <c r="O212" s="410"/>
      <c r="P212" s="410"/>
      <c r="Q212" s="410"/>
      <c r="R212" s="410"/>
      <c r="S212" s="410"/>
      <c r="T212" s="402"/>
      <c r="U212" s="402"/>
      <c r="V212" s="402"/>
      <c r="W212" s="402"/>
      <c r="X212" s="402"/>
      <c r="Y212" s="402"/>
      <c r="Z212" s="402"/>
      <c r="AA212" s="402"/>
      <c r="AB212" s="402"/>
      <c r="AC212" s="402"/>
      <c r="AD212" s="402"/>
      <c r="AE212" s="402"/>
      <c r="AF212" s="410"/>
      <c r="AG212" s="410"/>
      <c r="AH212" s="410"/>
      <c r="AI212" s="410"/>
      <c r="AJ212" s="410"/>
      <c r="AK212" s="402"/>
      <c r="AL212" s="402"/>
      <c r="AM212" s="402"/>
      <c r="AN212" s="402"/>
      <c r="AO212" s="402"/>
      <c r="AP212" s="402"/>
      <c r="AQ212" s="402"/>
      <c r="AR212" s="402"/>
      <c r="AS212" s="402"/>
      <c r="AT212" s="402"/>
      <c r="AU212" s="402"/>
      <c r="AV212" s="402"/>
      <c r="AW212" s="410"/>
      <c r="AX212" s="410"/>
      <c r="AY212" s="410"/>
      <c r="AZ212" s="410"/>
      <c r="BA212" s="410"/>
      <c r="BB212" s="402"/>
      <c r="BC212" s="402"/>
      <c r="BD212" s="402"/>
      <c r="BE212" s="402"/>
      <c r="BF212" s="402"/>
      <c r="BG212" s="402"/>
      <c r="BH212" s="402"/>
      <c r="BI212" s="402"/>
      <c r="BJ212" s="402"/>
      <c r="BK212" s="402"/>
      <c r="BL212" s="402"/>
      <c r="BM212" s="402"/>
      <c r="BN212" s="410"/>
      <c r="BO212" s="410"/>
      <c r="BP212" s="410"/>
      <c r="BQ212" s="410"/>
      <c r="BR212" s="410"/>
    </row>
    <row r="213" spans="2:70" ht="15.75">
      <c r="B213" s="396"/>
      <c r="C213" s="417"/>
      <c r="D213" s="417"/>
      <c r="E213" s="394"/>
      <c r="F213" s="394"/>
      <c r="G213" s="394"/>
      <c r="H213" s="394"/>
      <c r="I213" s="394"/>
      <c r="J213" s="394"/>
      <c r="K213" s="396"/>
      <c r="L213" s="403"/>
      <c r="M213" s="403"/>
      <c r="N213" s="403"/>
      <c r="O213" s="394"/>
      <c r="P213" s="410"/>
      <c r="Q213" s="410"/>
      <c r="R213" s="410"/>
      <c r="S213" s="410"/>
      <c r="T213" s="396"/>
      <c r="U213" s="417"/>
      <c r="V213" s="417"/>
      <c r="W213" s="394"/>
      <c r="X213" s="394"/>
      <c r="Y213" s="394"/>
      <c r="Z213" s="394"/>
      <c r="AA213" s="394"/>
      <c r="AB213" s="394"/>
      <c r="AC213" s="396"/>
      <c r="AD213" s="403"/>
      <c r="AE213" s="403"/>
      <c r="AF213" s="403"/>
      <c r="AG213" s="394"/>
      <c r="AH213" s="410"/>
      <c r="AI213" s="410"/>
      <c r="AJ213" s="410"/>
      <c r="AK213" s="396"/>
      <c r="AL213" s="417"/>
      <c r="AM213" s="417"/>
      <c r="AN213" s="394"/>
      <c r="AO213" s="394"/>
      <c r="AP213" s="394"/>
      <c r="AQ213" s="394"/>
      <c r="AR213" s="394"/>
      <c r="AS213" s="394"/>
      <c r="AT213" s="396"/>
      <c r="AU213" s="403"/>
      <c r="AV213" s="403"/>
      <c r="AW213" s="403"/>
      <c r="AX213" s="394"/>
      <c r="AY213" s="410"/>
      <c r="AZ213" s="410"/>
      <c r="BA213" s="410"/>
      <c r="BB213" s="396"/>
      <c r="BC213" s="417"/>
      <c r="BD213" s="417"/>
      <c r="BE213" s="394"/>
      <c r="BF213" s="394"/>
      <c r="BG213" s="394"/>
      <c r="BH213" s="394"/>
      <c r="BI213" s="394"/>
      <c r="BJ213" s="394"/>
      <c r="BK213" s="396"/>
      <c r="BL213" s="403"/>
      <c r="BM213" s="403"/>
      <c r="BN213" s="403"/>
      <c r="BO213" s="394"/>
      <c r="BP213" s="410"/>
      <c r="BQ213" s="410"/>
      <c r="BR213" s="410"/>
    </row>
    <row r="214" spans="2:70" ht="15.75">
      <c r="B214" s="396"/>
      <c r="C214" s="417"/>
      <c r="D214" s="417"/>
      <c r="E214" s="394"/>
      <c r="F214" s="394"/>
      <c r="G214" s="394"/>
      <c r="H214" s="394"/>
      <c r="I214" s="394"/>
      <c r="J214" s="394"/>
      <c r="K214" s="396"/>
      <c r="L214" s="417"/>
      <c r="M214" s="417"/>
      <c r="N214" s="417"/>
      <c r="O214" s="394"/>
      <c r="P214" s="410"/>
      <c r="Q214" s="410"/>
      <c r="R214" s="410"/>
      <c r="S214" s="410"/>
      <c r="T214" s="396"/>
      <c r="U214" s="417"/>
      <c r="V214" s="417"/>
      <c r="W214" s="394"/>
      <c r="X214" s="394"/>
      <c r="Y214" s="394"/>
      <c r="Z214" s="394"/>
      <c r="AA214" s="394"/>
      <c r="AB214" s="394"/>
      <c r="AC214" s="396"/>
      <c r="AD214" s="417"/>
      <c r="AE214" s="417"/>
      <c r="AF214" s="417"/>
      <c r="AG214" s="394"/>
      <c r="AH214" s="410"/>
      <c r="AI214" s="410"/>
      <c r="AJ214" s="410"/>
      <c r="AK214" s="396"/>
      <c r="AL214" s="417"/>
      <c r="AM214" s="417"/>
      <c r="AN214" s="394"/>
      <c r="AO214" s="394"/>
      <c r="AP214" s="394"/>
      <c r="AQ214" s="394"/>
      <c r="AR214" s="394"/>
      <c r="AS214" s="394"/>
      <c r="AT214" s="396"/>
      <c r="AU214" s="417"/>
      <c r="AV214" s="417"/>
      <c r="AW214" s="417"/>
      <c r="AX214" s="394"/>
      <c r="AY214" s="410"/>
      <c r="AZ214" s="410"/>
      <c r="BA214" s="410"/>
      <c r="BB214" s="396"/>
      <c r="BC214" s="417"/>
      <c r="BD214" s="417"/>
      <c r="BE214" s="394"/>
      <c r="BF214" s="394"/>
      <c r="BG214" s="394"/>
      <c r="BH214" s="394"/>
      <c r="BI214" s="394"/>
      <c r="BJ214" s="394"/>
      <c r="BK214" s="396"/>
      <c r="BL214" s="417"/>
      <c r="BM214" s="417"/>
      <c r="BN214" s="417"/>
      <c r="BO214" s="394"/>
      <c r="BP214" s="410"/>
      <c r="BQ214" s="410"/>
      <c r="BR214" s="410"/>
    </row>
    <row r="215" spans="2:70" ht="15.75">
      <c r="B215" s="396"/>
      <c r="C215" s="403"/>
      <c r="D215" s="403"/>
      <c r="E215" s="394"/>
      <c r="F215" s="394"/>
      <c r="G215" s="394"/>
      <c r="H215" s="394"/>
      <c r="I215" s="394"/>
      <c r="J215" s="396"/>
      <c r="K215" s="396"/>
      <c r="L215" s="396"/>
      <c r="M215" s="396"/>
      <c r="N215" s="394"/>
      <c r="O215" s="410"/>
      <c r="P215" s="410"/>
      <c r="Q215" s="410"/>
      <c r="R215" s="410"/>
      <c r="S215" s="410"/>
      <c r="T215" s="396"/>
      <c r="U215" s="403"/>
      <c r="V215" s="403"/>
      <c r="W215" s="394"/>
      <c r="X215" s="394"/>
      <c r="Y215" s="394"/>
      <c r="Z215" s="394"/>
      <c r="AA215" s="394"/>
      <c r="AB215" s="396"/>
      <c r="AC215" s="396"/>
      <c r="AD215" s="396"/>
      <c r="AE215" s="396"/>
      <c r="AF215" s="394"/>
      <c r="AG215" s="410"/>
      <c r="AH215" s="410"/>
      <c r="AI215" s="410"/>
      <c r="AJ215" s="410"/>
      <c r="AK215" s="396"/>
      <c r="AL215" s="403"/>
      <c r="AM215" s="403"/>
      <c r="AN215" s="394"/>
      <c r="AO215" s="394"/>
      <c r="AP215" s="394"/>
      <c r="AQ215" s="394"/>
      <c r="AR215" s="394"/>
      <c r="AS215" s="396"/>
      <c r="AT215" s="396"/>
      <c r="AU215" s="396"/>
      <c r="AV215" s="396"/>
      <c r="AW215" s="394"/>
      <c r="AX215" s="410"/>
      <c r="AY215" s="410"/>
      <c r="AZ215" s="410"/>
      <c r="BA215" s="410"/>
      <c r="BB215" s="396"/>
      <c r="BC215" s="403"/>
      <c r="BD215" s="403"/>
      <c r="BE215" s="394"/>
      <c r="BF215" s="394"/>
      <c r="BG215" s="394"/>
      <c r="BH215" s="394"/>
      <c r="BI215" s="394"/>
      <c r="BJ215" s="396"/>
      <c r="BK215" s="396"/>
      <c r="BL215" s="396"/>
      <c r="BM215" s="396"/>
      <c r="BN215" s="394"/>
      <c r="BO215" s="410"/>
      <c r="BP215" s="410"/>
      <c r="BQ215" s="410"/>
      <c r="BR215" s="410"/>
    </row>
    <row r="216" spans="2:70" ht="15.75">
      <c r="B216" s="396"/>
      <c r="C216" s="403"/>
      <c r="D216" s="403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410"/>
      <c r="P216" s="410"/>
      <c r="Q216" s="410"/>
      <c r="R216" s="410"/>
      <c r="S216" s="410"/>
      <c r="T216" s="396"/>
      <c r="U216" s="403"/>
      <c r="V216" s="403"/>
      <c r="W216" s="394"/>
      <c r="X216" s="394"/>
      <c r="Y216" s="394"/>
      <c r="Z216" s="394"/>
      <c r="AA216" s="394"/>
      <c r="AB216" s="394"/>
      <c r="AC216" s="394"/>
      <c r="AD216" s="394"/>
      <c r="AE216" s="394"/>
      <c r="AF216" s="394"/>
      <c r="AG216" s="410"/>
      <c r="AH216" s="410"/>
      <c r="AI216" s="410"/>
      <c r="AJ216" s="410"/>
      <c r="AK216" s="396"/>
      <c r="AL216" s="403"/>
      <c r="AM216" s="403"/>
      <c r="AN216" s="394"/>
      <c r="AO216" s="394"/>
      <c r="AP216" s="394"/>
      <c r="AQ216" s="394"/>
      <c r="AR216" s="394"/>
      <c r="AS216" s="394"/>
      <c r="AT216" s="394"/>
      <c r="AU216" s="394"/>
      <c r="AV216" s="394"/>
      <c r="AW216" s="394"/>
      <c r="AX216" s="410"/>
      <c r="AY216" s="410"/>
      <c r="AZ216" s="410"/>
      <c r="BA216" s="410"/>
      <c r="BB216" s="396"/>
      <c r="BC216" s="403"/>
      <c r="BD216" s="403"/>
      <c r="BE216" s="394"/>
      <c r="BF216" s="394"/>
      <c r="BG216" s="394"/>
      <c r="BH216" s="394"/>
      <c r="BI216" s="394"/>
      <c r="BJ216" s="394"/>
      <c r="BK216" s="394"/>
      <c r="BL216" s="394"/>
      <c r="BM216" s="394"/>
      <c r="BN216" s="394"/>
      <c r="BO216" s="410"/>
      <c r="BP216" s="410"/>
      <c r="BQ216" s="410"/>
      <c r="BR216" s="410"/>
    </row>
    <row r="217" spans="2:70" ht="15.75">
      <c r="B217" s="410"/>
      <c r="C217" s="410"/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410"/>
      <c r="Z217" s="410"/>
      <c r="AA217" s="410"/>
      <c r="AB217" s="410"/>
      <c r="AC217" s="410"/>
      <c r="AD217" s="410"/>
      <c r="AE217" s="410"/>
      <c r="AF217" s="410"/>
      <c r="AG217" s="410"/>
      <c r="AH217" s="410"/>
      <c r="AI217" s="410"/>
      <c r="AJ217" s="410"/>
      <c r="AK217" s="410"/>
      <c r="AL217" s="410"/>
      <c r="AM217" s="410"/>
      <c r="AN217" s="410"/>
      <c r="AO217" s="410"/>
      <c r="AP217" s="410"/>
      <c r="AQ217" s="410"/>
      <c r="AR217" s="410"/>
      <c r="AS217" s="410"/>
      <c r="AT217" s="410"/>
      <c r="AU217" s="410"/>
      <c r="AV217" s="410"/>
      <c r="AW217" s="410"/>
      <c r="AX217" s="410"/>
      <c r="AY217" s="410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</row>
    <row r="218" spans="2:70" ht="15.75">
      <c r="B218" s="410"/>
      <c r="C218" s="410"/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410"/>
      <c r="Z218" s="410"/>
      <c r="AA218" s="410"/>
      <c r="AB218" s="410"/>
      <c r="AC218" s="410"/>
      <c r="AD218" s="410"/>
      <c r="AE218" s="410"/>
      <c r="AF218" s="410"/>
      <c r="AG218" s="410"/>
      <c r="AH218" s="410"/>
      <c r="AI218" s="410"/>
      <c r="AJ218" s="410"/>
      <c r="AK218" s="410"/>
      <c r="AL218" s="410"/>
      <c r="AM218" s="410"/>
      <c r="AN218" s="410"/>
      <c r="AO218" s="410"/>
      <c r="AP218" s="410"/>
      <c r="AQ218" s="410"/>
      <c r="AR218" s="410"/>
      <c r="AS218" s="410"/>
      <c r="AT218" s="410"/>
      <c r="AU218" s="410"/>
      <c r="AV218" s="410"/>
      <c r="AW218" s="410"/>
      <c r="AX218" s="410"/>
      <c r="AY218" s="410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</row>
    <row r="219" spans="2:70" ht="15.75">
      <c r="B219" s="410"/>
      <c r="C219" s="410"/>
      <c r="D219" s="41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X219" s="410"/>
      <c r="Y219" s="410"/>
      <c r="Z219" s="410"/>
      <c r="AA219" s="410"/>
      <c r="AB219" s="410"/>
      <c r="AC219" s="410"/>
      <c r="AD219" s="410"/>
      <c r="AE219" s="410"/>
      <c r="AF219" s="410"/>
      <c r="AG219" s="410"/>
      <c r="AH219" s="410"/>
      <c r="AI219" s="410"/>
      <c r="AJ219" s="410"/>
      <c r="AK219" s="410"/>
      <c r="AL219" s="410"/>
      <c r="AM219" s="410"/>
      <c r="AN219" s="410"/>
      <c r="AO219" s="410"/>
      <c r="AP219" s="410"/>
      <c r="AQ219" s="410"/>
      <c r="AR219" s="410"/>
      <c r="AS219" s="410"/>
      <c r="AT219" s="410"/>
      <c r="AU219" s="410"/>
      <c r="AV219" s="410"/>
      <c r="AW219" s="410"/>
      <c r="AX219" s="410"/>
      <c r="AY219" s="410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</row>
    <row r="220" spans="2:70" ht="15.75">
      <c r="B220" s="410"/>
      <c r="C220" s="410"/>
      <c r="D220" s="41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410"/>
      <c r="Y220" s="410"/>
      <c r="Z220" s="410"/>
      <c r="AA220" s="410"/>
      <c r="AB220" s="410"/>
      <c r="AC220" s="410"/>
      <c r="AD220" s="410"/>
      <c r="AE220" s="410"/>
      <c r="AF220" s="410"/>
      <c r="AG220" s="410"/>
      <c r="AH220" s="410"/>
      <c r="AI220" s="410"/>
      <c r="AJ220" s="410"/>
      <c r="AK220" s="410"/>
      <c r="AL220" s="410"/>
      <c r="AM220" s="410"/>
      <c r="AN220" s="410"/>
      <c r="AO220" s="410"/>
      <c r="AP220" s="410"/>
      <c r="AQ220" s="410"/>
      <c r="AR220" s="410"/>
      <c r="AS220" s="410"/>
      <c r="AT220" s="410"/>
      <c r="AU220" s="410"/>
      <c r="AV220" s="410"/>
      <c r="AW220" s="410"/>
      <c r="AX220" s="410"/>
      <c r="AY220" s="410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</row>
    <row r="221" spans="2:70" ht="15.75">
      <c r="B221" s="410"/>
      <c r="C221" s="410"/>
      <c r="D221" s="41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410"/>
      <c r="Y221" s="410"/>
      <c r="Z221" s="410"/>
      <c r="AA221" s="410"/>
      <c r="AB221" s="410"/>
      <c r="AC221" s="410"/>
      <c r="AD221" s="410"/>
      <c r="AE221" s="410"/>
      <c r="AF221" s="410"/>
      <c r="AG221" s="410"/>
      <c r="AH221" s="410"/>
      <c r="AI221" s="410"/>
      <c r="AJ221" s="410"/>
      <c r="AK221" s="410"/>
      <c r="AL221" s="410"/>
      <c r="AM221" s="410"/>
      <c r="AN221" s="410"/>
      <c r="AO221" s="410"/>
      <c r="AP221" s="410"/>
      <c r="AQ221" s="410"/>
      <c r="AR221" s="410"/>
      <c r="AS221" s="410"/>
      <c r="AT221" s="410"/>
      <c r="AU221" s="410"/>
      <c r="AV221" s="410"/>
      <c r="AW221" s="410"/>
      <c r="AX221" s="410"/>
      <c r="AY221" s="410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</row>
    <row r="222" spans="2:70" ht="15.75">
      <c r="B222" s="410"/>
      <c r="C222" s="410"/>
      <c r="D222" s="41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  <c r="AA222" s="410"/>
      <c r="AB222" s="410"/>
      <c r="AC222" s="410"/>
      <c r="AD222" s="410"/>
      <c r="AE222" s="410"/>
      <c r="AF222" s="410"/>
      <c r="AG222" s="410"/>
      <c r="AH222" s="410"/>
      <c r="AI222" s="410"/>
      <c r="AJ222" s="410"/>
      <c r="AK222" s="410"/>
      <c r="AL222" s="410"/>
      <c r="AM222" s="410"/>
      <c r="AN222" s="410"/>
      <c r="AO222" s="410"/>
      <c r="AP222" s="410"/>
      <c r="AQ222" s="410"/>
      <c r="AR222" s="410"/>
      <c r="AS222" s="410"/>
      <c r="AT222" s="410"/>
      <c r="AU222" s="410"/>
      <c r="AV222" s="410"/>
      <c r="AW222" s="410"/>
      <c r="AX222" s="410"/>
      <c r="AY222" s="410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</row>
    <row r="223" spans="2:70" ht="15.75">
      <c r="B223" s="410"/>
      <c r="C223" s="410"/>
      <c r="D223" s="41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10"/>
      <c r="AN223" s="410"/>
      <c r="AO223" s="410"/>
      <c r="AP223" s="410"/>
      <c r="AQ223" s="410"/>
      <c r="AR223" s="410"/>
      <c r="AS223" s="410"/>
      <c r="AT223" s="410"/>
      <c r="AU223" s="410"/>
      <c r="AV223" s="410"/>
      <c r="AW223" s="410"/>
      <c r="AX223" s="410"/>
      <c r="AY223" s="410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</row>
    <row r="224" spans="2:70" ht="15.75">
      <c r="B224" s="410"/>
      <c r="C224" s="410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410"/>
      <c r="Z224" s="410"/>
      <c r="AA224" s="410"/>
      <c r="AB224" s="410"/>
      <c r="AC224" s="410"/>
      <c r="AD224" s="410"/>
      <c r="AE224" s="410"/>
      <c r="AF224" s="410"/>
      <c r="AG224" s="410"/>
      <c r="AH224" s="410"/>
      <c r="AI224" s="410"/>
      <c r="AJ224" s="410"/>
      <c r="AK224" s="410"/>
      <c r="AL224" s="410"/>
      <c r="AM224" s="410"/>
      <c r="AN224" s="410"/>
      <c r="AO224" s="410"/>
      <c r="AP224" s="410"/>
      <c r="AQ224" s="410"/>
      <c r="AR224" s="410"/>
      <c r="AS224" s="410"/>
      <c r="AT224" s="410"/>
      <c r="AU224" s="410"/>
      <c r="AV224" s="410"/>
      <c r="AW224" s="410"/>
      <c r="AX224" s="410"/>
      <c r="AY224" s="410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</row>
    <row r="225" spans="2:70" ht="15.75">
      <c r="B225" s="410"/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X225" s="410"/>
      <c r="Y225" s="410"/>
      <c r="Z225" s="410"/>
      <c r="AA225" s="410"/>
      <c r="AB225" s="410"/>
      <c r="AC225" s="410"/>
      <c r="AD225" s="410"/>
      <c r="AE225" s="410"/>
      <c r="AF225" s="410"/>
      <c r="AG225" s="410"/>
      <c r="AH225" s="410"/>
      <c r="AI225" s="410"/>
      <c r="AJ225" s="410"/>
      <c r="AK225" s="410"/>
      <c r="AL225" s="410"/>
      <c r="AM225" s="410"/>
      <c r="AN225" s="410"/>
      <c r="AO225" s="410"/>
      <c r="AP225" s="410"/>
      <c r="AQ225" s="410"/>
      <c r="AR225" s="410"/>
      <c r="AS225" s="410"/>
      <c r="AT225" s="410"/>
      <c r="AU225" s="410"/>
      <c r="AV225" s="410"/>
      <c r="AW225" s="410"/>
      <c r="AX225" s="410"/>
      <c r="AY225" s="410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</row>
    <row r="226" spans="2:70" ht="15.75">
      <c r="B226" s="410"/>
      <c r="C226" s="410"/>
      <c r="D226" s="41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10"/>
      <c r="X226" s="410"/>
      <c r="Y226" s="410"/>
      <c r="Z226" s="410"/>
      <c r="AA226" s="410"/>
      <c r="AB226" s="410"/>
      <c r="AC226" s="410"/>
      <c r="AD226" s="410"/>
      <c r="AE226" s="410"/>
      <c r="AF226" s="410"/>
      <c r="AG226" s="410"/>
      <c r="AH226" s="410"/>
      <c r="AI226" s="410"/>
      <c r="AJ226" s="410"/>
      <c r="AK226" s="410"/>
      <c r="AL226" s="410"/>
      <c r="AM226" s="410"/>
      <c r="AN226" s="410"/>
      <c r="AO226" s="410"/>
      <c r="AP226" s="410"/>
      <c r="AQ226" s="410"/>
      <c r="AR226" s="410"/>
      <c r="AS226" s="410"/>
      <c r="AT226" s="410"/>
      <c r="AU226" s="410"/>
      <c r="AV226" s="410"/>
      <c r="AW226" s="410"/>
      <c r="AX226" s="410"/>
      <c r="AY226" s="410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</row>
    <row r="227" spans="2:70" ht="15.75">
      <c r="B227" s="410"/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410"/>
      <c r="Z227" s="410"/>
      <c r="AA227" s="410"/>
      <c r="AB227" s="410"/>
      <c r="AC227" s="410"/>
      <c r="AD227" s="410"/>
      <c r="AE227" s="410"/>
      <c r="AF227" s="410"/>
      <c r="AG227" s="410"/>
      <c r="AH227" s="410"/>
      <c r="AI227" s="410"/>
      <c r="AJ227" s="410"/>
      <c r="AK227" s="410"/>
      <c r="AL227" s="410"/>
      <c r="AM227" s="410"/>
      <c r="AN227" s="410"/>
      <c r="AO227" s="410"/>
      <c r="AP227" s="410"/>
      <c r="AQ227" s="410"/>
      <c r="AR227" s="410"/>
      <c r="AS227" s="410"/>
      <c r="AT227" s="410"/>
      <c r="AU227" s="410"/>
      <c r="AV227" s="410"/>
      <c r="AW227" s="410"/>
      <c r="AX227" s="410"/>
      <c r="AY227" s="410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</row>
    <row r="228" spans="2:70" ht="15.75">
      <c r="B228" s="410"/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  <c r="AA228" s="410"/>
      <c r="AB228" s="410"/>
      <c r="AC228" s="410"/>
      <c r="AD228" s="410"/>
      <c r="AE228" s="410"/>
      <c r="AF228" s="410"/>
      <c r="AG228" s="410"/>
      <c r="AH228" s="410"/>
      <c r="AI228" s="410"/>
      <c r="AJ228" s="410"/>
      <c r="AK228" s="410"/>
      <c r="AL228" s="410"/>
      <c r="AM228" s="410"/>
      <c r="AN228" s="410"/>
      <c r="AO228" s="410"/>
      <c r="AP228" s="410"/>
      <c r="AQ228" s="410"/>
      <c r="AR228" s="410"/>
      <c r="AS228" s="410"/>
      <c r="AT228" s="410"/>
      <c r="AU228" s="410"/>
      <c r="AV228" s="410"/>
      <c r="AW228" s="410"/>
      <c r="AX228" s="410"/>
      <c r="AY228" s="410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</row>
    <row r="229" spans="2:70" ht="15.75">
      <c r="B229" s="410"/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410"/>
      <c r="Z229" s="410"/>
      <c r="AA229" s="410"/>
      <c r="AB229" s="410"/>
      <c r="AC229" s="410"/>
      <c r="AD229" s="410"/>
      <c r="AE229" s="410"/>
      <c r="AF229" s="410"/>
      <c r="AG229" s="410"/>
      <c r="AH229" s="410"/>
      <c r="AI229" s="410"/>
      <c r="AJ229" s="410"/>
      <c r="AK229" s="410"/>
      <c r="AL229" s="410"/>
      <c r="AM229" s="410"/>
      <c r="AN229" s="410"/>
      <c r="AO229" s="410"/>
      <c r="AP229" s="410"/>
      <c r="AQ229" s="410"/>
      <c r="AR229" s="410"/>
      <c r="AS229" s="410"/>
      <c r="AT229" s="410"/>
      <c r="AU229" s="410"/>
      <c r="AV229" s="410"/>
      <c r="AW229" s="410"/>
      <c r="AX229" s="410"/>
      <c r="AY229" s="410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</row>
    <row r="230" spans="2:70" ht="15.75">
      <c r="B230" s="410"/>
      <c r="C230" s="410"/>
      <c r="D230" s="41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  <c r="Q230" s="410"/>
      <c r="R230" s="410"/>
      <c r="S230" s="410"/>
      <c r="T230" s="410"/>
      <c r="U230" s="410"/>
      <c r="V230" s="410"/>
      <c r="W230" s="410"/>
      <c r="X230" s="410"/>
      <c r="Y230" s="410"/>
      <c r="Z230" s="410"/>
      <c r="AA230" s="410"/>
      <c r="AB230" s="410"/>
      <c r="AC230" s="410"/>
      <c r="AD230" s="410"/>
      <c r="AE230" s="410"/>
      <c r="AF230" s="410"/>
      <c r="AG230" s="410"/>
      <c r="AH230" s="410"/>
      <c r="AI230" s="410"/>
      <c r="AJ230" s="410"/>
      <c r="AK230" s="410"/>
      <c r="AL230" s="410"/>
      <c r="AM230" s="410"/>
      <c r="AN230" s="410"/>
      <c r="AO230" s="410"/>
      <c r="AP230" s="410"/>
      <c r="AQ230" s="410"/>
      <c r="AR230" s="410"/>
      <c r="AS230" s="410"/>
      <c r="AT230" s="410"/>
      <c r="AU230" s="410"/>
      <c r="AV230" s="410"/>
      <c r="AW230" s="410"/>
      <c r="AX230" s="410"/>
      <c r="AY230" s="410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</row>
    <row r="231" spans="2:70" ht="15.75">
      <c r="B231" s="410"/>
      <c r="C231" s="410"/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410"/>
      <c r="Z231" s="410"/>
      <c r="AA231" s="410"/>
      <c r="AB231" s="410"/>
      <c r="AC231" s="410"/>
      <c r="AD231" s="410"/>
      <c r="AE231" s="410"/>
      <c r="AF231" s="410"/>
      <c r="AG231" s="410"/>
      <c r="AH231" s="410"/>
      <c r="AI231" s="410"/>
      <c r="AJ231" s="410"/>
      <c r="AK231" s="410"/>
      <c r="AL231" s="410"/>
      <c r="AM231" s="410"/>
      <c r="AN231" s="410"/>
      <c r="AO231" s="410"/>
      <c r="AP231" s="410"/>
      <c r="AQ231" s="410"/>
      <c r="AR231" s="410"/>
      <c r="AS231" s="410"/>
      <c r="AT231" s="410"/>
      <c r="AU231" s="410"/>
      <c r="AV231" s="410"/>
      <c r="AW231" s="410"/>
      <c r="AX231" s="410"/>
      <c r="AY231" s="410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</row>
    <row r="232" spans="2:70" ht="15.75">
      <c r="B232" s="410"/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X232" s="410"/>
      <c r="Y232" s="410"/>
      <c r="Z232" s="410"/>
      <c r="AA232" s="410"/>
      <c r="AB232" s="410"/>
      <c r="AC232" s="410"/>
      <c r="AD232" s="410"/>
      <c r="AE232" s="410"/>
      <c r="AF232" s="410"/>
      <c r="AG232" s="410"/>
      <c r="AH232" s="410"/>
      <c r="AI232" s="410"/>
      <c r="AJ232" s="410"/>
      <c r="AK232" s="410"/>
      <c r="AL232" s="410"/>
      <c r="AM232" s="410"/>
      <c r="AN232" s="410"/>
      <c r="AO232" s="410"/>
      <c r="AP232" s="410"/>
      <c r="AQ232" s="410"/>
      <c r="AR232" s="410"/>
      <c r="AS232" s="410"/>
      <c r="AT232" s="410"/>
      <c r="AU232" s="410"/>
      <c r="AV232" s="410"/>
      <c r="AW232" s="410"/>
      <c r="AX232" s="410"/>
      <c r="AY232" s="410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</row>
    <row r="233" spans="2:70" ht="15.75">
      <c r="B233" s="410"/>
      <c r="C233" s="410"/>
      <c r="D233" s="41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410"/>
      <c r="Z233" s="410"/>
      <c r="AA233" s="410"/>
      <c r="AB233" s="410"/>
      <c r="AC233" s="410"/>
      <c r="AD233" s="410"/>
      <c r="AE233" s="410"/>
      <c r="AF233" s="410"/>
      <c r="AG233" s="410"/>
      <c r="AH233" s="410"/>
      <c r="AI233" s="410"/>
      <c r="AJ233" s="410"/>
      <c r="AK233" s="410"/>
      <c r="AL233" s="410"/>
      <c r="AM233" s="410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</row>
    <row r="234" spans="2:70" ht="15.75">
      <c r="B234" s="410"/>
      <c r="C234" s="410"/>
      <c r="D234" s="41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  <c r="Q234" s="410"/>
      <c r="R234" s="410"/>
      <c r="S234" s="410"/>
      <c r="T234" s="410"/>
      <c r="U234" s="410"/>
      <c r="V234" s="410"/>
      <c r="W234" s="410"/>
      <c r="X234" s="410"/>
      <c r="Y234" s="410"/>
      <c r="Z234" s="410"/>
      <c r="AA234" s="410"/>
      <c r="AB234" s="410"/>
      <c r="AC234" s="410"/>
      <c r="AD234" s="410"/>
      <c r="AE234" s="410"/>
      <c r="AF234" s="410"/>
      <c r="AG234" s="410"/>
      <c r="AH234" s="410"/>
      <c r="AI234" s="410"/>
      <c r="AJ234" s="410"/>
      <c r="AK234" s="410"/>
      <c r="AL234" s="410"/>
      <c r="AM234" s="410"/>
      <c r="AN234" s="410"/>
      <c r="AO234" s="410"/>
      <c r="AP234" s="410"/>
      <c r="AQ234" s="410"/>
      <c r="AR234" s="410"/>
      <c r="AS234" s="410"/>
      <c r="AT234" s="410"/>
      <c r="AU234" s="410"/>
      <c r="AV234" s="410"/>
      <c r="AW234" s="410"/>
      <c r="AX234" s="410"/>
      <c r="AY234" s="410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</row>
    <row r="235" spans="2:70" ht="15.75">
      <c r="B235" s="410"/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410"/>
      <c r="Z235" s="410"/>
      <c r="AA235" s="410"/>
      <c r="AB235" s="410"/>
      <c r="AC235" s="410"/>
      <c r="AD235" s="410"/>
      <c r="AE235" s="410"/>
      <c r="AF235" s="410"/>
      <c r="AG235" s="410"/>
      <c r="AH235" s="410"/>
      <c r="AI235" s="410"/>
      <c r="AJ235" s="410"/>
      <c r="AK235" s="410"/>
      <c r="AL235" s="410"/>
      <c r="AM235" s="410"/>
      <c r="AN235" s="410"/>
      <c r="AO235" s="410"/>
      <c r="AP235" s="410"/>
      <c r="AQ235" s="410"/>
      <c r="AR235" s="410"/>
      <c r="AS235" s="410"/>
      <c r="AT235" s="410"/>
      <c r="AU235" s="410"/>
      <c r="AV235" s="410"/>
      <c r="AW235" s="410"/>
      <c r="AX235" s="410"/>
      <c r="AY235" s="410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</row>
    <row r="236" spans="2:70" ht="15.75">
      <c r="B236" s="410"/>
      <c r="C236" s="410"/>
      <c r="D236" s="41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410"/>
      <c r="AK236" s="410"/>
      <c r="AL236" s="410"/>
      <c r="AM236" s="410"/>
      <c r="AN236" s="410"/>
      <c r="AO236" s="410"/>
      <c r="AP236" s="410"/>
      <c r="AQ236" s="410"/>
      <c r="AR236" s="410"/>
      <c r="AS236" s="410"/>
      <c r="AT236" s="410"/>
      <c r="AU236" s="410"/>
      <c r="AV236" s="410"/>
      <c r="AW236" s="410"/>
      <c r="AX236" s="410"/>
      <c r="AY236" s="410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</row>
    <row r="237" spans="2:70" ht="15.75">
      <c r="B237" s="410"/>
      <c r="C237" s="410"/>
      <c r="D237" s="41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410"/>
      <c r="Z237" s="410"/>
      <c r="AA237" s="410"/>
      <c r="AB237" s="410"/>
      <c r="AC237" s="410"/>
      <c r="AD237" s="410"/>
      <c r="AE237" s="410"/>
      <c r="AF237" s="410"/>
      <c r="AG237" s="410"/>
      <c r="AH237" s="410"/>
      <c r="AI237" s="410"/>
      <c r="AJ237" s="410"/>
      <c r="AK237" s="410"/>
      <c r="AL237" s="410"/>
      <c r="AM237" s="410"/>
      <c r="AN237" s="410"/>
      <c r="AO237" s="410"/>
      <c r="AP237" s="410"/>
      <c r="AQ237" s="410"/>
      <c r="AR237" s="410"/>
      <c r="AS237" s="410"/>
      <c r="AT237" s="410"/>
      <c r="AU237" s="410"/>
      <c r="AV237" s="410"/>
      <c r="AW237" s="410"/>
      <c r="AX237" s="410"/>
      <c r="AY237" s="410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</row>
    <row r="238" spans="2:70" ht="15.75">
      <c r="B238" s="410"/>
      <c r="C238" s="410"/>
      <c r="D238" s="41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0"/>
      <c r="P238" s="410"/>
      <c r="Q238" s="410"/>
      <c r="R238" s="410"/>
      <c r="S238" s="410"/>
      <c r="T238" s="410"/>
      <c r="U238" s="410"/>
      <c r="V238" s="410"/>
      <c r="W238" s="410"/>
      <c r="X238" s="410"/>
      <c r="Y238" s="410"/>
      <c r="Z238" s="410"/>
      <c r="AA238" s="410"/>
      <c r="AB238" s="410"/>
      <c r="AC238" s="410"/>
      <c r="AD238" s="410"/>
      <c r="AE238" s="410"/>
      <c r="AF238" s="410"/>
      <c r="AG238" s="410"/>
      <c r="AH238" s="410"/>
      <c r="AI238" s="410"/>
      <c r="AJ238" s="410"/>
      <c r="AK238" s="410"/>
      <c r="AL238" s="410"/>
      <c r="AM238" s="410"/>
      <c r="AN238" s="410"/>
      <c r="AO238" s="410"/>
      <c r="AP238" s="410"/>
      <c r="AQ238" s="410"/>
      <c r="AR238" s="410"/>
      <c r="AS238" s="410"/>
      <c r="AT238" s="410"/>
      <c r="AU238" s="410"/>
      <c r="AV238" s="410"/>
      <c r="AW238" s="410"/>
      <c r="AX238" s="410"/>
      <c r="AY238" s="410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</row>
    <row r="239" spans="2:70" ht="15.75">
      <c r="B239" s="410"/>
      <c r="C239" s="410"/>
      <c r="D239" s="41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X239" s="410"/>
      <c r="Y239" s="410"/>
      <c r="Z239" s="410"/>
      <c r="AA239" s="410"/>
      <c r="AB239" s="410"/>
      <c r="AC239" s="410"/>
      <c r="AD239" s="410"/>
      <c r="AE239" s="410"/>
      <c r="AF239" s="410"/>
      <c r="AG239" s="410"/>
      <c r="AH239" s="410"/>
      <c r="AI239" s="410"/>
      <c r="AJ239" s="410"/>
      <c r="AK239" s="410"/>
      <c r="AL239" s="410"/>
      <c r="AM239" s="410"/>
      <c r="AN239" s="410"/>
      <c r="AO239" s="410"/>
      <c r="AP239" s="410"/>
      <c r="AQ239" s="410"/>
      <c r="AR239" s="410"/>
      <c r="AS239" s="410"/>
      <c r="AT239" s="410"/>
      <c r="AU239" s="410"/>
      <c r="AV239" s="410"/>
      <c r="AW239" s="410"/>
      <c r="AX239" s="410"/>
      <c r="AY239" s="410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</row>
    <row r="240" spans="2:70" ht="15.75">
      <c r="B240" s="410"/>
      <c r="C240" s="410"/>
      <c r="D240" s="41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X240" s="410"/>
      <c r="Y240" s="410"/>
      <c r="Z240" s="410"/>
      <c r="AA240" s="410"/>
      <c r="AB240" s="410"/>
      <c r="AC240" s="410"/>
      <c r="AD240" s="410"/>
      <c r="AE240" s="410"/>
      <c r="AF240" s="410"/>
      <c r="AG240" s="410"/>
      <c r="AH240" s="410"/>
      <c r="AI240" s="410"/>
      <c r="AJ240" s="410"/>
      <c r="AK240" s="410"/>
      <c r="AL240" s="410"/>
      <c r="AM240" s="410"/>
      <c r="AN240" s="410"/>
      <c r="AO240" s="410"/>
      <c r="AP240" s="410"/>
      <c r="AQ240" s="410"/>
      <c r="AR240" s="410"/>
      <c r="AS240" s="410"/>
      <c r="AT240" s="410"/>
      <c r="AU240" s="410"/>
      <c r="AV240" s="410"/>
      <c r="AW240" s="410"/>
      <c r="AX240" s="410"/>
      <c r="AY240" s="410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</row>
    <row r="241" spans="2:70" ht="15.75">
      <c r="B241" s="410"/>
      <c r="C241" s="410"/>
      <c r="D241" s="410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410"/>
      <c r="Z241" s="410"/>
      <c r="AA241" s="410"/>
      <c r="AB241" s="410"/>
      <c r="AC241" s="410"/>
      <c r="AD241" s="410"/>
      <c r="AE241" s="410"/>
      <c r="AF241" s="410"/>
      <c r="AG241" s="410"/>
      <c r="AH241" s="410"/>
      <c r="AI241" s="410"/>
      <c r="AJ241" s="410"/>
      <c r="AK241" s="410"/>
      <c r="AL241" s="410"/>
      <c r="AM241" s="410"/>
      <c r="AN241" s="410"/>
      <c r="AO241" s="410"/>
      <c r="AP241" s="410"/>
      <c r="AQ241" s="410"/>
      <c r="AR241" s="410"/>
      <c r="AS241" s="410"/>
      <c r="AT241" s="410"/>
      <c r="AU241" s="410"/>
      <c r="AV241" s="410"/>
      <c r="AW241" s="410"/>
      <c r="AX241" s="410"/>
      <c r="AY241" s="410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</row>
    <row r="242" spans="2:70" ht="15.75">
      <c r="B242" s="410"/>
      <c r="C242" s="410"/>
      <c r="D242" s="41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  <c r="Q242" s="410"/>
      <c r="R242" s="410"/>
      <c r="S242" s="410"/>
      <c r="T242" s="410"/>
      <c r="U242" s="410"/>
      <c r="V242" s="410"/>
      <c r="W242" s="410"/>
      <c r="X242" s="410"/>
      <c r="Y242" s="410"/>
      <c r="Z242" s="410"/>
      <c r="AA242" s="410"/>
      <c r="AB242" s="410"/>
      <c r="AC242" s="410"/>
      <c r="AD242" s="410"/>
      <c r="AE242" s="410"/>
      <c r="AF242" s="410"/>
      <c r="AG242" s="410"/>
      <c r="AH242" s="410"/>
      <c r="AI242" s="410"/>
      <c r="AJ242" s="410"/>
      <c r="AK242" s="410"/>
      <c r="AL242" s="410"/>
      <c r="AM242" s="410"/>
      <c r="AN242" s="410"/>
      <c r="AO242" s="410"/>
      <c r="AP242" s="410"/>
      <c r="AQ242" s="410"/>
      <c r="AR242" s="410"/>
      <c r="AS242" s="410"/>
      <c r="AT242" s="410"/>
      <c r="AU242" s="410"/>
      <c r="AV242" s="410"/>
      <c r="AW242" s="410"/>
      <c r="AX242" s="410"/>
      <c r="AY242" s="410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</row>
    <row r="243" spans="2:70" ht="15.75">
      <c r="B243" s="410"/>
      <c r="C243" s="410"/>
      <c r="D243" s="41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410"/>
      <c r="Z243" s="410"/>
      <c r="AA243" s="410"/>
      <c r="AB243" s="410"/>
      <c r="AC243" s="410"/>
      <c r="AD243" s="410"/>
      <c r="AE243" s="410"/>
      <c r="AF243" s="410"/>
      <c r="AG243" s="410"/>
      <c r="AH243" s="410"/>
      <c r="AI243" s="410"/>
      <c r="AJ243" s="410"/>
      <c r="AK243" s="410"/>
      <c r="AL243" s="410"/>
      <c r="AM243" s="410"/>
      <c r="AN243" s="410"/>
      <c r="AO243" s="410"/>
      <c r="AP243" s="410"/>
      <c r="AQ243" s="410"/>
      <c r="AR243" s="410"/>
      <c r="AS243" s="410"/>
      <c r="AT243" s="410"/>
      <c r="AU243" s="410"/>
      <c r="AV243" s="410"/>
      <c r="AW243" s="410"/>
      <c r="AX243" s="410"/>
      <c r="AY243" s="410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</row>
    <row r="244" spans="2:70" ht="15.75">
      <c r="B244" s="410"/>
      <c r="C244" s="410"/>
      <c r="D244" s="41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  <c r="T244" s="410"/>
      <c r="U244" s="410"/>
      <c r="V244" s="410"/>
      <c r="W244" s="410"/>
      <c r="X244" s="410"/>
      <c r="Y244" s="410"/>
      <c r="Z244" s="410"/>
      <c r="AA244" s="410"/>
      <c r="AB244" s="410"/>
      <c r="AC244" s="410"/>
      <c r="AD244" s="410"/>
      <c r="AE244" s="410"/>
      <c r="AF244" s="410"/>
      <c r="AG244" s="410"/>
      <c r="AH244" s="410"/>
      <c r="AI244" s="410"/>
      <c r="AJ244" s="410"/>
      <c r="AK244" s="410"/>
      <c r="AL244" s="410"/>
      <c r="AM244" s="410"/>
      <c r="AN244" s="410"/>
      <c r="AO244" s="410"/>
      <c r="AP244" s="410"/>
      <c r="AQ244" s="410"/>
      <c r="AR244" s="410"/>
      <c r="AS244" s="410"/>
      <c r="AT244" s="410"/>
      <c r="AU244" s="410"/>
      <c r="AV244" s="410"/>
      <c r="AW244" s="410"/>
      <c r="AX244" s="410"/>
      <c r="AY244" s="410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</row>
    <row r="245" spans="2:70" ht="15.75">
      <c r="B245" s="410"/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410"/>
      <c r="Z245" s="410"/>
      <c r="AA245" s="410"/>
      <c r="AB245" s="410"/>
      <c r="AC245" s="410"/>
      <c r="AD245" s="410"/>
      <c r="AE245" s="410"/>
      <c r="AF245" s="410"/>
      <c r="AG245" s="410"/>
      <c r="AH245" s="410"/>
      <c r="AI245" s="410"/>
      <c r="AJ245" s="410"/>
      <c r="AK245" s="410"/>
      <c r="AL245" s="410"/>
      <c r="AM245" s="410"/>
      <c r="AN245" s="410"/>
      <c r="AO245" s="410"/>
      <c r="AP245" s="410"/>
      <c r="AQ245" s="410"/>
      <c r="AR245" s="410"/>
      <c r="AS245" s="410"/>
      <c r="AT245" s="410"/>
      <c r="AU245" s="410"/>
      <c r="AV245" s="410"/>
      <c r="AW245" s="410"/>
      <c r="AX245" s="410"/>
      <c r="AY245" s="410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</row>
    <row r="246" spans="2:70" ht="15.75">
      <c r="B246" s="410"/>
      <c r="C246" s="410"/>
      <c r="D246" s="41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  <c r="AA246" s="410"/>
      <c r="AB246" s="410"/>
      <c r="AC246" s="410"/>
      <c r="AD246" s="410"/>
      <c r="AE246" s="410"/>
      <c r="AF246" s="410"/>
      <c r="AG246" s="410"/>
      <c r="AH246" s="410"/>
      <c r="AI246" s="410"/>
      <c r="AJ246" s="410"/>
      <c r="AK246" s="410"/>
      <c r="AL246" s="410"/>
      <c r="AM246" s="410"/>
      <c r="AN246" s="410"/>
      <c r="AO246" s="410"/>
      <c r="AP246" s="410"/>
      <c r="AQ246" s="410"/>
      <c r="AR246" s="410"/>
      <c r="AS246" s="410"/>
      <c r="AT246" s="410"/>
      <c r="AU246" s="410"/>
      <c r="AV246" s="410"/>
      <c r="AW246" s="410"/>
      <c r="AX246" s="410"/>
      <c r="AY246" s="410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</row>
    <row r="247" spans="2:70" ht="15.75">
      <c r="B247" s="410"/>
      <c r="C247" s="410"/>
      <c r="D247" s="41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410"/>
      <c r="Z247" s="410"/>
      <c r="AA247" s="410"/>
      <c r="AB247" s="410"/>
      <c r="AC247" s="410"/>
      <c r="AD247" s="410"/>
      <c r="AE247" s="410"/>
      <c r="AF247" s="410"/>
      <c r="AG247" s="410"/>
      <c r="AH247" s="410"/>
      <c r="AI247" s="410"/>
      <c r="AJ247" s="410"/>
      <c r="AK247" s="410"/>
      <c r="AL247" s="410"/>
      <c r="AM247" s="410"/>
      <c r="AN247" s="410"/>
      <c r="AO247" s="410"/>
      <c r="AP247" s="410"/>
      <c r="AQ247" s="410"/>
      <c r="AR247" s="410"/>
      <c r="AS247" s="410"/>
      <c r="AT247" s="410"/>
      <c r="AU247" s="410"/>
      <c r="AV247" s="410"/>
      <c r="AW247" s="410"/>
      <c r="AX247" s="410"/>
      <c r="AY247" s="410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</row>
    <row r="248" spans="2:70" ht="15.75">
      <c r="B248" s="410"/>
      <c r="C248" s="410"/>
      <c r="D248" s="41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  <c r="AA248" s="410"/>
      <c r="AB248" s="410"/>
      <c r="AC248" s="410"/>
      <c r="AD248" s="410"/>
      <c r="AE248" s="410"/>
      <c r="AF248" s="410"/>
      <c r="AG248" s="410"/>
      <c r="AH248" s="410"/>
      <c r="AI248" s="410"/>
      <c r="AJ248" s="410"/>
      <c r="AK248" s="410"/>
      <c r="AL248" s="410"/>
      <c r="AM248" s="410"/>
      <c r="AN248" s="410"/>
      <c r="AO248" s="410"/>
      <c r="AP248" s="410"/>
      <c r="AQ248" s="410"/>
      <c r="AR248" s="410"/>
      <c r="AS248" s="410"/>
      <c r="AT248" s="410"/>
      <c r="AU248" s="410"/>
      <c r="AV248" s="410"/>
      <c r="AW248" s="410"/>
      <c r="AX248" s="410"/>
      <c r="AY248" s="410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</row>
    <row r="249" spans="2:70" ht="15.75">
      <c r="B249" s="410"/>
      <c r="C249" s="410"/>
      <c r="D249" s="41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410"/>
      <c r="Z249" s="410"/>
      <c r="AA249" s="410"/>
      <c r="AB249" s="410"/>
      <c r="AC249" s="410"/>
      <c r="AD249" s="410"/>
      <c r="AE249" s="410"/>
      <c r="AF249" s="410"/>
      <c r="AG249" s="410"/>
      <c r="AH249" s="410"/>
      <c r="AI249" s="410"/>
      <c r="AJ249" s="410"/>
      <c r="AK249" s="410"/>
      <c r="AL249" s="410"/>
      <c r="AM249" s="410"/>
      <c r="AN249" s="410"/>
      <c r="AO249" s="410"/>
      <c r="AP249" s="410"/>
      <c r="AQ249" s="410"/>
      <c r="AR249" s="410"/>
      <c r="AS249" s="410"/>
      <c r="AT249" s="410"/>
      <c r="AU249" s="410"/>
      <c r="AV249" s="410"/>
      <c r="AW249" s="410"/>
      <c r="AX249" s="410"/>
      <c r="AY249" s="410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</row>
  </sheetData>
  <mergeCells count="1077">
    <mergeCell ref="BI197:BJ197"/>
    <mergeCell ref="BK197:BM197"/>
    <mergeCell ref="BO197:BR197"/>
    <mergeCell ref="BI199:BJ199"/>
    <mergeCell ref="BK199:BM199"/>
    <mergeCell ref="BO199:BR199"/>
    <mergeCell ref="BC196:BD196"/>
    <mergeCell ref="BG196:BH196"/>
    <mergeCell ref="BI196:BJ196"/>
    <mergeCell ref="BK196:BM196"/>
    <mergeCell ref="BO196:BR196"/>
    <mergeCell ref="BC197:BD197"/>
    <mergeCell ref="BG197:BH197"/>
    <mergeCell ref="BO201:BR201"/>
    <mergeCell ref="BF205:BH205"/>
    <mergeCell ref="BF209:BH209"/>
    <mergeCell ref="BC198:BD198"/>
    <mergeCell ref="BG198:BH198"/>
    <mergeCell ref="BI198:BJ198"/>
    <mergeCell ref="BK198:BM198"/>
    <mergeCell ref="BO198:BR198"/>
    <mergeCell ref="BC199:BD199"/>
    <mergeCell ref="BG199:BH199"/>
    <mergeCell ref="BO187:BR187"/>
    <mergeCell ref="BB190:BG190"/>
    <mergeCell ref="BC195:BD195"/>
    <mergeCell ref="BG195:BH195"/>
    <mergeCell ref="BI195:BJ195"/>
    <mergeCell ref="BK195:BM195"/>
    <mergeCell ref="BK167:BM167"/>
    <mergeCell ref="BC173:BD173"/>
    <mergeCell ref="BL173:BN173"/>
    <mergeCell ref="BC174:BD174"/>
    <mergeCell ref="BL174:BN174"/>
    <mergeCell ref="BC175:BD175"/>
    <mergeCell ref="BL175:BN175"/>
    <mergeCell ref="BC176:BD176"/>
    <mergeCell ref="BL176:BN176"/>
    <mergeCell ref="BB179:BF179"/>
    <mergeCell ref="BC183:BD183"/>
    <mergeCell ref="BG183:BH183"/>
    <mergeCell ref="BI183:BJ183"/>
    <mergeCell ref="BK183:BM183"/>
    <mergeCell ref="BO195:BR195"/>
    <mergeCell ref="BO183:BR183"/>
    <mergeCell ref="BC184:BD184"/>
    <mergeCell ref="BG184:BH184"/>
    <mergeCell ref="BI184:BJ184"/>
    <mergeCell ref="BK184:BM184"/>
    <mergeCell ref="BO184:BR184"/>
    <mergeCell ref="BI185:BJ185"/>
    <mergeCell ref="BK185:BM185"/>
    <mergeCell ref="BO185:BR185"/>
    <mergeCell ref="BC151:BD151"/>
    <mergeCell ref="BK151:BM151"/>
    <mergeCell ref="BC152:BD152"/>
    <mergeCell ref="BK152:BM152"/>
    <mergeCell ref="BK154:BM154"/>
    <mergeCell ref="BC160:BD160"/>
    <mergeCell ref="BK160:BM160"/>
    <mergeCell ref="BC161:BD161"/>
    <mergeCell ref="BK161:BM161"/>
    <mergeCell ref="BC162:BD162"/>
    <mergeCell ref="BK162:BM162"/>
    <mergeCell ref="BC163:BD163"/>
    <mergeCell ref="BK163:BM163"/>
    <mergeCell ref="BC164:BD164"/>
    <mergeCell ref="BK164:BM164"/>
    <mergeCell ref="BC165:BD165"/>
    <mergeCell ref="BK165:BM165"/>
    <mergeCell ref="BG137:BI137"/>
    <mergeCell ref="BK137:BM137"/>
    <mergeCell ref="BO137:BP137"/>
    <mergeCell ref="BF138:BI138"/>
    <mergeCell ref="BC146:BD146"/>
    <mergeCell ref="BK146:BM146"/>
    <mergeCell ref="BC147:BD147"/>
    <mergeCell ref="BK147:BM147"/>
    <mergeCell ref="BC111:BD111"/>
    <mergeCell ref="BK111:BM111"/>
    <mergeCell ref="BI102:BJ102"/>
    <mergeCell ref="BC106:BD106"/>
    <mergeCell ref="BK106:BM106"/>
    <mergeCell ref="BC107:BD107"/>
    <mergeCell ref="BK107:BM107"/>
    <mergeCell ref="BC108:BD108"/>
    <mergeCell ref="BC118:BD118"/>
    <mergeCell ref="BK118:BM118"/>
    <mergeCell ref="BC119:BD119"/>
    <mergeCell ref="BK119:BM119"/>
    <mergeCell ref="BK121:BM121"/>
    <mergeCell ref="BC97:BD97"/>
    <mergeCell ref="BI97:BJ97"/>
    <mergeCell ref="BC98:BD98"/>
    <mergeCell ref="BI98:BJ98"/>
    <mergeCell ref="BC150:BD150"/>
    <mergeCell ref="BK150:BM150"/>
    <mergeCell ref="BC112:BD112"/>
    <mergeCell ref="BK112:BM112"/>
    <mergeCell ref="BC113:BD113"/>
    <mergeCell ref="BK113:BM113"/>
    <mergeCell ref="BC114:BD114"/>
    <mergeCell ref="BC116:BD116"/>
    <mergeCell ref="BK116:BM116"/>
    <mergeCell ref="BC117:BD117"/>
    <mergeCell ref="BK117:BM117"/>
    <mergeCell ref="BK148:BM148"/>
    <mergeCell ref="BC149:BD149"/>
    <mergeCell ref="BK149:BM149"/>
    <mergeCell ref="BI100:BJ100"/>
    <mergeCell ref="BC101:BD101"/>
    <mergeCell ref="BI101:BJ101"/>
    <mergeCell ref="BC102:BD102"/>
    <mergeCell ref="BK114:BM114"/>
    <mergeCell ref="BC115:BD115"/>
    <mergeCell ref="BK115:BM115"/>
    <mergeCell ref="BK109:BM109"/>
    <mergeCell ref="BC110:BD110"/>
    <mergeCell ref="BK110:BM110"/>
    <mergeCell ref="BF126:BH126"/>
    <mergeCell ref="BJ126:BM126"/>
    <mergeCell ref="BF127:BH127"/>
    <mergeCell ref="BG132:BI132"/>
    <mergeCell ref="BC75:BD75"/>
    <mergeCell ref="BL75:BN75"/>
    <mergeCell ref="BC76:BD76"/>
    <mergeCell ref="BL76:BN76"/>
    <mergeCell ref="BC78:BD78"/>
    <mergeCell ref="BK108:BM108"/>
    <mergeCell ref="BC99:BD99"/>
    <mergeCell ref="BI99:BJ99"/>
    <mergeCell ref="BC94:BD94"/>
    <mergeCell ref="BI94:BJ94"/>
    <mergeCell ref="BC79:BD79"/>
    <mergeCell ref="BL79:BN79"/>
    <mergeCell ref="BC80:BD80"/>
    <mergeCell ref="BL80:BN80"/>
    <mergeCell ref="BC81:BD81"/>
    <mergeCell ref="BL81:BN81"/>
    <mergeCell ref="BL83:BN83"/>
    <mergeCell ref="BC89:BD89"/>
    <mergeCell ref="BI89:BJ89"/>
    <mergeCell ref="BC90:BD90"/>
    <mergeCell ref="BI90:BJ90"/>
    <mergeCell ref="BC95:BD95"/>
    <mergeCell ref="BI95:BJ95"/>
    <mergeCell ref="BC96:BD96"/>
    <mergeCell ref="BI96:BJ96"/>
    <mergeCell ref="BC91:BD91"/>
    <mergeCell ref="BI91:BJ91"/>
    <mergeCell ref="BC92:BD92"/>
    <mergeCell ref="BI92:BJ92"/>
    <mergeCell ref="BC93:BD93"/>
    <mergeCell ref="BI93:BJ93"/>
    <mergeCell ref="BL78:BN78"/>
    <mergeCell ref="BC58:BD58"/>
    <mergeCell ref="BL58:BN58"/>
    <mergeCell ref="BC59:BD59"/>
    <mergeCell ref="BL59:BN59"/>
    <mergeCell ref="BC60:BD60"/>
    <mergeCell ref="BL67:BN67"/>
    <mergeCell ref="BI40:BJ40"/>
    <mergeCell ref="BC41:BD41"/>
    <mergeCell ref="BI41:BJ41"/>
    <mergeCell ref="BC42:BD42"/>
    <mergeCell ref="BL60:BN60"/>
    <mergeCell ref="BC61:BD61"/>
    <mergeCell ref="BL61:BN61"/>
    <mergeCell ref="BC62:BD62"/>
    <mergeCell ref="BL62:BN62"/>
    <mergeCell ref="BC54:BD54"/>
    <mergeCell ref="BL54:BN54"/>
    <mergeCell ref="BC64:BD64"/>
    <mergeCell ref="BL64:BN64"/>
    <mergeCell ref="BC65:BD65"/>
    <mergeCell ref="BL65:BN65"/>
    <mergeCell ref="BC63:BD63"/>
    <mergeCell ref="BL63:BN63"/>
    <mergeCell ref="BL55:BN55"/>
    <mergeCell ref="BC56:BD56"/>
    <mergeCell ref="BL56:BN56"/>
    <mergeCell ref="BC57:BD57"/>
    <mergeCell ref="BL57:BN57"/>
    <mergeCell ref="BI42:BJ42"/>
    <mergeCell ref="BC52:BD52"/>
    <mergeCell ref="BL52:BN52"/>
    <mergeCell ref="BC53:BD53"/>
    <mergeCell ref="BL53:BN53"/>
    <mergeCell ref="BC36:BD36"/>
    <mergeCell ref="BI36:BJ36"/>
    <mergeCell ref="BC31:BD31"/>
    <mergeCell ref="BI31:BJ31"/>
    <mergeCell ref="BC32:BD32"/>
    <mergeCell ref="BI32:BJ32"/>
    <mergeCell ref="BC33:BD33"/>
    <mergeCell ref="BI33:BJ33"/>
    <mergeCell ref="BB18:BD18"/>
    <mergeCell ref="BE18:BH18"/>
    <mergeCell ref="BI37:BJ37"/>
    <mergeCell ref="BC38:BD38"/>
    <mergeCell ref="BI38:BJ38"/>
    <mergeCell ref="BC39:BD39"/>
    <mergeCell ref="BI39:BJ39"/>
    <mergeCell ref="BC34:BD34"/>
    <mergeCell ref="BI34:BJ34"/>
    <mergeCell ref="BC35:BD35"/>
    <mergeCell ref="BI15:BL15"/>
    <mergeCell ref="BC29:BD29"/>
    <mergeCell ref="BI29:BJ29"/>
    <mergeCell ref="BC30:BD30"/>
    <mergeCell ref="BI30:BJ30"/>
    <mergeCell ref="BB13:BD13"/>
    <mergeCell ref="BE13:BH13"/>
    <mergeCell ref="BB20:BD20"/>
    <mergeCell ref="BE20:BH20"/>
    <mergeCell ref="BI20:BL20"/>
    <mergeCell ref="BI16:BL16"/>
    <mergeCell ref="BB17:BD17"/>
    <mergeCell ref="BE17:BH17"/>
    <mergeCell ref="BI17:BL17"/>
    <mergeCell ref="BI13:BL13"/>
    <mergeCell ref="BB14:BD14"/>
    <mergeCell ref="BE14:BH14"/>
    <mergeCell ref="BI14:BL14"/>
    <mergeCell ref="BB15:BD15"/>
    <mergeCell ref="BE15:BH15"/>
    <mergeCell ref="BI19:BL19"/>
    <mergeCell ref="AL199:AM199"/>
    <mergeCell ref="AP199:AQ199"/>
    <mergeCell ref="AR199:AS199"/>
    <mergeCell ref="AT199:AV199"/>
    <mergeCell ref="AX199:BA199"/>
    <mergeCell ref="BB21:BD21"/>
    <mergeCell ref="BE21:BH21"/>
    <mergeCell ref="BI21:BL21"/>
    <mergeCell ref="BI35:BJ35"/>
    <mergeCell ref="AP198:AQ198"/>
    <mergeCell ref="AR198:AS198"/>
    <mergeCell ref="AT198:AV198"/>
    <mergeCell ref="AX198:BA198"/>
    <mergeCell ref="BM22:BO22"/>
    <mergeCell ref="BB12:BD12"/>
    <mergeCell ref="BE12:BH12"/>
    <mergeCell ref="BI12:BL12"/>
    <mergeCell ref="BI18:BL18"/>
    <mergeCell ref="BB19:BD19"/>
    <mergeCell ref="AL161:AM161"/>
    <mergeCell ref="AL162:AM162"/>
    <mergeCell ref="AL163:AM163"/>
    <mergeCell ref="BC109:BD109"/>
    <mergeCell ref="BC100:BD100"/>
    <mergeCell ref="BE19:BH19"/>
    <mergeCell ref="BB16:BD16"/>
    <mergeCell ref="BE16:BH16"/>
    <mergeCell ref="AL197:AM197"/>
    <mergeCell ref="AP197:AQ197"/>
    <mergeCell ref="AR197:AS197"/>
    <mergeCell ref="AT197:AV197"/>
    <mergeCell ref="AX197:BA197"/>
    <mergeCell ref="AX201:BA201"/>
    <mergeCell ref="AO205:AQ205"/>
    <mergeCell ref="AO209:AQ209"/>
    <mergeCell ref="BF2:BG2"/>
    <mergeCell ref="BI2:BJ2"/>
    <mergeCell ref="BL2:BM2"/>
    <mergeCell ref="BB6:BD7"/>
    <mergeCell ref="BE6:BH7"/>
    <mergeCell ref="BI6:BL6"/>
    <mergeCell ref="BI7:BL7"/>
    <mergeCell ref="BI10:BL10"/>
    <mergeCell ref="BB11:BD11"/>
    <mergeCell ref="BE11:BH11"/>
    <mergeCell ref="BI11:BL11"/>
    <mergeCell ref="BB8:BD8"/>
    <mergeCell ref="BE8:BH8"/>
    <mergeCell ref="BI8:BL8"/>
    <mergeCell ref="BB9:BD9"/>
    <mergeCell ref="BE9:BH9"/>
    <mergeCell ref="BI9:BL9"/>
    <mergeCell ref="BC185:BD185"/>
    <mergeCell ref="BG185:BH185"/>
    <mergeCell ref="AR185:AS185"/>
    <mergeCell ref="AT185:AV185"/>
    <mergeCell ref="AX185:BA185"/>
    <mergeCell ref="AT161:AV161"/>
    <mergeCell ref="AT162:AV162"/>
    <mergeCell ref="BB10:BD10"/>
    <mergeCell ref="BE10:BH10"/>
    <mergeCell ref="BC37:BD37"/>
    <mergeCell ref="BC55:BD55"/>
    <mergeCell ref="BC40:BD40"/>
    <mergeCell ref="AX187:BA187"/>
    <mergeCell ref="AK190:AP190"/>
    <mergeCell ref="AL195:AM195"/>
    <mergeCell ref="AP195:AQ195"/>
    <mergeCell ref="AR195:AS195"/>
    <mergeCell ref="AL165:AM165"/>
    <mergeCell ref="AT165:AV165"/>
    <mergeCell ref="AT167:AV167"/>
    <mergeCell ref="AR196:AS196"/>
    <mergeCell ref="AT196:AV196"/>
    <mergeCell ref="AX196:BA196"/>
    <mergeCell ref="AT195:AV195"/>
    <mergeCell ref="AX195:BA195"/>
    <mergeCell ref="AT147:AV147"/>
    <mergeCell ref="AL173:AM173"/>
    <mergeCell ref="AU173:AW173"/>
    <mergeCell ref="AL174:AM174"/>
    <mergeCell ref="AU174:AW174"/>
    <mergeCell ref="AL175:AM175"/>
    <mergeCell ref="AU175:AW175"/>
    <mergeCell ref="AT163:AV163"/>
    <mergeCell ref="AL164:AM164"/>
    <mergeCell ref="AT164:AV164"/>
    <mergeCell ref="AK179:AO179"/>
    <mergeCell ref="AL183:AM183"/>
    <mergeCell ref="AP183:AQ183"/>
    <mergeCell ref="AR183:AS183"/>
    <mergeCell ref="AT183:AV183"/>
    <mergeCell ref="AX137:AY137"/>
    <mergeCell ref="AO138:AR138"/>
    <mergeCell ref="AL146:AM146"/>
    <mergeCell ref="AT146:AV146"/>
    <mergeCell ref="AL147:AM147"/>
    <mergeCell ref="AL151:AM151"/>
    <mergeCell ref="AT151:AV151"/>
    <mergeCell ref="AX183:BA183"/>
    <mergeCell ref="AL184:AM184"/>
    <mergeCell ref="AP184:AQ184"/>
    <mergeCell ref="AR184:AS184"/>
    <mergeCell ref="AT184:AV184"/>
    <mergeCell ref="AX184:BA184"/>
    <mergeCell ref="AL176:AM176"/>
    <mergeCell ref="AU176:AW176"/>
    <mergeCell ref="AT154:AV154"/>
    <mergeCell ref="AL160:AM160"/>
    <mergeCell ref="AT160:AV160"/>
    <mergeCell ref="AL115:AM115"/>
    <mergeCell ref="AT115:AV115"/>
    <mergeCell ref="AL116:AM116"/>
    <mergeCell ref="AT116:AV116"/>
    <mergeCell ref="AL117:AM117"/>
    <mergeCell ref="AT148:AV148"/>
    <mergeCell ref="AL149:AM149"/>
    <mergeCell ref="AL118:AM118"/>
    <mergeCell ref="AT118:AV118"/>
    <mergeCell ref="AL119:AM119"/>
    <mergeCell ref="AT119:AV119"/>
    <mergeCell ref="AT121:AV121"/>
    <mergeCell ref="AL152:AM152"/>
    <mergeCell ref="AT152:AV152"/>
    <mergeCell ref="AT149:AV149"/>
    <mergeCell ref="AL150:AM150"/>
    <mergeCell ref="AT150:AV150"/>
    <mergeCell ref="AS126:AV126"/>
    <mergeCell ref="AO127:AQ127"/>
    <mergeCell ref="AP132:AR132"/>
    <mergeCell ref="AP137:AR137"/>
    <mergeCell ref="AT137:AV137"/>
    <mergeCell ref="AT117:AV117"/>
    <mergeCell ref="AT111:AV111"/>
    <mergeCell ref="AL106:AM106"/>
    <mergeCell ref="AT106:AV106"/>
    <mergeCell ref="AL107:AM107"/>
    <mergeCell ref="AT107:AV107"/>
    <mergeCell ref="AL108:AM108"/>
    <mergeCell ref="AT108:AV108"/>
    <mergeCell ref="AT112:AV112"/>
    <mergeCell ref="AL113:AM113"/>
    <mergeCell ref="AT113:AV113"/>
    <mergeCell ref="AL114:AM114"/>
    <mergeCell ref="AT114:AV114"/>
    <mergeCell ref="AL109:AM109"/>
    <mergeCell ref="AT109:AV109"/>
    <mergeCell ref="AL110:AM110"/>
    <mergeCell ref="AT110:AV110"/>
    <mergeCell ref="AL111:AM111"/>
    <mergeCell ref="AR99:AS99"/>
    <mergeCell ref="AL94:AM94"/>
    <mergeCell ref="AR94:AS94"/>
    <mergeCell ref="AL95:AM95"/>
    <mergeCell ref="AR95:AS95"/>
    <mergeCell ref="AL96:AM96"/>
    <mergeCell ref="AR96:AS96"/>
    <mergeCell ref="AR100:AS100"/>
    <mergeCell ref="AL101:AM101"/>
    <mergeCell ref="AR101:AS101"/>
    <mergeCell ref="AL102:AM102"/>
    <mergeCell ref="AR102:AS102"/>
    <mergeCell ref="AL97:AM97"/>
    <mergeCell ref="AR97:AS97"/>
    <mergeCell ref="AL98:AM98"/>
    <mergeCell ref="AR98:AS98"/>
    <mergeCell ref="AL99:AM99"/>
    <mergeCell ref="AR92:AS92"/>
    <mergeCell ref="AL93:AM93"/>
    <mergeCell ref="AR93:AS93"/>
    <mergeCell ref="AL61:AM61"/>
    <mergeCell ref="AU61:AW61"/>
    <mergeCell ref="AL62:AM62"/>
    <mergeCell ref="AU62:AW62"/>
    <mergeCell ref="AL63:AM63"/>
    <mergeCell ref="AU63:AW63"/>
    <mergeCell ref="AU83:AW83"/>
    <mergeCell ref="AL64:AM64"/>
    <mergeCell ref="AU64:AW64"/>
    <mergeCell ref="AL65:AM65"/>
    <mergeCell ref="AU65:AW65"/>
    <mergeCell ref="AU67:AW67"/>
    <mergeCell ref="AL75:AM75"/>
    <mergeCell ref="AU75:AW75"/>
    <mergeCell ref="AL76:AM76"/>
    <mergeCell ref="AU76:AW76"/>
    <mergeCell ref="AL78:AM78"/>
    <mergeCell ref="AL37:AM37"/>
    <mergeCell ref="AR37:AS37"/>
    <mergeCell ref="AL38:AM38"/>
    <mergeCell ref="AR38:AS38"/>
    <mergeCell ref="AL39:AM39"/>
    <mergeCell ref="AR39:AS39"/>
    <mergeCell ref="AL79:AM79"/>
    <mergeCell ref="AU79:AW79"/>
    <mergeCell ref="AL80:AM80"/>
    <mergeCell ref="AU80:AW80"/>
    <mergeCell ref="AL81:AM81"/>
    <mergeCell ref="AU81:AW81"/>
    <mergeCell ref="AL89:AM89"/>
    <mergeCell ref="AR89:AS89"/>
    <mergeCell ref="AL90:AM90"/>
    <mergeCell ref="AR90:AS90"/>
    <mergeCell ref="AL91:AM91"/>
    <mergeCell ref="AR91:AS91"/>
    <mergeCell ref="AV22:AX22"/>
    <mergeCell ref="AL29:AM29"/>
    <mergeCell ref="AR29:AS29"/>
    <mergeCell ref="AL30:AM30"/>
    <mergeCell ref="AR30:AS30"/>
    <mergeCell ref="AL31:AM31"/>
    <mergeCell ref="AU78:AW78"/>
    <mergeCell ref="AL52:AM52"/>
    <mergeCell ref="AU52:AW52"/>
    <mergeCell ref="AL53:AM53"/>
    <mergeCell ref="AU53:AW53"/>
    <mergeCell ref="AL54:AM54"/>
    <mergeCell ref="AU54:AW54"/>
    <mergeCell ref="AU59:AW59"/>
    <mergeCell ref="AL60:AM60"/>
    <mergeCell ref="AU60:AW60"/>
    <mergeCell ref="AL55:AM55"/>
    <mergeCell ref="AU55:AW55"/>
    <mergeCell ref="AL56:AM56"/>
    <mergeCell ref="AU56:AW56"/>
    <mergeCell ref="AL57:AM57"/>
    <mergeCell ref="AU57:AW57"/>
    <mergeCell ref="AL34:AM34"/>
    <mergeCell ref="AR34:AS34"/>
    <mergeCell ref="AL35:AM35"/>
    <mergeCell ref="AR35:AS35"/>
    <mergeCell ref="AL36:AM36"/>
    <mergeCell ref="AR36:AS36"/>
    <mergeCell ref="AL40:AM40"/>
    <mergeCell ref="AR40:AS40"/>
    <mergeCell ref="AL41:AM41"/>
    <mergeCell ref="AR41:AS41"/>
    <mergeCell ref="AN16:AQ16"/>
    <mergeCell ref="AR16:AU16"/>
    <mergeCell ref="AK17:AM17"/>
    <mergeCell ref="AN17:AQ17"/>
    <mergeCell ref="AR17:AU17"/>
    <mergeCell ref="Y199:Z199"/>
    <mergeCell ref="AA199:AB199"/>
    <mergeCell ref="AC199:AE199"/>
    <mergeCell ref="AG199:AJ199"/>
    <mergeCell ref="AG201:AJ201"/>
    <mergeCell ref="X205:Z205"/>
    <mergeCell ref="AL59:AM59"/>
    <mergeCell ref="X209:Z209"/>
    <mergeCell ref="AC198:AE198"/>
    <mergeCell ref="AG198:AJ198"/>
    <mergeCell ref="Y197:Z197"/>
    <mergeCell ref="AA197:AB197"/>
    <mergeCell ref="AC197:AE197"/>
    <mergeCell ref="AG197:AJ197"/>
    <mergeCell ref="AD64:AF64"/>
    <mergeCell ref="AA30:AB30"/>
    <mergeCell ref="AR31:AS31"/>
    <mergeCell ref="AK20:AM20"/>
    <mergeCell ref="AN20:AQ20"/>
    <mergeCell ref="AR20:AU20"/>
    <mergeCell ref="AK21:AM21"/>
    <mergeCell ref="AN21:AQ21"/>
    <mergeCell ref="AR21:AU21"/>
    <mergeCell ref="AL32:AM32"/>
    <mergeCell ref="AR32:AS32"/>
    <mergeCell ref="AL33:AM33"/>
    <mergeCell ref="AR33:AS33"/>
    <mergeCell ref="AO2:AP2"/>
    <mergeCell ref="AR2:AS2"/>
    <mergeCell ref="AU2:AV2"/>
    <mergeCell ref="AK6:AM7"/>
    <mergeCell ref="AN6:AQ7"/>
    <mergeCell ref="AR6:AU6"/>
    <mergeCell ref="AR7:AU7"/>
    <mergeCell ref="AK8:AM8"/>
    <mergeCell ref="AK15:AM15"/>
    <mergeCell ref="AN15:AQ15"/>
    <mergeCell ref="AR15:AU15"/>
    <mergeCell ref="AL42:AM42"/>
    <mergeCell ref="AR42:AS42"/>
    <mergeCell ref="AL58:AM58"/>
    <mergeCell ref="AU58:AW58"/>
    <mergeCell ref="AK18:AM18"/>
    <mergeCell ref="AN18:AQ18"/>
    <mergeCell ref="AR18:AU18"/>
    <mergeCell ref="AR8:AU8"/>
    <mergeCell ref="AK9:AM9"/>
    <mergeCell ref="AN9:AQ9"/>
    <mergeCell ref="AR9:AU9"/>
    <mergeCell ref="AK10:AM10"/>
    <mergeCell ref="AN10:AQ10"/>
    <mergeCell ref="AR10:AU10"/>
    <mergeCell ref="AN8:AQ8"/>
    <mergeCell ref="AK11:AM11"/>
    <mergeCell ref="AN11:AQ11"/>
    <mergeCell ref="AR11:AU11"/>
    <mergeCell ref="AK12:AM12"/>
    <mergeCell ref="AN12:AQ12"/>
    <mergeCell ref="AR12:AU12"/>
    <mergeCell ref="AR13:AU13"/>
    <mergeCell ref="AG187:AJ187"/>
    <mergeCell ref="AD175:AF175"/>
    <mergeCell ref="AK14:AM14"/>
    <mergeCell ref="AN14:AQ14"/>
    <mergeCell ref="AR14:AU14"/>
    <mergeCell ref="AL196:AM196"/>
    <mergeCell ref="AP196:AQ196"/>
    <mergeCell ref="AL198:AM198"/>
    <mergeCell ref="Y185:Z185"/>
    <mergeCell ref="AA185:AB185"/>
    <mergeCell ref="AC185:AE185"/>
    <mergeCell ref="AG185:AJ185"/>
    <mergeCell ref="T190:Y190"/>
    <mergeCell ref="Y195:Z195"/>
    <mergeCell ref="AA195:AB195"/>
    <mergeCell ref="U195:V195"/>
    <mergeCell ref="AK13:AM13"/>
    <mergeCell ref="AN13:AQ13"/>
    <mergeCell ref="AL92:AM92"/>
    <mergeCell ref="AL100:AM100"/>
    <mergeCell ref="AL112:AM112"/>
    <mergeCell ref="AO126:AQ126"/>
    <mergeCell ref="AL185:AM185"/>
    <mergeCell ref="AP185:AQ185"/>
    <mergeCell ref="AC154:AE154"/>
    <mergeCell ref="Y198:Z198"/>
    <mergeCell ref="AA198:AB198"/>
    <mergeCell ref="AK19:AM19"/>
    <mergeCell ref="AN19:AQ19"/>
    <mergeCell ref="AR19:AU19"/>
    <mergeCell ref="AK16:AM16"/>
    <mergeCell ref="Y196:Z196"/>
    <mergeCell ref="AA196:AB196"/>
    <mergeCell ref="AC196:AE196"/>
    <mergeCell ref="AG196:AJ196"/>
    <mergeCell ref="U173:V173"/>
    <mergeCell ref="AD173:AF173"/>
    <mergeCell ref="AD174:AF174"/>
    <mergeCell ref="U174:V174"/>
    <mergeCell ref="AC137:AE137"/>
    <mergeCell ref="AC148:AE148"/>
    <mergeCell ref="U149:V149"/>
    <mergeCell ref="AC149:AE149"/>
    <mergeCell ref="U150:V150"/>
    <mergeCell ref="AC162:AE162"/>
    <mergeCell ref="U146:V146"/>
    <mergeCell ref="AC146:AE146"/>
    <mergeCell ref="R137:U137"/>
    <mergeCell ref="U147:V147"/>
    <mergeCell ref="AC147:AE147"/>
    <mergeCell ref="AC167:AE167"/>
    <mergeCell ref="U163:V163"/>
    <mergeCell ref="AC163:AE163"/>
    <mergeCell ref="U160:V160"/>
    <mergeCell ref="AC183:AE183"/>
    <mergeCell ref="AG137:AH137"/>
    <mergeCell ref="X138:AA138"/>
    <mergeCell ref="AG183:AJ183"/>
    <mergeCell ref="AC195:AE195"/>
    <mergeCell ref="AG195:AJ195"/>
    <mergeCell ref="AC161:AE161"/>
    <mergeCell ref="U162:V162"/>
    <mergeCell ref="U184:V184"/>
    <mergeCell ref="AG184:AJ184"/>
    <mergeCell ref="U183:V183"/>
    <mergeCell ref="U176:V176"/>
    <mergeCell ref="AD176:AF176"/>
    <mergeCell ref="T179:X179"/>
    <mergeCell ref="Y183:Z183"/>
    <mergeCell ref="AA183:AB183"/>
    <mergeCell ref="AC150:AE150"/>
    <mergeCell ref="U151:V151"/>
    <mergeCell ref="AC151:AE151"/>
    <mergeCell ref="U152:V152"/>
    <mergeCell ref="AC152:AE152"/>
    <mergeCell ref="U113:V113"/>
    <mergeCell ref="AC113:AE113"/>
    <mergeCell ref="U114:V114"/>
    <mergeCell ref="AC114:AE114"/>
    <mergeCell ref="U115:V115"/>
    <mergeCell ref="AC115:AE115"/>
    <mergeCell ref="U116:V116"/>
    <mergeCell ref="AC116:AE116"/>
    <mergeCell ref="U117:V117"/>
    <mergeCell ref="AC117:AE117"/>
    <mergeCell ref="U118:V118"/>
    <mergeCell ref="AC118:AE118"/>
    <mergeCell ref="AC164:AE164"/>
    <mergeCell ref="U165:V165"/>
    <mergeCell ref="AC165:AE165"/>
    <mergeCell ref="AC160:AE160"/>
    <mergeCell ref="U161:V161"/>
    <mergeCell ref="Y184:Z184"/>
    <mergeCell ref="AA184:AB184"/>
    <mergeCell ref="AC184:AE184"/>
    <mergeCell ref="AD55:AF55"/>
    <mergeCell ref="AD56:AF56"/>
    <mergeCell ref="AD60:AF60"/>
    <mergeCell ref="AD61:AF61"/>
    <mergeCell ref="AD57:AF57"/>
    <mergeCell ref="AD58:AF58"/>
    <mergeCell ref="AD59:AF59"/>
    <mergeCell ref="AC119:AE119"/>
    <mergeCell ref="AC121:AE121"/>
    <mergeCell ref="X126:Z126"/>
    <mergeCell ref="AB126:AE126"/>
    <mergeCell ref="U100:V100"/>
    <mergeCell ref="AA100:AB100"/>
    <mergeCell ref="U101:V101"/>
    <mergeCell ref="AA101:AB101"/>
    <mergeCell ref="U102:V102"/>
    <mergeCell ref="AA102:AB102"/>
    <mergeCell ref="U110:V110"/>
    <mergeCell ref="AC110:AE110"/>
    <mergeCell ref="AC111:AE111"/>
    <mergeCell ref="AC112:AE112"/>
    <mergeCell ref="AC106:AE106"/>
    <mergeCell ref="U107:V107"/>
    <mergeCell ref="AC107:AE107"/>
    <mergeCell ref="U108:V108"/>
    <mergeCell ref="AC108:AE108"/>
    <mergeCell ref="U109:V109"/>
    <mergeCell ref="AC109:AE109"/>
    <mergeCell ref="AA90:AB90"/>
    <mergeCell ref="K71:AB71"/>
    <mergeCell ref="L61:N61"/>
    <mergeCell ref="L76:N76"/>
    <mergeCell ref="AD76:AF76"/>
    <mergeCell ref="U78:V78"/>
    <mergeCell ref="AD78:AF78"/>
    <mergeCell ref="U79:V79"/>
    <mergeCell ref="AD79:AF79"/>
    <mergeCell ref="AA89:AB89"/>
    <mergeCell ref="AA94:AB94"/>
    <mergeCell ref="AD80:AF80"/>
    <mergeCell ref="U81:V81"/>
    <mergeCell ref="AD81:AF81"/>
    <mergeCell ref="AD83:AF83"/>
    <mergeCell ref="U65:V65"/>
    <mergeCell ref="AD65:AF65"/>
    <mergeCell ref="AD67:AF67"/>
    <mergeCell ref="U75:V75"/>
    <mergeCell ref="AD75:AF75"/>
    <mergeCell ref="U92:V92"/>
    <mergeCell ref="AA92:AB92"/>
    <mergeCell ref="U93:V93"/>
    <mergeCell ref="AA93:AB93"/>
    <mergeCell ref="U94:V94"/>
    <mergeCell ref="C55:D55"/>
    <mergeCell ref="C59:D59"/>
    <mergeCell ref="C61:D61"/>
    <mergeCell ref="C56:D56"/>
    <mergeCell ref="U58:V58"/>
    <mergeCell ref="U59:V59"/>
    <mergeCell ref="L62:N62"/>
    <mergeCell ref="L57:N57"/>
    <mergeCell ref="L58:N58"/>
    <mergeCell ref="AA99:AB99"/>
    <mergeCell ref="U62:V62"/>
    <mergeCell ref="AD62:AF62"/>
    <mergeCell ref="U63:V63"/>
    <mergeCell ref="AD63:AF63"/>
    <mergeCell ref="L81:N81"/>
    <mergeCell ref="L83:N83"/>
    <mergeCell ref="U96:V96"/>
    <mergeCell ref="AA96:AB96"/>
    <mergeCell ref="AA97:AB97"/>
    <mergeCell ref="U80:V80"/>
    <mergeCell ref="I91:J91"/>
    <mergeCell ref="I89:J89"/>
    <mergeCell ref="I90:J90"/>
    <mergeCell ref="C80:D80"/>
    <mergeCell ref="L80:N80"/>
    <mergeCell ref="U89:V89"/>
    <mergeCell ref="U90:V90"/>
    <mergeCell ref="U91:V91"/>
    <mergeCell ref="L79:N79"/>
    <mergeCell ref="U97:V97"/>
    <mergeCell ref="K73:AB73"/>
    <mergeCell ref="AA95:AB95"/>
    <mergeCell ref="L75:N75"/>
    <mergeCell ref="U64:V64"/>
    <mergeCell ref="U76:V76"/>
    <mergeCell ref="C75:D75"/>
    <mergeCell ref="C97:D97"/>
    <mergeCell ref="I97:J97"/>
    <mergeCell ref="U95:V95"/>
    <mergeCell ref="AA91:AB91"/>
    <mergeCell ref="C146:D146"/>
    <mergeCell ref="K146:M146"/>
    <mergeCell ref="C147:D147"/>
    <mergeCell ref="K147:M147"/>
    <mergeCell ref="G132:I132"/>
    <mergeCell ref="G137:I137"/>
    <mergeCell ref="U112:V112"/>
    <mergeCell ref="K115:M115"/>
    <mergeCell ref="K106:M106"/>
    <mergeCell ref="K107:M107"/>
    <mergeCell ref="K108:M108"/>
    <mergeCell ref="X127:Z127"/>
    <mergeCell ref="K118:M118"/>
    <mergeCell ref="K119:M119"/>
    <mergeCell ref="U119:V119"/>
    <mergeCell ref="K114:M114"/>
    <mergeCell ref="O137:P137"/>
    <mergeCell ref="C110:D110"/>
    <mergeCell ref="K110:M110"/>
    <mergeCell ref="U98:V98"/>
    <mergeCell ref="AA98:AB98"/>
    <mergeCell ref="C89:D89"/>
    <mergeCell ref="C90:D90"/>
    <mergeCell ref="L65:N65"/>
    <mergeCell ref="K148:M148"/>
    <mergeCell ref="C149:D149"/>
    <mergeCell ref="K149:M149"/>
    <mergeCell ref="K137:M137"/>
    <mergeCell ref="C162:D162"/>
    <mergeCell ref="K162:M162"/>
    <mergeCell ref="K167:M167"/>
    <mergeCell ref="C163:D163"/>
    <mergeCell ref="K163:M163"/>
    <mergeCell ref="C164:D164"/>
    <mergeCell ref="I185:J185"/>
    <mergeCell ref="I36:J36"/>
    <mergeCell ref="I32:J32"/>
    <mergeCell ref="C52:D52"/>
    <mergeCell ref="C53:D53"/>
    <mergeCell ref="C54:D54"/>
    <mergeCell ref="L55:N55"/>
    <mergeCell ref="L59:N59"/>
    <mergeCell ref="K150:M150"/>
    <mergeCell ref="C151:D151"/>
    <mergeCell ref="K151:M151"/>
    <mergeCell ref="C152:D152"/>
    <mergeCell ref="C150:D150"/>
    <mergeCell ref="F138:I138"/>
    <mergeCell ref="B142:G142"/>
    <mergeCell ref="K142:AB142"/>
    <mergeCell ref="K117:M117"/>
    <mergeCell ref="Y132:AA132"/>
    <mergeCell ref="Y137:AA137"/>
    <mergeCell ref="B144:G144"/>
    <mergeCell ref="K144:AB144"/>
    <mergeCell ref="F127:H127"/>
    <mergeCell ref="G199:H199"/>
    <mergeCell ref="I199:J199"/>
    <mergeCell ref="O197:R197"/>
    <mergeCell ref="U197:V197"/>
    <mergeCell ref="C196:D196"/>
    <mergeCell ref="G196:H196"/>
    <mergeCell ref="I196:J196"/>
    <mergeCell ref="K196:M196"/>
    <mergeCell ref="O196:R196"/>
    <mergeCell ref="K197:M197"/>
    <mergeCell ref="U199:V199"/>
    <mergeCell ref="C198:D198"/>
    <mergeCell ref="G198:H198"/>
    <mergeCell ref="I198:J198"/>
    <mergeCell ref="K198:M198"/>
    <mergeCell ref="O198:R198"/>
    <mergeCell ref="U198:V198"/>
    <mergeCell ref="K199:M199"/>
    <mergeCell ref="U196:V196"/>
    <mergeCell ref="F205:H205"/>
    <mergeCell ref="F209:H209"/>
    <mergeCell ref="L175:N175"/>
    <mergeCell ref="U175:V175"/>
    <mergeCell ref="C184:D184"/>
    <mergeCell ref="G184:H184"/>
    <mergeCell ref="I184:J184"/>
    <mergeCell ref="K184:M184"/>
    <mergeCell ref="O184:R184"/>
    <mergeCell ref="K152:M152"/>
    <mergeCell ref="O183:R183"/>
    <mergeCell ref="L174:N174"/>
    <mergeCell ref="L173:N173"/>
    <mergeCell ref="U164:V164"/>
    <mergeCell ref="C176:D176"/>
    <mergeCell ref="L176:N176"/>
    <mergeCell ref="B179:F179"/>
    <mergeCell ref="C183:D183"/>
    <mergeCell ref="G183:H183"/>
    <mergeCell ref="K154:M154"/>
    <mergeCell ref="C160:D160"/>
    <mergeCell ref="K160:M160"/>
    <mergeCell ref="C161:D161"/>
    <mergeCell ref="K161:M161"/>
    <mergeCell ref="O201:R201"/>
    <mergeCell ref="C199:D199"/>
    <mergeCell ref="C197:D197"/>
    <mergeCell ref="G197:H197"/>
    <mergeCell ref="I197:J197"/>
    <mergeCell ref="K183:M183"/>
    <mergeCell ref="O199:R199"/>
    <mergeCell ref="K185:M185"/>
    <mergeCell ref="U185:V185"/>
    <mergeCell ref="O187:R187"/>
    <mergeCell ref="B190:G190"/>
    <mergeCell ref="C195:D195"/>
    <mergeCell ref="G195:H195"/>
    <mergeCell ref="I195:J195"/>
    <mergeCell ref="K195:M195"/>
    <mergeCell ref="O195:R195"/>
    <mergeCell ref="C185:D185"/>
    <mergeCell ref="G185:H185"/>
    <mergeCell ref="K164:M164"/>
    <mergeCell ref="C165:D165"/>
    <mergeCell ref="K165:M165"/>
    <mergeCell ref="C175:D175"/>
    <mergeCell ref="C174:D174"/>
    <mergeCell ref="C173:D173"/>
    <mergeCell ref="I183:J183"/>
    <mergeCell ref="O185:R185"/>
    <mergeCell ref="U99:V99"/>
    <mergeCell ref="U106:V106"/>
    <mergeCell ref="K121:M121"/>
    <mergeCell ref="F126:H126"/>
    <mergeCell ref="J126:M126"/>
    <mergeCell ref="U111:V111"/>
    <mergeCell ref="C99:D99"/>
    <mergeCell ref="I99:J99"/>
    <mergeCell ref="C109:D109"/>
    <mergeCell ref="K109:M109"/>
    <mergeCell ref="C100:D100"/>
    <mergeCell ref="C101:D101"/>
    <mergeCell ref="C111:D111"/>
    <mergeCell ref="C112:D112"/>
    <mergeCell ref="K111:M111"/>
    <mergeCell ref="K112:M112"/>
    <mergeCell ref="K113:M113"/>
    <mergeCell ref="C116:D116"/>
    <mergeCell ref="K116:M116"/>
    <mergeCell ref="C115:D115"/>
    <mergeCell ref="C117:D117"/>
    <mergeCell ref="C118:D118"/>
    <mergeCell ref="C119:D119"/>
    <mergeCell ref="B16:D16"/>
    <mergeCell ref="E16:H16"/>
    <mergeCell ref="B20:D20"/>
    <mergeCell ref="E20:H20"/>
    <mergeCell ref="C29:D29"/>
    <mergeCell ref="I35:J35"/>
    <mergeCell ref="C36:D36"/>
    <mergeCell ref="C41:D41"/>
    <mergeCell ref="C39:D39"/>
    <mergeCell ref="I38:J38"/>
    <mergeCell ref="I16:L16"/>
    <mergeCell ref="B13:D13"/>
    <mergeCell ref="C37:D37"/>
    <mergeCell ref="I37:J37"/>
    <mergeCell ref="C38:D38"/>
    <mergeCell ref="I29:J29"/>
    <mergeCell ref="I18:L18"/>
    <mergeCell ref="I41:J41"/>
    <mergeCell ref="C33:D33"/>
    <mergeCell ref="C34:D34"/>
    <mergeCell ref="I34:J34"/>
    <mergeCell ref="I98:J98"/>
    <mergeCell ref="C114:D114"/>
    <mergeCell ref="C63:D63"/>
    <mergeCell ref="C64:D64"/>
    <mergeCell ref="C65:D65"/>
    <mergeCell ref="B73:G73"/>
    <mergeCell ref="C93:D93"/>
    <mergeCell ref="I93:J93"/>
    <mergeCell ref="C96:D96"/>
    <mergeCell ref="I96:J96"/>
    <mergeCell ref="C107:D107"/>
    <mergeCell ref="C108:D108"/>
    <mergeCell ref="B71:G71"/>
    <mergeCell ref="C60:D60"/>
    <mergeCell ref="C57:D57"/>
    <mergeCell ref="C58:D58"/>
    <mergeCell ref="C98:D98"/>
    <mergeCell ref="C94:D94"/>
    <mergeCell ref="C95:D95"/>
    <mergeCell ref="C91:D91"/>
    <mergeCell ref="C113:D113"/>
    <mergeCell ref="C102:D102"/>
    <mergeCell ref="I100:J100"/>
    <mergeCell ref="I102:J102"/>
    <mergeCell ref="C106:D106"/>
    <mergeCell ref="I101:J101"/>
    <mergeCell ref="I94:J94"/>
    <mergeCell ref="I95:J95"/>
    <mergeCell ref="C81:D81"/>
    <mergeCell ref="C92:D92"/>
    <mergeCell ref="I92:J92"/>
    <mergeCell ref="U41:V41"/>
    <mergeCell ref="AA41:AB41"/>
    <mergeCell ref="U42:V42"/>
    <mergeCell ref="AA42:AB42"/>
    <mergeCell ref="L56:N56"/>
    <mergeCell ref="B6:D7"/>
    <mergeCell ref="E6:H7"/>
    <mergeCell ref="I6:L6"/>
    <mergeCell ref="B12:D12"/>
    <mergeCell ref="E12:H12"/>
    <mergeCell ref="C40:D40"/>
    <mergeCell ref="I40:J40"/>
    <mergeCell ref="B10:D10"/>
    <mergeCell ref="E10:H10"/>
    <mergeCell ref="I10:L10"/>
    <mergeCell ref="B15:D15"/>
    <mergeCell ref="E15:H15"/>
    <mergeCell ref="B11:D11"/>
    <mergeCell ref="E11:H11"/>
    <mergeCell ref="B17:D17"/>
    <mergeCell ref="I11:L11"/>
    <mergeCell ref="I12:L12"/>
    <mergeCell ref="B50:G50"/>
    <mergeCell ref="B14:D14"/>
    <mergeCell ref="B21:D21"/>
    <mergeCell ref="E21:H21"/>
    <mergeCell ref="I33:J33"/>
    <mergeCell ref="B8:D8"/>
    <mergeCell ref="E8:H8"/>
    <mergeCell ref="I8:L8"/>
    <mergeCell ref="B9:D9"/>
    <mergeCell ref="E9:H9"/>
    <mergeCell ref="AA31:AB31"/>
    <mergeCell ref="T16:V16"/>
    <mergeCell ref="W16:Z16"/>
    <mergeCell ref="AA16:AD16"/>
    <mergeCell ref="AA37:AB37"/>
    <mergeCell ref="C76:D76"/>
    <mergeCell ref="C78:D78"/>
    <mergeCell ref="L78:N78"/>
    <mergeCell ref="C79:D79"/>
    <mergeCell ref="U52:V52"/>
    <mergeCell ref="U53:V53"/>
    <mergeCell ref="U54:V54"/>
    <mergeCell ref="U55:V55"/>
    <mergeCell ref="U56:V56"/>
    <mergeCell ref="L63:N63"/>
    <mergeCell ref="L64:N64"/>
    <mergeCell ref="C42:D42"/>
    <mergeCell ref="I42:J42"/>
    <mergeCell ref="I20:L20"/>
    <mergeCell ref="K50:AB50"/>
    <mergeCell ref="U60:V60"/>
    <mergeCell ref="U61:V61"/>
    <mergeCell ref="U57:V57"/>
    <mergeCell ref="I39:J39"/>
    <mergeCell ref="C32:D32"/>
    <mergeCell ref="L52:N52"/>
    <mergeCell ref="L67:N67"/>
    <mergeCell ref="L60:N60"/>
    <mergeCell ref="U37:V37"/>
    <mergeCell ref="C62:D62"/>
    <mergeCell ref="M22:O22"/>
    <mergeCell ref="C31:D31"/>
    <mergeCell ref="L53:N53"/>
    <mergeCell ref="L54:N54"/>
    <mergeCell ref="AD52:AF52"/>
    <mergeCell ref="AD53:AF53"/>
    <mergeCell ref="T15:V15"/>
    <mergeCell ref="W15:Z15"/>
    <mergeCell ref="AA15:AD15"/>
    <mergeCell ref="AE22:AG22"/>
    <mergeCell ref="AA29:AB29"/>
    <mergeCell ref="AD54:AF54"/>
    <mergeCell ref="I14:L14"/>
    <mergeCell ref="B48:G48"/>
    <mergeCell ref="K48:AB48"/>
    <mergeCell ref="C35:D35"/>
    <mergeCell ref="I15:L15"/>
    <mergeCell ref="T17:V17"/>
    <mergeCell ref="T14:V14"/>
    <mergeCell ref="B19:D19"/>
    <mergeCell ref="E19:H19"/>
    <mergeCell ref="I19:L19"/>
    <mergeCell ref="B18:D18"/>
    <mergeCell ref="E18:H18"/>
    <mergeCell ref="C30:D30"/>
    <mergeCell ref="I30:J30"/>
    <mergeCell ref="E17:H17"/>
    <mergeCell ref="U32:V32"/>
    <mergeCell ref="AA14:AD14"/>
    <mergeCell ref="AA36:AB36"/>
    <mergeCell ref="U30:V30"/>
    <mergeCell ref="U33:V33"/>
    <mergeCell ref="AA33:AB33"/>
    <mergeCell ref="U31:V31"/>
    <mergeCell ref="W9:Z9"/>
    <mergeCell ref="T10:V10"/>
    <mergeCell ref="I21:L21"/>
    <mergeCell ref="AA12:AD12"/>
    <mergeCell ref="T20:V20"/>
    <mergeCell ref="W20:Z20"/>
    <mergeCell ref="AA38:AB38"/>
    <mergeCell ref="U39:V39"/>
    <mergeCell ref="AA39:AB39"/>
    <mergeCell ref="U40:V40"/>
    <mergeCell ref="AA40:AB40"/>
    <mergeCell ref="W17:Z17"/>
    <mergeCell ref="AA17:AD17"/>
    <mergeCell ref="AA32:AB32"/>
    <mergeCell ref="U38:V38"/>
    <mergeCell ref="W14:Z14"/>
    <mergeCell ref="U34:V34"/>
    <mergeCell ref="AA34:AB34"/>
    <mergeCell ref="U35:V35"/>
    <mergeCell ref="AA35:AB35"/>
    <mergeCell ref="T19:V19"/>
    <mergeCell ref="I31:J31"/>
    <mergeCell ref="I17:L17"/>
    <mergeCell ref="T21:V21"/>
    <mergeCell ref="W21:Z21"/>
    <mergeCell ref="U29:V29"/>
    <mergeCell ref="W13:Z13"/>
    <mergeCell ref="AA13:AD13"/>
    <mergeCell ref="U36:V36"/>
    <mergeCell ref="W12:Z12"/>
    <mergeCell ref="T18:V18"/>
    <mergeCell ref="I13:L13"/>
    <mergeCell ref="AA2:AB2"/>
    <mergeCell ref="AD2:AE2"/>
    <mergeCell ref="T6:V7"/>
    <mergeCell ref="W6:Z7"/>
    <mergeCell ref="AA6:AD6"/>
    <mergeCell ref="AA7:AD7"/>
    <mergeCell ref="F2:G2"/>
    <mergeCell ref="I2:J2"/>
    <mergeCell ref="L2:M2"/>
    <mergeCell ref="AA21:AD21"/>
    <mergeCell ref="I7:L7"/>
    <mergeCell ref="I9:L9"/>
    <mergeCell ref="AA19:AD19"/>
    <mergeCell ref="AA20:AD20"/>
    <mergeCell ref="T12:V12"/>
    <mergeCell ref="X2:Y2"/>
    <mergeCell ref="T11:V11"/>
    <mergeCell ref="T13:V13"/>
    <mergeCell ref="W18:Z18"/>
    <mergeCell ref="AA18:AD18"/>
    <mergeCell ref="AA8:AD8"/>
    <mergeCell ref="AA9:AD9"/>
    <mergeCell ref="AA10:AD10"/>
    <mergeCell ref="W8:Z8"/>
    <mergeCell ref="T8:V8"/>
    <mergeCell ref="W10:Z10"/>
    <mergeCell ref="W19:Z19"/>
    <mergeCell ref="E13:H13"/>
    <mergeCell ref="W11:Z11"/>
    <mergeCell ref="AA11:AD11"/>
    <mergeCell ref="E14:H14"/>
    <mergeCell ref="T9:V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35"/>
  <sheetViews>
    <sheetView workbookViewId="0">
      <selection activeCell="H37" sqref="H37"/>
    </sheetView>
  </sheetViews>
  <sheetFormatPr defaultRowHeight="12.75"/>
  <cols>
    <col min="1" max="1" width="0.85546875" style="575" customWidth="1"/>
    <col min="2" max="2" width="3.7109375" style="575" customWidth="1"/>
    <col min="3" max="3" width="20.7109375" style="575" customWidth="1"/>
    <col min="4" max="4" width="7.28515625" style="575" customWidth="1"/>
    <col min="5" max="5" width="11.7109375" style="575" customWidth="1"/>
    <col min="6" max="6" width="13.5703125" style="575" bestFit="1" customWidth="1"/>
    <col min="7" max="7" width="5.42578125" style="581" customWidth="1"/>
    <col min="8" max="8" width="3.7109375" style="581" hidden="1" customWidth="1"/>
    <col min="9" max="11" width="3.140625" style="581" hidden="1" customWidth="1"/>
    <col min="12" max="12" width="8" style="575" customWidth="1"/>
    <col min="13" max="15" width="10.7109375" style="575" customWidth="1"/>
    <col min="16" max="16" width="8" style="575" customWidth="1"/>
    <col min="17" max="19" width="10.7109375" style="575" customWidth="1"/>
    <col min="20" max="20" width="8" style="575" customWidth="1"/>
    <col min="21" max="22" width="10.5703125" style="575" customWidth="1"/>
    <col min="23" max="23" width="10.28515625" style="575" customWidth="1"/>
    <col min="24" max="24" width="8" style="575" customWidth="1"/>
    <col min="25" max="25" width="11.140625" style="575" bestFit="1" customWidth="1"/>
    <col min="26" max="26" width="9.7109375" style="575" customWidth="1"/>
    <col min="27" max="27" width="11.140625" style="575" bestFit="1" customWidth="1"/>
    <col min="28" max="28" width="8" style="575" customWidth="1"/>
    <col min="29" max="29" width="11.140625" style="575" bestFit="1" customWidth="1"/>
    <col min="30" max="31" width="10.7109375" style="575" customWidth="1"/>
    <col min="32" max="32" width="8" style="575" customWidth="1"/>
    <col min="33" max="33" width="11.42578125" style="575" bestFit="1" customWidth="1"/>
    <col min="34" max="34" width="10.7109375" style="575" customWidth="1"/>
    <col min="35" max="35" width="11.42578125" style="575" customWidth="1"/>
    <col min="36" max="36" width="8" style="575" customWidth="1"/>
    <col min="37" max="39" width="11.85546875" style="575" customWidth="1"/>
    <col min="40" max="40" width="8" style="575" customWidth="1"/>
    <col min="41" max="43" width="11.85546875" style="575" customWidth="1"/>
    <col min="44" max="44" width="8" style="575" customWidth="1"/>
    <col min="45" max="47" width="11.85546875" style="575" customWidth="1"/>
    <col min="48" max="48" width="8" style="575" customWidth="1"/>
    <col min="49" max="51" width="11.85546875" style="575" customWidth="1"/>
    <col min="52" max="52" width="8" style="575" customWidth="1"/>
    <col min="53" max="55" width="11.85546875" style="575" customWidth="1"/>
    <col min="56" max="56" width="8" style="575" customWidth="1"/>
    <col min="57" max="59" width="11.85546875" style="575" customWidth="1"/>
    <col min="60" max="60" width="8" style="575" customWidth="1"/>
    <col min="61" max="63" width="11.85546875" style="575" customWidth="1"/>
    <col min="64" max="64" width="8" style="575" customWidth="1"/>
    <col min="65" max="67" width="11.85546875" style="575" customWidth="1"/>
    <col min="68" max="68" width="8" style="575" customWidth="1"/>
    <col min="69" max="71" width="11.85546875" style="575" customWidth="1"/>
    <col min="72" max="72" width="8" style="575" customWidth="1"/>
    <col min="73" max="75" width="11.85546875" style="575" customWidth="1"/>
    <col min="76" max="76" width="8" style="575" customWidth="1"/>
    <col min="77" max="79" width="11.85546875" style="575" customWidth="1"/>
    <col min="80" max="80" width="8" style="575" customWidth="1"/>
    <col min="81" max="83" width="11.85546875" style="575" customWidth="1"/>
    <col min="84" max="84" width="8" style="575" customWidth="1"/>
    <col min="85" max="87" width="11.85546875" style="575" customWidth="1"/>
    <col min="88" max="88" width="8" style="575" customWidth="1"/>
    <col min="89" max="91" width="11.85546875" style="575" customWidth="1"/>
    <col min="92" max="92" width="8" style="575" customWidth="1"/>
    <col min="93" max="95" width="11.85546875" style="575" customWidth="1"/>
    <col min="96" max="96" width="8" style="575" customWidth="1"/>
    <col min="97" max="99" width="11.85546875" style="575" customWidth="1"/>
    <col min="100" max="100" width="9" style="575" customWidth="1"/>
    <col min="101" max="103" width="11.85546875" style="575" customWidth="1"/>
    <col min="104" max="104" width="8.140625" style="575" customWidth="1"/>
    <col min="105" max="107" width="11.85546875" style="575" customWidth="1"/>
    <col min="108" max="16384" width="9.140625" style="575"/>
  </cols>
  <sheetData>
    <row r="1" spans="1:115" ht="16.5" customHeight="1">
      <c r="B1" s="580" t="s">
        <v>661</v>
      </c>
    </row>
    <row r="2" spans="1:115" ht="15">
      <c r="D2" s="570"/>
    </row>
    <row r="3" spans="1:115" ht="12.75" customHeight="1">
      <c r="A3" s="582" t="s">
        <v>662</v>
      </c>
      <c r="B3" s="583"/>
      <c r="C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</row>
    <row r="4" spans="1:115">
      <c r="B4" s="584" t="s">
        <v>663</v>
      </c>
      <c r="AJ4" s="571"/>
      <c r="AK4" s="571"/>
      <c r="AL4" s="571"/>
      <c r="AM4" s="571"/>
      <c r="AN4" s="571"/>
      <c r="AO4" s="571"/>
      <c r="AP4" s="571"/>
      <c r="AQ4" s="571"/>
    </row>
    <row r="5" spans="1:115" ht="12.75" customHeight="1">
      <c r="B5" s="584" t="s">
        <v>664</v>
      </c>
      <c r="E5" s="585"/>
      <c r="F5" s="585"/>
      <c r="G5" s="586"/>
      <c r="H5" s="586"/>
      <c r="I5" s="586"/>
      <c r="J5" s="586"/>
      <c r="K5" s="586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7"/>
      <c r="Y5" s="588"/>
      <c r="Z5" s="588"/>
      <c r="AA5" s="588"/>
      <c r="AB5" s="588"/>
      <c r="AC5" s="588" t="s">
        <v>603</v>
      </c>
      <c r="AD5" s="588"/>
      <c r="AE5" s="588"/>
      <c r="AF5" s="588"/>
      <c r="AG5" s="588"/>
      <c r="AH5" s="588"/>
      <c r="AI5" s="588"/>
      <c r="AJ5" s="571"/>
      <c r="AK5" s="571"/>
      <c r="AL5" s="571"/>
      <c r="AM5" s="571"/>
      <c r="AN5" s="571"/>
      <c r="AO5" s="571"/>
      <c r="AP5" s="571"/>
      <c r="AQ5" s="571"/>
    </row>
    <row r="6" spans="1:115">
      <c r="B6" s="589" t="str">
        <f>[5]QCI!B6</f>
        <v>Nº do CT</v>
      </c>
      <c r="C6" s="590"/>
      <c r="D6" s="591" t="str">
        <f>[5]QCI!H6</f>
        <v>Proponente/Tomador</v>
      </c>
      <c r="E6" s="592"/>
      <c r="F6" s="593"/>
      <c r="G6" s="594"/>
      <c r="H6" s="594"/>
      <c r="I6" s="594"/>
      <c r="J6" s="594"/>
      <c r="K6" s="594"/>
      <c r="L6" s="575" t="str">
        <f>[5]QCI!O6</f>
        <v>Município/UF</v>
      </c>
      <c r="M6" s="572"/>
      <c r="N6" s="595"/>
      <c r="O6" s="572"/>
      <c r="P6" s="589" t="str">
        <f>[5]QCI!U6</f>
        <v>Empreendimento ( nome/apelido)</v>
      </c>
      <c r="Q6" s="572"/>
      <c r="R6" s="572"/>
      <c r="S6" s="572"/>
      <c r="T6" s="572"/>
      <c r="U6" s="572"/>
      <c r="V6" s="571"/>
      <c r="W6" s="596"/>
      <c r="X6" s="572"/>
      <c r="Y6" s="572"/>
      <c r="Z6" s="596"/>
      <c r="AA6" s="572"/>
      <c r="AB6" s="572"/>
      <c r="AC6" s="572"/>
      <c r="AD6" s="572"/>
      <c r="AE6" s="572"/>
      <c r="AF6" s="572"/>
      <c r="AG6" s="572"/>
      <c r="AH6" s="572"/>
      <c r="AI6" s="596"/>
      <c r="AJ6" s="571"/>
      <c r="AK6" s="571"/>
      <c r="AL6" s="571"/>
      <c r="AM6" s="571"/>
      <c r="AN6" s="571"/>
      <c r="AO6" s="571"/>
      <c r="AP6" s="571"/>
      <c r="AQ6" s="571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  <c r="CP6" s="595"/>
      <c r="CQ6" s="595"/>
      <c r="CR6" s="595"/>
      <c r="CS6" s="595"/>
      <c r="CT6" s="595"/>
      <c r="CU6" s="595"/>
      <c r="CV6" s="595"/>
      <c r="CW6" s="595"/>
      <c r="CX6" s="595"/>
      <c r="CY6" s="595"/>
      <c r="CZ6" s="595"/>
      <c r="DA6" s="595"/>
      <c r="DB6" s="595"/>
      <c r="DC6" s="595"/>
    </row>
    <row r="7" spans="1:115" s="595" customFormat="1">
      <c r="B7" s="2781" t="str">
        <f>[5]QCI!B7</f>
        <v>0302.571-98/2009</v>
      </c>
      <c r="C7" s="2781"/>
      <c r="D7" s="2781" t="str">
        <f>[5]QCI!H7</f>
        <v>PREFEITURA DE MAUÁ</v>
      </c>
      <c r="E7" s="2781"/>
      <c r="F7" s="2781"/>
      <c r="G7" s="2781"/>
      <c r="H7" s="597"/>
      <c r="I7" s="597"/>
      <c r="J7" s="597"/>
      <c r="K7" s="597"/>
      <c r="L7" s="2781" t="str">
        <f>[5]QCI!O7</f>
        <v>MAUÁ/SP</v>
      </c>
      <c r="M7" s="2781"/>
      <c r="N7" s="2781"/>
      <c r="O7" s="2781"/>
      <c r="P7" s="2781" t="str">
        <f>[5]QCI!U7</f>
        <v>JARDIM ORATÓRIO</v>
      </c>
      <c r="Q7" s="2781"/>
      <c r="R7" s="2781"/>
      <c r="S7" s="2781"/>
      <c r="T7" s="571"/>
      <c r="U7" s="571"/>
      <c r="V7" s="571"/>
      <c r="W7" s="598"/>
      <c r="X7" s="599"/>
      <c r="Y7" s="600"/>
      <c r="Z7" s="600"/>
      <c r="AA7" s="600"/>
      <c r="AB7" s="600"/>
      <c r="AC7" s="600"/>
      <c r="AD7" s="600"/>
      <c r="AE7" s="600"/>
      <c r="AF7" s="600"/>
      <c r="AG7" s="600"/>
      <c r="AH7" s="601"/>
      <c r="AI7" s="598"/>
      <c r="AJ7" s="571"/>
      <c r="AK7" s="571"/>
      <c r="AL7" s="571"/>
      <c r="AM7" s="571"/>
      <c r="AN7" s="571"/>
      <c r="AO7" s="571"/>
      <c r="AP7" s="571"/>
      <c r="AQ7" s="571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  <c r="BT7" s="575"/>
      <c r="BU7" s="575"/>
      <c r="BV7" s="575"/>
      <c r="BW7" s="575"/>
      <c r="BX7" s="575"/>
      <c r="BY7" s="575"/>
      <c r="BZ7" s="575"/>
      <c r="CA7" s="575"/>
      <c r="CB7" s="575"/>
      <c r="CC7" s="575"/>
      <c r="CD7" s="575"/>
      <c r="CE7" s="575"/>
      <c r="CF7" s="575"/>
      <c r="CG7" s="575"/>
      <c r="CH7" s="575"/>
      <c r="CI7" s="575"/>
      <c r="CJ7" s="575"/>
      <c r="CK7" s="575"/>
      <c r="CL7" s="575"/>
      <c r="CM7" s="575"/>
      <c r="CN7" s="575"/>
      <c r="CO7" s="575"/>
      <c r="CP7" s="575"/>
      <c r="CQ7" s="575"/>
      <c r="CR7" s="575"/>
      <c r="CS7" s="575"/>
      <c r="CT7" s="575"/>
      <c r="CU7" s="575"/>
      <c r="CV7" s="575"/>
      <c r="CW7" s="575"/>
      <c r="CX7" s="575"/>
      <c r="CY7" s="575"/>
      <c r="CZ7" s="575"/>
      <c r="DA7" s="575"/>
      <c r="DB7" s="575"/>
      <c r="DC7" s="575"/>
    </row>
    <row r="8" spans="1:115" ht="3.75" customHeight="1">
      <c r="M8" s="571"/>
      <c r="N8" s="571"/>
      <c r="O8" s="571"/>
      <c r="P8" s="571"/>
      <c r="Q8" s="571"/>
      <c r="R8" s="571"/>
      <c r="S8" s="571"/>
      <c r="T8" s="571"/>
      <c r="U8" s="571"/>
    </row>
    <row r="9" spans="1:115">
      <c r="B9" s="602" t="str">
        <f>[5]QCI!O9</f>
        <v>Programa/Modalidade/Ação</v>
      </c>
      <c r="D9" s="603"/>
      <c r="E9" s="603"/>
      <c r="F9" s="603"/>
      <c r="G9" s="604"/>
      <c r="H9" s="604"/>
      <c r="I9" s="604"/>
      <c r="J9" s="604"/>
      <c r="K9" s="604"/>
      <c r="L9" s="591" t="str">
        <f>'[5]Percentuais do Cronograma'!BT10</f>
        <v>Aprovação  (data)</v>
      </c>
      <c r="M9" s="603"/>
      <c r="N9" s="605" t="str">
        <f>'[5]Percentuais do Cronograma'!BX10</f>
        <v>Mês cronog</v>
      </c>
      <c r="O9" s="603"/>
      <c r="P9" s="591" t="str">
        <f>'[5]Percentuais do Cronograma'!CB10</f>
        <v>Fim vigência (data)</v>
      </c>
      <c r="Q9" s="603"/>
      <c r="R9" s="605" t="s">
        <v>665</v>
      </c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571"/>
      <c r="AK9" s="571"/>
      <c r="AL9" s="571"/>
      <c r="AM9" s="571"/>
      <c r="AN9" s="571"/>
      <c r="AO9" s="571"/>
      <c r="AP9" s="571"/>
      <c r="AQ9" s="571"/>
    </row>
    <row r="10" spans="1:115" ht="12.75" customHeight="1">
      <c r="B10" s="2781" t="str">
        <f>[5]QCI!O10</f>
        <v>Urbanização, Regularização e Integração de Assentamentos Precários / Apoio à melhoria das condições de habitabilidade</v>
      </c>
      <c r="C10" s="2781"/>
      <c r="D10" s="2781"/>
      <c r="E10" s="2781"/>
      <c r="F10" s="2781"/>
      <c r="G10" s="2781"/>
      <c r="H10" s="606"/>
      <c r="I10" s="606"/>
      <c r="J10" s="606"/>
      <c r="K10" s="606"/>
      <c r="L10" s="2781" t="e">
        <f>'[5]Percentuais do Cronograma'!H11</f>
        <v>#REF!</v>
      </c>
      <c r="M10" s="2781"/>
      <c r="N10" s="607"/>
      <c r="O10" s="608"/>
      <c r="P10" s="2781" t="e">
        <f>'[5]Percentuais do Cronograma'!P11</f>
        <v>#REF!</v>
      </c>
      <c r="Q10" s="2781"/>
      <c r="R10" s="607"/>
      <c r="S10" s="608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</row>
    <row r="11" spans="1:115" ht="3.75" customHeight="1">
      <c r="C11" s="600"/>
      <c r="D11" s="600"/>
      <c r="E11" s="600"/>
      <c r="F11" s="600"/>
      <c r="G11" s="600"/>
      <c r="H11" s="609"/>
      <c r="I11" s="609"/>
      <c r="J11" s="609"/>
      <c r="K11" s="609"/>
      <c r="M11" s="600"/>
      <c r="N11" s="600"/>
      <c r="O11" s="600"/>
      <c r="P11" s="600"/>
      <c r="R11" s="610"/>
      <c r="S11" s="610"/>
      <c r="T11" s="610"/>
      <c r="U11" s="610"/>
      <c r="V11" s="610"/>
      <c r="W11" s="610"/>
      <c r="X11" s="611"/>
      <c r="Y11" s="611"/>
      <c r="Z11" s="598"/>
      <c r="AA11" s="598"/>
      <c r="AB11" s="600"/>
      <c r="AC11" s="600"/>
      <c r="AD11" s="600"/>
      <c r="AE11" s="600"/>
      <c r="AF11" s="600"/>
      <c r="AG11" s="600"/>
      <c r="AH11" s="611"/>
      <c r="AI11" s="611"/>
    </row>
    <row r="12" spans="1:115" ht="3.75" customHeight="1"/>
    <row r="13" spans="1:115" ht="12.75" customHeight="1">
      <c r="B13" s="612" t="s">
        <v>657</v>
      </c>
      <c r="C13" s="613" t="s">
        <v>656</v>
      </c>
      <c r="D13" s="614"/>
      <c r="E13" s="614"/>
      <c r="F13" s="612" t="s">
        <v>666</v>
      </c>
      <c r="G13" s="615" t="s">
        <v>667</v>
      </c>
      <c r="H13" s="616" t="s">
        <v>668</v>
      </c>
      <c r="I13" s="617"/>
      <c r="J13" s="617"/>
      <c r="K13" s="617"/>
      <c r="L13" s="618"/>
      <c r="M13" s="619" t="str">
        <f>'[5]Percentuais do Cronograma'!H14</f>
        <v>Parcela</v>
      </c>
      <c r="N13" s="620">
        <f>'[5]Percentuais do Cronograma'!K14</f>
        <v>1</v>
      </c>
      <c r="O13" s="621"/>
      <c r="P13" s="622"/>
      <c r="Q13" s="619" t="str">
        <f>$M13</f>
        <v>Parcela</v>
      </c>
      <c r="R13" s="620">
        <f>N13+1</f>
        <v>2</v>
      </c>
      <c r="S13" s="621"/>
      <c r="T13" s="622"/>
      <c r="U13" s="619" t="str">
        <f>$M13</f>
        <v>Parcela</v>
      </c>
      <c r="V13" s="620">
        <f>R13+1</f>
        <v>3</v>
      </c>
      <c r="W13" s="621"/>
      <c r="X13" s="622"/>
      <c r="Y13" s="619" t="str">
        <f>$M13</f>
        <v>Parcela</v>
      </c>
      <c r="Z13" s="620">
        <f>V13+1</f>
        <v>4</v>
      </c>
      <c r="AA13" s="621"/>
      <c r="AB13" s="622"/>
      <c r="AC13" s="619" t="str">
        <f>$M13</f>
        <v>Parcela</v>
      </c>
      <c r="AD13" s="620">
        <f>Z13+1</f>
        <v>5</v>
      </c>
      <c r="AE13" s="621"/>
      <c r="AF13" s="622"/>
      <c r="AG13" s="619" t="str">
        <f>$M13</f>
        <v>Parcela</v>
      </c>
      <c r="AH13" s="620">
        <f>AD13+1</f>
        <v>6</v>
      </c>
      <c r="AI13" s="621"/>
      <c r="AJ13" s="622"/>
      <c r="AK13" s="619" t="str">
        <f>$M13</f>
        <v>Parcela</v>
      </c>
      <c r="AL13" s="620">
        <f>AH13+1</f>
        <v>7</v>
      </c>
      <c r="AM13" s="621"/>
      <c r="AN13" s="622"/>
      <c r="AO13" s="619" t="str">
        <f>$M13</f>
        <v>Parcela</v>
      </c>
      <c r="AP13" s="620">
        <f>AL13+1</f>
        <v>8</v>
      </c>
      <c r="AQ13" s="621"/>
      <c r="AR13" s="622"/>
      <c r="AS13" s="619" t="str">
        <f>$M13</f>
        <v>Parcela</v>
      </c>
      <c r="AT13" s="620">
        <f>AP13+1</f>
        <v>9</v>
      </c>
      <c r="AU13" s="621"/>
      <c r="AV13" s="622"/>
      <c r="AW13" s="619" t="str">
        <f>$M13</f>
        <v>Parcela</v>
      </c>
      <c r="AX13" s="620">
        <f>AT13+1</f>
        <v>10</v>
      </c>
      <c r="AY13" s="621"/>
      <c r="AZ13" s="622"/>
      <c r="BA13" s="619" t="str">
        <f>$M13</f>
        <v>Parcela</v>
      </c>
      <c r="BB13" s="620">
        <f>AX13+1</f>
        <v>11</v>
      </c>
      <c r="BC13" s="621"/>
      <c r="BD13" s="622"/>
      <c r="BE13" s="619" t="str">
        <f>$M13</f>
        <v>Parcela</v>
      </c>
      <c r="BF13" s="620">
        <f>BB13+1</f>
        <v>12</v>
      </c>
      <c r="BG13" s="621"/>
      <c r="BH13" s="622"/>
      <c r="BI13" s="619" t="str">
        <f>$M13</f>
        <v>Parcela</v>
      </c>
      <c r="BJ13" s="620">
        <f>BF13+1</f>
        <v>13</v>
      </c>
      <c r="BK13" s="621"/>
      <c r="BL13" s="622"/>
      <c r="BM13" s="619" t="str">
        <f>$M13</f>
        <v>Parcela</v>
      </c>
      <c r="BN13" s="620">
        <f>BJ13+1</f>
        <v>14</v>
      </c>
      <c r="BO13" s="621"/>
      <c r="BP13" s="622"/>
      <c r="BQ13" s="619" t="str">
        <f>$M13</f>
        <v>Parcela</v>
      </c>
      <c r="BR13" s="620">
        <f>BN13+1</f>
        <v>15</v>
      </c>
      <c r="BS13" s="621"/>
      <c r="BT13" s="622"/>
      <c r="BU13" s="619" t="str">
        <f>$M13</f>
        <v>Parcela</v>
      </c>
      <c r="BV13" s="620">
        <f>BR13+1</f>
        <v>16</v>
      </c>
      <c r="BW13" s="621"/>
      <c r="BX13" s="622"/>
      <c r="BY13" s="619" t="str">
        <f>$M13</f>
        <v>Parcela</v>
      </c>
      <c r="BZ13" s="620">
        <f>BV13+1</f>
        <v>17</v>
      </c>
      <c r="CA13" s="621"/>
      <c r="CB13" s="622"/>
      <c r="CC13" s="619" t="str">
        <f>$M13</f>
        <v>Parcela</v>
      </c>
      <c r="CD13" s="620">
        <f>BZ13+1</f>
        <v>18</v>
      </c>
      <c r="CE13" s="621"/>
      <c r="CF13" s="622"/>
      <c r="CG13" s="619" t="str">
        <f>$M13</f>
        <v>Parcela</v>
      </c>
      <c r="CH13" s="620">
        <f>CD13+1</f>
        <v>19</v>
      </c>
      <c r="CI13" s="621"/>
      <c r="CJ13" s="622"/>
      <c r="CK13" s="619" t="str">
        <f>$M13</f>
        <v>Parcela</v>
      </c>
      <c r="CL13" s="620">
        <f>CH13+1</f>
        <v>20</v>
      </c>
      <c r="CM13" s="621"/>
      <c r="CN13" s="622"/>
      <c r="CO13" s="619" t="str">
        <f>$M13</f>
        <v>Parcela</v>
      </c>
      <c r="CP13" s="620">
        <f>CL13+1</f>
        <v>21</v>
      </c>
      <c r="CQ13" s="621"/>
      <c r="CR13" s="622"/>
      <c r="CS13" s="619" t="str">
        <f>$M13</f>
        <v>Parcela</v>
      </c>
      <c r="CT13" s="620">
        <f>CP13+1</f>
        <v>22</v>
      </c>
      <c r="CU13" s="621"/>
      <c r="CV13" s="622"/>
      <c r="CW13" s="619" t="str">
        <f>$M13</f>
        <v>Parcela</v>
      </c>
      <c r="CX13" s="620">
        <f>CT13+1</f>
        <v>23</v>
      </c>
      <c r="CY13" s="621"/>
      <c r="CZ13" s="622"/>
      <c r="DA13" s="619" t="str">
        <f>$M13</f>
        <v>Parcela</v>
      </c>
      <c r="DB13" s="620">
        <f>CX13+1</f>
        <v>24</v>
      </c>
      <c r="DC13" s="621"/>
      <c r="DD13" s="571"/>
      <c r="DE13" s="571"/>
      <c r="DF13" s="571"/>
      <c r="DG13" s="571"/>
      <c r="DH13" s="571"/>
      <c r="DI13" s="571"/>
      <c r="DJ13" s="571"/>
      <c r="DK13" s="571"/>
    </row>
    <row r="14" spans="1:115" ht="12.75" customHeight="1">
      <c r="B14" s="623"/>
      <c r="C14" s="624"/>
      <c r="D14" s="625"/>
      <c r="E14" s="625"/>
      <c r="F14" s="623" t="s">
        <v>42</v>
      </c>
      <c r="G14" s="626" t="s">
        <v>14</v>
      </c>
      <c r="H14" s="627" t="s">
        <v>14</v>
      </c>
      <c r="I14" s="628" t="s">
        <v>669</v>
      </c>
      <c r="J14" s="628" t="s">
        <v>670</v>
      </c>
      <c r="K14" s="628" t="s">
        <v>671</v>
      </c>
      <c r="L14" s="629" t="s">
        <v>14</v>
      </c>
      <c r="M14" s="630" t="e">
        <f>IF([5]QCI!C10&lt;&gt;0,"Financ.(R$)","Repasse")</f>
        <v>#REF!</v>
      </c>
      <c r="N14" s="630" t="s">
        <v>672</v>
      </c>
      <c r="O14" s="631" t="s">
        <v>673</v>
      </c>
      <c r="P14" s="629" t="s">
        <v>14</v>
      </c>
      <c r="Q14" s="630" t="e">
        <f>M14</f>
        <v>#REF!</v>
      </c>
      <c r="R14" s="630" t="str">
        <f>N14</f>
        <v>CP (R$)</v>
      </c>
      <c r="S14" s="631" t="str">
        <f>O14</f>
        <v>Total (R$)</v>
      </c>
      <c r="T14" s="629" t="s">
        <v>14</v>
      </c>
      <c r="U14" s="630" t="e">
        <f>Q14</f>
        <v>#REF!</v>
      </c>
      <c r="V14" s="630" t="str">
        <f>R14</f>
        <v>CP (R$)</v>
      </c>
      <c r="W14" s="631" t="str">
        <f>S14</f>
        <v>Total (R$)</v>
      </c>
      <c r="X14" s="629" t="s">
        <v>14</v>
      </c>
      <c r="Y14" s="630" t="e">
        <f>U14</f>
        <v>#REF!</v>
      </c>
      <c r="Z14" s="630" t="str">
        <f>V14</f>
        <v>CP (R$)</v>
      </c>
      <c r="AA14" s="631" t="str">
        <f>W14</f>
        <v>Total (R$)</v>
      </c>
      <c r="AB14" s="629" t="s">
        <v>14</v>
      </c>
      <c r="AC14" s="630" t="e">
        <f>Y14</f>
        <v>#REF!</v>
      </c>
      <c r="AD14" s="630" t="str">
        <f>Z14</f>
        <v>CP (R$)</v>
      </c>
      <c r="AE14" s="631" t="str">
        <f>AA14</f>
        <v>Total (R$)</v>
      </c>
      <c r="AF14" s="629" t="s">
        <v>14</v>
      </c>
      <c r="AG14" s="630" t="e">
        <f>AC14</f>
        <v>#REF!</v>
      </c>
      <c r="AH14" s="630" t="str">
        <f>AD14</f>
        <v>CP (R$)</v>
      </c>
      <c r="AI14" s="631" t="str">
        <f>AE14</f>
        <v>Total (R$)</v>
      </c>
      <c r="AJ14" s="629" t="s">
        <v>14</v>
      </c>
      <c r="AK14" s="630" t="e">
        <f>AG14</f>
        <v>#REF!</v>
      </c>
      <c r="AL14" s="630" t="str">
        <f>AH14</f>
        <v>CP (R$)</v>
      </c>
      <c r="AM14" s="631" t="str">
        <f>AI14</f>
        <v>Total (R$)</v>
      </c>
      <c r="AN14" s="629" t="s">
        <v>14</v>
      </c>
      <c r="AO14" s="630" t="e">
        <f>AK14</f>
        <v>#REF!</v>
      </c>
      <c r="AP14" s="630" t="str">
        <f>AL14</f>
        <v>CP (R$)</v>
      </c>
      <c r="AQ14" s="631" t="str">
        <f>AM14</f>
        <v>Total (R$)</v>
      </c>
      <c r="AR14" s="629" t="s">
        <v>14</v>
      </c>
      <c r="AS14" s="630" t="e">
        <f>AO14</f>
        <v>#REF!</v>
      </c>
      <c r="AT14" s="630" t="str">
        <f>AP14</f>
        <v>CP (R$)</v>
      </c>
      <c r="AU14" s="631" t="str">
        <f>AQ14</f>
        <v>Total (R$)</v>
      </c>
      <c r="AV14" s="629" t="s">
        <v>14</v>
      </c>
      <c r="AW14" s="630" t="e">
        <f>AS14</f>
        <v>#REF!</v>
      </c>
      <c r="AX14" s="630" t="str">
        <f>AT14</f>
        <v>CP (R$)</v>
      </c>
      <c r="AY14" s="631" t="str">
        <f>AU14</f>
        <v>Total (R$)</v>
      </c>
      <c r="AZ14" s="629" t="s">
        <v>14</v>
      </c>
      <c r="BA14" s="630" t="e">
        <f>AW14</f>
        <v>#REF!</v>
      </c>
      <c r="BB14" s="630" t="str">
        <f>AX14</f>
        <v>CP (R$)</v>
      </c>
      <c r="BC14" s="631" t="str">
        <f>AY14</f>
        <v>Total (R$)</v>
      </c>
      <c r="BD14" s="629" t="s">
        <v>14</v>
      </c>
      <c r="BE14" s="630" t="e">
        <f>BA14</f>
        <v>#REF!</v>
      </c>
      <c r="BF14" s="630" t="str">
        <f>BB14</f>
        <v>CP (R$)</v>
      </c>
      <c r="BG14" s="631" t="str">
        <f>BC14</f>
        <v>Total (R$)</v>
      </c>
      <c r="BH14" s="629" t="s">
        <v>14</v>
      </c>
      <c r="BI14" s="630" t="e">
        <f>BE14</f>
        <v>#REF!</v>
      </c>
      <c r="BJ14" s="630" t="str">
        <f>BF14</f>
        <v>CP (R$)</v>
      </c>
      <c r="BK14" s="631" t="str">
        <f>BG14</f>
        <v>Total (R$)</v>
      </c>
      <c r="BL14" s="629" t="s">
        <v>14</v>
      </c>
      <c r="BM14" s="630" t="e">
        <f>BI14</f>
        <v>#REF!</v>
      </c>
      <c r="BN14" s="630" t="str">
        <f>BJ14</f>
        <v>CP (R$)</v>
      </c>
      <c r="BO14" s="631" t="str">
        <f>BK14</f>
        <v>Total (R$)</v>
      </c>
      <c r="BP14" s="629" t="s">
        <v>14</v>
      </c>
      <c r="BQ14" s="630" t="e">
        <f>BM14</f>
        <v>#REF!</v>
      </c>
      <c r="BR14" s="630" t="str">
        <f>BN14</f>
        <v>CP (R$)</v>
      </c>
      <c r="BS14" s="631" t="str">
        <f>BO14</f>
        <v>Total (R$)</v>
      </c>
      <c r="BT14" s="629" t="s">
        <v>14</v>
      </c>
      <c r="BU14" s="630" t="e">
        <f>BQ14</f>
        <v>#REF!</v>
      </c>
      <c r="BV14" s="630" t="str">
        <f>BR14</f>
        <v>CP (R$)</v>
      </c>
      <c r="BW14" s="631" t="str">
        <f>BS14</f>
        <v>Total (R$)</v>
      </c>
      <c r="BX14" s="629" t="s">
        <v>14</v>
      </c>
      <c r="BY14" s="630" t="e">
        <f>BU14</f>
        <v>#REF!</v>
      </c>
      <c r="BZ14" s="630" t="str">
        <f>BV14</f>
        <v>CP (R$)</v>
      </c>
      <c r="CA14" s="631" t="str">
        <f>BW14</f>
        <v>Total (R$)</v>
      </c>
      <c r="CB14" s="629" t="s">
        <v>14</v>
      </c>
      <c r="CC14" s="630" t="e">
        <f>BY14</f>
        <v>#REF!</v>
      </c>
      <c r="CD14" s="630" t="str">
        <f>BZ14</f>
        <v>CP (R$)</v>
      </c>
      <c r="CE14" s="631" t="str">
        <f>CA14</f>
        <v>Total (R$)</v>
      </c>
      <c r="CF14" s="629" t="s">
        <v>14</v>
      </c>
      <c r="CG14" s="630" t="e">
        <f>CC14</f>
        <v>#REF!</v>
      </c>
      <c r="CH14" s="630" t="str">
        <f>CD14</f>
        <v>CP (R$)</v>
      </c>
      <c r="CI14" s="631" t="str">
        <f>CE14</f>
        <v>Total (R$)</v>
      </c>
      <c r="CJ14" s="629" t="s">
        <v>14</v>
      </c>
      <c r="CK14" s="630" t="e">
        <f>CG14</f>
        <v>#REF!</v>
      </c>
      <c r="CL14" s="630" t="str">
        <f>CH14</f>
        <v>CP (R$)</v>
      </c>
      <c r="CM14" s="631" t="str">
        <f>CI14</f>
        <v>Total (R$)</v>
      </c>
      <c r="CN14" s="629" t="s">
        <v>14</v>
      </c>
      <c r="CO14" s="630" t="e">
        <f>CK14</f>
        <v>#REF!</v>
      </c>
      <c r="CP14" s="630" t="str">
        <f>CL14</f>
        <v>CP (R$)</v>
      </c>
      <c r="CQ14" s="631" t="str">
        <f>CM14</f>
        <v>Total (R$)</v>
      </c>
      <c r="CR14" s="629" t="s">
        <v>14</v>
      </c>
      <c r="CS14" s="630" t="e">
        <f>CO14</f>
        <v>#REF!</v>
      </c>
      <c r="CT14" s="630" t="str">
        <f>CP14</f>
        <v>CP (R$)</v>
      </c>
      <c r="CU14" s="631" t="str">
        <f>CQ14</f>
        <v>Total (R$)</v>
      </c>
      <c r="CV14" s="629" t="s">
        <v>14</v>
      </c>
      <c r="CW14" s="630" t="e">
        <f>CS14</f>
        <v>#REF!</v>
      </c>
      <c r="CX14" s="630" t="str">
        <f>CT14</f>
        <v>CP (R$)</v>
      </c>
      <c r="CY14" s="631" t="str">
        <f>CU14</f>
        <v>Total (R$)</v>
      </c>
      <c r="CZ14" s="629" t="s">
        <v>14</v>
      </c>
      <c r="DA14" s="630" t="e">
        <f>CW14</f>
        <v>#REF!</v>
      </c>
      <c r="DB14" s="630" t="str">
        <f>CX14</f>
        <v>CP (R$)</v>
      </c>
      <c r="DC14" s="631" t="str">
        <f>CY14</f>
        <v>Total (R$)</v>
      </c>
      <c r="DD14" s="632"/>
      <c r="DE14" s="632"/>
      <c r="DF14" s="632"/>
      <c r="DG14" s="632"/>
      <c r="DH14" s="571"/>
      <c r="DI14" s="571"/>
      <c r="DJ14" s="571"/>
      <c r="DK14" s="571"/>
    </row>
    <row r="15" spans="1:115" ht="12.75" customHeight="1">
      <c r="B15" s="633">
        <v>1</v>
      </c>
      <c r="C15" s="634" t="str">
        <f>[5]QCI!C16</f>
        <v>Projetos</v>
      </c>
      <c r="D15" s="635" t="s">
        <v>674</v>
      </c>
      <c r="E15" s="636" t="s">
        <v>675</v>
      </c>
      <c r="F15" s="637">
        <f>[5]QCI!Y16</f>
        <v>1483458</v>
      </c>
      <c r="G15" s="638">
        <f>'[5]Percentuais do Cronograma'!G16</f>
        <v>2.7408411594746107E-2</v>
      </c>
      <c r="H15" s="639"/>
      <c r="I15" s="640"/>
      <c r="J15" s="640"/>
      <c r="K15" s="641"/>
      <c r="L15" s="642">
        <f>'[5]Percentuais do Cronograma'!H16</f>
        <v>100</v>
      </c>
      <c r="M15" s="643">
        <f>L$15*[5]QCI!$Y$16*[5]QCI!$R$16/100</f>
        <v>1483458</v>
      </c>
      <c r="N15" s="644" t="e">
        <f>L$15/100*[5]QCI!$Y$16*([5]QCI!$U$16+[5]QCI!$W$16)</f>
        <v>#REF!</v>
      </c>
      <c r="O15" s="645" t="e">
        <f>M15+N15</f>
        <v>#REF!</v>
      </c>
      <c r="P15" s="646" t="e">
        <f>'[5]Percentuais do Cronograma'!L16</f>
        <v>#REF!</v>
      </c>
      <c r="Q15" s="647" t="e">
        <f>P$15*[5]QCI!$Y$16*[5]QCI!$R$16/100</f>
        <v>#REF!</v>
      </c>
      <c r="R15" s="647" t="e">
        <f>P$15/100*[5]QCI!$Y$16*([5]QCI!$U$16+[5]QCI!$W$16)</f>
        <v>#REF!</v>
      </c>
      <c r="S15" s="648" t="e">
        <f>Q15+R15</f>
        <v>#REF!</v>
      </c>
      <c r="T15" s="646">
        <f>'[5]Percentuais do Cronograma'!P16</f>
        <v>4.1666666666600003</v>
      </c>
      <c r="U15" s="647">
        <f>T$15*[5]QCI!$Y$16*[5]QCI!$R$16/100</f>
        <v>61810.749999901105</v>
      </c>
      <c r="V15" s="647" t="e">
        <f>T$15/100*[5]QCI!$Y$16*([5]QCI!$U$16+[5]QCI!$W$16)</f>
        <v>#REF!</v>
      </c>
      <c r="W15" s="648" t="e">
        <f>U15+V15</f>
        <v>#REF!</v>
      </c>
      <c r="X15" s="646">
        <f>'[5]Percentuais do Cronograma'!T16</f>
        <v>4.1666666666600003</v>
      </c>
      <c r="Y15" s="647">
        <f>X$15*[5]QCI!$Y$16*[5]QCI!$R$16/100</f>
        <v>61810.749999901105</v>
      </c>
      <c r="Z15" s="647" t="e">
        <f>X$15/100*[5]QCI!$Y$16*([5]QCI!$U$16+[5]QCI!$W$16)</f>
        <v>#REF!</v>
      </c>
      <c r="AA15" s="648" t="e">
        <f>Y15+Z15</f>
        <v>#REF!</v>
      </c>
      <c r="AB15" s="646">
        <f>'[5]Percentuais do Cronograma'!X16</f>
        <v>4.1666666666600003</v>
      </c>
      <c r="AC15" s="647">
        <f>AB$15*[5]QCI!$Y$16*[5]QCI!$R$16/100</f>
        <v>61810.749999901105</v>
      </c>
      <c r="AD15" s="647" t="e">
        <f>AB$15/100*[5]QCI!$Y$16*([5]QCI!$U$16+[5]QCI!$W$16)</f>
        <v>#REF!</v>
      </c>
      <c r="AE15" s="648" t="e">
        <f>AC15+AD15</f>
        <v>#REF!</v>
      </c>
      <c r="AF15" s="646">
        <f>'[5]Percentuais do Cronograma'!AB16</f>
        <v>4.1666666666600003</v>
      </c>
      <c r="AG15" s="647">
        <f>AF$15*[5]QCI!$Y$16*[5]QCI!$R$16/100</f>
        <v>61810.749999901105</v>
      </c>
      <c r="AH15" s="647" t="e">
        <f>AF$15/100*[5]QCI!$Y$16*([5]QCI!$U$16+[5]QCI!$W$16)</f>
        <v>#REF!</v>
      </c>
      <c r="AI15" s="648" t="e">
        <f>AG15+AH15</f>
        <v>#REF!</v>
      </c>
      <c r="AJ15" s="646">
        <f>'[5]Percentuais do Cronograma'!AF16</f>
        <v>4.1666666666600003</v>
      </c>
      <c r="AK15" s="647">
        <f>AJ$15*[5]QCI!$Y$16*[5]QCI!$R$16/100</f>
        <v>61810.749999901105</v>
      </c>
      <c r="AL15" s="647" t="e">
        <f>AJ$15/100*[5]QCI!$Y$16*([5]QCI!$U$16+[5]QCI!$W$16)</f>
        <v>#REF!</v>
      </c>
      <c r="AM15" s="648" t="e">
        <f>AK15+AL15</f>
        <v>#REF!</v>
      </c>
      <c r="AN15" s="646">
        <f>'[5]Percentuais do Cronograma'!AJ16</f>
        <v>4.1666666666600003</v>
      </c>
      <c r="AO15" s="647">
        <f>AN$15*[5]QCI!$Y$16*[5]QCI!$R$16/100</f>
        <v>61810.749999901105</v>
      </c>
      <c r="AP15" s="647" t="e">
        <f>AN$15/100*[5]QCI!$Y$16*([5]QCI!$U$16+[5]QCI!$W$16)</f>
        <v>#REF!</v>
      </c>
      <c r="AQ15" s="648" t="e">
        <f>AO15+AP15</f>
        <v>#REF!</v>
      </c>
      <c r="AR15" s="646">
        <f>'[5]Percentuais do Cronograma'!AN16</f>
        <v>4.1666666666600003</v>
      </c>
      <c r="AS15" s="647">
        <f>AR$15*[5]QCI!$Y$16*[5]QCI!$R$16/100</f>
        <v>61810.749999901105</v>
      </c>
      <c r="AT15" s="647" t="e">
        <f>AR$15/100*[5]QCI!$Y$16*([5]QCI!$U$16+[5]QCI!$W$16)</f>
        <v>#REF!</v>
      </c>
      <c r="AU15" s="648" t="e">
        <f>AS15+AT15</f>
        <v>#REF!</v>
      </c>
      <c r="AV15" s="646">
        <f>'[5]Percentuais do Cronograma'!AR16</f>
        <v>4.1666666666600003</v>
      </c>
      <c r="AW15" s="647">
        <f>AV$15*[5]QCI!$Y$16*[5]QCI!$R$16/100</f>
        <v>61810.749999901105</v>
      </c>
      <c r="AX15" s="647" t="e">
        <f>AV$15/100*[5]QCI!$Y$16*([5]QCI!$U$16+[5]QCI!$W$16)</f>
        <v>#REF!</v>
      </c>
      <c r="AY15" s="648" t="e">
        <f>AW15+AX15</f>
        <v>#REF!</v>
      </c>
      <c r="AZ15" s="646">
        <f>'[5]Percentuais do Cronograma'!AV16</f>
        <v>4.1666666666600003</v>
      </c>
      <c r="BA15" s="647">
        <f>AZ$15*[5]QCI!$Y$16*[5]QCI!$R$16/100</f>
        <v>61810.749999901105</v>
      </c>
      <c r="BB15" s="647" t="e">
        <f>AZ$15/100*[5]QCI!$Y$16*([5]QCI!$U$16+[5]QCI!$W$16)</f>
        <v>#REF!</v>
      </c>
      <c r="BC15" s="648" t="e">
        <f>BA15+BB15</f>
        <v>#REF!</v>
      </c>
      <c r="BD15" s="646">
        <f>'[5]Percentuais do Cronograma'!AZ16</f>
        <v>4.1666666666600003</v>
      </c>
      <c r="BE15" s="647">
        <f>BD$15*[5]QCI!$Y$16*[5]QCI!$R$16/100</f>
        <v>61810.749999901105</v>
      </c>
      <c r="BF15" s="647" t="e">
        <f>BD$15/100*[5]QCI!$Y$16*([5]QCI!$U$16+[5]QCI!$W$16)</f>
        <v>#REF!</v>
      </c>
      <c r="BG15" s="648" t="e">
        <f>BE15+BF15</f>
        <v>#REF!</v>
      </c>
      <c r="BH15" s="646">
        <f>'[5]Percentuais do Cronograma'!BD16</f>
        <v>4.1666666666600003</v>
      </c>
      <c r="BI15" s="647">
        <f>BH$15*[5]QCI!$Y$16*[5]QCI!$R$16/100</f>
        <v>61810.749999901105</v>
      </c>
      <c r="BJ15" s="647" t="e">
        <f>BH$15/100*[5]QCI!$Y$16*([5]QCI!$U$16+[5]QCI!$W$16)</f>
        <v>#REF!</v>
      </c>
      <c r="BK15" s="648" t="e">
        <f>BI15+BJ15</f>
        <v>#REF!</v>
      </c>
      <c r="BL15" s="646">
        <f>'[5]Percentuais do Cronograma'!BH16</f>
        <v>4.1666666666600003</v>
      </c>
      <c r="BM15" s="647">
        <f>BL$15*[5]QCI!$Y$16*[5]QCI!$R$16/100</f>
        <v>61810.749999901105</v>
      </c>
      <c r="BN15" s="647" t="e">
        <f>BL$15/100*[5]QCI!$Y$16*([5]QCI!$U$16+[5]QCI!$W$16)</f>
        <v>#REF!</v>
      </c>
      <c r="BO15" s="648" t="e">
        <f>BM15+BN15</f>
        <v>#REF!</v>
      </c>
      <c r="BP15" s="646">
        <f>'[5]Percentuais do Cronograma'!BL16</f>
        <v>4.1666666666600003</v>
      </c>
      <c r="BQ15" s="647">
        <f>BP$15*[5]QCI!$Y$16*[5]QCI!$R$16/100</f>
        <v>61810.749999901105</v>
      </c>
      <c r="BR15" s="647" t="e">
        <f>BP$15/100*[5]QCI!$Y$16*([5]QCI!$U$16+[5]QCI!$W$16)</f>
        <v>#REF!</v>
      </c>
      <c r="BS15" s="648" t="e">
        <f>BQ15+BR15</f>
        <v>#REF!</v>
      </c>
      <c r="BT15" s="646">
        <f>'[5]Percentuais do Cronograma'!BP16</f>
        <v>4.1666666666600003</v>
      </c>
      <c r="BU15" s="647">
        <f>BT$15*[5]QCI!$Y$16*[5]QCI!$R$16/100</f>
        <v>61810.749999901105</v>
      </c>
      <c r="BV15" s="647" t="e">
        <f>BT$15/100*[5]QCI!$Y$16*([5]QCI!$U$16+[5]QCI!$W$16)</f>
        <v>#REF!</v>
      </c>
      <c r="BW15" s="648" t="e">
        <f>BU15+BV15</f>
        <v>#REF!</v>
      </c>
      <c r="BX15" s="646">
        <f>'[5]Percentuais do Cronograma'!BT16</f>
        <v>4.1666666666600003</v>
      </c>
      <c r="BY15" s="647">
        <f>BX$15*[5]QCI!$Y$16*[5]QCI!$R$16/100</f>
        <v>61810.749999901105</v>
      </c>
      <c r="BZ15" s="647" t="e">
        <f>BX$15/100*[5]QCI!$Y$16*([5]QCI!$U$16+[5]QCI!$W$16)</f>
        <v>#REF!</v>
      </c>
      <c r="CA15" s="648" t="e">
        <f>BY15+BZ15</f>
        <v>#REF!</v>
      </c>
      <c r="CB15" s="646">
        <f>'[5]Percentuais do Cronograma'!BX16</f>
        <v>4.1666666666600003</v>
      </c>
      <c r="CC15" s="647">
        <f>CB$15*[5]QCI!$Y$16*[5]QCI!$R$16/100</f>
        <v>61810.749999901105</v>
      </c>
      <c r="CD15" s="647" t="e">
        <f>CB$15/100*[5]QCI!$Y$16*([5]QCI!$U$16+[5]QCI!$W$16)</f>
        <v>#REF!</v>
      </c>
      <c r="CE15" s="648" t="e">
        <f>CC15+CD15</f>
        <v>#REF!</v>
      </c>
      <c r="CF15" s="646">
        <f>'[5]Percentuais do Cronograma'!CB16</f>
        <v>4.1666666666600003</v>
      </c>
      <c r="CG15" s="647">
        <f>CF$15*[5]QCI!$Y$16*[5]QCI!$R$16/100</f>
        <v>61810.749999901105</v>
      </c>
      <c r="CH15" s="647" t="e">
        <f>CF$15/100*[5]QCI!$Y$16*([5]QCI!$U$16+[5]QCI!$W$16)</f>
        <v>#REF!</v>
      </c>
      <c r="CI15" s="648" t="e">
        <f>CG15+CH15</f>
        <v>#REF!</v>
      </c>
      <c r="CJ15" s="646">
        <f>'[5]Percentuais do Cronograma'!CF16</f>
        <v>4.1666666666600003</v>
      </c>
      <c r="CK15" s="647">
        <f>CJ$15*[5]QCI!$Y$16*[5]QCI!$R$16/100</f>
        <v>61810.749999901105</v>
      </c>
      <c r="CL15" s="647" t="e">
        <f>CJ$15/100*[5]QCI!$Y$16*([5]QCI!$U$16+[5]QCI!$W$16)</f>
        <v>#REF!</v>
      </c>
      <c r="CM15" s="648" t="e">
        <f>CK15+CL15</f>
        <v>#REF!</v>
      </c>
      <c r="CN15" s="646">
        <f>'[5]Percentuais do Cronograma'!CJ16</f>
        <v>4.1666666666600003</v>
      </c>
      <c r="CO15" s="647">
        <f>CN$15*[5]QCI!$Y$16*[5]QCI!$R$16/100</f>
        <v>61810.749999901105</v>
      </c>
      <c r="CP15" s="647" t="e">
        <f>CN$15/100*[5]QCI!$Y$16*([5]QCI!$U$16+[5]QCI!$W$16)</f>
        <v>#REF!</v>
      </c>
      <c r="CQ15" s="648" t="e">
        <f>CO15+CP15</f>
        <v>#REF!</v>
      </c>
      <c r="CR15" s="646">
        <f>'[5]Percentuais do Cronograma'!CN16</f>
        <v>4.1666666666600003</v>
      </c>
      <c r="CS15" s="647">
        <f>CR$15*[5]QCI!$Y$16*[5]QCI!$R$16/100</f>
        <v>61810.749999901105</v>
      </c>
      <c r="CT15" s="647" t="e">
        <f>CR$15/100*[5]QCI!$Y$16*([5]QCI!$U$16+[5]QCI!$W$16)</f>
        <v>#REF!</v>
      </c>
      <c r="CU15" s="648" t="e">
        <f>CS15+CT15</f>
        <v>#REF!</v>
      </c>
      <c r="CV15" s="646">
        <f>'[5]Percentuais do Cronograma'!CR16</f>
        <v>4.1666666666600003</v>
      </c>
      <c r="CW15" s="647">
        <f>CV$15*[5]QCI!$Y$16*[5]QCI!$R$16/100</f>
        <v>61810.749999901105</v>
      </c>
      <c r="CX15" s="647" t="e">
        <f>CV$15/100*[5]QCI!$Y$16*([5]QCI!$U$16+[5]QCI!$W$16)</f>
        <v>#REF!</v>
      </c>
      <c r="CY15" s="648" t="e">
        <f>CW15+CX15</f>
        <v>#REF!</v>
      </c>
      <c r="CZ15" s="646">
        <f>'[5]Percentuais do Cronograma'!CV16</f>
        <v>4.1666666666600003</v>
      </c>
      <c r="DA15" s="647">
        <f>CZ$15*[5]QCI!$Y$16*[5]QCI!$R$16/100</f>
        <v>61810.749999901105</v>
      </c>
      <c r="DB15" s="647" t="e">
        <f>CZ$15/100*[5]QCI!$Y$16*([5]QCI!$U$16+[5]QCI!$W$16)</f>
        <v>#REF!</v>
      </c>
      <c r="DC15" s="648" t="e">
        <f>DA15+DB15</f>
        <v>#REF!</v>
      </c>
      <c r="DD15" s="571"/>
      <c r="DE15" s="571"/>
      <c r="DF15" s="571"/>
      <c r="DG15" s="571"/>
      <c r="DH15" s="571"/>
      <c r="DI15" s="571"/>
      <c r="DJ15" s="571"/>
      <c r="DK15" s="571"/>
    </row>
    <row r="16" spans="1:115" ht="12.75" customHeight="1">
      <c r="B16" s="649"/>
      <c r="C16" s="650"/>
      <c r="D16" s="651" t="s">
        <v>674</v>
      </c>
      <c r="E16" s="652" t="s">
        <v>676</v>
      </c>
      <c r="F16" s="653">
        <f>IF(F17&lt;&gt;0,F15-F17,0)</f>
        <v>0</v>
      </c>
      <c r="G16" s="654"/>
      <c r="H16" s="655"/>
      <c r="I16" s="656"/>
      <c r="J16" s="656"/>
      <c r="K16" s="657"/>
      <c r="L16" s="658">
        <f t="shared" ref="L16:BW16" si="0">L15+H16</f>
        <v>100</v>
      </c>
      <c r="M16" s="658">
        <f t="shared" si="0"/>
        <v>1483458</v>
      </c>
      <c r="N16" s="659" t="e">
        <f t="shared" si="0"/>
        <v>#REF!</v>
      </c>
      <c r="O16" s="660" t="e">
        <f>#REF!</f>
        <v>#REF!</v>
      </c>
      <c r="P16" s="661" t="e">
        <f t="shared" si="0"/>
        <v>#REF!</v>
      </c>
      <c r="Q16" s="662" t="e">
        <f t="shared" si="0"/>
        <v>#REF!</v>
      </c>
      <c r="R16" s="663" t="e">
        <f t="shared" si="0"/>
        <v>#REF!</v>
      </c>
      <c r="S16" s="664" t="e">
        <f t="shared" si="0"/>
        <v>#REF!</v>
      </c>
      <c r="T16" s="661" t="e">
        <f t="shared" si="0"/>
        <v>#REF!</v>
      </c>
      <c r="U16" s="662" t="e">
        <f t="shared" si="0"/>
        <v>#REF!</v>
      </c>
      <c r="V16" s="663" t="e">
        <f t="shared" si="0"/>
        <v>#REF!</v>
      </c>
      <c r="W16" s="664" t="e">
        <f t="shared" si="0"/>
        <v>#REF!</v>
      </c>
      <c r="X16" s="661" t="e">
        <f t="shared" si="0"/>
        <v>#REF!</v>
      </c>
      <c r="Y16" s="662" t="e">
        <f t="shared" si="0"/>
        <v>#REF!</v>
      </c>
      <c r="Z16" s="663" t="e">
        <f t="shared" si="0"/>
        <v>#REF!</v>
      </c>
      <c r="AA16" s="664" t="e">
        <f t="shared" si="0"/>
        <v>#REF!</v>
      </c>
      <c r="AB16" s="661" t="e">
        <f t="shared" si="0"/>
        <v>#REF!</v>
      </c>
      <c r="AC16" s="662" t="e">
        <f t="shared" si="0"/>
        <v>#REF!</v>
      </c>
      <c r="AD16" s="663" t="e">
        <f t="shared" si="0"/>
        <v>#REF!</v>
      </c>
      <c r="AE16" s="664" t="e">
        <f t="shared" si="0"/>
        <v>#REF!</v>
      </c>
      <c r="AF16" s="661" t="e">
        <f t="shared" si="0"/>
        <v>#REF!</v>
      </c>
      <c r="AG16" s="662" t="e">
        <f t="shared" si="0"/>
        <v>#REF!</v>
      </c>
      <c r="AH16" s="663" t="e">
        <f t="shared" si="0"/>
        <v>#REF!</v>
      </c>
      <c r="AI16" s="664" t="e">
        <f t="shared" si="0"/>
        <v>#REF!</v>
      </c>
      <c r="AJ16" s="661" t="e">
        <f t="shared" si="0"/>
        <v>#REF!</v>
      </c>
      <c r="AK16" s="662" t="e">
        <f t="shared" si="0"/>
        <v>#REF!</v>
      </c>
      <c r="AL16" s="663" t="e">
        <f t="shared" si="0"/>
        <v>#REF!</v>
      </c>
      <c r="AM16" s="664" t="e">
        <f t="shared" si="0"/>
        <v>#REF!</v>
      </c>
      <c r="AN16" s="661" t="e">
        <f t="shared" si="0"/>
        <v>#REF!</v>
      </c>
      <c r="AO16" s="662" t="e">
        <f t="shared" si="0"/>
        <v>#REF!</v>
      </c>
      <c r="AP16" s="663" t="e">
        <f t="shared" si="0"/>
        <v>#REF!</v>
      </c>
      <c r="AQ16" s="664" t="e">
        <f t="shared" si="0"/>
        <v>#REF!</v>
      </c>
      <c r="AR16" s="661" t="e">
        <f t="shared" si="0"/>
        <v>#REF!</v>
      </c>
      <c r="AS16" s="662" t="e">
        <f t="shared" si="0"/>
        <v>#REF!</v>
      </c>
      <c r="AT16" s="663" t="e">
        <f t="shared" si="0"/>
        <v>#REF!</v>
      </c>
      <c r="AU16" s="664" t="e">
        <f t="shared" si="0"/>
        <v>#REF!</v>
      </c>
      <c r="AV16" s="661" t="e">
        <f t="shared" si="0"/>
        <v>#REF!</v>
      </c>
      <c r="AW16" s="662" t="e">
        <f t="shared" si="0"/>
        <v>#REF!</v>
      </c>
      <c r="AX16" s="663" t="e">
        <f t="shared" si="0"/>
        <v>#REF!</v>
      </c>
      <c r="AY16" s="664" t="e">
        <f t="shared" si="0"/>
        <v>#REF!</v>
      </c>
      <c r="AZ16" s="661" t="e">
        <f t="shared" si="0"/>
        <v>#REF!</v>
      </c>
      <c r="BA16" s="662" t="e">
        <f t="shared" si="0"/>
        <v>#REF!</v>
      </c>
      <c r="BB16" s="663" t="e">
        <f t="shared" si="0"/>
        <v>#REF!</v>
      </c>
      <c r="BC16" s="664" t="e">
        <f t="shared" si="0"/>
        <v>#REF!</v>
      </c>
      <c r="BD16" s="661" t="e">
        <f t="shared" si="0"/>
        <v>#REF!</v>
      </c>
      <c r="BE16" s="662" t="e">
        <f t="shared" si="0"/>
        <v>#REF!</v>
      </c>
      <c r="BF16" s="663" t="e">
        <f t="shared" si="0"/>
        <v>#REF!</v>
      </c>
      <c r="BG16" s="664" t="e">
        <f t="shared" si="0"/>
        <v>#REF!</v>
      </c>
      <c r="BH16" s="661" t="e">
        <f t="shared" si="0"/>
        <v>#REF!</v>
      </c>
      <c r="BI16" s="662" t="e">
        <f t="shared" si="0"/>
        <v>#REF!</v>
      </c>
      <c r="BJ16" s="663" t="e">
        <f t="shared" si="0"/>
        <v>#REF!</v>
      </c>
      <c r="BK16" s="664" t="e">
        <f t="shared" si="0"/>
        <v>#REF!</v>
      </c>
      <c r="BL16" s="661" t="e">
        <f t="shared" si="0"/>
        <v>#REF!</v>
      </c>
      <c r="BM16" s="662" t="e">
        <f t="shared" si="0"/>
        <v>#REF!</v>
      </c>
      <c r="BN16" s="663" t="e">
        <f t="shared" si="0"/>
        <v>#REF!</v>
      </c>
      <c r="BO16" s="664" t="e">
        <f t="shared" si="0"/>
        <v>#REF!</v>
      </c>
      <c r="BP16" s="661" t="e">
        <f t="shared" si="0"/>
        <v>#REF!</v>
      </c>
      <c r="BQ16" s="662" t="e">
        <f t="shared" si="0"/>
        <v>#REF!</v>
      </c>
      <c r="BR16" s="663" t="e">
        <f t="shared" si="0"/>
        <v>#REF!</v>
      </c>
      <c r="BS16" s="664" t="e">
        <f t="shared" si="0"/>
        <v>#REF!</v>
      </c>
      <c r="BT16" s="661" t="e">
        <f t="shared" si="0"/>
        <v>#REF!</v>
      </c>
      <c r="BU16" s="662" t="e">
        <f t="shared" si="0"/>
        <v>#REF!</v>
      </c>
      <c r="BV16" s="663" t="e">
        <f t="shared" si="0"/>
        <v>#REF!</v>
      </c>
      <c r="BW16" s="664" t="e">
        <f t="shared" si="0"/>
        <v>#REF!</v>
      </c>
      <c r="BX16" s="661" t="e">
        <f t="shared" ref="BX16:DC16" si="1">BX15+BT16</f>
        <v>#REF!</v>
      </c>
      <c r="BY16" s="662" t="e">
        <f t="shared" si="1"/>
        <v>#REF!</v>
      </c>
      <c r="BZ16" s="663" t="e">
        <f t="shared" si="1"/>
        <v>#REF!</v>
      </c>
      <c r="CA16" s="664" t="e">
        <f t="shared" si="1"/>
        <v>#REF!</v>
      </c>
      <c r="CB16" s="661" t="e">
        <f t="shared" si="1"/>
        <v>#REF!</v>
      </c>
      <c r="CC16" s="662" t="e">
        <f t="shared" si="1"/>
        <v>#REF!</v>
      </c>
      <c r="CD16" s="663" t="e">
        <f t="shared" si="1"/>
        <v>#REF!</v>
      </c>
      <c r="CE16" s="664" t="e">
        <f t="shared" si="1"/>
        <v>#REF!</v>
      </c>
      <c r="CF16" s="661" t="e">
        <f t="shared" si="1"/>
        <v>#REF!</v>
      </c>
      <c r="CG16" s="662" t="e">
        <f t="shared" si="1"/>
        <v>#REF!</v>
      </c>
      <c r="CH16" s="663" t="e">
        <f t="shared" si="1"/>
        <v>#REF!</v>
      </c>
      <c r="CI16" s="664" t="e">
        <f t="shared" si="1"/>
        <v>#REF!</v>
      </c>
      <c r="CJ16" s="661" t="e">
        <f t="shared" si="1"/>
        <v>#REF!</v>
      </c>
      <c r="CK16" s="662" t="e">
        <f t="shared" si="1"/>
        <v>#REF!</v>
      </c>
      <c r="CL16" s="663" t="e">
        <f t="shared" si="1"/>
        <v>#REF!</v>
      </c>
      <c r="CM16" s="664" t="e">
        <f t="shared" si="1"/>
        <v>#REF!</v>
      </c>
      <c r="CN16" s="661" t="e">
        <f t="shared" si="1"/>
        <v>#REF!</v>
      </c>
      <c r="CO16" s="662" t="e">
        <f t="shared" si="1"/>
        <v>#REF!</v>
      </c>
      <c r="CP16" s="663" t="e">
        <f t="shared" si="1"/>
        <v>#REF!</v>
      </c>
      <c r="CQ16" s="664" t="e">
        <f t="shared" si="1"/>
        <v>#REF!</v>
      </c>
      <c r="CR16" s="661" t="e">
        <f t="shared" si="1"/>
        <v>#REF!</v>
      </c>
      <c r="CS16" s="662" t="e">
        <f t="shared" si="1"/>
        <v>#REF!</v>
      </c>
      <c r="CT16" s="663" t="e">
        <f t="shared" si="1"/>
        <v>#REF!</v>
      </c>
      <c r="CU16" s="664" t="e">
        <f t="shared" si="1"/>
        <v>#REF!</v>
      </c>
      <c r="CV16" s="661" t="e">
        <f t="shared" si="1"/>
        <v>#REF!</v>
      </c>
      <c r="CW16" s="662" t="e">
        <f t="shared" si="1"/>
        <v>#REF!</v>
      </c>
      <c r="CX16" s="663" t="e">
        <f t="shared" si="1"/>
        <v>#REF!</v>
      </c>
      <c r="CY16" s="664" t="e">
        <f t="shared" si="1"/>
        <v>#REF!</v>
      </c>
      <c r="CZ16" s="661" t="e">
        <f t="shared" si="1"/>
        <v>#REF!</v>
      </c>
      <c r="DA16" s="662" t="e">
        <f t="shared" si="1"/>
        <v>#REF!</v>
      </c>
      <c r="DB16" s="663" t="e">
        <f t="shared" si="1"/>
        <v>#REF!</v>
      </c>
      <c r="DC16" s="664" t="e">
        <f t="shared" si="1"/>
        <v>#REF!</v>
      </c>
      <c r="DD16" s="571"/>
      <c r="DE16" s="571"/>
      <c r="DF16" s="571"/>
      <c r="DG16" s="571"/>
      <c r="DH16" s="571"/>
      <c r="DI16" s="571"/>
      <c r="DJ16" s="571"/>
      <c r="DK16" s="571"/>
    </row>
    <row r="17" spans="2:115" ht="12.75" customHeight="1">
      <c r="B17" s="649"/>
      <c r="C17" s="650"/>
      <c r="D17" s="665" t="s">
        <v>677</v>
      </c>
      <c r="E17" s="666" t="s">
        <v>678</v>
      </c>
      <c r="F17" s="667"/>
      <c r="G17" s="668">
        <f>IF(F17=0,0,F17/F$115)</f>
        <v>0</v>
      </c>
      <c r="H17" s="669"/>
      <c r="I17" s="670"/>
      <c r="J17" s="670"/>
      <c r="K17" s="671"/>
      <c r="L17" s="672">
        <f>IF(O17&lt;&gt;0,(O17/$F17)*100,0)</f>
        <v>0</v>
      </c>
      <c r="M17" s="672">
        <f>ROUND(O17*[5]QCI!$R$16,2)</f>
        <v>0</v>
      </c>
      <c r="N17" s="673">
        <f>O17-M17</f>
        <v>0</v>
      </c>
      <c r="O17" s="674"/>
      <c r="P17" s="675">
        <f>IF(S17&lt;&gt;0,(S17/$F17)*100,0)</f>
        <v>0</v>
      </c>
      <c r="Q17" s="672">
        <f>ROUND(S17*[5]QCI!$R$16,2)</f>
        <v>0</v>
      </c>
      <c r="R17" s="672">
        <f>S17-Q17</f>
        <v>0</v>
      </c>
      <c r="S17" s="674"/>
      <c r="T17" s="675">
        <f>IF(W17&lt;&gt;0,(W17/$F17)*100,0)</f>
        <v>0</v>
      </c>
      <c r="U17" s="672">
        <f>ROUND(W17*[5]QCI!$R$16,2)</f>
        <v>0</v>
      </c>
      <c r="V17" s="672">
        <f>W17-U17</f>
        <v>0</v>
      </c>
      <c r="W17" s="674"/>
      <c r="X17" s="675">
        <f>IF(AA17&lt;&gt;0,(AA17/$F17)*100,0)</f>
        <v>0</v>
      </c>
      <c r="Y17" s="672">
        <f>ROUND(AA17*[5]QCI!$R$16,2)</f>
        <v>0</v>
      </c>
      <c r="Z17" s="672">
        <f>AA17-Y17</f>
        <v>0</v>
      </c>
      <c r="AA17" s="674"/>
      <c r="AB17" s="675">
        <f>IF(AE17&lt;&gt;0,(AE17/$F17)*100,0)</f>
        <v>0</v>
      </c>
      <c r="AC17" s="672">
        <f>ROUND(AE17*[5]QCI!$R$16,2)</f>
        <v>0</v>
      </c>
      <c r="AD17" s="672">
        <f>AE17-AC17</f>
        <v>0</v>
      </c>
      <c r="AE17" s="674"/>
      <c r="AF17" s="675">
        <f>IF(AI17&lt;&gt;0,(AI17/$F17)*100,0)</f>
        <v>0</v>
      </c>
      <c r="AG17" s="672">
        <f>ROUND(AI17*[5]QCI!$R$16,2)</f>
        <v>0</v>
      </c>
      <c r="AH17" s="672">
        <f>AI17-AG17</f>
        <v>0</v>
      </c>
      <c r="AI17" s="674"/>
      <c r="AJ17" s="675">
        <f>IF(AM17&lt;&gt;0,(AM17/$F17)*100,0)</f>
        <v>0</v>
      </c>
      <c r="AK17" s="672">
        <f>ROUND(AM17*[5]QCI!$R$16,2)</f>
        <v>0</v>
      </c>
      <c r="AL17" s="672">
        <f>AM17-AK17</f>
        <v>0</v>
      </c>
      <c r="AM17" s="674"/>
      <c r="AN17" s="675">
        <f>IF(AQ17&lt;&gt;0,(AQ17/$F17)*100,0)</f>
        <v>0</v>
      </c>
      <c r="AO17" s="672">
        <f>ROUND(AQ17*[5]QCI!$R$16,2)</f>
        <v>0</v>
      </c>
      <c r="AP17" s="672">
        <f>AQ17-AO17</f>
        <v>0</v>
      </c>
      <c r="AQ17" s="674"/>
      <c r="AR17" s="675">
        <f>IF(AU17&lt;&gt;0,(AU17/$F17)*100,0)</f>
        <v>0</v>
      </c>
      <c r="AS17" s="672">
        <f>ROUND(AU17*[5]QCI!$R$16,2)</f>
        <v>0</v>
      </c>
      <c r="AT17" s="672">
        <f>AU17-AS17</f>
        <v>0</v>
      </c>
      <c r="AU17" s="674"/>
      <c r="AV17" s="675">
        <f>IF(AY17&lt;&gt;0,(AY17/$F17)*100,0)</f>
        <v>0</v>
      </c>
      <c r="AW17" s="672">
        <f>ROUND(AY17*[5]QCI!$R$16,2)</f>
        <v>0</v>
      </c>
      <c r="AX17" s="672">
        <f>AY17-AW17</f>
        <v>0</v>
      </c>
      <c r="AY17" s="674"/>
      <c r="AZ17" s="675">
        <f>IF(BC17&lt;&gt;0,(BC17/$F17)*100,0)</f>
        <v>0</v>
      </c>
      <c r="BA17" s="672">
        <f>ROUND(BC17*[5]QCI!$R$16,2)</f>
        <v>0</v>
      </c>
      <c r="BB17" s="672">
        <f>BC17-BA17</f>
        <v>0</v>
      </c>
      <c r="BC17" s="674"/>
      <c r="BD17" s="675">
        <f>IF(BG17&lt;&gt;0,(BG17/$F17)*100,0)</f>
        <v>0</v>
      </c>
      <c r="BE17" s="672">
        <f>ROUND(BG17*[5]QCI!$R$16,2)</f>
        <v>0</v>
      </c>
      <c r="BF17" s="672">
        <f>BG17-BE17</f>
        <v>0</v>
      </c>
      <c r="BG17" s="674"/>
      <c r="BH17" s="675">
        <f>IF(BK17&lt;&gt;0,(BK17/$F17)*100,0)</f>
        <v>0</v>
      </c>
      <c r="BI17" s="672">
        <f>ROUND(BK17*[5]QCI!$R$16,2)</f>
        <v>0</v>
      </c>
      <c r="BJ17" s="672">
        <f>BK17-BI17</f>
        <v>0</v>
      </c>
      <c r="BK17" s="674"/>
      <c r="BL17" s="675">
        <f>IF(BO17&lt;&gt;0,(BO17/$F17)*100,0)</f>
        <v>0</v>
      </c>
      <c r="BM17" s="672">
        <f>ROUND(BO17*[5]QCI!$R$16,2)</f>
        <v>0</v>
      </c>
      <c r="BN17" s="672">
        <f>BO17-BM17</f>
        <v>0</v>
      </c>
      <c r="BO17" s="674"/>
      <c r="BP17" s="675">
        <f>IF(BS17&lt;&gt;0,(BS17/$F17)*100,0)</f>
        <v>0</v>
      </c>
      <c r="BQ17" s="672">
        <f>ROUND(BS17*[5]QCI!$R$16,2)</f>
        <v>0</v>
      </c>
      <c r="BR17" s="672">
        <f>BS17-BQ17</f>
        <v>0</v>
      </c>
      <c r="BS17" s="674"/>
      <c r="BT17" s="675">
        <f>IF(BW17&lt;&gt;0,(BW17/$F17)*100,0)</f>
        <v>0</v>
      </c>
      <c r="BU17" s="672">
        <f>ROUND(BW17*[5]QCI!$R$16,2)</f>
        <v>0</v>
      </c>
      <c r="BV17" s="672">
        <f>BW17-BU17</f>
        <v>0</v>
      </c>
      <c r="BW17" s="674"/>
      <c r="BX17" s="675">
        <f>IF(CA17&lt;&gt;0,(CA17/$F17)*100,0)</f>
        <v>0</v>
      </c>
      <c r="BY17" s="672">
        <f>ROUND(CA17*[5]QCI!$R$16,2)</f>
        <v>0</v>
      </c>
      <c r="BZ17" s="672">
        <f>CA17-BY17</f>
        <v>0</v>
      </c>
      <c r="CA17" s="674"/>
      <c r="CB17" s="675">
        <f>IF(CE17&lt;&gt;0,(CE17/$F17)*100,0)</f>
        <v>0</v>
      </c>
      <c r="CC17" s="672">
        <f>ROUND(CE17*[5]QCI!$R$16,2)</f>
        <v>0</v>
      </c>
      <c r="CD17" s="672">
        <f>CE17-CC17</f>
        <v>0</v>
      </c>
      <c r="CE17" s="674"/>
      <c r="CF17" s="675">
        <f>IF(CI17&lt;&gt;0,(CI17/$F17)*100,0)</f>
        <v>0</v>
      </c>
      <c r="CG17" s="672">
        <f>ROUND(CI17*[5]QCI!$R$16,2)</f>
        <v>0</v>
      </c>
      <c r="CH17" s="672">
        <f>CI17-CG17</f>
        <v>0</v>
      </c>
      <c r="CI17" s="674"/>
      <c r="CJ17" s="675">
        <f>IF(CM17&lt;&gt;0,(CM17/$F17)*100,0)</f>
        <v>0</v>
      </c>
      <c r="CK17" s="672">
        <f>ROUND(CM17*[5]QCI!$R$16,2)</f>
        <v>0</v>
      </c>
      <c r="CL17" s="672">
        <f>CM17-CK17</f>
        <v>0</v>
      </c>
      <c r="CM17" s="674"/>
      <c r="CN17" s="675">
        <f>IF(CQ17&lt;&gt;0,(CQ17/$F17)*100,0)</f>
        <v>0</v>
      </c>
      <c r="CO17" s="672">
        <f>ROUND(CQ17*[5]QCI!$R$16,2)</f>
        <v>0</v>
      </c>
      <c r="CP17" s="672">
        <f>CQ17-CO17</f>
        <v>0</v>
      </c>
      <c r="CQ17" s="674"/>
      <c r="CR17" s="675">
        <f>IF(CU17&lt;&gt;0,(CU17/$F17)*100,0)</f>
        <v>0</v>
      </c>
      <c r="CS17" s="672">
        <f>ROUND(CU17*[5]QCI!$R$16,2)</f>
        <v>0</v>
      </c>
      <c r="CT17" s="672">
        <f>CU17-CS17</f>
        <v>0</v>
      </c>
      <c r="CU17" s="674"/>
      <c r="CV17" s="675">
        <f>IF(CY17&lt;&gt;0,(CY17/$F17)*100,0)</f>
        <v>0</v>
      </c>
      <c r="CW17" s="672">
        <f>ROUND(CY17*[5]QCI!$R$16,2)</f>
        <v>0</v>
      </c>
      <c r="CX17" s="672">
        <f>CY17-CW17</f>
        <v>0</v>
      </c>
      <c r="CY17" s="674"/>
      <c r="CZ17" s="675">
        <f>IF(DC17&lt;&gt;0,(DC17/$F17)*100,0)</f>
        <v>0</v>
      </c>
      <c r="DA17" s="672">
        <f>ROUND(DC17*[5]QCI!$R$16,2)</f>
        <v>0</v>
      </c>
      <c r="DB17" s="672">
        <f>DC17-DA17</f>
        <v>0</v>
      </c>
      <c r="DC17" s="674"/>
      <c r="DD17" s="571"/>
      <c r="DE17" s="571"/>
      <c r="DF17" s="571"/>
      <c r="DG17" s="571"/>
      <c r="DH17" s="571"/>
      <c r="DI17" s="571"/>
      <c r="DJ17" s="571"/>
      <c r="DK17" s="571"/>
    </row>
    <row r="18" spans="2:115" ht="12.75" customHeight="1">
      <c r="B18" s="649"/>
      <c r="C18" s="650"/>
      <c r="D18" s="676" t="s">
        <v>679</v>
      </c>
      <c r="E18" s="677" t="s">
        <v>680</v>
      </c>
      <c r="F18" s="678">
        <f>IF(F17=0,F15,F17)</f>
        <v>1483458</v>
      </c>
      <c r="G18" s="679"/>
      <c r="H18" s="680"/>
      <c r="I18" s="681"/>
      <c r="J18" s="681"/>
      <c r="K18" s="682"/>
      <c r="L18" s="683">
        <f t="shared" ref="L18:BW18" si="2">L17+H18</f>
        <v>0</v>
      </c>
      <c r="M18" s="683">
        <f t="shared" si="2"/>
        <v>0</v>
      </c>
      <c r="N18" s="684">
        <f t="shared" si="2"/>
        <v>0</v>
      </c>
      <c r="O18" s="685">
        <f t="shared" si="2"/>
        <v>0</v>
      </c>
      <c r="P18" s="686">
        <f t="shared" si="2"/>
        <v>0</v>
      </c>
      <c r="Q18" s="683">
        <f t="shared" si="2"/>
        <v>0</v>
      </c>
      <c r="R18" s="683">
        <f t="shared" si="2"/>
        <v>0</v>
      </c>
      <c r="S18" s="685">
        <f t="shared" si="2"/>
        <v>0</v>
      </c>
      <c r="T18" s="686">
        <f t="shared" si="2"/>
        <v>0</v>
      </c>
      <c r="U18" s="683">
        <f t="shared" si="2"/>
        <v>0</v>
      </c>
      <c r="V18" s="683">
        <f t="shared" si="2"/>
        <v>0</v>
      </c>
      <c r="W18" s="685">
        <f t="shared" si="2"/>
        <v>0</v>
      </c>
      <c r="X18" s="686">
        <f t="shared" si="2"/>
        <v>0</v>
      </c>
      <c r="Y18" s="683">
        <f t="shared" si="2"/>
        <v>0</v>
      </c>
      <c r="Z18" s="683">
        <f t="shared" si="2"/>
        <v>0</v>
      </c>
      <c r="AA18" s="685">
        <f t="shared" si="2"/>
        <v>0</v>
      </c>
      <c r="AB18" s="686">
        <f t="shared" si="2"/>
        <v>0</v>
      </c>
      <c r="AC18" s="683">
        <f t="shared" si="2"/>
        <v>0</v>
      </c>
      <c r="AD18" s="683">
        <f t="shared" si="2"/>
        <v>0</v>
      </c>
      <c r="AE18" s="685">
        <f t="shared" si="2"/>
        <v>0</v>
      </c>
      <c r="AF18" s="686">
        <f t="shared" si="2"/>
        <v>0</v>
      </c>
      <c r="AG18" s="683">
        <f t="shared" si="2"/>
        <v>0</v>
      </c>
      <c r="AH18" s="683">
        <f t="shared" si="2"/>
        <v>0</v>
      </c>
      <c r="AI18" s="685">
        <f t="shared" si="2"/>
        <v>0</v>
      </c>
      <c r="AJ18" s="686">
        <f t="shared" si="2"/>
        <v>0</v>
      </c>
      <c r="AK18" s="683">
        <f t="shared" si="2"/>
        <v>0</v>
      </c>
      <c r="AL18" s="683">
        <f t="shared" si="2"/>
        <v>0</v>
      </c>
      <c r="AM18" s="685">
        <f t="shared" si="2"/>
        <v>0</v>
      </c>
      <c r="AN18" s="686">
        <f t="shared" si="2"/>
        <v>0</v>
      </c>
      <c r="AO18" s="683">
        <f t="shared" si="2"/>
        <v>0</v>
      </c>
      <c r="AP18" s="683">
        <f t="shared" si="2"/>
        <v>0</v>
      </c>
      <c r="AQ18" s="685">
        <f t="shared" si="2"/>
        <v>0</v>
      </c>
      <c r="AR18" s="686">
        <f t="shared" si="2"/>
        <v>0</v>
      </c>
      <c r="AS18" s="683">
        <f t="shared" si="2"/>
        <v>0</v>
      </c>
      <c r="AT18" s="683">
        <f t="shared" si="2"/>
        <v>0</v>
      </c>
      <c r="AU18" s="685">
        <f t="shared" si="2"/>
        <v>0</v>
      </c>
      <c r="AV18" s="686">
        <f t="shared" si="2"/>
        <v>0</v>
      </c>
      <c r="AW18" s="683">
        <f t="shared" si="2"/>
        <v>0</v>
      </c>
      <c r="AX18" s="683">
        <f t="shared" si="2"/>
        <v>0</v>
      </c>
      <c r="AY18" s="685">
        <f t="shared" si="2"/>
        <v>0</v>
      </c>
      <c r="AZ18" s="686">
        <f t="shared" si="2"/>
        <v>0</v>
      </c>
      <c r="BA18" s="683">
        <f t="shared" si="2"/>
        <v>0</v>
      </c>
      <c r="BB18" s="683">
        <f t="shared" si="2"/>
        <v>0</v>
      </c>
      <c r="BC18" s="685">
        <f t="shared" si="2"/>
        <v>0</v>
      </c>
      <c r="BD18" s="686">
        <f t="shared" si="2"/>
        <v>0</v>
      </c>
      <c r="BE18" s="683">
        <f t="shared" si="2"/>
        <v>0</v>
      </c>
      <c r="BF18" s="683">
        <f t="shared" si="2"/>
        <v>0</v>
      </c>
      <c r="BG18" s="685">
        <f t="shared" si="2"/>
        <v>0</v>
      </c>
      <c r="BH18" s="686">
        <f t="shared" si="2"/>
        <v>0</v>
      </c>
      <c r="BI18" s="683">
        <f t="shared" si="2"/>
        <v>0</v>
      </c>
      <c r="BJ18" s="683">
        <f t="shared" si="2"/>
        <v>0</v>
      </c>
      <c r="BK18" s="685">
        <f t="shared" si="2"/>
        <v>0</v>
      </c>
      <c r="BL18" s="686">
        <f t="shared" si="2"/>
        <v>0</v>
      </c>
      <c r="BM18" s="683">
        <f t="shared" si="2"/>
        <v>0</v>
      </c>
      <c r="BN18" s="683">
        <f t="shared" si="2"/>
        <v>0</v>
      </c>
      <c r="BO18" s="685">
        <f t="shared" si="2"/>
        <v>0</v>
      </c>
      <c r="BP18" s="686">
        <f t="shared" si="2"/>
        <v>0</v>
      </c>
      <c r="BQ18" s="683">
        <f t="shared" si="2"/>
        <v>0</v>
      </c>
      <c r="BR18" s="683">
        <f t="shared" si="2"/>
        <v>0</v>
      </c>
      <c r="BS18" s="685">
        <f t="shared" si="2"/>
        <v>0</v>
      </c>
      <c r="BT18" s="686">
        <f t="shared" si="2"/>
        <v>0</v>
      </c>
      <c r="BU18" s="683">
        <f t="shared" si="2"/>
        <v>0</v>
      </c>
      <c r="BV18" s="683">
        <f t="shared" si="2"/>
        <v>0</v>
      </c>
      <c r="BW18" s="685">
        <f t="shared" si="2"/>
        <v>0</v>
      </c>
      <c r="BX18" s="686">
        <f t="shared" ref="BX18:DC18" si="3">BX17+BT18</f>
        <v>0</v>
      </c>
      <c r="BY18" s="683">
        <f t="shared" si="3"/>
        <v>0</v>
      </c>
      <c r="BZ18" s="683">
        <f t="shared" si="3"/>
        <v>0</v>
      </c>
      <c r="CA18" s="685">
        <f t="shared" si="3"/>
        <v>0</v>
      </c>
      <c r="CB18" s="686">
        <f t="shared" si="3"/>
        <v>0</v>
      </c>
      <c r="CC18" s="683">
        <f t="shared" si="3"/>
        <v>0</v>
      </c>
      <c r="CD18" s="683">
        <f t="shared" si="3"/>
        <v>0</v>
      </c>
      <c r="CE18" s="685">
        <f t="shared" si="3"/>
        <v>0</v>
      </c>
      <c r="CF18" s="686">
        <f t="shared" si="3"/>
        <v>0</v>
      </c>
      <c r="CG18" s="683">
        <f t="shared" si="3"/>
        <v>0</v>
      </c>
      <c r="CH18" s="683">
        <f t="shared" si="3"/>
        <v>0</v>
      </c>
      <c r="CI18" s="685">
        <f t="shared" si="3"/>
        <v>0</v>
      </c>
      <c r="CJ18" s="686">
        <f t="shared" si="3"/>
        <v>0</v>
      </c>
      <c r="CK18" s="683">
        <f t="shared" si="3"/>
        <v>0</v>
      </c>
      <c r="CL18" s="683">
        <f t="shared" si="3"/>
        <v>0</v>
      </c>
      <c r="CM18" s="685">
        <f t="shared" si="3"/>
        <v>0</v>
      </c>
      <c r="CN18" s="686">
        <f t="shared" si="3"/>
        <v>0</v>
      </c>
      <c r="CO18" s="683">
        <f t="shared" si="3"/>
        <v>0</v>
      </c>
      <c r="CP18" s="683">
        <f t="shared" si="3"/>
        <v>0</v>
      </c>
      <c r="CQ18" s="685">
        <f t="shared" si="3"/>
        <v>0</v>
      </c>
      <c r="CR18" s="686">
        <f t="shared" si="3"/>
        <v>0</v>
      </c>
      <c r="CS18" s="683">
        <f t="shared" si="3"/>
        <v>0</v>
      </c>
      <c r="CT18" s="683">
        <f t="shared" si="3"/>
        <v>0</v>
      </c>
      <c r="CU18" s="685">
        <f t="shared" si="3"/>
        <v>0</v>
      </c>
      <c r="CV18" s="686">
        <f t="shared" si="3"/>
        <v>0</v>
      </c>
      <c r="CW18" s="683">
        <f t="shared" si="3"/>
        <v>0</v>
      </c>
      <c r="CX18" s="683">
        <f t="shared" si="3"/>
        <v>0</v>
      </c>
      <c r="CY18" s="685">
        <f t="shared" si="3"/>
        <v>0</v>
      </c>
      <c r="CZ18" s="686">
        <f t="shared" si="3"/>
        <v>0</v>
      </c>
      <c r="DA18" s="683">
        <f t="shared" si="3"/>
        <v>0</v>
      </c>
      <c r="DB18" s="683">
        <f t="shared" si="3"/>
        <v>0</v>
      </c>
      <c r="DC18" s="685">
        <f t="shared" si="3"/>
        <v>0</v>
      </c>
      <c r="DD18" s="571"/>
      <c r="DE18" s="571"/>
      <c r="DF18" s="571"/>
      <c r="DG18" s="571"/>
      <c r="DH18" s="571"/>
      <c r="DI18" s="571"/>
      <c r="DJ18" s="571"/>
      <c r="DK18" s="571"/>
    </row>
    <row r="19" spans="2:115" ht="12.75" customHeight="1">
      <c r="B19" s="633">
        <v>2</v>
      </c>
      <c r="C19" s="687" t="str">
        <f>[5]QCI!C21</f>
        <v>Serviços Preliminares</v>
      </c>
      <c r="D19" s="635" t="s">
        <v>674</v>
      </c>
      <c r="E19" s="636" t="s">
        <v>675</v>
      </c>
      <c r="F19" s="637">
        <f>[5]QCI!Y21</f>
        <v>562401.39</v>
      </c>
      <c r="G19" s="638">
        <f>'[5]Percentuais do Cronograma'!G17</f>
        <v>1.0390943847805147E-2</v>
      </c>
      <c r="H19" s="639"/>
      <c r="I19" s="640"/>
      <c r="J19" s="640"/>
      <c r="K19" s="641"/>
      <c r="L19" s="642" t="e">
        <f>'[5]Percentuais do Cronograma'!H17</f>
        <v>#REF!</v>
      </c>
      <c r="M19" s="643" t="e">
        <f>L19*[5]QCI!$Y21*[5]QCI!$R21/100</f>
        <v>#REF!</v>
      </c>
      <c r="N19" s="644" t="e">
        <f>L19/100*[5]QCI!$Y21*([5]QCI!$U21+[5]QCI!$W21)</f>
        <v>#REF!</v>
      </c>
      <c r="O19" s="645" t="e">
        <f>M19+N19</f>
        <v>#REF!</v>
      </c>
      <c r="P19" s="642" t="e">
        <f>'[5]Percentuais do Cronograma'!L17</f>
        <v>#REF!</v>
      </c>
      <c r="Q19" s="647" t="e">
        <f>P19*[5]QCI!$Y21*[5]QCI!$R21/100</f>
        <v>#REF!</v>
      </c>
      <c r="R19" s="647" t="e">
        <f>P19/100*[5]QCI!$Y21*([5]QCI!$U21+[5]QCI!$W21)</f>
        <v>#REF!</v>
      </c>
      <c r="S19" s="648" t="e">
        <f>Q19+R19</f>
        <v>#REF!</v>
      </c>
      <c r="T19" s="642">
        <f>'[5]Percentuais do Cronograma'!P17</f>
        <v>4.1666666666600003</v>
      </c>
      <c r="U19" s="647">
        <f>T19*[5]QCI!$Y21*[5]QCI!$R21/100</f>
        <v>23433.391249962511</v>
      </c>
      <c r="V19" s="647" t="e">
        <f>T19/100*[5]QCI!$Y21*([5]QCI!$U21+[5]QCI!$W21)</f>
        <v>#REF!</v>
      </c>
      <c r="W19" s="648" t="e">
        <f>U19+V19</f>
        <v>#REF!</v>
      </c>
      <c r="X19" s="642">
        <f>'[5]Percentuais do Cronograma'!T17</f>
        <v>4.1666666666600003</v>
      </c>
      <c r="Y19" s="647">
        <f>X19*[5]QCI!$Y21*[5]QCI!$R21/100</f>
        <v>23433.391249962511</v>
      </c>
      <c r="Z19" s="647" t="e">
        <f>X19/100*[5]QCI!$Y21*([5]QCI!$U21+[5]QCI!$W21)</f>
        <v>#REF!</v>
      </c>
      <c r="AA19" s="648" t="e">
        <f>Y19+Z19</f>
        <v>#REF!</v>
      </c>
      <c r="AB19" s="642">
        <f>'[5]Percentuais do Cronograma'!X17</f>
        <v>4.1666666666600003</v>
      </c>
      <c r="AC19" s="647">
        <f>AB19*[5]QCI!$Y21*[5]QCI!$R21/100</f>
        <v>23433.391249962511</v>
      </c>
      <c r="AD19" s="647" t="e">
        <f>AB19/100*[5]QCI!$Y21*([5]QCI!$U21+[5]QCI!$W21)</f>
        <v>#REF!</v>
      </c>
      <c r="AE19" s="648" t="e">
        <f>AC19+AD19</f>
        <v>#REF!</v>
      </c>
      <c r="AF19" s="642">
        <f>'[5]Percentuais do Cronograma'!AB17</f>
        <v>4.1666666666600003</v>
      </c>
      <c r="AG19" s="647">
        <f>AF19*[5]QCI!$Y21*[5]QCI!$R21/100</f>
        <v>23433.391249962511</v>
      </c>
      <c r="AH19" s="647" t="e">
        <f>AF19/100*[5]QCI!$Y21*([5]QCI!$U21+[5]QCI!$W21)</f>
        <v>#REF!</v>
      </c>
      <c r="AI19" s="648" t="e">
        <f>AG19+AH19</f>
        <v>#REF!</v>
      </c>
      <c r="AJ19" s="642">
        <f>'[5]Percentuais do Cronograma'!AF17</f>
        <v>4.1666666666600003</v>
      </c>
      <c r="AK19" s="647">
        <f>AJ19*[5]QCI!$Y21*[5]QCI!$R21/100</f>
        <v>23433.391249962511</v>
      </c>
      <c r="AL19" s="647" t="e">
        <f>AJ19/100*[5]QCI!$Y21*([5]QCI!$U21+[5]QCI!$W21)</f>
        <v>#REF!</v>
      </c>
      <c r="AM19" s="648" t="e">
        <f>AK19+AL19</f>
        <v>#REF!</v>
      </c>
      <c r="AN19" s="642">
        <f>'[5]Percentuais do Cronograma'!AJ17</f>
        <v>4.1666666666600003</v>
      </c>
      <c r="AO19" s="647">
        <f>AN19*[5]QCI!$Y21*[5]QCI!$R21/100</f>
        <v>23433.391249962511</v>
      </c>
      <c r="AP19" s="647" t="e">
        <f>AN19/100*[5]QCI!$Y21*([5]QCI!$U21+[5]QCI!$W21)</f>
        <v>#REF!</v>
      </c>
      <c r="AQ19" s="648" t="e">
        <f>AO19+AP19</f>
        <v>#REF!</v>
      </c>
      <c r="AR19" s="642">
        <f>'[5]Percentuais do Cronograma'!AN17</f>
        <v>4.1666666666600003</v>
      </c>
      <c r="AS19" s="647">
        <f>AR19*[5]QCI!$Y21*[5]QCI!$R21/100</f>
        <v>23433.391249962511</v>
      </c>
      <c r="AT19" s="647" t="e">
        <f>AR19/100*[5]QCI!$Y21*([5]QCI!$U21+[5]QCI!$W21)</f>
        <v>#REF!</v>
      </c>
      <c r="AU19" s="648" t="e">
        <f>AS19+AT19</f>
        <v>#REF!</v>
      </c>
      <c r="AV19" s="642">
        <f>'[5]Percentuais do Cronograma'!AR17</f>
        <v>4.1666666666600003</v>
      </c>
      <c r="AW19" s="647">
        <f>AV19*[5]QCI!$Y21*[5]QCI!$R21/100</f>
        <v>23433.391249962511</v>
      </c>
      <c r="AX19" s="647" t="e">
        <f>AV19/100*[5]QCI!$Y21*([5]QCI!$U21+[5]QCI!$W21)</f>
        <v>#REF!</v>
      </c>
      <c r="AY19" s="648" t="e">
        <f>AW19+AX19</f>
        <v>#REF!</v>
      </c>
      <c r="AZ19" s="642">
        <f>'[5]Percentuais do Cronograma'!AV17</f>
        <v>4.1666666666600003</v>
      </c>
      <c r="BA19" s="647">
        <f>AZ19*[5]QCI!$Y21*[5]QCI!$R21/100</f>
        <v>23433.391249962511</v>
      </c>
      <c r="BB19" s="647" t="e">
        <f>AZ19/100*[5]QCI!$Y21*([5]QCI!$U21+[5]QCI!$W21)</f>
        <v>#REF!</v>
      </c>
      <c r="BC19" s="648" t="e">
        <f>BA19+BB19</f>
        <v>#REF!</v>
      </c>
      <c r="BD19" s="642">
        <f>'[5]Percentuais do Cronograma'!AZ17</f>
        <v>4.1666666666600003</v>
      </c>
      <c r="BE19" s="647">
        <f>BD19*[5]QCI!$Y21*[5]QCI!$R21/100</f>
        <v>23433.391249962511</v>
      </c>
      <c r="BF19" s="647" t="e">
        <f>BD19/100*[5]QCI!$Y21*([5]QCI!$U21+[5]QCI!$W21)</f>
        <v>#REF!</v>
      </c>
      <c r="BG19" s="648" t="e">
        <f>BE19+BF19</f>
        <v>#REF!</v>
      </c>
      <c r="BH19" s="642">
        <f>'[5]Percentuais do Cronograma'!BD17</f>
        <v>4.1666666666600003</v>
      </c>
      <c r="BI19" s="647">
        <f>BH19*[5]QCI!$Y21*[5]QCI!$R21/100</f>
        <v>23433.391249962511</v>
      </c>
      <c r="BJ19" s="647" t="e">
        <f>BH19/100*[5]QCI!$Y21*([5]QCI!$U21+[5]QCI!$W21)</f>
        <v>#REF!</v>
      </c>
      <c r="BK19" s="648" t="e">
        <f>BI19+BJ19</f>
        <v>#REF!</v>
      </c>
      <c r="BL19" s="642">
        <f>'[5]Percentuais do Cronograma'!BH17</f>
        <v>4.1666666666600003</v>
      </c>
      <c r="BM19" s="647">
        <f>BL19*[5]QCI!$Y21*[5]QCI!$R21/100</f>
        <v>23433.391249962511</v>
      </c>
      <c r="BN19" s="647" t="e">
        <f>BL19/100*[5]QCI!$Y21*([5]QCI!$U21+[5]QCI!$W21)</f>
        <v>#REF!</v>
      </c>
      <c r="BO19" s="648" t="e">
        <f>BM19+BN19</f>
        <v>#REF!</v>
      </c>
      <c r="BP19" s="642">
        <f>'[5]Percentuais do Cronograma'!BL17</f>
        <v>4.1666666666600003</v>
      </c>
      <c r="BQ19" s="647">
        <f>BP19*[5]QCI!$Y21*[5]QCI!$R21/100</f>
        <v>23433.391249962511</v>
      </c>
      <c r="BR19" s="647" t="e">
        <f>BP19/100*[5]QCI!$Y21*([5]QCI!$U21+[5]QCI!$W21)</f>
        <v>#REF!</v>
      </c>
      <c r="BS19" s="648" t="e">
        <f>BQ19+BR19</f>
        <v>#REF!</v>
      </c>
      <c r="BT19" s="642">
        <f>'[5]Percentuais do Cronograma'!BP17</f>
        <v>4.1666666666600003</v>
      </c>
      <c r="BU19" s="647">
        <f>BT19*[5]QCI!$Y21*[5]QCI!$R21/100</f>
        <v>23433.391249962511</v>
      </c>
      <c r="BV19" s="647" t="e">
        <f>BT19/100*[5]QCI!$Y21*([5]QCI!$U21+[5]QCI!$W21)</f>
        <v>#REF!</v>
      </c>
      <c r="BW19" s="648" t="e">
        <f>BU19+BV19</f>
        <v>#REF!</v>
      </c>
      <c r="BX19" s="642">
        <f>'[5]Percentuais do Cronograma'!BT17</f>
        <v>4.1666666666600003</v>
      </c>
      <c r="BY19" s="647">
        <f>BX19*[5]QCI!$Y21*[5]QCI!$R21/100</f>
        <v>23433.391249962511</v>
      </c>
      <c r="BZ19" s="647" t="e">
        <f>BX19/100*[5]QCI!$Y21*([5]QCI!$U21+[5]QCI!$W21)</f>
        <v>#REF!</v>
      </c>
      <c r="CA19" s="648" t="e">
        <f>BY19+BZ19</f>
        <v>#REF!</v>
      </c>
      <c r="CB19" s="642">
        <f>'[5]Percentuais do Cronograma'!BX17</f>
        <v>4.1666666666600003</v>
      </c>
      <c r="CC19" s="647">
        <f>CB19*[5]QCI!$Y21*[5]QCI!$R21/100</f>
        <v>23433.391249962511</v>
      </c>
      <c r="CD19" s="647" t="e">
        <f>CB19/100*[5]QCI!$Y21*([5]QCI!$U21+[5]QCI!$W21)</f>
        <v>#REF!</v>
      </c>
      <c r="CE19" s="648" t="e">
        <f>CC19+CD19</f>
        <v>#REF!</v>
      </c>
      <c r="CF19" s="642">
        <f>'[5]Percentuais do Cronograma'!CB17</f>
        <v>4.1666666666600003</v>
      </c>
      <c r="CG19" s="647">
        <f>CF19*[5]QCI!$Y21*[5]QCI!$R21/100</f>
        <v>23433.391249962511</v>
      </c>
      <c r="CH19" s="647" t="e">
        <f>CF19/100*[5]QCI!$Y21*([5]QCI!$U21+[5]QCI!$W21)</f>
        <v>#REF!</v>
      </c>
      <c r="CI19" s="648" t="e">
        <f>CG19+CH19</f>
        <v>#REF!</v>
      </c>
      <c r="CJ19" s="642">
        <f>'[5]Percentuais do Cronograma'!CF17</f>
        <v>4.1666666666600003</v>
      </c>
      <c r="CK19" s="647">
        <f>CJ19*[5]QCI!$Y21*[5]QCI!$R21/100</f>
        <v>23433.391249962511</v>
      </c>
      <c r="CL19" s="647" t="e">
        <f>CJ19/100*[5]QCI!$Y21*([5]QCI!$U21+[5]QCI!$W21)</f>
        <v>#REF!</v>
      </c>
      <c r="CM19" s="648" t="e">
        <f>CK19+CL19</f>
        <v>#REF!</v>
      </c>
      <c r="CN19" s="642">
        <f>'[5]Percentuais do Cronograma'!CJ17</f>
        <v>4.1666666666600003</v>
      </c>
      <c r="CO19" s="647">
        <f>CN19*[5]QCI!$Y21*[5]QCI!$R21/100</f>
        <v>23433.391249962511</v>
      </c>
      <c r="CP19" s="647" t="e">
        <f>CN19/100*[5]QCI!$Y21*([5]QCI!$U21+[5]QCI!$W21)</f>
        <v>#REF!</v>
      </c>
      <c r="CQ19" s="648" t="e">
        <f>CO19+CP19</f>
        <v>#REF!</v>
      </c>
      <c r="CR19" s="642">
        <f>'[5]Percentuais do Cronograma'!CN17</f>
        <v>4.1666666666600003</v>
      </c>
      <c r="CS19" s="647">
        <f>CR19*[5]QCI!$Y21*[5]QCI!$R21/100</f>
        <v>23433.391249962511</v>
      </c>
      <c r="CT19" s="647" t="e">
        <f>CR19/100*[5]QCI!$Y21*([5]QCI!$U21+[5]QCI!$W21)</f>
        <v>#REF!</v>
      </c>
      <c r="CU19" s="648" t="e">
        <f>CS19+CT19</f>
        <v>#REF!</v>
      </c>
      <c r="CV19" s="642">
        <f>'[5]Percentuais do Cronograma'!CR17</f>
        <v>4.1666666666600003</v>
      </c>
      <c r="CW19" s="647">
        <f>CV19*[5]QCI!$Y21*[5]QCI!$R21/100</f>
        <v>23433.391249962511</v>
      </c>
      <c r="CX19" s="647" t="e">
        <f>CV19/100*[5]QCI!$Y21*([5]QCI!$U21+[5]QCI!$W21)</f>
        <v>#REF!</v>
      </c>
      <c r="CY19" s="648" t="e">
        <f>CW19+CX19</f>
        <v>#REF!</v>
      </c>
      <c r="CZ19" s="642">
        <f>'[5]Percentuais do Cronograma'!CV17</f>
        <v>4.1666666666600003</v>
      </c>
      <c r="DA19" s="647">
        <f>CZ19*[5]QCI!$Y21*[5]QCI!$R21/100</f>
        <v>23433.391249962511</v>
      </c>
      <c r="DB19" s="647" t="e">
        <f>CZ19/100*[5]QCI!$Y21*([5]QCI!$U21+[5]QCI!$W21)</f>
        <v>#REF!</v>
      </c>
      <c r="DC19" s="648" t="e">
        <f>DA19+DB19</f>
        <v>#REF!</v>
      </c>
      <c r="DD19" s="571"/>
      <c r="DE19" s="571"/>
      <c r="DF19" s="571"/>
      <c r="DG19" s="571"/>
      <c r="DH19" s="571"/>
      <c r="DI19" s="571"/>
      <c r="DJ19" s="571"/>
      <c r="DK19" s="571"/>
    </row>
    <row r="20" spans="2:115" ht="12.75" customHeight="1">
      <c r="B20" s="649"/>
      <c r="C20" s="650"/>
      <c r="D20" s="651" t="s">
        <v>674</v>
      </c>
      <c r="E20" s="652" t="s">
        <v>676</v>
      </c>
      <c r="F20" s="653">
        <f>IF(F21&lt;&gt;0,F19-F21,0)</f>
        <v>0</v>
      </c>
      <c r="G20" s="654"/>
      <c r="H20" s="655"/>
      <c r="I20" s="656"/>
      <c r="J20" s="656"/>
      <c r="K20" s="657"/>
      <c r="L20" s="658" t="e">
        <f t="shared" ref="L20:BW20" si="4">L19+H20</f>
        <v>#REF!</v>
      </c>
      <c r="M20" s="658" t="e">
        <f t="shared" si="4"/>
        <v>#REF!</v>
      </c>
      <c r="N20" s="659" t="e">
        <f t="shared" si="4"/>
        <v>#REF!</v>
      </c>
      <c r="O20" s="660" t="e">
        <f t="shared" si="4"/>
        <v>#REF!</v>
      </c>
      <c r="P20" s="661" t="e">
        <f t="shared" si="4"/>
        <v>#REF!</v>
      </c>
      <c r="Q20" s="662" t="e">
        <f t="shared" si="4"/>
        <v>#REF!</v>
      </c>
      <c r="R20" s="663" t="e">
        <f t="shared" si="4"/>
        <v>#REF!</v>
      </c>
      <c r="S20" s="664" t="e">
        <f t="shared" si="4"/>
        <v>#REF!</v>
      </c>
      <c r="T20" s="661" t="e">
        <f t="shared" si="4"/>
        <v>#REF!</v>
      </c>
      <c r="U20" s="662" t="e">
        <f t="shared" si="4"/>
        <v>#REF!</v>
      </c>
      <c r="V20" s="663" t="e">
        <f t="shared" si="4"/>
        <v>#REF!</v>
      </c>
      <c r="W20" s="664" t="e">
        <f t="shared" si="4"/>
        <v>#REF!</v>
      </c>
      <c r="X20" s="661" t="e">
        <f t="shared" si="4"/>
        <v>#REF!</v>
      </c>
      <c r="Y20" s="662" t="e">
        <f t="shared" si="4"/>
        <v>#REF!</v>
      </c>
      <c r="Z20" s="663" t="e">
        <f t="shared" si="4"/>
        <v>#REF!</v>
      </c>
      <c r="AA20" s="664" t="e">
        <f t="shared" si="4"/>
        <v>#REF!</v>
      </c>
      <c r="AB20" s="661" t="e">
        <f t="shared" si="4"/>
        <v>#REF!</v>
      </c>
      <c r="AC20" s="662" t="e">
        <f t="shared" si="4"/>
        <v>#REF!</v>
      </c>
      <c r="AD20" s="663" t="e">
        <f t="shared" si="4"/>
        <v>#REF!</v>
      </c>
      <c r="AE20" s="664" t="e">
        <f t="shared" si="4"/>
        <v>#REF!</v>
      </c>
      <c r="AF20" s="661" t="e">
        <f t="shared" si="4"/>
        <v>#REF!</v>
      </c>
      <c r="AG20" s="662" t="e">
        <f t="shared" si="4"/>
        <v>#REF!</v>
      </c>
      <c r="AH20" s="663" t="e">
        <f t="shared" si="4"/>
        <v>#REF!</v>
      </c>
      <c r="AI20" s="664" t="e">
        <f t="shared" si="4"/>
        <v>#REF!</v>
      </c>
      <c r="AJ20" s="661" t="e">
        <f t="shared" si="4"/>
        <v>#REF!</v>
      </c>
      <c r="AK20" s="662" t="e">
        <f t="shared" si="4"/>
        <v>#REF!</v>
      </c>
      <c r="AL20" s="663" t="e">
        <f t="shared" si="4"/>
        <v>#REF!</v>
      </c>
      <c r="AM20" s="664" t="e">
        <f t="shared" si="4"/>
        <v>#REF!</v>
      </c>
      <c r="AN20" s="661" t="e">
        <f t="shared" si="4"/>
        <v>#REF!</v>
      </c>
      <c r="AO20" s="662" t="e">
        <f t="shared" si="4"/>
        <v>#REF!</v>
      </c>
      <c r="AP20" s="663" t="e">
        <f t="shared" si="4"/>
        <v>#REF!</v>
      </c>
      <c r="AQ20" s="664" t="e">
        <f t="shared" si="4"/>
        <v>#REF!</v>
      </c>
      <c r="AR20" s="661" t="e">
        <f t="shared" si="4"/>
        <v>#REF!</v>
      </c>
      <c r="AS20" s="662" t="e">
        <f t="shared" si="4"/>
        <v>#REF!</v>
      </c>
      <c r="AT20" s="663" t="e">
        <f t="shared" si="4"/>
        <v>#REF!</v>
      </c>
      <c r="AU20" s="664" t="e">
        <f t="shared" si="4"/>
        <v>#REF!</v>
      </c>
      <c r="AV20" s="661" t="e">
        <f t="shared" si="4"/>
        <v>#REF!</v>
      </c>
      <c r="AW20" s="662" t="e">
        <f t="shared" si="4"/>
        <v>#REF!</v>
      </c>
      <c r="AX20" s="663" t="e">
        <f t="shared" si="4"/>
        <v>#REF!</v>
      </c>
      <c r="AY20" s="664" t="e">
        <f t="shared" si="4"/>
        <v>#REF!</v>
      </c>
      <c r="AZ20" s="661" t="e">
        <f t="shared" si="4"/>
        <v>#REF!</v>
      </c>
      <c r="BA20" s="662" t="e">
        <f t="shared" si="4"/>
        <v>#REF!</v>
      </c>
      <c r="BB20" s="663" t="e">
        <f t="shared" si="4"/>
        <v>#REF!</v>
      </c>
      <c r="BC20" s="664" t="e">
        <f t="shared" si="4"/>
        <v>#REF!</v>
      </c>
      <c r="BD20" s="661" t="e">
        <f t="shared" si="4"/>
        <v>#REF!</v>
      </c>
      <c r="BE20" s="662" t="e">
        <f t="shared" si="4"/>
        <v>#REF!</v>
      </c>
      <c r="BF20" s="663" t="e">
        <f t="shared" si="4"/>
        <v>#REF!</v>
      </c>
      <c r="BG20" s="664" t="e">
        <f t="shared" si="4"/>
        <v>#REF!</v>
      </c>
      <c r="BH20" s="661" t="e">
        <f t="shared" si="4"/>
        <v>#REF!</v>
      </c>
      <c r="BI20" s="662" t="e">
        <f t="shared" si="4"/>
        <v>#REF!</v>
      </c>
      <c r="BJ20" s="663" t="e">
        <f t="shared" si="4"/>
        <v>#REF!</v>
      </c>
      <c r="BK20" s="664" t="e">
        <f t="shared" si="4"/>
        <v>#REF!</v>
      </c>
      <c r="BL20" s="661" t="e">
        <f t="shared" si="4"/>
        <v>#REF!</v>
      </c>
      <c r="BM20" s="662" t="e">
        <f t="shared" si="4"/>
        <v>#REF!</v>
      </c>
      <c r="BN20" s="663" t="e">
        <f t="shared" si="4"/>
        <v>#REF!</v>
      </c>
      <c r="BO20" s="664" t="e">
        <f t="shared" si="4"/>
        <v>#REF!</v>
      </c>
      <c r="BP20" s="661" t="e">
        <f t="shared" si="4"/>
        <v>#REF!</v>
      </c>
      <c r="BQ20" s="662" t="e">
        <f t="shared" si="4"/>
        <v>#REF!</v>
      </c>
      <c r="BR20" s="663" t="e">
        <f t="shared" si="4"/>
        <v>#REF!</v>
      </c>
      <c r="BS20" s="664" t="e">
        <f t="shared" si="4"/>
        <v>#REF!</v>
      </c>
      <c r="BT20" s="661" t="e">
        <f t="shared" si="4"/>
        <v>#REF!</v>
      </c>
      <c r="BU20" s="662" t="e">
        <f t="shared" si="4"/>
        <v>#REF!</v>
      </c>
      <c r="BV20" s="663" t="e">
        <f t="shared" si="4"/>
        <v>#REF!</v>
      </c>
      <c r="BW20" s="664" t="e">
        <f t="shared" si="4"/>
        <v>#REF!</v>
      </c>
      <c r="BX20" s="661" t="e">
        <f t="shared" ref="BX20:DC20" si="5">BX19+BT20</f>
        <v>#REF!</v>
      </c>
      <c r="BY20" s="662" t="e">
        <f t="shared" si="5"/>
        <v>#REF!</v>
      </c>
      <c r="BZ20" s="663" t="e">
        <f t="shared" si="5"/>
        <v>#REF!</v>
      </c>
      <c r="CA20" s="664" t="e">
        <f t="shared" si="5"/>
        <v>#REF!</v>
      </c>
      <c r="CB20" s="661" t="e">
        <f t="shared" si="5"/>
        <v>#REF!</v>
      </c>
      <c r="CC20" s="662" t="e">
        <f t="shared" si="5"/>
        <v>#REF!</v>
      </c>
      <c r="CD20" s="663" t="e">
        <f t="shared" si="5"/>
        <v>#REF!</v>
      </c>
      <c r="CE20" s="664" t="e">
        <f t="shared" si="5"/>
        <v>#REF!</v>
      </c>
      <c r="CF20" s="661" t="e">
        <f t="shared" si="5"/>
        <v>#REF!</v>
      </c>
      <c r="CG20" s="662" t="e">
        <f t="shared" si="5"/>
        <v>#REF!</v>
      </c>
      <c r="CH20" s="663" t="e">
        <f t="shared" si="5"/>
        <v>#REF!</v>
      </c>
      <c r="CI20" s="664" t="e">
        <f t="shared" si="5"/>
        <v>#REF!</v>
      </c>
      <c r="CJ20" s="661" t="e">
        <f t="shared" si="5"/>
        <v>#REF!</v>
      </c>
      <c r="CK20" s="662" t="e">
        <f t="shared" si="5"/>
        <v>#REF!</v>
      </c>
      <c r="CL20" s="663" t="e">
        <f t="shared" si="5"/>
        <v>#REF!</v>
      </c>
      <c r="CM20" s="664" t="e">
        <f t="shared" si="5"/>
        <v>#REF!</v>
      </c>
      <c r="CN20" s="661" t="e">
        <f t="shared" si="5"/>
        <v>#REF!</v>
      </c>
      <c r="CO20" s="662" t="e">
        <f t="shared" si="5"/>
        <v>#REF!</v>
      </c>
      <c r="CP20" s="663" t="e">
        <f t="shared" si="5"/>
        <v>#REF!</v>
      </c>
      <c r="CQ20" s="664" t="e">
        <f t="shared" si="5"/>
        <v>#REF!</v>
      </c>
      <c r="CR20" s="661" t="e">
        <f t="shared" si="5"/>
        <v>#REF!</v>
      </c>
      <c r="CS20" s="662" t="e">
        <f t="shared" si="5"/>
        <v>#REF!</v>
      </c>
      <c r="CT20" s="663" t="e">
        <f t="shared" si="5"/>
        <v>#REF!</v>
      </c>
      <c r="CU20" s="664" t="e">
        <f t="shared" si="5"/>
        <v>#REF!</v>
      </c>
      <c r="CV20" s="661" t="e">
        <f t="shared" si="5"/>
        <v>#REF!</v>
      </c>
      <c r="CW20" s="662" t="e">
        <f t="shared" si="5"/>
        <v>#REF!</v>
      </c>
      <c r="CX20" s="663" t="e">
        <f t="shared" si="5"/>
        <v>#REF!</v>
      </c>
      <c r="CY20" s="664" t="e">
        <f t="shared" si="5"/>
        <v>#REF!</v>
      </c>
      <c r="CZ20" s="661" t="e">
        <f t="shared" si="5"/>
        <v>#REF!</v>
      </c>
      <c r="DA20" s="662" t="e">
        <f t="shared" si="5"/>
        <v>#REF!</v>
      </c>
      <c r="DB20" s="663" t="e">
        <f t="shared" si="5"/>
        <v>#REF!</v>
      </c>
      <c r="DC20" s="664" t="e">
        <f t="shared" si="5"/>
        <v>#REF!</v>
      </c>
      <c r="DD20" s="571"/>
      <c r="DE20" s="571"/>
      <c r="DF20" s="571"/>
      <c r="DG20" s="571"/>
      <c r="DH20" s="571"/>
      <c r="DI20" s="571"/>
      <c r="DJ20" s="571"/>
      <c r="DK20" s="571"/>
    </row>
    <row r="21" spans="2:115" ht="12.75" customHeight="1">
      <c r="B21" s="649"/>
      <c r="C21" s="650"/>
      <c r="D21" s="665" t="s">
        <v>677</v>
      </c>
      <c r="E21" s="666" t="s">
        <v>678</v>
      </c>
      <c r="F21" s="667"/>
      <c r="G21" s="668">
        <f>IF(F21=0,0,F21/F$115)</f>
        <v>0</v>
      </c>
      <c r="H21" s="669"/>
      <c r="I21" s="670"/>
      <c r="J21" s="670"/>
      <c r="K21" s="671"/>
      <c r="L21" s="672" t="e">
        <f>IF(O21&lt;&gt;0,(O21/$F21)*100,0)</f>
        <v>#REF!</v>
      </c>
      <c r="M21" s="672" t="e">
        <f>ROUND(O21*[5]QCI!$R$16,2)</f>
        <v>#REF!</v>
      </c>
      <c r="N21" s="673" t="e">
        <f>O21-M21</f>
        <v>#REF!</v>
      </c>
      <c r="O21" s="674" t="e">
        <f>#REF!</f>
        <v>#REF!</v>
      </c>
      <c r="P21" s="675">
        <f>IF(S21&lt;&gt;0,(S21/$F21)*100,0)</f>
        <v>0</v>
      </c>
      <c r="Q21" s="672">
        <f>ROUND(S21*[5]QCI!$R$16,2)</f>
        <v>0</v>
      </c>
      <c r="R21" s="672">
        <f>S21-Q21</f>
        <v>0</v>
      </c>
      <c r="S21" s="674"/>
      <c r="T21" s="675">
        <f>IF(W21&lt;&gt;0,(W21/$F21)*100,0)</f>
        <v>0</v>
      </c>
      <c r="U21" s="672">
        <f>ROUND(W21*[5]QCI!$R$16,2)</f>
        <v>0</v>
      </c>
      <c r="V21" s="672">
        <f>W21-U21</f>
        <v>0</v>
      </c>
      <c r="W21" s="674"/>
      <c r="X21" s="675">
        <f>IF(AA21&lt;&gt;0,(AA21/$F21)*100,0)</f>
        <v>0</v>
      </c>
      <c r="Y21" s="672">
        <f>ROUND(AA21*[5]QCI!$R$16,2)</f>
        <v>0</v>
      </c>
      <c r="Z21" s="672">
        <f>AA21-Y21</f>
        <v>0</v>
      </c>
      <c r="AA21" s="674"/>
      <c r="AB21" s="675">
        <f>IF(AE21&lt;&gt;0,(AE21/$F21)*100,0)</f>
        <v>0</v>
      </c>
      <c r="AC21" s="672">
        <f>ROUND(AE21*[5]QCI!$R$16,2)</f>
        <v>0</v>
      </c>
      <c r="AD21" s="672">
        <f>AE21-AC21</f>
        <v>0</v>
      </c>
      <c r="AE21" s="674"/>
      <c r="AF21" s="675">
        <f>IF(AI21&lt;&gt;0,(AI21/$F21)*100,0)</f>
        <v>0</v>
      </c>
      <c r="AG21" s="672">
        <f>ROUND(AI21*[5]QCI!$R$16,2)</f>
        <v>0</v>
      </c>
      <c r="AH21" s="672">
        <f>AI21-AG21</f>
        <v>0</v>
      </c>
      <c r="AI21" s="674"/>
      <c r="AJ21" s="675">
        <f>IF(AM21&lt;&gt;0,(AM21/$F21)*100,0)</f>
        <v>0</v>
      </c>
      <c r="AK21" s="672">
        <f>ROUND(AM21*[5]QCI!$R$16,2)</f>
        <v>0</v>
      </c>
      <c r="AL21" s="672">
        <f>AM21-AK21</f>
        <v>0</v>
      </c>
      <c r="AM21" s="674"/>
      <c r="AN21" s="675">
        <f>IF(AQ21&lt;&gt;0,(AQ21/$F21)*100,0)</f>
        <v>0</v>
      </c>
      <c r="AO21" s="672">
        <f>ROUND(AQ21*[5]QCI!$R$16,2)</f>
        <v>0</v>
      </c>
      <c r="AP21" s="672">
        <f>AQ21-AO21</f>
        <v>0</v>
      </c>
      <c r="AQ21" s="674"/>
      <c r="AR21" s="675">
        <f>IF(AU21&lt;&gt;0,(AU21/$F21)*100,0)</f>
        <v>0</v>
      </c>
      <c r="AS21" s="672">
        <f>ROUND(AU21*[5]QCI!$R$16,2)</f>
        <v>0</v>
      </c>
      <c r="AT21" s="672">
        <f>AU21-AS21</f>
        <v>0</v>
      </c>
      <c r="AU21" s="674"/>
      <c r="AV21" s="675">
        <f>IF(AY21&lt;&gt;0,(AY21/$F21)*100,0)</f>
        <v>0</v>
      </c>
      <c r="AW21" s="672">
        <f>ROUND(AY21*[5]QCI!$R$16,2)</f>
        <v>0</v>
      </c>
      <c r="AX21" s="672">
        <f>AY21-AW21</f>
        <v>0</v>
      </c>
      <c r="AY21" s="674"/>
      <c r="AZ21" s="675">
        <f>IF(BC21&lt;&gt;0,(BC21/$F21)*100,0)</f>
        <v>0</v>
      </c>
      <c r="BA21" s="672">
        <f>ROUND(BC21*[5]QCI!$R$16,2)</f>
        <v>0</v>
      </c>
      <c r="BB21" s="672">
        <f>BC21-BA21</f>
        <v>0</v>
      </c>
      <c r="BC21" s="674"/>
      <c r="BD21" s="675">
        <f>IF(BG21&lt;&gt;0,(BG21/$F21)*100,0)</f>
        <v>0</v>
      </c>
      <c r="BE21" s="672">
        <f>ROUND(BG21*[5]QCI!$R$16,2)</f>
        <v>0</v>
      </c>
      <c r="BF21" s="672">
        <f>BG21-BE21</f>
        <v>0</v>
      </c>
      <c r="BG21" s="674"/>
      <c r="BH21" s="675">
        <f>IF(BK21&lt;&gt;0,(BK21/$F21)*100,0)</f>
        <v>0</v>
      </c>
      <c r="BI21" s="672">
        <f>ROUND(BK21*[5]QCI!$R$16,2)</f>
        <v>0</v>
      </c>
      <c r="BJ21" s="672">
        <f>BK21-BI21</f>
        <v>0</v>
      </c>
      <c r="BK21" s="674"/>
      <c r="BL21" s="675">
        <f>IF(BO21&lt;&gt;0,(BO21/$F21)*100,0)</f>
        <v>0</v>
      </c>
      <c r="BM21" s="672">
        <f>ROUND(BO21*[5]QCI!$R$16,2)</f>
        <v>0</v>
      </c>
      <c r="BN21" s="672">
        <f>BO21-BM21</f>
        <v>0</v>
      </c>
      <c r="BO21" s="674"/>
      <c r="BP21" s="675">
        <f>IF(BS21&lt;&gt;0,(BS21/$F21)*100,0)</f>
        <v>0</v>
      </c>
      <c r="BQ21" s="672">
        <f>ROUND(BS21*[5]QCI!$R$16,2)</f>
        <v>0</v>
      </c>
      <c r="BR21" s="672">
        <f>BS21-BQ21</f>
        <v>0</v>
      </c>
      <c r="BS21" s="674"/>
      <c r="BT21" s="675">
        <f>IF(BW21&lt;&gt;0,(BW21/$F21)*100,0)</f>
        <v>0</v>
      </c>
      <c r="BU21" s="672">
        <f>ROUND(BW21*[5]QCI!$R$16,2)</f>
        <v>0</v>
      </c>
      <c r="BV21" s="672">
        <f>BW21-BU21</f>
        <v>0</v>
      </c>
      <c r="BW21" s="674"/>
      <c r="BX21" s="675">
        <f>IF(CA21&lt;&gt;0,(CA21/$F21)*100,0)</f>
        <v>0</v>
      </c>
      <c r="BY21" s="672">
        <f>ROUND(CA21*[5]QCI!$R$16,2)</f>
        <v>0</v>
      </c>
      <c r="BZ21" s="672">
        <f>CA21-BY21</f>
        <v>0</v>
      </c>
      <c r="CA21" s="674"/>
      <c r="CB21" s="675">
        <f>IF(CE21&lt;&gt;0,(CE21/$F21)*100,0)</f>
        <v>0</v>
      </c>
      <c r="CC21" s="672">
        <f>ROUND(CE21*[5]QCI!$R$16,2)</f>
        <v>0</v>
      </c>
      <c r="CD21" s="672">
        <f>CE21-CC21</f>
        <v>0</v>
      </c>
      <c r="CE21" s="674"/>
      <c r="CF21" s="675">
        <f>IF(CI21&lt;&gt;0,(CI21/$F21)*100,0)</f>
        <v>0</v>
      </c>
      <c r="CG21" s="672">
        <f>ROUND(CI21*[5]QCI!$R$16,2)</f>
        <v>0</v>
      </c>
      <c r="CH21" s="672">
        <f>CI21-CG21</f>
        <v>0</v>
      </c>
      <c r="CI21" s="674"/>
      <c r="CJ21" s="675">
        <f>IF(CM21&lt;&gt;0,(CM21/$F21)*100,0)</f>
        <v>0</v>
      </c>
      <c r="CK21" s="672">
        <f>ROUND(CM21*[5]QCI!$R$16,2)</f>
        <v>0</v>
      </c>
      <c r="CL21" s="672">
        <f>CM21-CK21</f>
        <v>0</v>
      </c>
      <c r="CM21" s="674"/>
      <c r="CN21" s="675">
        <f>IF(CQ21&lt;&gt;0,(CQ21/$F21)*100,0)</f>
        <v>0</v>
      </c>
      <c r="CO21" s="672">
        <f>ROUND(CQ21*[5]QCI!$R$16,2)</f>
        <v>0</v>
      </c>
      <c r="CP21" s="672">
        <f>CQ21-CO21</f>
        <v>0</v>
      </c>
      <c r="CQ21" s="674"/>
      <c r="CR21" s="675">
        <f>IF(CU21&lt;&gt;0,(CU21/$F21)*100,0)</f>
        <v>0</v>
      </c>
      <c r="CS21" s="672">
        <f>ROUND(CU21*[5]QCI!$R$16,2)</f>
        <v>0</v>
      </c>
      <c r="CT21" s="672">
        <f>CU21-CS21</f>
        <v>0</v>
      </c>
      <c r="CU21" s="674"/>
      <c r="CV21" s="675">
        <f>IF(CY21&lt;&gt;0,(CY21/$F21)*100,0)</f>
        <v>0</v>
      </c>
      <c r="CW21" s="672">
        <f>ROUND(CY21*[5]QCI!$R$16,2)</f>
        <v>0</v>
      </c>
      <c r="CX21" s="672">
        <f>CY21-CW21</f>
        <v>0</v>
      </c>
      <c r="CY21" s="674"/>
      <c r="CZ21" s="675">
        <f>IF(DC21&lt;&gt;0,(DC21/$F21)*100,0)</f>
        <v>0</v>
      </c>
      <c r="DA21" s="672">
        <f>ROUND(DC21*[5]QCI!$R$16,2)</f>
        <v>0</v>
      </c>
      <c r="DB21" s="672">
        <f>DC21-DA21</f>
        <v>0</v>
      </c>
      <c r="DC21" s="674"/>
      <c r="DD21" s="571"/>
      <c r="DE21" s="571"/>
      <c r="DF21" s="571"/>
      <c r="DG21" s="571"/>
      <c r="DH21" s="571"/>
      <c r="DI21" s="571"/>
      <c r="DJ21" s="571"/>
      <c r="DK21" s="571"/>
    </row>
    <row r="22" spans="2:115" ht="12.75" customHeight="1">
      <c r="B22" s="688"/>
      <c r="C22" s="650"/>
      <c r="D22" s="676" t="s">
        <v>679</v>
      </c>
      <c r="E22" s="677" t="s">
        <v>680</v>
      </c>
      <c r="F22" s="678">
        <f>IF(F21=0,F19,F21)</f>
        <v>562401.39</v>
      </c>
      <c r="G22" s="679"/>
      <c r="H22" s="680"/>
      <c r="I22" s="681"/>
      <c r="J22" s="681"/>
      <c r="K22" s="682"/>
      <c r="L22" s="683" t="e">
        <f t="shared" ref="L22:BW22" si="6">L21+H22</f>
        <v>#REF!</v>
      </c>
      <c r="M22" s="683" t="e">
        <f t="shared" si="6"/>
        <v>#REF!</v>
      </c>
      <c r="N22" s="684" t="e">
        <f t="shared" si="6"/>
        <v>#REF!</v>
      </c>
      <c r="O22" s="685">
        <f>'SERVIÇOS PRELIMINARES'!D17</f>
        <v>0</v>
      </c>
      <c r="P22" s="686" t="e">
        <f t="shared" si="6"/>
        <v>#REF!</v>
      </c>
      <c r="Q22" s="683" t="e">
        <f t="shared" si="6"/>
        <v>#REF!</v>
      </c>
      <c r="R22" s="683" t="e">
        <f t="shared" si="6"/>
        <v>#REF!</v>
      </c>
      <c r="S22" s="685">
        <f t="shared" si="6"/>
        <v>0</v>
      </c>
      <c r="T22" s="686" t="e">
        <f t="shared" si="6"/>
        <v>#REF!</v>
      </c>
      <c r="U22" s="683" t="e">
        <f t="shared" si="6"/>
        <v>#REF!</v>
      </c>
      <c r="V22" s="683" t="e">
        <f t="shared" si="6"/>
        <v>#REF!</v>
      </c>
      <c r="W22" s="685">
        <f t="shared" si="6"/>
        <v>0</v>
      </c>
      <c r="X22" s="686" t="e">
        <f t="shared" si="6"/>
        <v>#REF!</v>
      </c>
      <c r="Y22" s="683" t="e">
        <f t="shared" si="6"/>
        <v>#REF!</v>
      </c>
      <c r="Z22" s="683" t="e">
        <f t="shared" si="6"/>
        <v>#REF!</v>
      </c>
      <c r="AA22" s="685">
        <f t="shared" si="6"/>
        <v>0</v>
      </c>
      <c r="AB22" s="686" t="e">
        <f t="shared" si="6"/>
        <v>#REF!</v>
      </c>
      <c r="AC22" s="683" t="e">
        <f t="shared" si="6"/>
        <v>#REF!</v>
      </c>
      <c r="AD22" s="683" t="e">
        <f t="shared" si="6"/>
        <v>#REF!</v>
      </c>
      <c r="AE22" s="685">
        <f t="shared" si="6"/>
        <v>0</v>
      </c>
      <c r="AF22" s="686" t="e">
        <f t="shared" si="6"/>
        <v>#REF!</v>
      </c>
      <c r="AG22" s="683" t="e">
        <f t="shared" si="6"/>
        <v>#REF!</v>
      </c>
      <c r="AH22" s="683" t="e">
        <f t="shared" si="6"/>
        <v>#REF!</v>
      </c>
      <c r="AI22" s="685">
        <f t="shared" si="6"/>
        <v>0</v>
      </c>
      <c r="AJ22" s="686" t="e">
        <f t="shared" si="6"/>
        <v>#REF!</v>
      </c>
      <c r="AK22" s="683" t="e">
        <f t="shared" si="6"/>
        <v>#REF!</v>
      </c>
      <c r="AL22" s="683" t="e">
        <f t="shared" si="6"/>
        <v>#REF!</v>
      </c>
      <c r="AM22" s="685">
        <f t="shared" si="6"/>
        <v>0</v>
      </c>
      <c r="AN22" s="686" t="e">
        <f t="shared" si="6"/>
        <v>#REF!</v>
      </c>
      <c r="AO22" s="683" t="e">
        <f t="shared" si="6"/>
        <v>#REF!</v>
      </c>
      <c r="AP22" s="683" t="e">
        <f t="shared" si="6"/>
        <v>#REF!</v>
      </c>
      <c r="AQ22" s="685">
        <f t="shared" si="6"/>
        <v>0</v>
      </c>
      <c r="AR22" s="686" t="e">
        <f t="shared" si="6"/>
        <v>#REF!</v>
      </c>
      <c r="AS22" s="683" t="e">
        <f t="shared" si="6"/>
        <v>#REF!</v>
      </c>
      <c r="AT22" s="683" t="e">
        <f t="shared" si="6"/>
        <v>#REF!</v>
      </c>
      <c r="AU22" s="685">
        <f t="shared" si="6"/>
        <v>0</v>
      </c>
      <c r="AV22" s="686" t="e">
        <f t="shared" si="6"/>
        <v>#REF!</v>
      </c>
      <c r="AW22" s="683" t="e">
        <f t="shared" si="6"/>
        <v>#REF!</v>
      </c>
      <c r="AX22" s="683" t="e">
        <f t="shared" si="6"/>
        <v>#REF!</v>
      </c>
      <c r="AY22" s="685">
        <f t="shared" si="6"/>
        <v>0</v>
      </c>
      <c r="AZ22" s="686" t="e">
        <f t="shared" si="6"/>
        <v>#REF!</v>
      </c>
      <c r="BA22" s="683" t="e">
        <f t="shared" si="6"/>
        <v>#REF!</v>
      </c>
      <c r="BB22" s="683" t="e">
        <f t="shared" si="6"/>
        <v>#REF!</v>
      </c>
      <c r="BC22" s="685">
        <f t="shared" si="6"/>
        <v>0</v>
      </c>
      <c r="BD22" s="686" t="e">
        <f t="shared" si="6"/>
        <v>#REF!</v>
      </c>
      <c r="BE22" s="683" t="e">
        <f t="shared" si="6"/>
        <v>#REF!</v>
      </c>
      <c r="BF22" s="683" t="e">
        <f t="shared" si="6"/>
        <v>#REF!</v>
      </c>
      <c r="BG22" s="685">
        <f t="shared" si="6"/>
        <v>0</v>
      </c>
      <c r="BH22" s="686" t="e">
        <f t="shared" si="6"/>
        <v>#REF!</v>
      </c>
      <c r="BI22" s="683" t="e">
        <f t="shared" si="6"/>
        <v>#REF!</v>
      </c>
      <c r="BJ22" s="683" t="e">
        <f t="shared" si="6"/>
        <v>#REF!</v>
      </c>
      <c r="BK22" s="685">
        <f t="shared" si="6"/>
        <v>0</v>
      </c>
      <c r="BL22" s="686" t="e">
        <f t="shared" si="6"/>
        <v>#REF!</v>
      </c>
      <c r="BM22" s="683" t="e">
        <f t="shared" si="6"/>
        <v>#REF!</v>
      </c>
      <c r="BN22" s="683" t="e">
        <f t="shared" si="6"/>
        <v>#REF!</v>
      </c>
      <c r="BO22" s="685">
        <f t="shared" si="6"/>
        <v>0</v>
      </c>
      <c r="BP22" s="686" t="e">
        <f t="shared" si="6"/>
        <v>#REF!</v>
      </c>
      <c r="BQ22" s="683" t="e">
        <f t="shared" si="6"/>
        <v>#REF!</v>
      </c>
      <c r="BR22" s="683" t="e">
        <f t="shared" si="6"/>
        <v>#REF!</v>
      </c>
      <c r="BS22" s="685">
        <f t="shared" si="6"/>
        <v>0</v>
      </c>
      <c r="BT22" s="686" t="e">
        <f t="shared" si="6"/>
        <v>#REF!</v>
      </c>
      <c r="BU22" s="683" t="e">
        <f t="shared" si="6"/>
        <v>#REF!</v>
      </c>
      <c r="BV22" s="683" t="e">
        <f t="shared" si="6"/>
        <v>#REF!</v>
      </c>
      <c r="BW22" s="685">
        <f t="shared" si="6"/>
        <v>0</v>
      </c>
      <c r="BX22" s="686" t="e">
        <f t="shared" ref="BX22:DC22" si="7">BX21+BT22</f>
        <v>#REF!</v>
      </c>
      <c r="BY22" s="683" t="e">
        <f t="shared" si="7"/>
        <v>#REF!</v>
      </c>
      <c r="BZ22" s="683" t="e">
        <f t="shared" si="7"/>
        <v>#REF!</v>
      </c>
      <c r="CA22" s="685">
        <f t="shared" si="7"/>
        <v>0</v>
      </c>
      <c r="CB22" s="686" t="e">
        <f t="shared" si="7"/>
        <v>#REF!</v>
      </c>
      <c r="CC22" s="683" t="e">
        <f t="shared" si="7"/>
        <v>#REF!</v>
      </c>
      <c r="CD22" s="683" t="e">
        <f t="shared" si="7"/>
        <v>#REF!</v>
      </c>
      <c r="CE22" s="685">
        <f t="shared" si="7"/>
        <v>0</v>
      </c>
      <c r="CF22" s="686" t="e">
        <f t="shared" si="7"/>
        <v>#REF!</v>
      </c>
      <c r="CG22" s="683" t="e">
        <f t="shared" si="7"/>
        <v>#REF!</v>
      </c>
      <c r="CH22" s="683" t="e">
        <f t="shared" si="7"/>
        <v>#REF!</v>
      </c>
      <c r="CI22" s="685">
        <f t="shared" si="7"/>
        <v>0</v>
      </c>
      <c r="CJ22" s="686" t="e">
        <f t="shared" si="7"/>
        <v>#REF!</v>
      </c>
      <c r="CK22" s="683" t="e">
        <f t="shared" si="7"/>
        <v>#REF!</v>
      </c>
      <c r="CL22" s="683" t="e">
        <f t="shared" si="7"/>
        <v>#REF!</v>
      </c>
      <c r="CM22" s="685">
        <f t="shared" si="7"/>
        <v>0</v>
      </c>
      <c r="CN22" s="686" t="e">
        <f t="shared" si="7"/>
        <v>#REF!</v>
      </c>
      <c r="CO22" s="683" t="e">
        <f t="shared" si="7"/>
        <v>#REF!</v>
      </c>
      <c r="CP22" s="683" t="e">
        <f t="shared" si="7"/>
        <v>#REF!</v>
      </c>
      <c r="CQ22" s="685">
        <f t="shared" si="7"/>
        <v>0</v>
      </c>
      <c r="CR22" s="686" t="e">
        <f t="shared" si="7"/>
        <v>#REF!</v>
      </c>
      <c r="CS22" s="683" t="e">
        <f t="shared" si="7"/>
        <v>#REF!</v>
      </c>
      <c r="CT22" s="683" t="e">
        <f t="shared" si="7"/>
        <v>#REF!</v>
      </c>
      <c r="CU22" s="685">
        <f t="shared" si="7"/>
        <v>0</v>
      </c>
      <c r="CV22" s="686" t="e">
        <f t="shared" si="7"/>
        <v>#REF!</v>
      </c>
      <c r="CW22" s="683" t="e">
        <f t="shared" si="7"/>
        <v>#REF!</v>
      </c>
      <c r="CX22" s="683" t="e">
        <f t="shared" si="7"/>
        <v>#REF!</v>
      </c>
      <c r="CY22" s="685">
        <f t="shared" si="7"/>
        <v>0</v>
      </c>
      <c r="CZ22" s="686" t="e">
        <f t="shared" si="7"/>
        <v>#REF!</v>
      </c>
      <c r="DA22" s="683" t="e">
        <f t="shared" si="7"/>
        <v>#REF!</v>
      </c>
      <c r="DB22" s="683" t="e">
        <f t="shared" si="7"/>
        <v>#REF!</v>
      </c>
      <c r="DC22" s="685">
        <f t="shared" si="7"/>
        <v>0</v>
      </c>
      <c r="DD22" s="571"/>
      <c r="DE22" s="571"/>
      <c r="DF22" s="571"/>
      <c r="DG22" s="571"/>
      <c r="DH22" s="571"/>
      <c r="DI22" s="571"/>
      <c r="DJ22" s="571"/>
      <c r="DK22" s="571"/>
    </row>
    <row r="23" spans="2:115" ht="12.75" customHeight="1">
      <c r="B23" s="633">
        <v>3</v>
      </c>
      <c r="C23" s="689" t="str">
        <f>[5]QCI!C26</f>
        <v>Terraplenagem</v>
      </c>
      <c r="D23" s="635" t="s">
        <v>674</v>
      </c>
      <c r="E23" s="636" t="s">
        <v>675</v>
      </c>
      <c r="F23" s="637">
        <f>[5]QCI!Y26</f>
        <v>1750020.26</v>
      </c>
      <c r="G23" s="638">
        <f>'[5]Percentuais do Cronograma'!G18</f>
        <v>3.2333423383219879E-2</v>
      </c>
      <c r="H23" s="639"/>
      <c r="I23" s="640"/>
      <c r="J23" s="640"/>
      <c r="K23" s="641"/>
      <c r="L23" s="642" t="e">
        <f>'[5]Percentuais do Cronograma'!H18</f>
        <v>#REF!</v>
      </c>
      <c r="M23" s="643" t="e">
        <f>L23*[5]QCI!$Y26*[5]QCI!$R26/100</f>
        <v>#REF!</v>
      </c>
      <c r="N23" s="644" t="e">
        <f>L23/100*[5]QCI!$Y26*([5]QCI!$U26+[5]QCI!$W26)</f>
        <v>#REF!</v>
      </c>
      <c r="O23" s="894" t="e">
        <f>M23+N23</f>
        <v>#REF!</v>
      </c>
      <c r="P23" s="646" t="e">
        <f>'[5]Percentuais do Cronograma'!L18</f>
        <v>#REF!</v>
      </c>
      <c r="Q23" s="647" t="e">
        <f>P23*[5]QCI!$Y26*[5]QCI!$R26/100</f>
        <v>#REF!</v>
      </c>
      <c r="R23" s="647" t="e">
        <f>P23/100*[5]QCI!$Y26*([5]QCI!$U26+[5]QCI!$W26)</f>
        <v>#REF!</v>
      </c>
      <c r="S23" s="648" t="e">
        <f>Q23+R23</f>
        <v>#REF!</v>
      </c>
      <c r="T23" s="646">
        <f>'[5]Percentuais do Cronograma'!P18</f>
        <v>4.1666666666600003</v>
      </c>
      <c r="U23" s="647">
        <f>T23*[5]QCI!$Y26*[5]QCI!$R26/100</f>
        <v>72917.510833216671</v>
      </c>
      <c r="V23" s="647" t="e">
        <f>T23/100*[5]QCI!$Y26*([5]QCI!$U26+[5]QCI!$W26)</f>
        <v>#REF!</v>
      </c>
      <c r="W23" s="648" t="e">
        <f>U23+V23</f>
        <v>#REF!</v>
      </c>
      <c r="X23" s="646">
        <f>'[5]Percentuais do Cronograma'!T18</f>
        <v>4.1666666666600003</v>
      </c>
      <c r="Y23" s="647">
        <f>X23*[5]QCI!$Y26*[5]QCI!$R26/100</f>
        <v>72917.510833216671</v>
      </c>
      <c r="Z23" s="647" t="e">
        <f>X23/100*[5]QCI!$Y26*([5]QCI!$U26+[5]QCI!$W26)</f>
        <v>#REF!</v>
      </c>
      <c r="AA23" s="648" t="e">
        <f>Y23+Z23</f>
        <v>#REF!</v>
      </c>
      <c r="AB23" s="646">
        <f>'[5]Percentuais do Cronograma'!X18</f>
        <v>4.1666666666600003</v>
      </c>
      <c r="AC23" s="647">
        <f>AB23*[5]QCI!$Y26*[5]QCI!$R26/100</f>
        <v>72917.510833216671</v>
      </c>
      <c r="AD23" s="647" t="e">
        <f>AB23/100*[5]QCI!$Y26*([5]QCI!$U26+[5]QCI!$W26)</f>
        <v>#REF!</v>
      </c>
      <c r="AE23" s="648" t="e">
        <f>AC23+AD23</f>
        <v>#REF!</v>
      </c>
      <c r="AF23" s="646">
        <f>'[5]Percentuais do Cronograma'!AB18</f>
        <v>4.1666666666600003</v>
      </c>
      <c r="AG23" s="647">
        <f>AF23*[5]QCI!$Y26*[5]QCI!$R26/100</f>
        <v>72917.510833216671</v>
      </c>
      <c r="AH23" s="647" t="e">
        <f>AF23/100*[5]QCI!$Y26*([5]QCI!$U26+[5]QCI!$W26)</f>
        <v>#REF!</v>
      </c>
      <c r="AI23" s="648" t="e">
        <f>AG23+AH23</f>
        <v>#REF!</v>
      </c>
      <c r="AJ23" s="646">
        <f>'[5]Percentuais do Cronograma'!AF18</f>
        <v>4.1666666666600003</v>
      </c>
      <c r="AK23" s="647">
        <f>AJ23*[5]QCI!$Y26*[5]QCI!$R26/100</f>
        <v>72917.510833216671</v>
      </c>
      <c r="AL23" s="647" t="e">
        <f>AJ23/100*[5]QCI!$Y26*([5]QCI!$U26+[5]QCI!$W26)</f>
        <v>#REF!</v>
      </c>
      <c r="AM23" s="648" t="e">
        <f>AK23+AL23</f>
        <v>#REF!</v>
      </c>
      <c r="AN23" s="646">
        <f>'[5]Percentuais do Cronograma'!AJ18</f>
        <v>4.1666666666600003</v>
      </c>
      <c r="AO23" s="647">
        <f>AN23*[5]QCI!$Y26*[5]QCI!$R26/100</f>
        <v>72917.510833216671</v>
      </c>
      <c r="AP23" s="647" t="e">
        <f>AN23/100*[5]QCI!$Y26*([5]QCI!$U26+[5]QCI!$W26)</f>
        <v>#REF!</v>
      </c>
      <c r="AQ23" s="648" t="e">
        <f>AO23+AP23</f>
        <v>#REF!</v>
      </c>
      <c r="AR23" s="646">
        <f>'[5]Percentuais do Cronograma'!AN18</f>
        <v>4.1666666666600003</v>
      </c>
      <c r="AS23" s="647">
        <f>AR23*[5]QCI!$Y26*[5]QCI!$R26/100</f>
        <v>72917.510833216671</v>
      </c>
      <c r="AT23" s="647" t="e">
        <f>AR23/100*[5]QCI!$Y26*([5]QCI!$U26+[5]QCI!$W26)</f>
        <v>#REF!</v>
      </c>
      <c r="AU23" s="648" t="e">
        <f>AS23+AT23</f>
        <v>#REF!</v>
      </c>
      <c r="AV23" s="646">
        <f>'[5]Percentuais do Cronograma'!AR18</f>
        <v>4.1666666666600003</v>
      </c>
      <c r="AW23" s="647">
        <f>AV23*[5]QCI!$Y26*[5]QCI!$R26/100</f>
        <v>72917.510833216671</v>
      </c>
      <c r="AX23" s="647" t="e">
        <f>AV23/100*[5]QCI!$Y26*([5]QCI!$U26+[5]QCI!$W26)</f>
        <v>#REF!</v>
      </c>
      <c r="AY23" s="648" t="e">
        <f>AW23+AX23</f>
        <v>#REF!</v>
      </c>
      <c r="AZ23" s="646">
        <f>'[5]Percentuais do Cronograma'!AV18</f>
        <v>4.1666666666600003</v>
      </c>
      <c r="BA23" s="647">
        <f>AZ23*[5]QCI!$Y26*[5]QCI!$R26/100</f>
        <v>72917.510833216671</v>
      </c>
      <c r="BB23" s="647" t="e">
        <f>AZ23/100*[5]QCI!$Y26*([5]QCI!$U26+[5]QCI!$W26)</f>
        <v>#REF!</v>
      </c>
      <c r="BC23" s="648" t="e">
        <f>BA23+BB23</f>
        <v>#REF!</v>
      </c>
      <c r="BD23" s="646">
        <f>'[5]Percentuais do Cronograma'!AZ18</f>
        <v>4.1666666666600003</v>
      </c>
      <c r="BE23" s="647">
        <f>BD23*[5]QCI!$Y26*[5]QCI!$R26/100</f>
        <v>72917.510833216671</v>
      </c>
      <c r="BF23" s="647" t="e">
        <f>BD23/100*[5]QCI!$Y26*([5]QCI!$U26+[5]QCI!$W26)</f>
        <v>#REF!</v>
      </c>
      <c r="BG23" s="648" t="e">
        <f>BE23+BF23</f>
        <v>#REF!</v>
      </c>
      <c r="BH23" s="646">
        <f>'[5]Percentuais do Cronograma'!BD18</f>
        <v>4.1666666666600003</v>
      </c>
      <c r="BI23" s="647">
        <f>BH23*[5]QCI!$Y26*[5]QCI!$R26/100</f>
        <v>72917.510833216671</v>
      </c>
      <c r="BJ23" s="647" t="e">
        <f>BH23/100*[5]QCI!$Y26*([5]QCI!$U26+[5]QCI!$W26)</f>
        <v>#REF!</v>
      </c>
      <c r="BK23" s="648" t="e">
        <f>BI23+BJ23</f>
        <v>#REF!</v>
      </c>
      <c r="BL23" s="646">
        <f>'[5]Percentuais do Cronograma'!BH18</f>
        <v>4.1666666666600003</v>
      </c>
      <c r="BM23" s="647">
        <f>BL23*[5]QCI!$Y26*[5]QCI!$R26/100</f>
        <v>72917.510833216671</v>
      </c>
      <c r="BN23" s="647" t="e">
        <f>BL23/100*[5]QCI!$Y26*([5]QCI!$U26+[5]QCI!$W26)</f>
        <v>#REF!</v>
      </c>
      <c r="BO23" s="648" t="e">
        <f>BM23+BN23</f>
        <v>#REF!</v>
      </c>
      <c r="BP23" s="646">
        <f>'[5]Percentuais do Cronograma'!BL18</f>
        <v>4.1666666666600003</v>
      </c>
      <c r="BQ23" s="647">
        <f>BP23*[5]QCI!$Y26*[5]QCI!$R26/100</f>
        <v>72917.510833216671</v>
      </c>
      <c r="BR23" s="647" t="e">
        <f>BP23/100*[5]QCI!$Y26*([5]QCI!$U26+[5]QCI!$W26)</f>
        <v>#REF!</v>
      </c>
      <c r="BS23" s="648" t="e">
        <f>BQ23+BR23</f>
        <v>#REF!</v>
      </c>
      <c r="BT23" s="646">
        <f>'[5]Percentuais do Cronograma'!BP18</f>
        <v>4.1666666666600003</v>
      </c>
      <c r="BU23" s="647">
        <f>BT23*[5]QCI!$Y26*[5]QCI!$R26/100</f>
        <v>72917.510833216671</v>
      </c>
      <c r="BV23" s="647" t="e">
        <f>BT23/100*[5]QCI!$Y26*([5]QCI!$U26+[5]QCI!$W26)</f>
        <v>#REF!</v>
      </c>
      <c r="BW23" s="648" t="e">
        <f>BU23+BV23</f>
        <v>#REF!</v>
      </c>
      <c r="BX23" s="646">
        <f>'[5]Percentuais do Cronograma'!BT18</f>
        <v>4.1666666666600003</v>
      </c>
      <c r="BY23" s="647">
        <f>BX23*[5]QCI!$Y26*[5]QCI!$R26/100</f>
        <v>72917.510833216671</v>
      </c>
      <c r="BZ23" s="647" t="e">
        <f>BX23/100*[5]QCI!$Y26*([5]QCI!$U26+[5]QCI!$W26)</f>
        <v>#REF!</v>
      </c>
      <c r="CA23" s="648" t="e">
        <f>BY23+BZ23</f>
        <v>#REF!</v>
      </c>
      <c r="CB23" s="646">
        <f>'[5]Percentuais do Cronograma'!BX18</f>
        <v>4.1666666666600003</v>
      </c>
      <c r="CC23" s="647">
        <f>CB23*[5]QCI!$Y26*[5]QCI!$R26/100</f>
        <v>72917.510833216671</v>
      </c>
      <c r="CD23" s="647" t="e">
        <f>CB23/100*[5]QCI!$Y26*([5]QCI!$U26+[5]QCI!$W26)</f>
        <v>#REF!</v>
      </c>
      <c r="CE23" s="648" t="e">
        <f>CC23+CD23</f>
        <v>#REF!</v>
      </c>
      <c r="CF23" s="646">
        <f>'[5]Percentuais do Cronograma'!CB18</f>
        <v>4.1666666666600003</v>
      </c>
      <c r="CG23" s="647">
        <f>CF23*[5]QCI!$Y26*[5]QCI!$R26/100</f>
        <v>72917.510833216671</v>
      </c>
      <c r="CH23" s="647" t="e">
        <f>CF23/100*[5]QCI!$Y26*([5]QCI!$U26+[5]QCI!$W26)</f>
        <v>#REF!</v>
      </c>
      <c r="CI23" s="648" t="e">
        <f>CG23+CH23</f>
        <v>#REF!</v>
      </c>
      <c r="CJ23" s="646">
        <f>'[5]Percentuais do Cronograma'!CF18</f>
        <v>4.1666666666600003</v>
      </c>
      <c r="CK23" s="647">
        <f>CJ23*[5]QCI!$Y26*[5]QCI!$R26/100</f>
        <v>72917.510833216671</v>
      </c>
      <c r="CL23" s="647" t="e">
        <f>CJ23/100*[5]QCI!$Y26*([5]QCI!$U26+[5]QCI!$W26)</f>
        <v>#REF!</v>
      </c>
      <c r="CM23" s="648" t="e">
        <f>CK23+CL23</f>
        <v>#REF!</v>
      </c>
      <c r="CN23" s="646">
        <f>'[5]Percentuais do Cronograma'!CJ18</f>
        <v>4.1666666666600003</v>
      </c>
      <c r="CO23" s="647">
        <f>CN23*[5]QCI!$Y26*[5]QCI!$R26/100</f>
        <v>72917.510833216671</v>
      </c>
      <c r="CP23" s="647" t="e">
        <f>CN23/100*[5]QCI!$Y26*([5]QCI!$U26+[5]QCI!$W26)</f>
        <v>#REF!</v>
      </c>
      <c r="CQ23" s="648" t="e">
        <f>CO23+CP23</f>
        <v>#REF!</v>
      </c>
      <c r="CR23" s="646">
        <f>'[5]Percentuais do Cronograma'!CN18</f>
        <v>4.1666666666600003</v>
      </c>
      <c r="CS23" s="647">
        <f>CR23*[5]QCI!$Y26*[5]QCI!$R26/100</f>
        <v>72917.510833216671</v>
      </c>
      <c r="CT23" s="647" t="e">
        <f>CR23/100*[5]QCI!$Y26*([5]QCI!$U26+[5]QCI!$W26)</f>
        <v>#REF!</v>
      </c>
      <c r="CU23" s="648" t="e">
        <f>CS23+CT23</f>
        <v>#REF!</v>
      </c>
      <c r="CV23" s="646">
        <f>'[5]Percentuais do Cronograma'!CR18</f>
        <v>4.1666666666600003</v>
      </c>
      <c r="CW23" s="647">
        <f>CV23*[5]QCI!$Y26*[5]QCI!$R26/100</f>
        <v>72917.510833216671</v>
      </c>
      <c r="CX23" s="647" t="e">
        <f>CV23/100*[5]QCI!$Y26*([5]QCI!$U26+[5]QCI!$W26)</f>
        <v>#REF!</v>
      </c>
      <c r="CY23" s="648" t="e">
        <f>CW23+CX23</f>
        <v>#REF!</v>
      </c>
      <c r="CZ23" s="646">
        <f>'[5]Percentuais do Cronograma'!CV18</f>
        <v>4.1666666666600003</v>
      </c>
      <c r="DA23" s="647">
        <f>CZ23*[5]QCI!$Y26*[5]QCI!$R26/100</f>
        <v>72917.510833216671</v>
      </c>
      <c r="DB23" s="647" t="e">
        <f>CZ23/100*[5]QCI!$Y26*([5]QCI!$U26+[5]QCI!$W26)</f>
        <v>#REF!</v>
      </c>
      <c r="DC23" s="648" t="e">
        <f>DA23+DB23</f>
        <v>#REF!</v>
      </c>
      <c r="DD23" s="571"/>
      <c r="DE23" s="571"/>
      <c r="DF23" s="571"/>
      <c r="DG23" s="571"/>
      <c r="DH23" s="571"/>
      <c r="DI23" s="571"/>
      <c r="DJ23" s="571"/>
      <c r="DK23" s="571"/>
    </row>
    <row r="24" spans="2:115" ht="12.75" customHeight="1">
      <c r="B24" s="649"/>
      <c r="C24" s="650"/>
      <c r="D24" s="651" t="s">
        <v>674</v>
      </c>
      <c r="E24" s="652" t="s">
        <v>676</v>
      </c>
      <c r="F24" s="653">
        <f>IF(F25&lt;&gt;0,F23-F25,0)</f>
        <v>0</v>
      </c>
      <c r="G24" s="654"/>
      <c r="H24" s="655"/>
      <c r="I24" s="656"/>
      <c r="J24" s="656"/>
      <c r="K24" s="657"/>
      <c r="L24" s="658" t="e">
        <f t="shared" ref="L24:BW24" si="8">L23+H24</f>
        <v>#REF!</v>
      </c>
      <c r="M24" s="658" t="e">
        <f t="shared" si="8"/>
        <v>#REF!</v>
      </c>
      <c r="N24" s="659" t="e">
        <f t="shared" si="8"/>
        <v>#REF!</v>
      </c>
      <c r="O24" s="660" t="e">
        <f t="shared" si="8"/>
        <v>#REF!</v>
      </c>
      <c r="P24" s="661" t="e">
        <f t="shared" si="8"/>
        <v>#REF!</v>
      </c>
      <c r="Q24" s="662" t="e">
        <f t="shared" si="8"/>
        <v>#REF!</v>
      </c>
      <c r="R24" s="663" t="e">
        <f t="shared" si="8"/>
        <v>#REF!</v>
      </c>
      <c r="S24" s="664" t="e">
        <f t="shared" si="8"/>
        <v>#REF!</v>
      </c>
      <c r="T24" s="661" t="e">
        <f t="shared" si="8"/>
        <v>#REF!</v>
      </c>
      <c r="U24" s="662" t="e">
        <f t="shared" si="8"/>
        <v>#REF!</v>
      </c>
      <c r="V24" s="663" t="e">
        <f t="shared" si="8"/>
        <v>#REF!</v>
      </c>
      <c r="W24" s="664" t="e">
        <f t="shared" si="8"/>
        <v>#REF!</v>
      </c>
      <c r="X24" s="661" t="e">
        <f t="shared" si="8"/>
        <v>#REF!</v>
      </c>
      <c r="Y24" s="662" t="e">
        <f t="shared" si="8"/>
        <v>#REF!</v>
      </c>
      <c r="Z24" s="663" t="e">
        <f t="shared" si="8"/>
        <v>#REF!</v>
      </c>
      <c r="AA24" s="664" t="e">
        <f t="shared" si="8"/>
        <v>#REF!</v>
      </c>
      <c r="AB24" s="661" t="e">
        <f t="shared" si="8"/>
        <v>#REF!</v>
      </c>
      <c r="AC24" s="662" t="e">
        <f t="shared" si="8"/>
        <v>#REF!</v>
      </c>
      <c r="AD24" s="663" t="e">
        <f t="shared" si="8"/>
        <v>#REF!</v>
      </c>
      <c r="AE24" s="664" t="e">
        <f t="shared" si="8"/>
        <v>#REF!</v>
      </c>
      <c r="AF24" s="661" t="e">
        <f t="shared" si="8"/>
        <v>#REF!</v>
      </c>
      <c r="AG24" s="662" t="e">
        <f t="shared" si="8"/>
        <v>#REF!</v>
      </c>
      <c r="AH24" s="663" t="e">
        <f t="shared" si="8"/>
        <v>#REF!</v>
      </c>
      <c r="AI24" s="664" t="e">
        <f t="shared" si="8"/>
        <v>#REF!</v>
      </c>
      <c r="AJ24" s="661" t="e">
        <f t="shared" si="8"/>
        <v>#REF!</v>
      </c>
      <c r="AK24" s="662" t="e">
        <f t="shared" si="8"/>
        <v>#REF!</v>
      </c>
      <c r="AL24" s="663" t="e">
        <f t="shared" si="8"/>
        <v>#REF!</v>
      </c>
      <c r="AM24" s="664" t="e">
        <f t="shared" si="8"/>
        <v>#REF!</v>
      </c>
      <c r="AN24" s="661" t="e">
        <f t="shared" si="8"/>
        <v>#REF!</v>
      </c>
      <c r="AO24" s="662" t="e">
        <f t="shared" si="8"/>
        <v>#REF!</v>
      </c>
      <c r="AP24" s="663" t="e">
        <f t="shared" si="8"/>
        <v>#REF!</v>
      </c>
      <c r="AQ24" s="664" t="e">
        <f t="shared" si="8"/>
        <v>#REF!</v>
      </c>
      <c r="AR24" s="661" t="e">
        <f t="shared" si="8"/>
        <v>#REF!</v>
      </c>
      <c r="AS24" s="662" t="e">
        <f t="shared" si="8"/>
        <v>#REF!</v>
      </c>
      <c r="AT24" s="663" t="e">
        <f t="shared" si="8"/>
        <v>#REF!</v>
      </c>
      <c r="AU24" s="664" t="e">
        <f t="shared" si="8"/>
        <v>#REF!</v>
      </c>
      <c r="AV24" s="661" t="e">
        <f t="shared" si="8"/>
        <v>#REF!</v>
      </c>
      <c r="AW24" s="662" t="e">
        <f t="shared" si="8"/>
        <v>#REF!</v>
      </c>
      <c r="AX24" s="663" t="e">
        <f t="shared" si="8"/>
        <v>#REF!</v>
      </c>
      <c r="AY24" s="664" t="e">
        <f t="shared" si="8"/>
        <v>#REF!</v>
      </c>
      <c r="AZ24" s="661" t="e">
        <f t="shared" si="8"/>
        <v>#REF!</v>
      </c>
      <c r="BA24" s="662" t="e">
        <f t="shared" si="8"/>
        <v>#REF!</v>
      </c>
      <c r="BB24" s="663" t="e">
        <f t="shared" si="8"/>
        <v>#REF!</v>
      </c>
      <c r="BC24" s="664" t="e">
        <f t="shared" si="8"/>
        <v>#REF!</v>
      </c>
      <c r="BD24" s="661" t="e">
        <f t="shared" si="8"/>
        <v>#REF!</v>
      </c>
      <c r="BE24" s="662" t="e">
        <f t="shared" si="8"/>
        <v>#REF!</v>
      </c>
      <c r="BF24" s="663" t="e">
        <f t="shared" si="8"/>
        <v>#REF!</v>
      </c>
      <c r="BG24" s="664" t="e">
        <f t="shared" si="8"/>
        <v>#REF!</v>
      </c>
      <c r="BH24" s="661" t="e">
        <f t="shared" si="8"/>
        <v>#REF!</v>
      </c>
      <c r="BI24" s="662" t="e">
        <f t="shared" si="8"/>
        <v>#REF!</v>
      </c>
      <c r="BJ24" s="663" t="e">
        <f t="shared" si="8"/>
        <v>#REF!</v>
      </c>
      <c r="BK24" s="664" t="e">
        <f t="shared" si="8"/>
        <v>#REF!</v>
      </c>
      <c r="BL24" s="661" t="e">
        <f t="shared" si="8"/>
        <v>#REF!</v>
      </c>
      <c r="BM24" s="662" t="e">
        <f t="shared" si="8"/>
        <v>#REF!</v>
      </c>
      <c r="BN24" s="663" t="e">
        <f t="shared" si="8"/>
        <v>#REF!</v>
      </c>
      <c r="BO24" s="664" t="e">
        <f t="shared" si="8"/>
        <v>#REF!</v>
      </c>
      <c r="BP24" s="661" t="e">
        <f t="shared" si="8"/>
        <v>#REF!</v>
      </c>
      <c r="BQ24" s="662" t="e">
        <f t="shared" si="8"/>
        <v>#REF!</v>
      </c>
      <c r="BR24" s="663" t="e">
        <f t="shared" si="8"/>
        <v>#REF!</v>
      </c>
      <c r="BS24" s="664" t="e">
        <f t="shared" si="8"/>
        <v>#REF!</v>
      </c>
      <c r="BT24" s="661" t="e">
        <f t="shared" si="8"/>
        <v>#REF!</v>
      </c>
      <c r="BU24" s="662" t="e">
        <f t="shared" si="8"/>
        <v>#REF!</v>
      </c>
      <c r="BV24" s="663" t="e">
        <f t="shared" si="8"/>
        <v>#REF!</v>
      </c>
      <c r="BW24" s="664" t="e">
        <f t="shared" si="8"/>
        <v>#REF!</v>
      </c>
      <c r="BX24" s="661" t="e">
        <f t="shared" ref="BX24:DC24" si="9">BX23+BT24</f>
        <v>#REF!</v>
      </c>
      <c r="BY24" s="662" t="e">
        <f t="shared" si="9"/>
        <v>#REF!</v>
      </c>
      <c r="BZ24" s="663" t="e">
        <f t="shared" si="9"/>
        <v>#REF!</v>
      </c>
      <c r="CA24" s="664" t="e">
        <f t="shared" si="9"/>
        <v>#REF!</v>
      </c>
      <c r="CB24" s="661" t="e">
        <f t="shared" si="9"/>
        <v>#REF!</v>
      </c>
      <c r="CC24" s="662" t="e">
        <f t="shared" si="9"/>
        <v>#REF!</v>
      </c>
      <c r="CD24" s="663" t="e">
        <f t="shared" si="9"/>
        <v>#REF!</v>
      </c>
      <c r="CE24" s="664" t="e">
        <f t="shared" si="9"/>
        <v>#REF!</v>
      </c>
      <c r="CF24" s="661" t="e">
        <f t="shared" si="9"/>
        <v>#REF!</v>
      </c>
      <c r="CG24" s="662" t="e">
        <f t="shared" si="9"/>
        <v>#REF!</v>
      </c>
      <c r="CH24" s="663" t="e">
        <f t="shared" si="9"/>
        <v>#REF!</v>
      </c>
      <c r="CI24" s="664" t="e">
        <f t="shared" si="9"/>
        <v>#REF!</v>
      </c>
      <c r="CJ24" s="661" t="e">
        <f t="shared" si="9"/>
        <v>#REF!</v>
      </c>
      <c r="CK24" s="662" t="e">
        <f t="shared" si="9"/>
        <v>#REF!</v>
      </c>
      <c r="CL24" s="663" t="e">
        <f t="shared" si="9"/>
        <v>#REF!</v>
      </c>
      <c r="CM24" s="664" t="e">
        <f t="shared" si="9"/>
        <v>#REF!</v>
      </c>
      <c r="CN24" s="661" t="e">
        <f t="shared" si="9"/>
        <v>#REF!</v>
      </c>
      <c r="CO24" s="662" t="e">
        <f t="shared" si="9"/>
        <v>#REF!</v>
      </c>
      <c r="CP24" s="663" t="e">
        <f t="shared" si="9"/>
        <v>#REF!</v>
      </c>
      <c r="CQ24" s="664" t="e">
        <f t="shared" si="9"/>
        <v>#REF!</v>
      </c>
      <c r="CR24" s="661" t="e">
        <f t="shared" si="9"/>
        <v>#REF!</v>
      </c>
      <c r="CS24" s="662" t="e">
        <f t="shared" si="9"/>
        <v>#REF!</v>
      </c>
      <c r="CT24" s="663" t="e">
        <f t="shared" si="9"/>
        <v>#REF!</v>
      </c>
      <c r="CU24" s="664" t="e">
        <f t="shared" si="9"/>
        <v>#REF!</v>
      </c>
      <c r="CV24" s="661" t="e">
        <f t="shared" si="9"/>
        <v>#REF!</v>
      </c>
      <c r="CW24" s="662" t="e">
        <f t="shared" si="9"/>
        <v>#REF!</v>
      </c>
      <c r="CX24" s="663" t="e">
        <f t="shared" si="9"/>
        <v>#REF!</v>
      </c>
      <c r="CY24" s="664" t="e">
        <f t="shared" si="9"/>
        <v>#REF!</v>
      </c>
      <c r="CZ24" s="661" t="e">
        <f t="shared" si="9"/>
        <v>#REF!</v>
      </c>
      <c r="DA24" s="662" t="e">
        <f t="shared" si="9"/>
        <v>#REF!</v>
      </c>
      <c r="DB24" s="663" t="e">
        <f t="shared" si="9"/>
        <v>#REF!</v>
      </c>
      <c r="DC24" s="664" t="e">
        <f t="shared" si="9"/>
        <v>#REF!</v>
      </c>
      <c r="DD24" s="571"/>
      <c r="DE24" s="571"/>
      <c r="DF24" s="571"/>
      <c r="DG24" s="571"/>
      <c r="DH24" s="571"/>
      <c r="DI24" s="571"/>
      <c r="DJ24" s="571"/>
      <c r="DK24" s="571"/>
    </row>
    <row r="25" spans="2:115" ht="12.75" customHeight="1">
      <c r="B25" s="649"/>
      <c r="C25" s="650"/>
      <c r="D25" s="665" t="s">
        <v>677</v>
      </c>
      <c r="E25" s="666" t="s">
        <v>678</v>
      </c>
      <c r="F25" s="667"/>
      <c r="G25" s="668">
        <f>IF(F25=0,0,F25/F$115)</f>
        <v>0</v>
      </c>
      <c r="H25" s="669"/>
      <c r="I25" s="670"/>
      <c r="J25" s="670"/>
      <c r="K25" s="671"/>
      <c r="L25" s="672">
        <f>IF(O25&lt;&gt;0,(O25/$F25)*100,0)</f>
        <v>0</v>
      </c>
      <c r="M25" s="672">
        <f>ROUND(O25*[5]QCI!$R$16,2)</f>
        <v>0</v>
      </c>
      <c r="N25" s="673">
        <f>O25-M25</f>
        <v>0</v>
      </c>
      <c r="O25" s="674"/>
      <c r="P25" s="675">
        <f>IF(S25&lt;&gt;0,(S25/$F25)*100,0)</f>
        <v>0</v>
      </c>
      <c r="Q25" s="672">
        <f>ROUND(S25*[5]QCI!$R$16,2)</f>
        <v>0</v>
      </c>
      <c r="R25" s="672">
        <f>S25-Q25</f>
        <v>0</v>
      </c>
      <c r="S25" s="674"/>
      <c r="T25" s="675">
        <f>IF(W25&lt;&gt;0,(W25/$F25)*100,0)</f>
        <v>0</v>
      </c>
      <c r="U25" s="672">
        <f>ROUND(W25*[5]QCI!$R$16,2)</f>
        <v>0</v>
      </c>
      <c r="V25" s="672">
        <f>W25-U25</f>
        <v>0</v>
      </c>
      <c r="W25" s="674"/>
      <c r="X25" s="675">
        <f>IF(AA25&lt;&gt;0,(AA25/$F25)*100,0)</f>
        <v>0</v>
      </c>
      <c r="Y25" s="672">
        <f>ROUND(AA25*[5]QCI!$R$16,2)</f>
        <v>0</v>
      </c>
      <c r="Z25" s="672">
        <f>AA25-Y25</f>
        <v>0</v>
      </c>
      <c r="AA25" s="674"/>
      <c r="AB25" s="675">
        <f>IF(AE25&lt;&gt;0,(AE25/$F25)*100,0)</f>
        <v>0</v>
      </c>
      <c r="AC25" s="672">
        <f>ROUND(AE25*[5]QCI!$R$16,2)</f>
        <v>0</v>
      </c>
      <c r="AD25" s="672">
        <f>AE25-AC25</f>
        <v>0</v>
      </c>
      <c r="AE25" s="674"/>
      <c r="AF25" s="675">
        <f>IF(AI25&lt;&gt;0,(AI25/$F25)*100,0)</f>
        <v>0</v>
      </c>
      <c r="AG25" s="672">
        <f>ROUND(AI25*[5]QCI!$R$16,2)</f>
        <v>0</v>
      </c>
      <c r="AH25" s="672">
        <f>AI25-AG25</f>
        <v>0</v>
      </c>
      <c r="AI25" s="674"/>
      <c r="AJ25" s="675">
        <f>IF(AM25&lt;&gt;0,(AM25/$F25)*100,0)</f>
        <v>0</v>
      </c>
      <c r="AK25" s="672">
        <f>ROUND(AM25*[5]QCI!$R$16,2)</f>
        <v>0</v>
      </c>
      <c r="AL25" s="672">
        <f>AM25-AK25</f>
        <v>0</v>
      </c>
      <c r="AM25" s="674"/>
      <c r="AN25" s="675">
        <f>IF(AQ25&lt;&gt;0,(AQ25/$F25)*100,0)</f>
        <v>0</v>
      </c>
      <c r="AO25" s="672">
        <f>ROUND(AQ25*[5]QCI!$R$16,2)</f>
        <v>0</v>
      </c>
      <c r="AP25" s="672">
        <f>AQ25-AO25</f>
        <v>0</v>
      </c>
      <c r="AQ25" s="674"/>
      <c r="AR25" s="675">
        <f>IF(AU25&lt;&gt;0,(AU25/$F25)*100,0)</f>
        <v>0</v>
      </c>
      <c r="AS25" s="672">
        <f>ROUND(AU25*[5]QCI!$R$16,2)</f>
        <v>0</v>
      </c>
      <c r="AT25" s="672">
        <f>AU25-AS25</f>
        <v>0</v>
      </c>
      <c r="AU25" s="674"/>
      <c r="AV25" s="675">
        <f>IF(AY25&lt;&gt;0,(AY25/$F25)*100,0)</f>
        <v>0</v>
      </c>
      <c r="AW25" s="672">
        <f>ROUND(AY25*[5]QCI!$R$16,2)</f>
        <v>0</v>
      </c>
      <c r="AX25" s="672">
        <f>AY25-AW25</f>
        <v>0</v>
      </c>
      <c r="AY25" s="674"/>
      <c r="AZ25" s="675">
        <f>IF(BC25&lt;&gt;0,(BC25/$F25)*100,0)</f>
        <v>0</v>
      </c>
      <c r="BA25" s="672">
        <f>ROUND(BC25*[5]QCI!$R$16,2)</f>
        <v>0</v>
      </c>
      <c r="BB25" s="672">
        <f>BC25-BA25</f>
        <v>0</v>
      </c>
      <c r="BC25" s="674"/>
      <c r="BD25" s="675">
        <f>IF(BG25&lt;&gt;0,(BG25/$F25)*100,0)</f>
        <v>0</v>
      </c>
      <c r="BE25" s="672">
        <f>ROUND(BG25*[5]QCI!$R$16,2)</f>
        <v>0</v>
      </c>
      <c r="BF25" s="672">
        <f>BG25-BE25</f>
        <v>0</v>
      </c>
      <c r="BG25" s="674"/>
      <c r="BH25" s="675">
        <f>IF(BK25&lt;&gt;0,(BK25/$F25)*100,0)</f>
        <v>0</v>
      </c>
      <c r="BI25" s="672">
        <f>ROUND(BK25*[5]QCI!$R$16,2)</f>
        <v>0</v>
      </c>
      <c r="BJ25" s="672">
        <f>BK25-BI25</f>
        <v>0</v>
      </c>
      <c r="BK25" s="674"/>
      <c r="BL25" s="675">
        <f>IF(BO25&lt;&gt;0,(BO25/$F25)*100,0)</f>
        <v>0</v>
      </c>
      <c r="BM25" s="672">
        <f>ROUND(BO25*[5]QCI!$R$16,2)</f>
        <v>0</v>
      </c>
      <c r="BN25" s="672">
        <f>BO25-BM25</f>
        <v>0</v>
      </c>
      <c r="BO25" s="674"/>
      <c r="BP25" s="675">
        <f>IF(BS25&lt;&gt;0,(BS25/$F25)*100,0)</f>
        <v>0</v>
      </c>
      <c r="BQ25" s="672">
        <f>ROUND(BS25*[5]QCI!$R$16,2)</f>
        <v>0</v>
      </c>
      <c r="BR25" s="672">
        <f>BS25-BQ25</f>
        <v>0</v>
      </c>
      <c r="BS25" s="674"/>
      <c r="BT25" s="675">
        <f>IF(BW25&lt;&gt;0,(BW25/$F25)*100,0)</f>
        <v>0</v>
      </c>
      <c r="BU25" s="672">
        <f>ROUND(BW25*[5]QCI!$R$16,2)</f>
        <v>0</v>
      </c>
      <c r="BV25" s="672">
        <f>BW25-BU25</f>
        <v>0</v>
      </c>
      <c r="BW25" s="674"/>
      <c r="BX25" s="675">
        <f>IF(CA25&lt;&gt;0,(CA25/$F25)*100,0)</f>
        <v>0</v>
      </c>
      <c r="BY25" s="672">
        <f>ROUND(CA25*[5]QCI!$R$16,2)</f>
        <v>0</v>
      </c>
      <c r="BZ25" s="672">
        <f>CA25-BY25</f>
        <v>0</v>
      </c>
      <c r="CA25" s="674"/>
      <c r="CB25" s="675">
        <f>IF(CE25&lt;&gt;0,(CE25/$F25)*100,0)</f>
        <v>0</v>
      </c>
      <c r="CC25" s="672">
        <f>ROUND(CE25*[5]QCI!$R$16,2)</f>
        <v>0</v>
      </c>
      <c r="CD25" s="672">
        <f>CE25-CC25</f>
        <v>0</v>
      </c>
      <c r="CE25" s="674"/>
      <c r="CF25" s="675">
        <f>IF(CI25&lt;&gt;0,(CI25/$F25)*100,0)</f>
        <v>0</v>
      </c>
      <c r="CG25" s="672">
        <f>ROUND(CI25*[5]QCI!$R$16,2)</f>
        <v>0</v>
      </c>
      <c r="CH25" s="672">
        <f>CI25-CG25</f>
        <v>0</v>
      </c>
      <c r="CI25" s="674"/>
      <c r="CJ25" s="675">
        <f>IF(CM25&lt;&gt;0,(CM25/$F25)*100,0)</f>
        <v>0</v>
      </c>
      <c r="CK25" s="672">
        <f>ROUND(CM25*[5]QCI!$R$16,2)</f>
        <v>0</v>
      </c>
      <c r="CL25" s="672">
        <f>CM25-CK25</f>
        <v>0</v>
      </c>
      <c r="CM25" s="674"/>
      <c r="CN25" s="675">
        <f>IF(CQ25&lt;&gt;0,(CQ25/$F25)*100,0)</f>
        <v>0</v>
      </c>
      <c r="CO25" s="672">
        <f>ROUND(CQ25*[5]QCI!$R$16,2)</f>
        <v>0</v>
      </c>
      <c r="CP25" s="672">
        <f>CQ25-CO25</f>
        <v>0</v>
      </c>
      <c r="CQ25" s="674"/>
      <c r="CR25" s="675">
        <f>IF(CU25&lt;&gt;0,(CU25/$F25)*100,0)</f>
        <v>0</v>
      </c>
      <c r="CS25" s="672">
        <f>ROUND(CU25*[5]QCI!$R$16,2)</f>
        <v>0</v>
      </c>
      <c r="CT25" s="672">
        <f>CU25-CS25</f>
        <v>0</v>
      </c>
      <c r="CU25" s="674"/>
      <c r="CV25" s="675">
        <f>IF(CY25&lt;&gt;0,(CY25/$F25)*100,0)</f>
        <v>0</v>
      </c>
      <c r="CW25" s="672">
        <f>ROUND(CY25*[5]QCI!$R$16,2)</f>
        <v>0</v>
      </c>
      <c r="CX25" s="672">
        <f>CY25-CW25</f>
        <v>0</v>
      </c>
      <c r="CY25" s="674"/>
      <c r="CZ25" s="675">
        <f>IF(DC25&lt;&gt;0,(DC25/$F25)*100,0)</f>
        <v>0</v>
      </c>
      <c r="DA25" s="672">
        <f>ROUND(DC25*[5]QCI!$R$16,2)</f>
        <v>0</v>
      </c>
      <c r="DB25" s="672">
        <f>DC25-DA25</f>
        <v>0</v>
      </c>
      <c r="DC25" s="674"/>
      <c r="DD25" s="571"/>
      <c r="DE25" s="571"/>
      <c r="DF25" s="571"/>
      <c r="DG25" s="571"/>
      <c r="DH25" s="571"/>
      <c r="DI25" s="571"/>
      <c r="DJ25" s="571"/>
      <c r="DK25" s="571"/>
    </row>
    <row r="26" spans="2:115" ht="12.75" customHeight="1">
      <c r="B26" s="688"/>
      <c r="C26" s="650"/>
      <c r="D26" s="676" t="s">
        <v>679</v>
      </c>
      <c r="E26" s="677" t="s">
        <v>680</v>
      </c>
      <c r="F26" s="678">
        <f>IF(F25=0,F23,F25)</f>
        <v>1750020.26</v>
      </c>
      <c r="G26" s="679"/>
      <c r="H26" s="680"/>
      <c r="I26" s="681"/>
      <c r="J26" s="681"/>
      <c r="K26" s="682"/>
      <c r="L26" s="683">
        <f t="shared" ref="L26:BW26" si="10">L25+H26</f>
        <v>0</v>
      </c>
      <c r="M26" s="683">
        <f t="shared" si="10"/>
        <v>0</v>
      </c>
      <c r="N26" s="684">
        <f t="shared" si="10"/>
        <v>0</v>
      </c>
      <c r="O26" s="685" t="e">
        <f>#REF!</f>
        <v>#REF!</v>
      </c>
      <c r="P26" s="686">
        <f t="shared" si="10"/>
        <v>0</v>
      </c>
      <c r="Q26" s="683">
        <f t="shared" si="10"/>
        <v>0</v>
      </c>
      <c r="R26" s="683">
        <f t="shared" si="10"/>
        <v>0</v>
      </c>
      <c r="S26" s="685" t="e">
        <f t="shared" si="10"/>
        <v>#REF!</v>
      </c>
      <c r="T26" s="686">
        <f t="shared" si="10"/>
        <v>0</v>
      </c>
      <c r="U26" s="683">
        <f t="shared" si="10"/>
        <v>0</v>
      </c>
      <c r="V26" s="683">
        <f t="shared" si="10"/>
        <v>0</v>
      </c>
      <c r="W26" s="685" t="e">
        <f t="shared" si="10"/>
        <v>#REF!</v>
      </c>
      <c r="X26" s="686">
        <f t="shared" si="10"/>
        <v>0</v>
      </c>
      <c r="Y26" s="683">
        <f t="shared" si="10"/>
        <v>0</v>
      </c>
      <c r="Z26" s="683">
        <f t="shared" si="10"/>
        <v>0</v>
      </c>
      <c r="AA26" s="685" t="e">
        <f t="shared" si="10"/>
        <v>#REF!</v>
      </c>
      <c r="AB26" s="686">
        <f t="shared" si="10"/>
        <v>0</v>
      </c>
      <c r="AC26" s="683">
        <f t="shared" si="10"/>
        <v>0</v>
      </c>
      <c r="AD26" s="683">
        <f t="shared" si="10"/>
        <v>0</v>
      </c>
      <c r="AE26" s="685" t="e">
        <f t="shared" si="10"/>
        <v>#REF!</v>
      </c>
      <c r="AF26" s="686">
        <f t="shared" si="10"/>
        <v>0</v>
      </c>
      <c r="AG26" s="683">
        <f t="shared" si="10"/>
        <v>0</v>
      </c>
      <c r="AH26" s="683">
        <f t="shared" si="10"/>
        <v>0</v>
      </c>
      <c r="AI26" s="685" t="e">
        <f t="shared" si="10"/>
        <v>#REF!</v>
      </c>
      <c r="AJ26" s="686">
        <f t="shared" si="10"/>
        <v>0</v>
      </c>
      <c r="AK26" s="683">
        <f t="shared" si="10"/>
        <v>0</v>
      </c>
      <c r="AL26" s="683">
        <f t="shared" si="10"/>
        <v>0</v>
      </c>
      <c r="AM26" s="685" t="e">
        <f t="shared" si="10"/>
        <v>#REF!</v>
      </c>
      <c r="AN26" s="686">
        <f t="shared" si="10"/>
        <v>0</v>
      </c>
      <c r="AO26" s="683">
        <f t="shared" si="10"/>
        <v>0</v>
      </c>
      <c r="AP26" s="683">
        <f t="shared" si="10"/>
        <v>0</v>
      </c>
      <c r="AQ26" s="685" t="e">
        <f t="shared" si="10"/>
        <v>#REF!</v>
      </c>
      <c r="AR26" s="686">
        <f t="shared" si="10"/>
        <v>0</v>
      </c>
      <c r="AS26" s="683">
        <f t="shared" si="10"/>
        <v>0</v>
      </c>
      <c r="AT26" s="683">
        <f t="shared" si="10"/>
        <v>0</v>
      </c>
      <c r="AU26" s="685" t="e">
        <f t="shared" si="10"/>
        <v>#REF!</v>
      </c>
      <c r="AV26" s="686">
        <f t="shared" si="10"/>
        <v>0</v>
      </c>
      <c r="AW26" s="683">
        <f t="shared" si="10"/>
        <v>0</v>
      </c>
      <c r="AX26" s="683">
        <f t="shared" si="10"/>
        <v>0</v>
      </c>
      <c r="AY26" s="685" t="e">
        <f t="shared" si="10"/>
        <v>#REF!</v>
      </c>
      <c r="AZ26" s="686">
        <f t="shared" si="10"/>
        <v>0</v>
      </c>
      <c r="BA26" s="683">
        <f t="shared" si="10"/>
        <v>0</v>
      </c>
      <c r="BB26" s="683">
        <f t="shared" si="10"/>
        <v>0</v>
      </c>
      <c r="BC26" s="685" t="e">
        <f t="shared" si="10"/>
        <v>#REF!</v>
      </c>
      <c r="BD26" s="686">
        <f t="shared" si="10"/>
        <v>0</v>
      </c>
      <c r="BE26" s="683">
        <f t="shared" si="10"/>
        <v>0</v>
      </c>
      <c r="BF26" s="683">
        <f t="shared" si="10"/>
        <v>0</v>
      </c>
      <c r="BG26" s="685" t="e">
        <f t="shared" si="10"/>
        <v>#REF!</v>
      </c>
      <c r="BH26" s="686">
        <f t="shared" si="10"/>
        <v>0</v>
      </c>
      <c r="BI26" s="683">
        <f t="shared" si="10"/>
        <v>0</v>
      </c>
      <c r="BJ26" s="683">
        <f t="shared" si="10"/>
        <v>0</v>
      </c>
      <c r="BK26" s="685" t="e">
        <f t="shared" si="10"/>
        <v>#REF!</v>
      </c>
      <c r="BL26" s="686">
        <f t="shared" si="10"/>
        <v>0</v>
      </c>
      <c r="BM26" s="683">
        <f t="shared" si="10"/>
        <v>0</v>
      </c>
      <c r="BN26" s="683">
        <f t="shared" si="10"/>
        <v>0</v>
      </c>
      <c r="BO26" s="685" t="e">
        <f t="shared" si="10"/>
        <v>#REF!</v>
      </c>
      <c r="BP26" s="686">
        <f t="shared" si="10"/>
        <v>0</v>
      </c>
      <c r="BQ26" s="683">
        <f t="shared" si="10"/>
        <v>0</v>
      </c>
      <c r="BR26" s="683">
        <f t="shared" si="10"/>
        <v>0</v>
      </c>
      <c r="BS26" s="685" t="e">
        <f t="shared" si="10"/>
        <v>#REF!</v>
      </c>
      <c r="BT26" s="686">
        <f t="shared" si="10"/>
        <v>0</v>
      </c>
      <c r="BU26" s="683">
        <f t="shared" si="10"/>
        <v>0</v>
      </c>
      <c r="BV26" s="683">
        <f t="shared" si="10"/>
        <v>0</v>
      </c>
      <c r="BW26" s="685" t="e">
        <f t="shared" si="10"/>
        <v>#REF!</v>
      </c>
      <c r="BX26" s="686">
        <f t="shared" ref="BX26:DC26" si="11">BX25+BT26</f>
        <v>0</v>
      </c>
      <c r="BY26" s="683">
        <f t="shared" si="11"/>
        <v>0</v>
      </c>
      <c r="BZ26" s="683">
        <f t="shared" si="11"/>
        <v>0</v>
      </c>
      <c r="CA26" s="685" t="e">
        <f t="shared" si="11"/>
        <v>#REF!</v>
      </c>
      <c r="CB26" s="686">
        <f t="shared" si="11"/>
        <v>0</v>
      </c>
      <c r="CC26" s="683">
        <f t="shared" si="11"/>
        <v>0</v>
      </c>
      <c r="CD26" s="683">
        <f t="shared" si="11"/>
        <v>0</v>
      </c>
      <c r="CE26" s="685" t="e">
        <f t="shared" si="11"/>
        <v>#REF!</v>
      </c>
      <c r="CF26" s="686">
        <f t="shared" si="11"/>
        <v>0</v>
      </c>
      <c r="CG26" s="683">
        <f t="shared" si="11"/>
        <v>0</v>
      </c>
      <c r="CH26" s="683">
        <f t="shared" si="11"/>
        <v>0</v>
      </c>
      <c r="CI26" s="685" t="e">
        <f t="shared" si="11"/>
        <v>#REF!</v>
      </c>
      <c r="CJ26" s="686">
        <f t="shared" si="11"/>
        <v>0</v>
      </c>
      <c r="CK26" s="683">
        <f t="shared" si="11"/>
        <v>0</v>
      </c>
      <c r="CL26" s="683">
        <f t="shared" si="11"/>
        <v>0</v>
      </c>
      <c r="CM26" s="685" t="e">
        <f t="shared" si="11"/>
        <v>#REF!</v>
      </c>
      <c r="CN26" s="686">
        <f t="shared" si="11"/>
        <v>0</v>
      </c>
      <c r="CO26" s="683">
        <f t="shared" si="11"/>
        <v>0</v>
      </c>
      <c r="CP26" s="683">
        <f t="shared" si="11"/>
        <v>0</v>
      </c>
      <c r="CQ26" s="685" t="e">
        <f t="shared" si="11"/>
        <v>#REF!</v>
      </c>
      <c r="CR26" s="686">
        <f t="shared" si="11"/>
        <v>0</v>
      </c>
      <c r="CS26" s="683">
        <f t="shared" si="11"/>
        <v>0</v>
      </c>
      <c r="CT26" s="683">
        <f t="shared" si="11"/>
        <v>0</v>
      </c>
      <c r="CU26" s="685" t="e">
        <f t="shared" si="11"/>
        <v>#REF!</v>
      </c>
      <c r="CV26" s="686">
        <f t="shared" si="11"/>
        <v>0</v>
      </c>
      <c r="CW26" s="683">
        <f t="shared" si="11"/>
        <v>0</v>
      </c>
      <c r="CX26" s="683">
        <f t="shared" si="11"/>
        <v>0</v>
      </c>
      <c r="CY26" s="685" t="e">
        <f t="shared" si="11"/>
        <v>#REF!</v>
      </c>
      <c r="CZ26" s="686">
        <f t="shared" si="11"/>
        <v>0</v>
      </c>
      <c r="DA26" s="683">
        <f t="shared" si="11"/>
        <v>0</v>
      </c>
      <c r="DB26" s="683">
        <f t="shared" si="11"/>
        <v>0</v>
      </c>
      <c r="DC26" s="685" t="e">
        <f t="shared" si="11"/>
        <v>#REF!</v>
      </c>
      <c r="DD26" s="571"/>
      <c r="DE26" s="571"/>
      <c r="DF26" s="571"/>
      <c r="DG26" s="571"/>
      <c r="DH26" s="571"/>
      <c r="DI26" s="571"/>
      <c r="DJ26" s="571"/>
      <c r="DK26" s="571"/>
    </row>
    <row r="27" spans="2:115" ht="12.75" customHeight="1">
      <c r="B27" s="633">
        <v>4</v>
      </c>
      <c r="C27" s="687" t="str">
        <f>[5]QCI!C31</f>
        <v>Regularização Fundiária</v>
      </c>
      <c r="D27" s="635" t="s">
        <v>674</v>
      </c>
      <c r="E27" s="636" t="s">
        <v>675</v>
      </c>
      <c r="F27" s="637">
        <f>[5]QCI!Y31</f>
        <v>950500</v>
      </c>
      <c r="G27" s="638">
        <f>'[5]Percentuais do Cronograma'!G19</f>
        <v>1.7561464645986725E-2</v>
      </c>
      <c r="H27" s="639"/>
      <c r="I27" s="640"/>
      <c r="J27" s="640"/>
      <c r="K27" s="641"/>
      <c r="L27" s="642">
        <f>'[5]Percentuais do Cronograma'!H19</f>
        <v>3.225806451612903</v>
      </c>
      <c r="M27" s="643">
        <f>L27*[5]QCI!$Y31*[5]QCI!$R31/100</f>
        <v>30661.290322580644</v>
      </c>
      <c r="N27" s="644" t="e">
        <f>L27/100*[5]QCI!$Y31*([5]QCI!$U31+[5]QCI!$W31)</f>
        <v>#REF!</v>
      </c>
      <c r="O27" s="645">
        <f>TERRAPLENAGEM!F30</f>
        <v>0</v>
      </c>
      <c r="P27" s="646">
        <f>'[5]Percentuais do Cronograma'!L19</f>
        <v>3.4903815535682967</v>
      </c>
      <c r="Q27" s="647">
        <f>P27*[5]QCI!$Y31*[5]QCI!$R31/100</f>
        <v>33176.07666666666</v>
      </c>
      <c r="R27" s="647" t="e">
        <f>P27/100*[5]QCI!$Y31*([5]QCI!$U31+[5]QCI!$W31)</f>
        <v>#REF!</v>
      </c>
      <c r="S27" s="648" t="e">
        <f>Q27+R27</f>
        <v>#REF!</v>
      </c>
      <c r="T27" s="646">
        <f>'[5]Percentuais do Cronograma'!P19</f>
        <v>3.7244425740838145</v>
      </c>
      <c r="U27" s="647">
        <f>T27*[5]QCI!$Y31*[5]QCI!$R31/100</f>
        <v>35400.826666666653</v>
      </c>
      <c r="V27" s="647" t="e">
        <f>T27/100*[5]QCI!$Y31*([5]QCI!$U31+[5]QCI!$W31)</f>
        <v>#REF!</v>
      </c>
      <c r="W27" s="648" t="e">
        <f>U27+V27</f>
        <v>#REF!</v>
      </c>
      <c r="X27" s="646">
        <f>'[5]Percentuais do Cronograma'!T19</f>
        <v>3.107819743994388</v>
      </c>
      <c r="Y27" s="647">
        <f>X27*[5]QCI!$Y31*[5]QCI!$R31/100</f>
        <v>29539.826666666657</v>
      </c>
      <c r="Z27" s="647" t="e">
        <f>X27/100*[5]QCI!$Y31*([5]QCI!$U31+[5]QCI!$W31)</f>
        <v>#REF!</v>
      </c>
      <c r="AA27" s="648" t="e">
        <f>Y27+Z27</f>
        <v>#REF!</v>
      </c>
      <c r="AB27" s="646">
        <f>'[5]Percentuais do Cronograma'!X19</f>
        <v>9.0607666140627749</v>
      </c>
      <c r="AC27" s="647">
        <f>AB27*[5]QCI!$Y31*[5]QCI!$R31/100</f>
        <v>86122.586666666684</v>
      </c>
      <c r="AD27" s="647" t="e">
        <f>AB27/100*[5]QCI!$Y31*([5]QCI!$U31+[5]QCI!$W31)</f>
        <v>#REF!</v>
      </c>
      <c r="AE27" s="648" t="e">
        <f>AC27+AD27</f>
        <v>#REF!</v>
      </c>
      <c r="AF27" s="646">
        <f>'[5]Percentuais do Cronograma'!AB19</f>
        <v>3.0969580922321587</v>
      </c>
      <c r="AG27" s="647">
        <f>AF27*[5]QCI!$Y31*[5]QCI!$R31/100</f>
        <v>29436.58666666667</v>
      </c>
      <c r="AH27" s="647" t="e">
        <f>AF27/100*[5]QCI!$Y31*([5]QCI!$U31+[5]QCI!$W31)</f>
        <v>#REF!</v>
      </c>
      <c r="AI27" s="648" t="e">
        <f>AG27+AH27</f>
        <v>#REF!</v>
      </c>
      <c r="AJ27" s="646">
        <f>'[5]Percentuais do Cronograma'!AF19</f>
        <v>3.2927497808171142</v>
      </c>
      <c r="AK27" s="647">
        <f>AJ27*[5]QCI!$Y31*[5]QCI!$R31/100</f>
        <v>31297.58666666667</v>
      </c>
      <c r="AL27" s="647" t="e">
        <f>AJ27/100*[5]QCI!$Y31*([5]QCI!$U31+[5]QCI!$W31)</f>
        <v>#REF!</v>
      </c>
      <c r="AM27" s="648" t="e">
        <f>AK27+AL27</f>
        <v>#REF!</v>
      </c>
      <c r="AN27" s="646">
        <f>'[5]Percentuais do Cronograma'!AJ19</f>
        <v>3.0969580922321587</v>
      </c>
      <c r="AO27" s="647">
        <f>AN27*[5]QCI!$Y31*[5]QCI!$R31/100</f>
        <v>29436.58666666667</v>
      </c>
      <c r="AP27" s="647" t="e">
        <f>AN27/100*[5]QCI!$Y31*([5]QCI!$U31+[5]QCI!$W31)</f>
        <v>#REF!</v>
      </c>
      <c r="AQ27" s="648" t="e">
        <f>AO27+AP27</f>
        <v>#REF!</v>
      </c>
      <c r="AR27" s="646">
        <f>'[5]Percentuais do Cronograma'!AN19</f>
        <v>3.2927497808171142</v>
      </c>
      <c r="AS27" s="647">
        <f>AR27*[5]QCI!$Y31*[5]QCI!$R31/100</f>
        <v>31297.58666666667</v>
      </c>
      <c r="AT27" s="647" t="e">
        <f>AR27/100*[5]QCI!$Y31*([5]QCI!$U31+[5]QCI!$W31)</f>
        <v>#REF!</v>
      </c>
      <c r="AU27" s="648" t="e">
        <f>AS27+AT27</f>
        <v>#REF!</v>
      </c>
      <c r="AV27" s="646">
        <f>'[5]Percentuais do Cronograma'!AR19</f>
        <v>5.4970117482026986</v>
      </c>
      <c r="AW27" s="647">
        <f>AV27*[5]QCI!$Y31*[5]QCI!$R31/100</f>
        <v>52249.09666666665</v>
      </c>
      <c r="AX27" s="647" t="e">
        <f>AV27/100*[5]QCI!$Y31*([5]QCI!$U31+[5]QCI!$W31)</f>
        <v>#REF!</v>
      </c>
      <c r="AY27" s="648" t="e">
        <f>AW27+AX27</f>
        <v>#REF!</v>
      </c>
      <c r="AZ27" s="646">
        <f>'[5]Percentuais do Cronograma'!AV19</f>
        <v>5.6928034367876537</v>
      </c>
      <c r="BA27" s="647">
        <f>AZ27*[5]QCI!$Y31*[5]QCI!$R31/100</f>
        <v>54110.09666666665</v>
      </c>
      <c r="BB27" s="647" t="e">
        <f>AZ27/100*[5]QCI!$Y31*([5]QCI!$U31+[5]QCI!$W31)</f>
        <v>#REF!</v>
      </c>
      <c r="BC27" s="648" t="e">
        <f>BA27+BB27</f>
        <v>#REF!</v>
      </c>
      <c r="BD27" s="646">
        <f>'[5]Percentuais do Cronograma'!AZ19</f>
        <v>3.1771800806593005</v>
      </c>
      <c r="BE27" s="647">
        <f>BD27*[5]QCI!$Y31*[5]QCI!$R31/100</f>
        <v>30199.09666666665</v>
      </c>
      <c r="BF27" s="647" t="e">
        <f>BD27/100*[5]QCI!$Y31*([5]QCI!$U31+[5]QCI!$W31)</f>
        <v>#REF!</v>
      </c>
      <c r="BG27" s="648" t="e">
        <f>BE27+BF27</f>
        <v>#REF!</v>
      </c>
      <c r="BH27" s="646">
        <f>'[5]Percentuais do Cronograma'!BD19</f>
        <v>4.0133382430299838</v>
      </c>
      <c r="BI27" s="647">
        <f>BH27*[5]QCI!$Y31*[5]QCI!$R31/100</f>
        <v>38146.78</v>
      </c>
      <c r="BJ27" s="647" t="e">
        <f>BH27/100*[5]QCI!$Y31*([5]QCI!$U31+[5]QCI!$W31)</f>
        <v>#REF!</v>
      </c>
      <c r="BK27" s="648" t="e">
        <f>BI27+BJ27</f>
        <v>#REF!</v>
      </c>
      <c r="BL27" s="646">
        <f>'[5]Percentuais do Cronograma'!BH19</f>
        <v>3.8175465544450291</v>
      </c>
      <c r="BM27" s="647">
        <f>BL27*[5]QCI!$Y31*[5]QCI!$R31/100</f>
        <v>36285.78</v>
      </c>
      <c r="BN27" s="647" t="e">
        <f>BL27/100*[5]QCI!$Y31*([5]QCI!$U31+[5]QCI!$W31)</f>
        <v>#REF!</v>
      </c>
      <c r="BO27" s="648" t="e">
        <f>BM27+BN27</f>
        <v>#REF!</v>
      </c>
      <c r="BP27" s="646">
        <f>'[5]Percentuais do Cronograma'!BL19</f>
        <v>3.4872993161493948</v>
      </c>
      <c r="BQ27" s="647">
        <f>BP27*[5]QCI!$Y31*[5]QCI!$R31/100</f>
        <v>33146.78</v>
      </c>
      <c r="BR27" s="647" t="e">
        <f>BP27/100*[5]QCI!$Y31*([5]QCI!$U31+[5]QCI!$W31)</f>
        <v>#REF!</v>
      </c>
      <c r="BS27" s="648" t="e">
        <f>BQ27+BR27</f>
        <v>#REF!</v>
      </c>
      <c r="BT27" s="646">
        <f>'[5]Percentuais do Cronograma'!BP19</f>
        <v>0.5035013150973171</v>
      </c>
      <c r="BU27" s="647">
        <f>BT27*[5]QCI!$Y31*[5]QCI!$R31/100</f>
        <v>4785.7799999999988</v>
      </c>
      <c r="BV27" s="647" t="e">
        <f>BT27/100*[5]QCI!$Y31*([5]QCI!$U31+[5]QCI!$W31)</f>
        <v>#REF!</v>
      </c>
      <c r="BW27" s="648" t="e">
        <f>BU27+BV27</f>
        <v>#REF!</v>
      </c>
      <c r="BX27" s="646">
        <f>'[5]Percentuais do Cronograma'!BT19</f>
        <v>4.0133382430299838</v>
      </c>
      <c r="BY27" s="647">
        <f>BX27*[5]QCI!$Y31*[5]QCI!$R31/100</f>
        <v>38146.78</v>
      </c>
      <c r="BZ27" s="647" t="e">
        <f>BX27/100*[5]QCI!$Y31*([5]QCI!$U31+[5]QCI!$W31)</f>
        <v>#REF!</v>
      </c>
      <c r="CA27" s="648" t="e">
        <f>BY27+BZ27</f>
        <v>#REF!</v>
      </c>
      <c r="CB27" s="646">
        <f>'[5]Percentuais do Cronograma'!BX19</f>
        <v>5.1110973172014722</v>
      </c>
      <c r="CC27" s="647">
        <f>CB27*[5]QCI!$Y31*[5]QCI!$R31/100</f>
        <v>48580.979999999989</v>
      </c>
      <c r="CD27" s="647" t="e">
        <f>CB27/100*[5]QCI!$Y31*([5]QCI!$U31+[5]QCI!$W31)</f>
        <v>#REF!</v>
      </c>
      <c r="CE27" s="648" t="e">
        <f>CC27+CD27</f>
        <v>#REF!</v>
      </c>
      <c r="CF27" s="646">
        <f>'[5]Percentuais do Cronograma'!CB19</f>
        <v>3.8760631246712252</v>
      </c>
      <c r="CG27" s="647">
        <f>CF27*[5]QCI!$Y31*[5]QCI!$R31/100</f>
        <v>36841.979999999996</v>
      </c>
      <c r="CH27" s="647" t="e">
        <f>CF27/100*[5]QCI!$Y31*([5]QCI!$U31+[5]QCI!$W31)</f>
        <v>#REF!</v>
      </c>
      <c r="CI27" s="648" t="e">
        <f>CG27+CH27</f>
        <v>#REF!</v>
      </c>
      <c r="CJ27" s="646">
        <f>'[5]Percentuais do Cronograma'!CF19</f>
        <v>0.71249763282482836</v>
      </c>
      <c r="CK27" s="647">
        <f>CJ27*[5]QCI!$Y31*[5]QCI!$R31/100</f>
        <v>6772.2899999999945</v>
      </c>
      <c r="CL27" s="647" t="e">
        <f>CJ27/100*[5]QCI!$Y31*([5]QCI!$U31+[5]QCI!$W31)</f>
        <v>#REF!</v>
      </c>
      <c r="CM27" s="648" t="e">
        <f>CK27+CL27</f>
        <v>#REF!</v>
      </c>
      <c r="CN27" s="646">
        <f>'[5]Percentuais do Cronograma'!CJ19</f>
        <v>3.8760631246712252</v>
      </c>
      <c r="CO27" s="647">
        <f>CN27*[5]QCI!$Y31*[5]QCI!$R31/100</f>
        <v>36841.979999999996</v>
      </c>
      <c r="CP27" s="647" t="e">
        <f>CN27/100*[5]QCI!$Y31*([5]QCI!$U31+[5]QCI!$W31)</f>
        <v>#REF!</v>
      </c>
      <c r="CQ27" s="648" t="e">
        <f>CO27+CP27</f>
        <v>#REF!</v>
      </c>
      <c r="CR27" s="646">
        <f>'[5]Percentuais do Cronograma'!CN19</f>
        <v>3.6802714360862701</v>
      </c>
      <c r="CS27" s="647">
        <f>CR27*[5]QCI!$Y31*[5]QCI!$R31/100</f>
        <v>34980.979999999996</v>
      </c>
      <c r="CT27" s="647" t="e">
        <f>CR27/100*[5]QCI!$Y31*([5]QCI!$U31+[5]QCI!$W31)</f>
        <v>#REF!</v>
      </c>
      <c r="CU27" s="648" t="e">
        <f>CS27+CT27</f>
        <v>#REF!</v>
      </c>
      <c r="CV27" s="646">
        <f>'[5]Percentuais do Cronograma'!CR19</f>
        <v>3.8760631246712252</v>
      </c>
      <c r="CW27" s="647">
        <f>CV27*[5]QCI!$Y31*[5]QCI!$R31/100</f>
        <v>36841.979999999996</v>
      </c>
      <c r="CX27" s="647" t="e">
        <f>CV27/100*[5]QCI!$Y31*([5]QCI!$U31+[5]QCI!$W31)</f>
        <v>#REF!</v>
      </c>
      <c r="CY27" s="648" t="e">
        <f>CW27+CX27</f>
        <v>#REF!</v>
      </c>
      <c r="CZ27" s="646">
        <f>'[5]Percentuais do Cronograma'!CV19</f>
        <v>2.1442377695949495</v>
      </c>
      <c r="DA27" s="647">
        <f>CZ27*[5]QCI!$Y31*[5]QCI!$R31/100</f>
        <v>20380.979999999996</v>
      </c>
      <c r="DB27" s="647" t="e">
        <f>CZ27/100*[5]QCI!$Y31*([5]QCI!$U31+[5]QCI!$W31)</f>
        <v>#REF!</v>
      </c>
      <c r="DC27" s="648" t="e">
        <f>DA27+DB27</f>
        <v>#REF!</v>
      </c>
      <c r="DD27" s="571"/>
      <c r="DE27" s="571"/>
      <c r="DF27" s="571"/>
      <c r="DG27" s="571"/>
      <c r="DH27" s="571"/>
      <c r="DI27" s="571"/>
      <c r="DJ27" s="571"/>
      <c r="DK27" s="571"/>
    </row>
    <row r="28" spans="2:115" ht="12.75" customHeight="1">
      <c r="B28" s="649"/>
      <c r="C28" s="650"/>
      <c r="D28" s="651" t="s">
        <v>674</v>
      </c>
      <c r="E28" s="652" t="s">
        <v>676</v>
      </c>
      <c r="F28" s="653">
        <f>IF(F29&lt;&gt;0,F27-F29,0)</f>
        <v>0</v>
      </c>
      <c r="G28" s="654"/>
      <c r="H28" s="655"/>
      <c r="I28" s="656"/>
      <c r="J28" s="656"/>
      <c r="K28" s="657"/>
      <c r="L28" s="658">
        <f t="shared" ref="L28:BW28" si="12">L27+H28</f>
        <v>3.225806451612903</v>
      </c>
      <c r="M28" s="658">
        <f t="shared" si="12"/>
        <v>30661.290322580644</v>
      </c>
      <c r="N28" s="659" t="e">
        <f t="shared" si="12"/>
        <v>#REF!</v>
      </c>
      <c r="O28" s="660" t="e">
        <f>#REF!</f>
        <v>#REF!</v>
      </c>
      <c r="P28" s="661">
        <f t="shared" si="12"/>
        <v>6.7161880051812002</v>
      </c>
      <c r="Q28" s="662">
        <f t="shared" si="12"/>
        <v>63837.366989247304</v>
      </c>
      <c r="R28" s="663" t="e">
        <f t="shared" si="12"/>
        <v>#REF!</v>
      </c>
      <c r="S28" s="664" t="e">
        <f t="shared" si="12"/>
        <v>#REF!</v>
      </c>
      <c r="T28" s="661">
        <f t="shared" si="12"/>
        <v>10.440630579265015</v>
      </c>
      <c r="U28" s="662">
        <f t="shared" si="12"/>
        <v>99238.193655913958</v>
      </c>
      <c r="V28" s="663" t="e">
        <f t="shared" si="12"/>
        <v>#REF!</v>
      </c>
      <c r="W28" s="664" t="e">
        <f t="shared" si="12"/>
        <v>#REF!</v>
      </c>
      <c r="X28" s="661">
        <f t="shared" si="12"/>
        <v>13.548450323259402</v>
      </c>
      <c r="Y28" s="662">
        <f t="shared" si="12"/>
        <v>128778.02032258062</v>
      </c>
      <c r="Z28" s="663" t="e">
        <f t="shared" si="12"/>
        <v>#REF!</v>
      </c>
      <c r="AA28" s="664" t="e">
        <f t="shared" si="12"/>
        <v>#REF!</v>
      </c>
      <c r="AB28" s="661">
        <f t="shared" si="12"/>
        <v>22.609216937322177</v>
      </c>
      <c r="AC28" s="662">
        <f t="shared" si="12"/>
        <v>214900.60698924732</v>
      </c>
      <c r="AD28" s="663" t="e">
        <f t="shared" si="12"/>
        <v>#REF!</v>
      </c>
      <c r="AE28" s="664" t="e">
        <f t="shared" si="12"/>
        <v>#REF!</v>
      </c>
      <c r="AF28" s="661">
        <f t="shared" si="12"/>
        <v>25.706175029554338</v>
      </c>
      <c r="AG28" s="662">
        <f t="shared" si="12"/>
        <v>244337.19365591399</v>
      </c>
      <c r="AH28" s="663" t="e">
        <f t="shared" si="12"/>
        <v>#REF!</v>
      </c>
      <c r="AI28" s="664" t="e">
        <f t="shared" si="12"/>
        <v>#REF!</v>
      </c>
      <c r="AJ28" s="661">
        <f t="shared" si="12"/>
        <v>28.998924810371452</v>
      </c>
      <c r="AK28" s="662">
        <f t="shared" si="12"/>
        <v>275634.78032258066</v>
      </c>
      <c r="AL28" s="663" t="e">
        <f t="shared" si="12"/>
        <v>#REF!</v>
      </c>
      <c r="AM28" s="664" t="e">
        <f t="shared" si="12"/>
        <v>#REF!</v>
      </c>
      <c r="AN28" s="661">
        <f t="shared" si="12"/>
        <v>32.095882902603613</v>
      </c>
      <c r="AO28" s="662">
        <f t="shared" si="12"/>
        <v>305071.36698924733</v>
      </c>
      <c r="AP28" s="663" t="e">
        <f t="shared" si="12"/>
        <v>#REF!</v>
      </c>
      <c r="AQ28" s="664" t="e">
        <f t="shared" si="12"/>
        <v>#REF!</v>
      </c>
      <c r="AR28" s="661">
        <f t="shared" si="12"/>
        <v>35.388632683420724</v>
      </c>
      <c r="AS28" s="662">
        <f t="shared" si="12"/>
        <v>336368.953655914</v>
      </c>
      <c r="AT28" s="663" t="e">
        <f t="shared" si="12"/>
        <v>#REF!</v>
      </c>
      <c r="AU28" s="664" t="e">
        <f t="shared" si="12"/>
        <v>#REF!</v>
      </c>
      <c r="AV28" s="661">
        <f t="shared" si="12"/>
        <v>40.885644431623419</v>
      </c>
      <c r="AW28" s="662">
        <f t="shared" si="12"/>
        <v>388618.05032258062</v>
      </c>
      <c r="AX28" s="663" t="e">
        <f t="shared" si="12"/>
        <v>#REF!</v>
      </c>
      <c r="AY28" s="664" t="e">
        <f t="shared" si="12"/>
        <v>#REF!</v>
      </c>
      <c r="AZ28" s="661">
        <f t="shared" si="12"/>
        <v>46.578447868411075</v>
      </c>
      <c r="BA28" s="662">
        <f t="shared" si="12"/>
        <v>442728.1469892473</v>
      </c>
      <c r="BB28" s="663" t="e">
        <f t="shared" si="12"/>
        <v>#REF!</v>
      </c>
      <c r="BC28" s="664" t="e">
        <f t="shared" si="12"/>
        <v>#REF!</v>
      </c>
      <c r="BD28" s="661">
        <f t="shared" si="12"/>
        <v>49.755627949070373</v>
      </c>
      <c r="BE28" s="662">
        <f t="shared" si="12"/>
        <v>472927.24365591398</v>
      </c>
      <c r="BF28" s="663" t="e">
        <f t="shared" si="12"/>
        <v>#REF!</v>
      </c>
      <c r="BG28" s="664" t="e">
        <f t="shared" si="12"/>
        <v>#REF!</v>
      </c>
      <c r="BH28" s="661">
        <f t="shared" si="12"/>
        <v>53.768966192100358</v>
      </c>
      <c r="BI28" s="662">
        <f t="shared" si="12"/>
        <v>511074.023655914</v>
      </c>
      <c r="BJ28" s="663" t="e">
        <f t="shared" si="12"/>
        <v>#REF!</v>
      </c>
      <c r="BK28" s="664" t="e">
        <f t="shared" si="12"/>
        <v>#REF!</v>
      </c>
      <c r="BL28" s="661">
        <f t="shared" si="12"/>
        <v>57.586512746545388</v>
      </c>
      <c r="BM28" s="662">
        <f t="shared" si="12"/>
        <v>547359.80365591403</v>
      </c>
      <c r="BN28" s="663" t="e">
        <f t="shared" si="12"/>
        <v>#REF!</v>
      </c>
      <c r="BO28" s="664" t="e">
        <f t="shared" si="12"/>
        <v>#REF!</v>
      </c>
      <c r="BP28" s="661">
        <f t="shared" si="12"/>
        <v>61.073812062694785</v>
      </c>
      <c r="BQ28" s="662">
        <f t="shared" si="12"/>
        <v>580506.58365591406</v>
      </c>
      <c r="BR28" s="663" t="e">
        <f t="shared" si="12"/>
        <v>#REF!</v>
      </c>
      <c r="BS28" s="664" t="e">
        <f t="shared" si="12"/>
        <v>#REF!</v>
      </c>
      <c r="BT28" s="661">
        <f t="shared" si="12"/>
        <v>61.577313377792102</v>
      </c>
      <c r="BU28" s="662">
        <f t="shared" si="12"/>
        <v>585292.36365591409</v>
      </c>
      <c r="BV28" s="663" t="e">
        <f t="shared" si="12"/>
        <v>#REF!</v>
      </c>
      <c r="BW28" s="664" t="e">
        <f t="shared" si="12"/>
        <v>#REF!</v>
      </c>
      <c r="BX28" s="661">
        <f t="shared" ref="BX28:DC28" si="13">BX27+BT28</f>
        <v>65.590651620822086</v>
      </c>
      <c r="BY28" s="662">
        <f t="shared" si="13"/>
        <v>623439.14365591411</v>
      </c>
      <c r="BZ28" s="663" t="e">
        <f t="shared" si="13"/>
        <v>#REF!</v>
      </c>
      <c r="CA28" s="664" t="e">
        <f t="shared" si="13"/>
        <v>#REF!</v>
      </c>
      <c r="CB28" s="661">
        <f t="shared" si="13"/>
        <v>70.701748938023556</v>
      </c>
      <c r="CC28" s="662">
        <f t="shared" si="13"/>
        <v>672020.1236559141</v>
      </c>
      <c r="CD28" s="663" t="e">
        <f t="shared" si="13"/>
        <v>#REF!</v>
      </c>
      <c r="CE28" s="664" t="e">
        <f t="shared" si="13"/>
        <v>#REF!</v>
      </c>
      <c r="CF28" s="661">
        <f t="shared" si="13"/>
        <v>74.577812062694775</v>
      </c>
      <c r="CG28" s="662">
        <f t="shared" si="13"/>
        <v>708862.10365591408</v>
      </c>
      <c r="CH28" s="663" t="e">
        <f t="shared" si="13"/>
        <v>#REF!</v>
      </c>
      <c r="CI28" s="664" t="e">
        <f t="shared" si="13"/>
        <v>#REF!</v>
      </c>
      <c r="CJ28" s="661">
        <f t="shared" si="13"/>
        <v>75.290309695519611</v>
      </c>
      <c r="CK28" s="662">
        <f t="shared" si="13"/>
        <v>715634.39365591411</v>
      </c>
      <c r="CL28" s="663" t="e">
        <f t="shared" si="13"/>
        <v>#REF!</v>
      </c>
      <c r="CM28" s="664" t="e">
        <f t="shared" si="13"/>
        <v>#REF!</v>
      </c>
      <c r="CN28" s="661">
        <f t="shared" si="13"/>
        <v>79.16637282019083</v>
      </c>
      <c r="CO28" s="662">
        <f t="shared" si="13"/>
        <v>752476.3736559141</v>
      </c>
      <c r="CP28" s="663" t="e">
        <f t="shared" si="13"/>
        <v>#REF!</v>
      </c>
      <c r="CQ28" s="664" t="e">
        <f t="shared" si="13"/>
        <v>#REF!</v>
      </c>
      <c r="CR28" s="661">
        <f t="shared" si="13"/>
        <v>82.846644256277102</v>
      </c>
      <c r="CS28" s="662">
        <f t="shared" si="13"/>
        <v>787457.35365591408</v>
      </c>
      <c r="CT28" s="663" t="e">
        <f t="shared" si="13"/>
        <v>#REF!</v>
      </c>
      <c r="CU28" s="664" t="e">
        <f t="shared" si="13"/>
        <v>#REF!</v>
      </c>
      <c r="CV28" s="661">
        <f t="shared" si="13"/>
        <v>86.722707380948322</v>
      </c>
      <c r="CW28" s="662">
        <f t="shared" si="13"/>
        <v>824299.33365591406</v>
      </c>
      <c r="CX28" s="663" t="e">
        <f t="shared" si="13"/>
        <v>#REF!</v>
      </c>
      <c r="CY28" s="664" t="e">
        <f t="shared" si="13"/>
        <v>#REF!</v>
      </c>
      <c r="CZ28" s="661">
        <f t="shared" si="13"/>
        <v>88.866945150543273</v>
      </c>
      <c r="DA28" s="662">
        <f t="shared" si="13"/>
        <v>844680.31365591404</v>
      </c>
      <c r="DB28" s="663" t="e">
        <f t="shared" si="13"/>
        <v>#REF!</v>
      </c>
      <c r="DC28" s="664" t="e">
        <f t="shared" si="13"/>
        <v>#REF!</v>
      </c>
      <c r="DD28" s="571"/>
      <c r="DE28" s="571"/>
      <c r="DF28" s="571"/>
      <c r="DG28" s="571"/>
      <c r="DH28" s="571"/>
      <c r="DI28" s="571"/>
      <c r="DJ28" s="571"/>
      <c r="DK28" s="571"/>
    </row>
    <row r="29" spans="2:115" ht="12.75" customHeight="1">
      <c r="B29" s="649"/>
      <c r="C29" s="650"/>
      <c r="D29" s="665" t="s">
        <v>677</v>
      </c>
      <c r="E29" s="666" t="s">
        <v>678</v>
      </c>
      <c r="F29" s="667"/>
      <c r="G29" s="668">
        <f>IF(F29=0,0,F29/F$115)</f>
        <v>0</v>
      </c>
      <c r="H29" s="669"/>
      <c r="I29" s="670"/>
      <c r="J29" s="670"/>
      <c r="K29" s="671"/>
      <c r="L29" s="672" t="e">
        <f>IF(O29&lt;&gt;0,(O29/$F29)*100,0)</f>
        <v>#REF!</v>
      </c>
      <c r="M29" s="672" t="e">
        <f>ROUND(O29*[5]QCI!$R$16,2)</f>
        <v>#REF!</v>
      </c>
      <c r="N29" s="673" t="e">
        <f>O29-M29</f>
        <v>#REF!</v>
      </c>
      <c r="O29" s="674" t="e">
        <f>'SERVIÇOS PRELIMINARES'!#REF!</f>
        <v>#REF!</v>
      </c>
      <c r="P29" s="675">
        <f>IF(S29&lt;&gt;0,(S29/$F29)*100,0)</f>
        <v>0</v>
      </c>
      <c r="Q29" s="672">
        <f>ROUND(S29*[5]QCI!$R$16,2)</f>
        <v>0</v>
      </c>
      <c r="R29" s="672">
        <f>S29-Q29</f>
        <v>0</v>
      </c>
      <c r="S29" s="674"/>
      <c r="T29" s="675">
        <f>IF(W29&lt;&gt;0,(W29/$F29)*100,0)</f>
        <v>0</v>
      </c>
      <c r="U29" s="672">
        <f>ROUND(W29*[5]QCI!$R$16,2)</f>
        <v>0</v>
      </c>
      <c r="V29" s="672">
        <f>W29-U29</f>
        <v>0</v>
      </c>
      <c r="W29" s="674"/>
      <c r="X29" s="675">
        <f>IF(AA29&lt;&gt;0,(AA29/$F29)*100,0)</f>
        <v>0</v>
      </c>
      <c r="Y29" s="672">
        <f>ROUND(AA29*[5]QCI!$R$16,2)</f>
        <v>0</v>
      </c>
      <c r="Z29" s="672">
        <f>AA29-Y29</f>
        <v>0</v>
      </c>
      <c r="AA29" s="674"/>
      <c r="AB29" s="675">
        <f>IF(AE29&lt;&gt;0,(AE29/$F29)*100,0)</f>
        <v>0</v>
      </c>
      <c r="AC29" s="672">
        <f>ROUND(AE29*[5]QCI!$R$16,2)</f>
        <v>0</v>
      </c>
      <c r="AD29" s="672">
        <f>AE29-AC29</f>
        <v>0</v>
      </c>
      <c r="AE29" s="674"/>
      <c r="AF29" s="675">
        <f>IF(AI29&lt;&gt;0,(AI29/$F29)*100,0)</f>
        <v>0</v>
      </c>
      <c r="AG29" s="672">
        <f>ROUND(AI29*[5]QCI!$R$16,2)</f>
        <v>0</v>
      </c>
      <c r="AH29" s="672">
        <f>AI29-AG29</f>
        <v>0</v>
      </c>
      <c r="AI29" s="674"/>
      <c r="AJ29" s="675">
        <f>IF(AM29&lt;&gt;0,(AM29/$F29)*100,0)</f>
        <v>0</v>
      </c>
      <c r="AK29" s="672">
        <f>ROUND(AM29*[5]QCI!$R$16,2)</f>
        <v>0</v>
      </c>
      <c r="AL29" s="672">
        <f>AM29-AK29</f>
        <v>0</v>
      </c>
      <c r="AM29" s="674"/>
      <c r="AN29" s="675">
        <f>IF(AQ29&lt;&gt;0,(AQ29/$F29)*100,0)</f>
        <v>0</v>
      </c>
      <c r="AO29" s="672">
        <f>ROUND(AQ29*[5]QCI!$R$16,2)</f>
        <v>0</v>
      </c>
      <c r="AP29" s="672">
        <f>AQ29-AO29</f>
        <v>0</v>
      </c>
      <c r="AQ29" s="674"/>
      <c r="AR29" s="675">
        <f>IF(AU29&lt;&gt;0,(AU29/$F29)*100,0)</f>
        <v>0</v>
      </c>
      <c r="AS29" s="672">
        <f>ROUND(AU29*[5]QCI!$R$16,2)</f>
        <v>0</v>
      </c>
      <c r="AT29" s="672">
        <f>AU29-AS29</f>
        <v>0</v>
      </c>
      <c r="AU29" s="674"/>
      <c r="AV29" s="675">
        <f>IF(AY29&lt;&gt;0,(AY29/$F29)*100,0)</f>
        <v>0</v>
      </c>
      <c r="AW29" s="672">
        <f>ROUND(AY29*[5]QCI!$R$16,2)</f>
        <v>0</v>
      </c>
      <c r="AX29" s="672">
        <f>AY29-AW29</f>
        <v>0</v>
      </c>
      <c r="AY29" s="674"/>
      <c r="AZ29" s="675">
        <f>IF(BC29&lt;&gt;0,(BC29/$F29)*100,0)</f>
        <v>0</v>
      </c>
      <c r="BA29" s="672">
        <f>ROUND(BC29*[5]QCI!$R$16,2)</f>
        <v>0</v>
      </c>
      <c r="BB29" s="672">
        <f>BC29-BA29</f>
        <v>0</v>
      </c>
      <c r="BC29" s="674"/>
      <c r="BD29" s="675">
        <f>IF(BG29&lt;&gt;0,(BG29/$F29)*100,0)</f>
        <v>0</v>
      </c>
      <c r="BE29" s="672">
        <f>ROUND(BG29*[5]QCI!$R$16,2)</f>
        <v>0</v>
      </c>
      <c r="BF29" s="672">
        <f>BG29-BE29</f>
        <v>0</v>
      </c>
      <c r="BG29" s="674"/>
      <c r="BH29" s="675">
        <f>IF(BK29&lt;&gt;0,(BK29/$F29)*100,0)</f>
        <v>0</v>
      </c>
      <c r="BI29" s="672">
        <f>ROUND(BK29*[5]QCI!$R$16,2)</f>
        <v>0</v>
      </c>
      <c r="BJ29" s="672">
        <f>BK29-BI29</f>
        <v>0</v>
      </c>
      <c r="BK29" s="674"/>
      <c r="BL29" s="675">
        <f>IF(BO29&lt;&gt;0,(BO29/$F29)*100,0)</f>
        <v>0</v>
      </c>
      <c r="BM29" s="672">
        <f>ROUND(BO29*[5]QCI!$R$16,2)</f>
        <v>0</v>
      </c>
      <c r="BN29" s="672">
        <f>BO29-BM29</f>
        <v>0</v>
      </c>
      <c r="BO29" s="674"/>
      <c r="BP29" s="675">
        <f>IF(BS29&lt;&gt;0,(BS29/$F29)*100,0)</f>
        <v>0</v>
      </c>
      <c r="BQ29" s="672">
        <f>ROUND(BS29*[5]QCI!$R$16,2)</f>
        <v>0</v>
      </c>
      <c r="BR29" s="672">
        <f>BS29-BQ29</f>
        <v>0</v>
      </c>
      <c r="BS29" s="674"/>
      <c r="BT29" s="675">
        <f>IF(BW29&lt;&gt;0,(BW29/$F29)*100,0)</f>
        <v>0</v>
      </c>
      <c r="BU29" s="672">
        <f>ROUND(BW29*[5]QCI!$R$16,2)</f>
        <v>0</v>
      </c>
      <c r="BV29" s="672">
        <f>BW29-BU29</f>
        <v>0</v>
      </c>
      <c r="BW29" s="674"/>
      <c r="BX29" s="675">
        <f>IF(CA29&lt;&gt;0,(CA29/$F29)*100,0)</f>
        <v>0</v>
      </c>
      <c r="BY29" s="672">
        <f>ROUND(CA29*[5]QCI!$R$16,2)</f>
        <v>0</v>
      </c>
      <c r="BZ29" s="672">
        <f>CA29-BY29</f>
        <v>0</v>
      </c>
      <c r="CA29" s="674"/>
      <c r="CB29" s="675">
        <f>IF(CE29&lt;&gt;0,(CE29/$F29)*100,0)</f>
        <v>0</v>
      </c>
      <c r="CC29" s="672">
        <f>ROUND(CE29*[5]QCI!$R$16,2)</f>
        <v>0</v>
      </c>
      <c r="CD29" s="672">
        <f>CE29-CC29</f>
        <v>0</v>
      </c>
      <c r="CE29" s="674"/>
      <c r="CF29" s="675">
        <f>IF(CI29&lt;&gt;0,(CI29/$F29)*100,0)</f>
        <v>0</v>
      </c>
      <c r="CG29" s="672">
        <f>ROUND(CI29*[5]QCI!$R$16,2)</f>
        <v>0</v>
      </c>
      <c r="CH29" s="672">
        <f>CI29-CG29</f>
        <v>0</v>
      </c>
      <c r="CI29" s="674"/>
      <c r="CJ29" s="675">
        <f>IF(CM29&lt;&gt;0,(CM29/$F29)*100,0)</f>
        <v>0</v>
      </c>
      <c r="CK29" s="672">
        <f>ROUND(CM29*[5]QCI!$R$16,2)</f>
        <v>0</v>
      </c>
      <c r="CL29" s="672">
        <f>CM29-CK29</f>
        <v>0</v>
      </c>
      <c r="CM29" s="674"/>
      <c r="CN29" s="675">
        <f>IF(CQ29&lt;&gt;0,(CQ29/$F29)*100,0)</f>
        <v>0</v>
      </c>
      <c r="CO29" s="672">
        <f>ROUND(CQ29*[5]QCI!$R$16,2)</f>
        <v>0</v>
      </c>
      <c r="CP29" s="672">
        <f>CQ29-CO29</f>
        <v>0</v>
      </c>
      <c r="CQ29" s="674"/>
      <c r="CR29" s="675">
        <f>IF(CU29&lt;&gt;0,(CU29/$F29)*100,0)</f>
        <v>0</v>
      </c>
      <c r="CS29" s="672">
        <f>ROUND(CU29*[5]QCI!$R$16,2)</f>
        <v>0</v>
      </c>
      <c r="CT29" s="672">
        <f>CU29-CS29</f>
        <v>0</v>
      </c>
      <c r="CU29" s="674"/>
      <c r="CV29" s="675">
        <f>IF(CY29&lt;&gt;0,(CY29/$F29)*100,0)</f>
        <v>0</v>
      </c>
      <c r="CW29" s="672">
        <f>ROUND(CY29*[5]QCI!$R$16,2)</f>
        <v>0</v>
      </c>
      <c r="CX29" s="672">
        <f>CY29-CW29</f>
        <v>0</v>
      </c>
      <c r="CY29" s="674"/>
      <c r="CZ29" s="675">
        <f>IF(DC29&lt;&gt;0,(DC29/$F29)*100,0)</f>
        <v>0</v>
      </c>
      <c r="DA29" s="672">
        <f>ROUND(DC29*[5]QCI!$R$16,2)</f>
        <v>0</v>
      </c>
      <c r="DB29" s="672">
        <f>DC29-DA29</f>
        <v>0</v>
      </c>
      <c r="DC29" s="674"/>
      <c r="DD29" s="571"/>
      <c r="DE29" s="571"/>
      <c r="DF29" s="571"/>
      <c r="DG29" s="571"/>
      <c r="DH29" s="571"/>
      <c r="DI29" s="571"/>
      <c r="DJ29" s="571"/>
      <c r="DK29" s="571"/>
    </row>
    <row r="30" spans="2:115" ht="12.75" customHeight="1">
      <c r="B30" s="688"/>
      <c r="C30" s="650"/>
      <c r="D30" s="676" t="s">
        <v>679</v>
      </c>
      <c r="E30" s="677" t="s">
        <v>680</v>
      </c>
      <c r="F30" s="678">
        <f>IF(F29=0,F27,F29)</f>
        <v>950500</v>
      </c>
      <c r="G30" s="679"/>
      <c r="H30" s="680"/>
      <c r="I30" s="681"/>
      <c r="J30" s="681"/>
      <c r="K30" s="682"/>
      <c r="L30" s="683" t="e">
        <f t="shared" ref="L30:BW30" si="14">L29+H30</f>
        <v>#REF!</v>
      </c>
      <c r="M30" s="683" t="e">
        <f t="shared" si="14"/>
        <v>#REF!</v>
      </c>
      <c r="N30" s="684" t="e">
        <f t="shared" si="14"/>
        <v>#REF!</v>
      </c>
      <c r="O30" s="685" t="e">
        <f t="shared" si="14"/>
        <v>#REF!</v>
      </c>
      <c r="P30" s="686" t="e">
        <f t="shared" si="14"/>
        <v>#REF!</v>
      </c>
      <c r="Q30" s="683" t="e">
        <f t="shared" si="14"/>
        <v>#REF!</v>
      </c>
      <c r="R30" s="683" t="e">
        <f t="shared" si="14"/>
        <v>#REF!</v>
      </c>
      <c r="S30" s="685" t="e">
        <f t="shared" si="14"/>
        <v>#REF!</v>
      </c>
      <c r="T30" s="686" t="e">
        <f t="shared" si="14"/>
        <v>#REF!</v>
      </c>
      <c r="U30" s="683" t="e">
        <f t="shared" si="14"/>
        <v>#REF!</v>
      </c>
      <c r="V30" s="683" t="e">
        <f t="shared" si="14"/>
        <v>#REF!</v>
      </c>
      <c r="W30" s="685" t="e">
        <f t="shared" si="14"/>
        <v>#REF!</v>
      </c>
      <c r="X30" s="686" t="e">
        <f t="shared" si="14"/>
        <v>#REF!</v>
      </c>
      <c r="Y30" s="683" t="e">
        <f t="shared" si="14"/>
        <v>#REF!</v>
      </c>
      <c r="Z30" s="683" t="e">
        <f t="shared" si="14"/>
        <v>#REF!</v>
      </c>
      <c r="AA30" s="685" t="e">
        <f t="shared" si="14"/>
        <v>#REF!</v>
      </c>
      <c r="AB30" s="686" t="e">
        <f t="shared" si="14"/>
        <v>#REF!</v>
      </c>
      <c r="AC30" s="683" t="e">
        <f t="shared" si="14"/>
        <v>#REF!</v>
      </c>
      <c r="AD30" s="683" t="e">
        <f t="shared" si="14"/>
        <v>#REF!</v>
      </c>
      <c r="AE30" s="685" t="e">
        <f t="shared" si="14"/>
        <v>#REF!</v>
      </c>
      <c r="AF30" s="686" t="e">
        <f t="shared" si="14"/>
        <v>#REF!</v>
      </c>
      <c r="AG30" s="683" t="e">
        <f t="shared" si="14"/>
        <v>#REF!</v>
      </c>
      <c r="AH30" s="683" t="e">
        <f t="shared" si="14"/>
        <v>#REF!</v>
      </c>
      <c r="AI30" s="685" t="e">
        <f t="shared" si="14"/>
        <v>#REF!</v>
      </c>
      <c r="AJ30" s="686" t="e">
        <f t="shared" si="14"/>
        <v>#REF!</v>
      </c>
      <c r="AK30" s="683" t="e">
        <f t="shared" si="14"/>
        <v>#REF!</v>
      </c>
      <c r="AL30" s="683" t="e">
        <f t="shared" si="14"/>
        <v>#REF!</v>
      </c>
      <c r="AM30" s="685" t="e">
        <f t="shared" si="14"/>
        <v>#REF!</v>
      </c>
      <c r="AN30" s="686" t="e">
        <f t="shared" si="14"/>
        <v>#REF!</v>
      </c>
      <c r="AO30" s="683" t="e">
        <f t="shared" si="14"/>
        <v>#REF!</v>
      </c>
      <c r="AP30" s="683" t="e">
        <f t="shared" si="14"/>
        <v>#REF!</v>
      </c>
      <c r="AQ30" s="685" t="e">
        <f t="shared" si="14"/>
        <v>#REF!</v>
      </c>
      <c r="AR30" s="686" t="e">
        <f t="shared" si="14"/>
        <v>#REF!</v>
      </c>
      <c r="AS30" s="683" t="e">
        <f t="shared" si="14"/>
        <v>#REF!</v>
      </c>
      <c r="AT30" s="683" t="e">
        <f t="shared" si="14"/>
        <v>#REF!</v>
      </c>
      <c r="AU30" s="685" t="e">
        <f t="shared" si="14"/>
        <v>#REF!</v>
      </c>
      <c r="AV30" s="686" t="e">
        <f t="shared" si="14"/>
        <v>#REF!</v>
      </c>
      <c r="AW30" s="683" t="e">
        <f t="shared" si="14"/>
        <v>#REF!</v>
      </c>
      <c r="AX30" s="683" t="e">
        <f t="shared" si="14"/>
        <v>#REF!</v>
      </c>
      <c r="AY30" s="685" t="e">
        <f t="shared" si="14"/>
        <v>#REF!</v>
      </c>
      <c r="AZ30" s="686" t="e">
        <f t="shared" si="14"/>
        <v>#REF!</v>
      </c>
      <c r="BA30" s="683" t="e">
        <f t="shared" si="14"/>
        <v>#REF!</v>
      </c>
      <c r="BB30" s="683" t="e">
        <f t="shared" si="14"/>
        <v>#REF!</v>
      </c>
      <c r="BC30" s="685" t="e">
        <f t="shared" si="14"/>
        <v>#REF!</v>
      </c>
      <c r="BD30" s="686" t="e">
        <f t="shared" si="14"/>
        <v>#REF!</v>
      </c>
      <c r="BE30" s="683" t="e">
        <f t="shared" si="14"/>
        <v>#REF!</v>
      </c>
      <c r="BF30" s="683" t="e">
        <f t="shared" si="14"/>
        <v>#REF!</v>
      </c>
      <c r="BG30" s="685" t="e">
        <f t="shared" si="14"/>
        <v>#REF!</v>
      </c>
      <c r="BH30" s="686" t="e">
        <f t="shared" si="14"/>
        <v>#REF!</v>
      </c>
      <c r="BI30" s="683" t="e">
        <f t="shared" si="14"/>
        <v>#REF!</v>
      </c>
      <c r="BJ30" s="683" t="e">
        <f t="shared" si="14"/>
        <v>#REF!</v>
      </c>
      <c r="BK30" s="685" t="e">
        <f t="shared" si="14"/>
        <v>#REF!</v>
      </c>
      <c r="BL30" s="686" t="e">
        <f t="shared" si="14"/>
        <v>#REF!</v>
      </c>
      <c r="BM30" s="683" t="e">
        <f t="shared" si="14"/>
        <v>#REF!</v>
      </c>
      <c r="BN30" s="683" t="e">
        <f t="shared" si="14"/>
        <v>#REF!</v>
      </c>
      <c r="BO30" s="685" t="e">
        <f t="shared" si="14"/>
        <v>#REF!</v>
      </c>
      <c r="BP30" s="686" t="e">
        <f t="shared" si="14"/>
        <v>#REF!</v>
      </c>
      <c r="BQ30" s="683" t="e">
        <f t="shared" si="14"/>
        <v>#REF!</v>
      </c>
      <c r="BR30" s="683" t="e">
        <f t="shared" si="14"/>
        <v>#REF!</v>
      </c>
      <c r="BS30" s="685" t="e">
        <f t="shared" si="14"/>
        <v>#REF!</v>
      </c>
      <c r="BT30" s="686" t="e">
        <f t="shared" si="14"/>
        <v>#REF!</v>
      </c>
      <c r="BU30" s="683" t="e">
        <f t="shared" si="14"/>
        <v>#REF!</v>
      </c>
      <c r="BV30" s="683" t="e">
        <f t="shared" si="14"/>
        <v>#REF!</v>
      </c>
      <c r="BW30" s="685" t="e">
        <f t="shared" si="14"/>
        <v>#REF!</v>
      </c>
      <c r="BX30" s="686" t="e">
        <f t="shared" ref="BX30:DC30" si="15">BX29+BT30</f>
        <v>#REF!</v>
      </c>
      <c r="BY30" s="683" t="e">
        <f t="shared" si="15"/>
        <v>#REF!</v>
      </c>
      <c r="BZ30" s="683" t="e">
        <f t="shared" si="15"/>
        <v>#REF!</v>
      </c>
      <c r="CA30" s="685" t="e">
        <f t="shared" si="15"/>
        <v>#REF!</v>
      </c>
      <c r="CB30" s="686" t="e">
        <f t="shared" si="15"/>
        <v>#REF!</v>
      </c>
      <c r="CC30" s="683" t="e">
        <f t="shared" si="15"/>
        <v>#REF!</v>
      </c>
      <c r="CD30" s="683" t="e">
        <f t="shared" si="15"/>
        <v>#REF!</v>
      </c>
      <c r="CE30" s="685" t="e">
        <f t="shared" si="15"/>
        <v>#REF!</v>
      </c>
      <c r="CF30" s="686" t="e">
        <f t="shared" si="15"/>
        <v>#REF!</v>
      </c>
      <c r="CG30" s="683" t="e">
        <f t="shared" si="15"/>
        <v>#REF!</v>
      </c>
      <c r="CH30" s="683" t="e">
        <f t="shared" si="15"/>
        <v>#REF!</v>
      </c>
      <c r="CI30" s="685" t="e">
        <f t="shared" si="15"/>
        <v>#REF!</v>
      </c>
      <c r="CJ30" s="686" t="e">
        <f t="shared" si="15"/>
        <v>#REF!</v>
      </c>
      <c r="CK30" s="683" t="e">
        <f t="shared" si="15"/>
        <v>#REF!</v>
      </c>
      <c r="CL30" s="683" t="e">
        <f t="shared" si="15"/>
        <v>#REF!</v>
      </c>
      <c r="CM30" s="685" t="e">
        <f t="shared" si="15"/>
        <v>#REF!</v>
      </c>
      <c r="CN30" s="686" t="e">
        <f t="shared" si="15"/>
        <v>#REF!</v>
      </c>
      <c r="CO30" s="683" t="e">
        <f t="shared" si="15"/>
        <v>#REF!</v>
      </c>
      <c r="CP30" s="683" t="e">
        <f t="shared" si="15"/>
        <v>#REF!</v>
      </c>
      <c r="CQ30" s="685" t="e">
        <f t="shared" si="15"/>
        <v>#REF!</v>
      </c>
      <c r="CR30" s="686" t="e">
        <f t="shared" si="15"/>
        <v>#REF!</v>
      </c>
      <c r="CS30" s="683" t="e">
        <f t="shared" si="15"/>
        <v>#REF!</v>
      </c>
      <c r="CT30" s="683" t="e">
        <f t="shared" si="15"/>
        <v>#REF!</v>
      </c>
      <c r="CU30" s="685" t="e">
        <f t="shared" si="15"/>
        <v>#REF!</v>
      </c>
      <c r="CV30" s="686" t="e">
        <f t="shared" si="15"/>
        <v>#REF!</v>
      </c>
      <c r="CW30" s="683" t="e">
        <f t="shared" si="15"/>
        <v>#REF!</v>
      </c>
      <c r="CX30" s="683" t="e">
        <f t="shared" si="15"/>
        <v>#REF!</v>
      </c>
      <c r="CY30" s="685" t="e">
        <f t="shared" si="15"/>
        <v>#REF!</v>
      </c>
      <c r="CZ30" s="686" t="e">
        <f t="shared" si="15"/>
        <v>#REF!</v>
      </c>
      <c r="DA30" s="683" t="e">
        <f t="shared" si="15"/>
        <v>#REF!</v>
      </c>
      <c r="DB30" s="683" t="e">
        <f t="shared" si="15"/>
        <v>#REF!</v>
      </c>
      <c r="DC30" s="685" t="e">
        <f t="shared" si="15"/>
        <v>#REF!</v>
      </c>
      <c r="DD30" s="571"/>
      <c r="DE30" s="571"/>
      <c r="DF30" s="571"/>
      <c r="DG30" s="571"/>
      <c r="DH30" s="571"/>
      <c r="DI30" s="571"/>
      <c r="DJ30" s="571"/>
      <c r="DK30" s="571"/>
    </row>
    <row r="31" spans="2:115" ht="12.75" customHeight="1">
      <c r="B31" s="633">
        <v>5</v>
      </c>
      <c r="C31" s="689" t="str">
        <f>[5]QCI!C36</f>
        <v>Edificação de Unidade Habitacional</v>
      </c>
      <c r="D31" s="635" t="s">
        <v>674</v>
      </c>
      <c r="E31" s="636" t="s">
        <v>675</v>
      </c>
      <c r="F31" s="637">
        <f>[5]QCI!Y36</f>
        <v>25641970.719999999</v>
      </c>
      <c r="G31" s="638">
        <f>'[5]Percentuais do Cronograma'!G20</f>
        <v>0.47376176986081719</v>
      </c>
      <c r="H31" s="639"/>
      <c r="I31" s="640"/>
      <c r="J31" s="640"/>
      <c r="K31" s="641"/>
      <c r="L31" s="642" t="e">
        <f>'[5]Percentuais do Cronograma'!H20</f>
        <v>#REF!</v>
      </c>
      <c r="M31" s="643" t="e">
        <f>L31*[5]QCI!$Y36*[5]QCI!$R36/100</f>
        <v>#REF!</v>
      </c>
      <c r="N31" s="644" t="e">
        <f>L31/100*[5]QCI!$Y36*([5]QCI!$U36+[5]QCI!$W36)</f>
        <v>#REF!</v>
      </c>
      <c r="O31" s="645" t="e">
        <f>#REF!</f>
        <v>#REF!</v>
      </c>
      <c r="P31" s="646" t="e">
        <f>'[5]Percentuais do Cronograma'!L20</f>
        <v>#REF!</v>
      </c>
      <c r="Q31" s="647" t="e">
        <f>P31*[5]QCI!$Y36*[5]QCI!$R36/100</f>
        <v>#REF!</v>
      </c>
      <c r="R31" s="647" t="e">
        <f>P31/100*[5]QCI!$Y36*([5]QCI!$U36+[5]QCI!$W36)</f>
        <v>#REF!</v>
      </c>
      <c r="S31" s="648" t="e">
        <f>Q31+R31</f>
        <v>#REF!</v>
      </c>
      <c r="T31" s="646">
        <f>'[5]Percentuais do Cronograma'!P20</f>
        <v>4.1666666666600003</v>
      </c>
      <c r="U31" s="647">
        <f>T31*[5]QCI!$Y36*[5]QCI!$R36/100</f>
        <v>873599.99999860232</v>
      </c>
      <c r="V31" s="647" t="e">
        <f>T31/100*[5]QCI!$Y36*([5]QCI!$U36+[5]QCI!$W36)</f>
        <v>#REF!</v>
      </c>
      <c r="W31" s="648" t="e">
        <f>U31+V31</f>
        <v>#REF!</v>
      </c>
      <c r="X31" s="646">
        <f>'[5]Percentuais do Cronograma'!T20</f>
        <v>4.1666666666600003</v>
      </c>
      <c r="Y31" s="647">
        <f>X31*[5]QCI!$Y36*[5]QCI!$R36/100</f>
        <v>873599.99999860232</v>
      </c>
      <c r="Z31" s="647" t="e">
        <f>X31/100*[5]QCI!$Y36*([5]QCI!$U36+[5]QCI!$W36)</f>
        <v>#REF!</v>
      </c>
      <c r="AA31" s="648" t="e">
        <f>Y31+Z31</f>
        <v>#REF!</v>
      </c>
      <c r="AB31" s="646">
        <f>'[5]Percentuais do Cronograma'!X20</f>
        <v>4.1666666666600003</v>
      </c>
      <c r="AC31" s="647">
        <f>AB31*[5]QCI!$Y36*[5]QCI!$R36/100</f>
        <v>873599.99999860232</v>
      </c>
      <c r="AD31" s="647" t="e">
        <f>AB31/100*[5]QCI!$Y36*([5]QCI!$U36+[5]QCI!$W36)</f>
        <v>#REF!</v>
      </c>
      <c r="AE31" s="648" t="e">
        <f>AC31+AD31</f>
        <v>#REF!</v>
      </c>
      <c r="AF31" s="646">
        <f>'[5]Percentuais do Cronograma'!AB20</f>
        <v>4.1666666666600003</v>
      </c>
      <c r="AG31" s="647">
        <f>AF31*[5]QCI!$Y36*[5]QCI!$R36/100</f>
        <v>873599.99999860232</v>
      </c>
      <c r="AH31" s="647" t="e">
        <f>AF31/100*[5]QCI!$Y36*([5]QCI!$U36+[5]QCI!$W36)</f>
        <v>#REF!</v>
      </c>
      <c r="AI31" s="648" t="e">
        <f>AG31+AH31</f>
        <v>#REF!</v>
      </c>
      <c r="AJ31" s="646">
        <f>'[5]Percentuais do Cronograma'!AF20</f>
        <v>4.1666666666600003</v>
      </c>
      <c r="AK31" s="647">
        <f>AJ31*[5]QCI!$Y36*[5]QCI!$R36/100</f>
        <v>873599.99999860232</v>
      </c>
      <c r="AL31" s="647" t="e">
        <f>AJ31/100*[5]QCI!$Y36*([5]QCI!$U36+[5]QCI!$W36)</f>
        <v>#REF!</v>
      </c>
      <c r="AM31" s="648" t="e">
        <f>AK31+AL31</f>
        <v>#REF!</v>
      </c>
      <c r="AN31" s="646">
        <f>'[5]Percentuais do Cronograma'!AJ20</f>
        <v>4.1666666666600003</v>
      </c>
      <c r="AO31" s="647">
        <f>AN31*[5]QCI!$Y36*[5]QCI!$R36/100</f>
        <v>873599.99999860232</v>
      </c>
      <c r="AP31" s="647" t="e">
        <f>AN31/100*[5]QCI!$Y36*([5]QCI!$U36+[5]QCI!$W36)</f>
        <v>#REF!</v>
      </c>
      <c r="AQ31" s="648" t="e">
        <f>AO31+AP31</f>
        <v>#REF!</v>
      </c>
      <c r="AR31" s="646">
        <f>'[5]Percentuais do Cronograma'!AN20</f>
        <v>4.1666666666600003</v>
      </c>
      <c r="AS31" s="647">
        <f>AR31*[5]QCI!$Y36*[5]QCI!$R36/100</f>
        <v>873599.99999860232</v>
      </c>
      <c r="AT31" s="647" t="e">
        <f>AR31/100*[5]QCI!$Y36*([5]QCI!$U36+[5]QCI!$W36)</f>
        <v>#REF!</v>
      </c>
      <c r="AU31" s="648" t="e">
        <f>AS31+AT31</f>
        <v>#REF!</v>
      </c>
      <c r="AV31" s="646">
        <f>'[5]Percentuais do Cronograma'!AR20</f>
        <v>4.1666666666600003</v>
      </c>
      <c r="AW31" s="647">
        <f>AV31*[5]QCI!$Y36*[5]QCI!$R36/100</f>
        <v>873599.99999860232</v>
      </c>
      <c r="AX31" s="647" t="e">
        <f>AV31/100*[5]QCI!$Y36*([5]QCI!$U36+[5]QCI!$W36)</f>
        <v>#REF!</v>
      </c>
      <c r="AY31" s="648" t="e">
        <f>AW31+AX31</f>
        <v>#REF!</v>
      </c>
      <c r="AZ31" s="646">
        <f>'[5]Percentuais do Cronograma'!AV20</f>
        <v>4.1666666666600003</v>
      </c>
      <c r="BA31" s="647">
        <f>AZ31*[5]QCI!$Y36*[5]QCI!$R36/100</f>
        <v>873599.99999860232</v>
      </c>
      <c r="BB31" s="647" t="e">
        <f>AZ31/100*[5]QCI!$Y36*([5]QCI!$U36+[5]QCI!$W36)</f>
        <v>#REF!</v>
      </c>
      <c r="BC31" s="648" t="e">
        <f>BA31+BB31</f>
        <v>#REF!</v>
      </c>
      <c r="BD31" s="646">
        <f>'[5]Percentuais do Cronograma'!AZ20</f>
        <v>4.1666666666600003</v>
      </c>
      <c r="BE31" s="647">
        <f>BD31*[5]QCI!$Y36*[5]QCI!$R36/100</f>
        <v>873599.99999860232</v>
      </c>
      <c r="BF31" s="647" t="e">
        <f>BD31/100*[5]QCI!$Y36*([5]QCI!$U36+[5]QCI!$W36)</f>
        <v>#REF!</v>
      </c>
      <c r="BG31" s="648" t="e">
        <f>BE31+BF31</f>
        <v>#REF!</v>
      </c>
      <c r="BH31" s="646">
        <f>'[5]Percentuais do Cronograma'!BD20</f>
        <v>4.1666666666600003</v>
      </c>
      <c r="BI31" s="647">
        <f>BH31*[5]QCI!$Y36*[5]QCI!$R36/100</f>
        <v>873599.99999860232</v>
      </c>
      <c r="BJ31" s="647" t="e">
        <f>BH31/100*[5]QCI!$Y36*([5]QCI!$U36+[5]QCI!$W36)</f>
        <v>#REF!</v>
      </c>
      <c r="BK31" s="648" t="e">
        <f>BI31+BJ31</f>
        <v>#REF!</v>
      </c>
      <c r="BL31" s="646">
        <f>'[5]Percentuais do Cronograma'!BH20</f>
        <v>4.1666666666600003</v>
      </c>
      <c r="BM31" s="647">
        <f>BL31*[5]QCI!$Y36*[5]QCI!$R36/100</f>
        <v>873599.99999860232</v>
      </c>
      <c r="BN31" s="647" t="e">
        <f>BL31/100*[5]QCI!$Y36*([5]QCI!$U36+[5]QCI!$W36)</f>
        <v>#REF!</v>
      </c>
      <c r="BO31" s="648" t="e">
        <f>BM31+BN31</f>
        <v>#REF!</v>
      </c>
      <c r="BP31" s="646">
        <f>'[5]Percentuais do Cronograma'!BL20</f>
        <v>4.1666666666600003</v>
      </c>
      <c r="BQ31" s="647">
        <f>BP31*[5]QCI!$Y36*[5]QCI!$R36/100</f>
        <v>873599.99999860232</v>
      </c>
      <c r="BR31" s="647" t="e">
        <f>BP31/100*[5]QCI!$Y36*([5]QCI!$U36+[5]QCI!$W36)</f>
        <v>#REF!</v>
      </c>
      <c r="BS31" s="648" t="e">
        <f>BQ31+BR31</f>
        <v>#REF!</v>
      </c>
      <c r="BT31" s="646">
        <f>'[5]Percentuais do Cronograma'!BP20</f>
        <v>4.1666666666600003</v>
      </c>
      <c r="BU31" s="647">
        <f>BT31*[5]QCI!$Y36*[5]QCI!$R36/100</f>
        <v>873599.99999860232</v>
      </c>
      <c r="BV31" s="647" t="e">
        <f>BT31/100*[5]QCI!$Y36*([5]QCI!$U36+[5]QCI!$W36)</f>
        <v>#REF!</v>
      </c>
      <c r="BW31" s="648" t="e">
        <f>BU31+BV31</f>
        <v>#REF!</v>
      </c>
      <c r="BX31" s="646">
        <f>'[5]Percentuais do Cronograma'!BT20</f>
        <v>4.1666666666600003</v>
      </c>
      <c r="BY31" s="647">
        <f>BX31*[5]QCI!$Y36*[5]QCI!$R36/100</f>
        <v>873599.99999860232</v>
      </c>
      <c r="BZ31" s="647" t="e">
        <f>BX31/100*[5]QCI!$Y36*([5]QCI!$U36+[5]QCI!$W36)</f>
        <v>#REF!</v>
      </c>
      <c r="CA31" s="648" t="e">
        <f>BY31+BZ31</f>
        <v>#REF!</v>
      </c>
      <c r="CB31" s="646">
        <f>'[5]Percentuais do Cronograma'!BX20</f>
        <v>4.1666666666600003</v>
      </c>
      <c r="CC31" s="647">
        <f>CB31*[5]QCI!$Y36*[5]QCI!$R36/100</f>
        <v>873599.99999860232</v>
      </c>
      <c r="CD31" s="647" t="e">
        <f>CB31/100*[5]QCI!$Y36*([5]QCI!$U36+[5]QCI!$W36)</f>
        <v>#REF!</v>
      </c>
      <c r="CE31" s="648" t="e">
        <f>CC31+CD31</f>
        <v>#REF!</v>
      </c>
      <c r="CF31" s="646">
        <f>'[5]Percentuais do Cronograma'!CB20</f>
        <v>4.1666666666600003</v>
      </c>
      <c r="CG31" s="647">
        <f>CF31*[5]QCI!$Y36*[5]QCI!$R36/100</f>
        <v>873599.99999860232</v>
      </c>
      <c r="CH31" s="647" t="e">
        <f>CF31/100*[5]QCI!$Y36*([5]QCI!$U36+[5]QCI!$W36)</f>
        <v>#REF!</v>
      </c>
      <c r="CI31" s="648" t="e">
        <f>CG31+CH31</f>
        <v>#REF!</v>
      </c>
      <c r="CJ31" s="646">
        <f>'[5]Percentuais do Cronograma'!CF20</f>
        <v>4.1666666666600003</v>
      </c>
      <c r="CK31" s="647">
        <f>CJ31*[5]QCI!$Y36*[5]QCI!$R36/100</f>
        <v>873599.99999860232</v>
      </c>
      <c r="CL31" s="647" t="e">
        <f>CJ31/100*[5]QCI!$Y36*([5]QCI!$U36+[5]QCI!$W36)</f>
        <v>#REF!</v>
      </c>
      <c r="CM31" s="648" t="e">
        <f>CK31+CL31</f>
        <v>#REF!</v>
      </c>
      <c r="CN31" s="646">
        <f>'[5]Percentuais do Cronograma'!CJ20</f>
        <v>4.1666666666600003</v>
      </c>
      <c r="CO31" s="647">
        <f>CN31*[5]QCI!$Y36*[5]QCI!$R36/100</f>
        <v>873599.99999860232</v>
      </c>
      <c r="CP31" s="647" t="e">
        <f>CN31/100*[5]QCI!$Y36*([5]QCI!$U36+[5]QCI!$W36)</f>
        <v>#REF!</v>
      </c>
      <c r="CQ31" s="648" t="e">
        <f>CO31+CP31</f>
        <v>#REF!</v>
      </c>
      <c r="CR31" s="646">
        <f>'[5]Percentuais do Cronograma'!CN20</f>
        <v>4.1666666666600003</v>
      </c>
      <c r="CS31" s="647">
        <f>CR31*[5]QCI!$Y36*[5]QCI!$R36/100</f>
        <v>873599.99999860232</v>
      </c>
      <c r="CT31" s="647" t="e">
        <f>CR31/100*[5]QCI!$Y36*([5]QCI!$U36+[5]QCI!$W36)</f>
        <v>#REF!</v>
      </c>
      <c r="CU31" s="648" t="e">
        <f>CS31+CT31</f>
        <v>#REF!</v>
      </c>
      <c r="CV31" s="646">
        <f>'[5]Percentuais do Cronograma'!CR20</f>
        <v>4.1666666666600003</v>
      </c>
      <c r="CW31" s="647">
        <f>CV31*[5]QCI!$Y36*[5]QCI!$R36/100</f>
        <v>873599.99999860232</v>
      </c>
      <c r="CX31" s="647" t="e">
        <f>CV31/100*[5]QCI!$Y36*([5]QCI!$U36+[5]QCI!$W36)</f>
        <v>#REF!</v>
      </c>
      <c r="CY31" s="648" t="e">
        <f>CW31+CX31</f>
        <v>#REF!</v>
      </c>
      <c r="CZ31" s="646">
        <f>'[5]Percentuais do Cronograma'!CV20</f>
        <v>4.1666666666600003</v>
      </c>
      <c r="DA31" s="647">
        <f>CZ31*[5]QCI!$Y36*[5]QCI!$R36/100</f>
        <v>873599.99999860232</v>
      </c>
      <c r="DB31" s="647" t="e">
        <f>CZ31/100*[5]QCI!$Y36*([5]QCI!$U36+[5]QCI!$W36)</f>
        <v>#REF!</v>
      </c>
      <c r="DC31" s="648" t="e">
        <f>DA31+DB31</f>
        <v>#REF!</v>
      </c>
      <c r="DD31" s="571"/>
      <c r="DE31" s="571"/>
      <c r="DF31" s="571"/>
      <c r="DG31" s="571"/>
      <c r="DH31" s="571"/>
      <c r="DI31" s="571"/>
      <c r="DJ31" s="571"/>
      <c r="DK31" s="571"/>
    </row>
    <row r="32" spans="2:115" ht="12.75" customHeight="1">
      <c r="B32" s="649"/>
      <c r="C32" s="650"/>
      <c r="D32" s="651" t="s">
        <v>674</v>
      </c>
      <c r="E32" s="652" t="s">
        <v>676</v>
      </c>
      <c r="F32" s="653">
        <f>IF(F33&lt;&gt;0,F31-F33,0)</f>
        <v>0</v>
      </c>
      <c r="G32" s="654"/>
      <c r="H32" s="655"/>
      <c r="I32" s="656"/>
      <c r="J32" s="656"/>
      <c r="K32" s="657"/>
      <c r="L32" s="658" t="e">
        <f t="shared" ref="L32:BW32" si="16">L31+H32</f>
        <v>#REF!</v>
      </c>
      <c r="M32" s="658" t="e">
        <f t="shared" si="16"/>
        <v>#REF!</v>
      </c>
      <c r="N32" s="659" t="e">
        <f t="shared" si="16"/>
        <v>#REF!</v>
      </c>
      <c r="O32" s="660" t="e">
        <f t="shared" si="16"/>
        <v>#REF!</v>
      </c>
      <c r="P32" s="661" t="e">
        <f t="shared" si="16"/>
        <v>#REF!</v>
      </c>
      <c r="Q32" s="662" t="e">
        <f t="shared" si="16"/>
        <v>#REF!</v>
      </c>
      <c r="R32" s="663" t="e">
        <f t="shared" si="16"/>
        <v>#REF!</v>
      </c>
      <c r="S32" s="664" t="e">
        <f t="shared" si="16"/>
        <v>#REF!</v>
      </c>
      <c r="T32" s="661" t="e">
        <f t="shared" si="16"/>
        <v>#REF!</v>
      </c>
      <c r="U32" s="662" t="e">
        <f t="shared" si="16"/>
        <v>#REF!</v>
      </c>
      <c r="V32" s="663" t="e">
        <f t="shared" si="16"/>
        <v>#REF!</v>
      </c>
      <c r="W32" s="664" t="e">
        <f t="shared" si="16"/>
        <v>#REF!</v>
      </c>
      <c r="X32" s="661" t="e">
        <f t="shared" si="16"/>
        <v>#REF!</v>
      </c>
      <c r="Y32" s="662" t="e">
        <f t="shared" si="16"/>
        <v>#REF!</v>
      </c>
      <c r="Z32" s="663" t="e">
        <f t="shared" si="16"/>
        <v>#REF!</v>
      </c>
      <c r="AA32" s="664" t="e">
        <f t="shared" si="16"/>
        <v>#REF!</v>
      </c>
      <c r="AB32" s="661" t="e">
        <f t="shared" si="16"/>
        <v>#REF!</v>
      </c>
      <c r="AC32" s="662" t="e">
        <f t="shared" si="16"/>
        <v>#REF!</v>
      </c>
      <c r="AD32" s="663" t="e">
        <f t="shared" si="16"/>
        <v>#REF!</v>
      </c>
      <c r="AE32" s="664" t="e">
        <f t="shared" si="16"/>
        <v>#REF!</v>
      </c>
      <c r="AF32" s="661" t="e">
        <f t="shared" si="16"/>
        <v>#REF!</v>
      </c>
      <c r="AG32" s="662" t="e">
        <f t="shared" si="16"/>
        <v>#REF!</v>
      </c>
      <c r="AH32" s="663" t="e">
        <f t="shared" si="16"/>
        <v>#REF!</v>
      </c>
      <c r="AI32" s="664" t="e">
        <f t="shared" si="16"/>
        <v>#REF!</v>
      </c>
      <c r="AJ32" s="661" t="e">
        <f t="shared" si="16"/>
        <v>#REF!</v>
      </c>
      <c r="AK32" s="662" t="e">
        <f t="shared" si="16"/>
        <v>#REF!</v>
      </c>
      <c r="AL32" s="663" t="e">
        <f t="shared" si="16"/>
        <v>#REF!</v>
      </c>
      <c r="AM32" s="664" t="e">
        <f t="shared" si="16"/>
        <v>#REF!</v>
      </c>
      <c r="AN32" s="661" t="e">
        <f t="shared" si="16"/>
        <v>#REF!</v>
      </c>
      <c r="AO32" s="662" t="e">
        <f t="shared" si="16"/>
        <v>#REF!</v>
      </c>
      <c r="AP32" s="663" t="e">
        <f t="shared" si="16"/>
        <v>#REF!</v>
      </c>
      <c r="AQ32" s="664" t="e">
        <f t="shared" si="16"/>
        <v>#REF!</v>
      </c>
      <c r="AR32" s="661" t="e">
        <f t="shared" si="16"/>
        <v>#REF!</v>
      </c>
      <c r="AS32" s="662" t="e">
        <f t="shared" si="16"/>
        <v>#REF!</v>
      </c>
      <c r="AT32" s="663" t="e">
        <f t="shared" si="16"/>
        <v>#REF!</v>
      </c>
      <c r="AU32" s="664" t="e">
        <f t="shared" si="16"/>
        <v>#REF!</v>
      </c>
      <c r="AV32" s="661" t="e">
        <f t="shared" si="16"/>
        <v>#REF!</v>
      </c>
      <c r="AW32" s="662" t="e">
        <f t="shared" si="16"/>
        <v>#REF!</v>
      </c>
      <c r="AX32" s="663" t="e">
        <f t="shared" si="16"/>
        <v>#REF!</v>
      </c>
      <c r="AY32" s="664" t="e">
        <f t="shared" si="16"/>
        <v>#REF!</v>
      </c>
      <c r="AZ32" s="661" t="e">
        <f t="shared" si="16"/>
        <v>#REF!</v>
      </c>
      <c r="BA32" s="662" t="e">
        <f t="shared" si="16"/>
        <v>#REF!</v>
      </c>
      <c r="BB32" s="663" t="e">
        <f t="shared" si="16"/>
        <v>#REF!</v>
      </c>
      <c r="BC32" s="664" t="e">
        <f t="shared" si="16"/>
        <v>#REF!</v>
      </c>
      <c r="BD32" s="661" t="e">
        <f t="shared" si="16"/>
        <v>#REF!</v>
      </c>
      <c r="BE32" s="662" t="e">
        <f t="shared" si="16"/>
        <v>#REF!</v>
      </c>
      <c r="BF32" s="663" t="e">
        <f t="shared" si="16"/>
        <v>#REF!</v>
      </c>
      <c r="BG32" s="664" t="e">
        <f t="shared" si="16"/>
        <v>#REF!</v>
      </c>
      <c r="BH32" s="661" t="e">
        <f t="shared" si="16"/>
        <v>#REF!</v>
      </c>
      <c r="BI32" s="662" t="e">
        <f t="shared" si="16"/>
        <v>#REF!</v>
      </c>
      <c r="BJ32" s="663" t="e">
        <f t="shared" si="16"/>
        <v>#REF!</v>
      </c>
      <c r="BK32" s="664" t="e">
        <f t="shared" si="16"/>
        <v>#REF!</v>
      </c>
      <c r="BL32" s="661" t="e">
        <f t="shared" si="16"/>
        <v>#REF!</v>
      </c>
      <c r="BM32" s="662" t="e">
        <f t="shared" si="16"/>
        <v>#REF!</v>
      </c>
      <c r="BN32" s="663" t="e">
        <f t="shared" si="16"/>
        <v>#REF!</v>
      </c>
      <c r="BO32" s="664" t="e">
        <f t="shared" si="16"/>
        <v>#REF!</v>
      </c>
      <c r="BP32" s="661" t="e">
        <f t="shared" si="16"/>
        <v>#REF!</v>
      </c>
      <c r="BQ32" s="662" t="e">
        <f t="shared" si="16"/>
        <v>#REF!</v>
      </c>
      <c r="BR32" s="663" t="e">
        <f t="shared" si="16"/>
        <v>#REF!</v>
      </c>
      <c r="BS32" s="664" t="e">
        <f t="shared" si="16"/>
        <v>#REF!</v>
      </c>
      <c r="BT32" s="661" t="e">
        <f t="shared" si="16"/>
        <v>#REF!</v>
      </c>
      <c r="BU32" s="662" t="e">
        <f t="shared" si="16"/>
        <v>#REF!</v>
      </c>
      <c r="BV32" s="663" t="e">
        <f t="shared" si="16"/>
        <v>#REF!</v>
      </c>
      <c r="BW32" s="664" t="e">
        <f t="shared" si="16"/>
        <v>#REF!</v>
      </c>
      <c r="BX32" s="661" t="e">
        <f t="shared" ref="BX32:DC32" si="17">BX31+BT32</f>
        <v>#REF!</v>
      </c>
      <c r="BY32" s="662" t="e">
        <f t="shared" si="17"/>
        <v>#REF!</v>
      </c>
      <c r="BZ32" s="663" t="e">
        <f t="shared" si="17"/>
        <v>#REF!</v>
      </c>
      <c r="CA32" s="664" t="e">
        <f t="shared" si="17"/>
        <v>#REF!</v>
      </c>
      <c r="CB32" s="661" t="e">
        <f t="shared" si="17"/>
        <v>#REF!</v>
      </c>
      <c r="CC32" s="662" t="e">
        <f t="shared" si="17"/>
        <v>#REF!</v>
      </c>
      <c r="CD32" s="663" t="e">
        <f t="shared" si="17"/>
        <v>#REF!</v>
      </c>
      <c r="CE32" s="664" t="e">
        <f t="shared" si="17"/>
        <v>#REF!</v>
      </c>
      <c r="CF32" s="661" t="e">
        <f t="shared" si="17"/>
        <v>#REF!</v>
      </c>
      <c r="CG32" s="662" t="e">
        <f t="shared" si="17"/>
        <v>#REF!</v>
      </c>
      <c r="CH32" s="663" t="e">
        <f t="shared" si="17"/>
        <v>#REF!</v>
      </c>
      <c r="CI32" s="664" t="e">
        <f t="shared" si="17"/>
        <v>#REF!</v>
      </c>
      <c r="CJ32" s="661" t="e">
        <f t="shared" si="17"/>
        <v>#REF!</v>
      </c>
      <c r="CK32" s="662" t="e">
        <f t="shared" si="17"/>
        <v>#REF!</v>
      </c>
      <c r="CL32" s="663" t="e">
        <f t="shared" si="17"/>
        <v>#REF!</v>
      </c>
      <c r="CM32" s="664" t="e">
        <f t="shared" si="17"/>
        <v>#REF!</v>
      </c>
      <c r="CN32" s="661" t="e">
        <f t="shared" si="17"/>
        <v>#REF!</v>
      </c>
      <c r="CO32" s="662" t="e">
        <f t="shared" si="17"/>
        <v>#REF!</v>
      </c>
      <c r="CP32" s="663" t="e">
        <f t="shared" si="17"/>
        <v>#REF!</v>
      </c>
      <c r="CQ32" s="664" t="e">
        <f t="shared" si="17"/>
        <v>#REF!</v>
      </c>
      <c r="CR32" s="661" t="e">
        <f t="shared" si="17"/>
        <v>#REF!</v>
      </c>
      <c r="CS32" s="662" t="e">
        <f t="shared" si="17"/>
        <v>#REF!</v>
      </c>
      <c r="CT32" s="663" t="e">
        <f t="shared" si="17"/>
        <v>#REF!</v>
      </c>
      <c r="CU32" s="664" t="e">
        <f t="shared" si="17"/>
        <v>#REF!</v>
      </c>
      <c r="CV32" s="661" t="e">
        <f t="shared" si="17"/>
        <v>#REF!</v>
      </c>
      <c r="CW32" s="662" t="e">
        <f t="shared" si="17"/>
        <v>#REF!</v>
      </c>
      <c r="CX32" s="663" t="e">
        <f t="shared" si="17"/>
        <v>#REF!</v>
      </c>
      <c r="CY32" s="664" t="e">
        <f t="shared" si="17"/>
        <v>#REF!</v>
      </c>
      <c r="CZ32" s="661" t="e">
        <f t="shared" si="17"/>
        <v>#REF!</v>
      </c>
      <c r="DA32" s="662" t="e">
        <f t="shared" si="17"/>
        <v>#REF!</v>
      </c>
      <c r="DB32" s="663" t="e">
        <f t="shared" si="17"/>
        <v>#REF!</v>
      </c>
      <c r="DC32" s="664" t="e">
        <f t="shared" si="17"/>
        <v>#REF!</v>
      </c>
      <c r="DD32" s="571"/>
      <c r="DE32" s="571"/>
      <c r="DF32" s="571"/>
      <c r="DG32" s="571"/>
      <c r="DH32" s="571"/>
      <c r="DI32" s="571"/>
      <c r="DJ32" s="571"/>
      <c r="DK32" s="571"/>
    </row>
    <row r="33" spans="2:115" ht="12.75" customHeight="1">
      <c r="B33" s="649"/>
      <c r="C33" s="650"/>
      <c r="D33" s="665" t="s">
        <v>677</v>
      </c>
      <c r="E33" s="666" t="s">
        <v>678</v>
      </c>
      <c r="F33" s="667"/>
      <c r="G33" s="668">
        <f>IF(F33=0,0,F33/F$115)</f>
        <v>0</v>
      </c>
      <c r="H33" s="669"/>
      <c r="I33" s="670"/>
      <c r="J33" s="670"/>
      <c r="K33" s="671"/>
      <c r="L33" s="672">
        <f>IF(O33&lt;&gt;0,(O33/$F33)*100,0)</f>
        <v>0</v>
      </c>
      <c r="M33" s="672">
        <f>ROUND(O33*[5]QCI!$R$16,2)</f>
        <v>0</v>
      </c>
      <c r="N33" s="673">
        <f>O33-M33</f>
        <v>0</v>
      </c>
      <c r="O33" s="674"/>
      <c r="P33" s="675">
        <f>IF(S33&lt;&gt;0,(S33/$F33)*100,0)</f>
        <v>0</v>
      </c>
      <c r="Q33" s="672">
        <f>ROUND(S33*[5]QCI!$R$16,2)</f>
        <v>0</v>
      </c>
      <c r="R33" s="672">
        <f>S33-Q33</f>
        <v>0</v>
      </c>
      <c r="S33" s="674"/>
      <c r="T33" s="675">
        <f>IF(W33&lt;&gt;0,(W33/$F33)*100,0)</f>
        <v>0</v>
      </c>
      <c r="U33" s="672">
        <f>ROUND(W33*[5]QCI!$R$16,2)</f>
        <v>0</v>
      </c>
      <c r="V33" s="672">
        <f>W33-U33</f>
        <v>0</v>
      </c>
      <c r="W33" s="674"/>
      <c r="X33" s="675">
        <f>IF(AA33&lt;&gt;0,(AA33/$F33)*100,0)</f>
        <v>0</v>
      </c>
      <c r="Y33" s="672">
        <f>ROUND(AA33*[5]QCI!$R$16,2)</f>
        <v>0</v>
      </c>
      <c r="Z33" s="672">
        <f>AA33-Y33</f>
        <v>0</v>
      </c>
      <c r="AA33" s="674"/>
      <c r="AB33" s="675">
        <f>IF(AE33&lt;&gt;0,(AE33/$F33)*100,0)</f>
        <v>0</v>
      </c>
      <c r="AC33" s="672">
        <f>ROUND(AE33*[5]QCI!$R$16,2)</f>
        <v>0</v>
      </c>
      <c r="AD33" s="672">
        <f>AE33-AC33</f>
        <v>0</v>
      </c>
      <c r="AE33" s="674"/>
      <c r="AF33" s="675">
        <f>IF(AI33&lt;&gt;0,(AI33/$F33)*100,0)</f>
        <v>0</v>
      </c>
      <c r="AG33" s="672">
        <f>ROUND(AI33*[5]QCI!$R$16,2)</f>
        <v>0</v>
      </c>
      <c r="AH33" s="672">
        <f>AI33-AG33</f>
        <v>0</v>
      </c>
      <c r="AI33" s="674"/>
      <c r="AJ33" s="675">
        <f>IF(AM33&lt;&gt;0,(AM33/$F33)*100,0)</f>
        <v>0</v>
      </c>
      <c r="AK33" s="672">
        <f>ROUND(AM33*[5]QCI!$R$16,2)</f>
        <v>0</v>
      </c>
      <c r="AL33" s="672">
        <f>AM33-AK33</f>
        <v>0</v>
      </c>
      <c r="AM33" s="674"/>
      <c r="AN33" s="675">
        <f>IF(AQ33&lt;&gt;0,(AQ33/$F33)*100,0)</f>
        <v>0</v>
      </c>
      <c r="AO33" s="672">
        <f>ROUND(AQ33*[5]QCI!$R$16,2)</f>
        <v>0</v>
      </c>
      <c r="AP33" s="672">
        <f>AQ33-AO33</f>
        <v>0</v>
      </c>
      <c r="AQ33" s="674"/>
      <c r="AR33" s="675">
        <f>IF(AU33&lt;&gt;0,(AU33/$F33)*100,0)</f>
        <v>0</v>
      </c>
      <c r="AS33" s="672">
        <f>ROUND(AU33*[5]QCI!$R$16,2)</f>
        <v>0</v>
      </c>
      <c r="AT33" s="672">
        <f>AU33-AS33</f>
        <v>0</v>
      </c>
      <c r="AU33" s="674"/>
      <c r="AV33" s="675">
        <f>IF(AY33&lt;&gt;0,(AY33/$F33)*100,0)</f>
        <v>0</v>
      </c>
      <c r="AW33" s="672">
        <f>ROUND(AY33*[5]QCI!$R$16,2)</f>
        <v>0</v>
      </c>
      <c r="AX33" s="672">
        <f>AY33-AW33</f>
        <v>0</v>
      </c>
      <c r="AY33" s="674"/>
      <c r="AZ33" s="675">
        <f>IF(BC33&lt;&gt;0,(BC33/$F33)*100,0)</f>
        <v>0</v>
      </c>
      <c r="BA33" s="672">
        <f>ROUND(BC33*[5]QCI!$R$16,2)</f>
        <v>0</v>
      </c>
      <c r="BB33" s="672">
        <f>BC33-BA33</f>
        <v>0</v>
      </c>
      <c r="BC33" s="674"/>
      <c r="BD33" s="675">
        <f>IF(BG33&lt;&gt;0,(BG33/$F33)*100,0)</f>
        <v>0</v>
      </c>
      <c r="BE33" s="672">
        <f>ROUND(BG33*[5]QCI!$R$16,2)</f>
        <v>0</v>
      </c>
      <c r="BF33" s="672">
        <f>BG33-BE33</f>
        <v>0</v>
      </c>
      <c r="BG33" s="674"/>
      <c r="BH33" s="675">
        <f>IF(BK33&lt;&gt;0,(BK33/$F33)*100,0)</f>
        <v>0</v>
      </c>
      <c r="BI33" s="672">
        <f>ROUND(BK33*[5]QCI!$R$16,2)</f>
        <v>0</v>
      </c>
      <c r="BJ33" s="672">
        <f>BK33-BI33</f>
        <v>0</v>
      </c>
      <c r="BK33" s="674"/>
      <c r="BL33" s="675">
        <f>IF(BO33&lt;&gt;0,(BO33/$F33)*100,0)</f>
        <v>0</v>
      </c>
      <c r="BM33" s="672">
        <f>ROUND(BO33*[5]QCI!$R$16,2)</f>
        <v>0</v>
      </c>
      <c r="BN33" s="672">
        <f>BO33-BM33</f>
        <v>0</v>
      </c>
      <c r="BO33" s="674"/>
      <c r="BP33" s="675">
        <f>IF(BS33&lt;&gt;0,(BS33/$F33)*100,0)</f>
        <v>0</v>
      </c>
      <c r="BQ33" s="672">
        <f>ROUND(BS33*[5]QCI!$R$16,2)</f>
        <v>0</v>
      </c>
      <c r="BR33" s="672">
        <f>BS33-BQ33</f>
        <v>0</v>
      </c>
      <c r="BS33" s="674"/>
      <c r="BT33" s="675">
        <f>IF(BW33&lt;&gt;0,(BW33/$F33)*100,0)</f>
        <v>0</v>
      </c>
      <c r="BU33" s="672">
        <f>ROUND(BW33*[5]QCI!$R$16,2)</f>
        <v>0</v>
      </c>
      <c r="BV33" s="672">
        <f>BW33-BU33</f>
        <v>0</v>
      </c>
      <c r="BW33" s="674"/>
      <c r="BX33" s="675">
        <f>IF(CA33&lt;&gt;0,(CA33/$F33)*100,0)</f>
        <v>0</v>
      </c>
      <c r="BY33" s="672">
        <f>ROUND(CA33*[5]QCI!$R$16,2)</f>
        <v>0</v>
      </c>
      <c r="BZ33" s="672">
        <f>CA33-BY33</f>
        <v>0</v>
      </c>
      <c r="CA33" s="674"/>
      <c r="CB33" s="675">
        <f>IF(CE33&lt;&gt;0,(CE33/$F33)*100,0)</f>
        <v>0</v>
      </c>
      <c r="CC33" s="672">
        <f>ROUND(CE33*[5]QCI!$R$16,2)</f>
        <v>0</v>
      </c>
      <c r="CD33" s="672">
        <f>CE33-CC33</f>
        <v>0</v>
      </c>
      <c r="CE33" s="674"/>
      <c r="CF33" s="675">
        <f>IF(CI33&lt;&gt;0,(CI33/$F33)*100,0)</f>
        <v>0</v>
      </c>
      <c r="CG33" s="672">
        <f>ROUND(CI33*[5]QCI!$R$16,2)</f>
        <v>0</v>
      </c>
      <c r="CH33" s="672">
        <f>CI33-CG33</f>
        <v>0</v>
      </c>
      <c r="CI33" s="674"/>
      <c r="CJ33" s="675">
        <f>IF(CM33&lt;&gt;0,(CM33/$F33)*100,0)</f>
        <v>0</v>
      </c>
      <c r="CK33" s="672">
        <f>ROUND(CM33*[5]QCI!$R$16,2)</f>
        <v>0</v>
      </c>
      <c r="CL33" s="672">
        <f>CM33-CK33</f>
        <v>0</v>
      </c>
      <c r="CM33" s="674"/>
      <c r="CN33" s="675">
        <f>IF(CQ33&lt;&gt;0,(CQ33/$F33)*100,0)</f>
        <v>0</v>
      </c>
      <c r="CO33" s="672">
        <f>ROUND(CQ33*[5]QCI!$R$16,2)</f>
        <v>0</v>
      </c>
      <c r="CP33" s="672">
        <f>CQ33-CO33</f>
        <v>0</v>
      </c>
      <c r="CQ33" s="674"/>
      <c r="CR33" s="675">
        <f>IF(CU33&lt;&gt;0,(CU33/$F33)*100,0)</f>
        <v>0</v>
      </c>
      <c r="CS33" s="672">
        <f>ROUND(CU33*[5]QCI!$R$16,2)</f>
        <v>0</v>
      </c>
      <c r="CT33" s="672">
        <f>CU33-CS33</f>
        <v>0</v>
      </c>
      <c r="CU33" s="674"/>
      <c r="CV33" s="675">
        <f>IF(CY33&lt;&gt;0,(CY33/$F33)*100,0)</f>
        <v>0</v>
      </c>
      <c r="CW33" s="672">
        <f>ROUND(CY33*[5]QCI!$R$16,2)</f>
        <v>0</v>
      </c>
      <c r="CX33" s="672">
        <f>CY33-CW33</f>
        <v>0</v>
      </c>
      <c r="CY33" s="674"/>
      <c r="CZ33" s="675">
        <f>IF(DC33&lt;&gt;0,(DC33/$F33)*100,0)</f>
        <v>0</v>
      </c>
      <c r="DA33" s="672">
        <f>ROUND(DC33*[5]QCI!$R$16,2)</f>
        <v>0</v>
      </c>
      <c r="DB33" s="672">
        <f>DC33-DA33</f>
        <v>0</v>
      </c>
      <c r="DC33" s="674"/>
      <c r="DD33" s="571"/>
      <c r="DE33" s="571"/>
      <c r="DF33" s="571"/>
      <c r="DG33" s="571"/>
      <c r="DH33" s="571"/>
      <c r="DI33" s="571"/>
      <c r="DJ33" s="571"/>
      <c r="DK33" s="571"/>
    </row>
    <row r="34" spans="2:115" ht="12.75" customHeight="1">
      <c r="B34" s="688"/>
      <c r="C34" s="650"/>
      <c r="D34" s="676" t="s">
        <v>679</v>
      </c>
      <c r="E34" s="677" t="s">
        <v>680</v>
      </c>
      <c r="F34" s="678">
        <f>IF(F33=0,F31,F33)</f>
        <v>25641970.719999999</v>
      </c>
      <c r="G34" s="679"/>
      <c r="H34" s="680"/>
      <c r="I34" s="681"/>
      <c r="J34" s="681"/>
      <c r="K34" s="682"/>
      <c r="L34" s="683">
        <f t="shared" ref="L34:BW34" si="18">L33+H34</f>
        <v>0</v>
      </c>
      <c r="M34" s="683">
        <f t="shared" si="18"/>
        <v>0</v>
      </c>
      <c r="N34" s="684">
        <f t="shared" si="18"/>
        <v>0</v>
      </c>
      <c r="O34" s="685">
        <f t="shared" si="18"/>
        <v>0</v>
      </c>
      <c r="P34" s="686">
        <f t="shared" si="18"/>
        <v>0</v>
      </c>
      <c r="Q34" s="683">
        <f t="shared" si="18"/>
        <v>0</v>
      </c>
      <c r="R34" s="683">
        <f t="shared" si="18"/>
        <v>0</v>
      </c>
      <c r="S34" s="685">
        <f t="shared" si="18"/>
        <v>0</v>
      </c>
      <c r="T34" s="686">
        <f t="shared" si="18"/>
        <v>0</v>
      </c>
      <c r="U34" s="683">
        <f t="shared" si="18"/>
        <v>0</v>
      </c>
      <c r="V34" s="683">
        <f t="shared" si="18"/>
        <v>0</v>
      </c>
      <c r="W34" s="685">
        <f t="shared" si="18"/>
        <v>0</v>
      </c>
      <c r="X34" s="686">
        <f t="shared" si="18"/>
        <v>0</v>
      </c>
      <c r="Y34" s="683">
        <f t="shared" si="18"/>
        <v>0</v>
      </c>
      <c r="Z34" s="683">
        <f t="shared" si="18"/>
        <v>0</v>
      </c>
      <c r="AA34" s="685">
        <f t="shared" si="18"/>
        <v>0</v>
      </c>
      <c r="AB34" s="686">
        <f t="shared" si="18"/>
        <v>0</v>
      </c>
      <c r="AC34" s="683">
        <f t="shared" si="18"/>
        <v>0</v>
      </c>
      <c r="AD34" s="683">
        <f t="shared" si="18"/>
        <v>0</v>
      </c>
      <c r="AE34" s="685">
        <f t="shared" si="18"/>
        <v>0</v>
      </c>
      <c r="AF34" s="686">
        <f t="shared" si="18"/>
        <v>0</v>
      </c>
      <c r="AG34" s="683">
        <f t="shared" si="18"/>
        <v>0</v>
      </c>
      <c r="AH34" s="683">
        <f t="shared" si="18"/>
        <v>0</v>
      </c>
      <c r="AI34" s="685">
        <f t="shared" si="18"/>
        <v>0</v>
      </c>
      <c r="AJ34" s="686">
        <f t="shared" si="18"/>
        <v>0</v>
      </c>
      <c r="AK34" s="683">
        <f t="shared" si="18"/>
        <v>0</v>
      </c>
      <c r="AL34" s="683">
        <f t="shared" si="18"/>
        <v>0</v>
      </c>
      <c r="AM34" s="685">
        <f t="shared" si="18"/>
        <v>0</v>
      </c>
      <c r="AN34" s="686">
        <f t="shared" si="18"/>
        <v>0</v>
      </c>
      <c r="AO34" s="683">
        <f t="shared" si="18"/>
        <v>0</v>
      </c>
      <c r="AP34" s="683">
        <f t="shared" si="18"/>
        <v>0</v>
      </c>
      <c r="AQ34" s="685">
        <f t="shared" si="18"/>
        <v>0</v>
      </c>
      <c r="AR34" s="686">
        <f t="shared" si="18"/>
        <v>0</v>
      </c>
      <c r="AS34" s="683">
        <f t="shared" si="18"/>
        <v>0</v>
      </c>
      <c r="AT34" s="683">
        <f t="shared" si="18"/>
        <v>0</v>
      </c>
      <c r="AU34" s="685">
        <f t="shared" si="18"/>
        <v>0</v>
      </c>
      <c r="AV34" s="686">
        <f t="shared" si="18"/>
        <v>0</v>
      </c>
      <c r="AW34" s="683">
        <f t="shared" si="18"/>
        <v>0</v>
      </c>
      <c r="AX34" s="683">
        <f t="shared" si="18"/>
        <v>0</v>
      </c>
      <c r="AY34" s="685">
        <f t="shared" si="18"/>
        <v>0</v>
      </c>
      <c r="AZ34" s="686">
        <f t="shared" si="18"/>
        <v>0</v>
      </c>
      <c r="BA34" s="683">
        <f t="shared" si="18"/>
        <v>0</v>
      </c>
      <c r="BB34" s="683">
        <f t="shared" si="18"/>
        <v>0</v>
      </c>
      <c r="BC34" s="685">
        <f t="shared" si="18"/>
        <v>0</v>
      </c>
      <c r="BD34" s="686">
        <f t="shared" si="18"/>
        <v>0</v>
      </c>
      <c r="BE34" s="683">
        <f t="shared" si="18"/>
        <v>0</v>
      </c>
      <c r="BF34" s="683">
        <f t="shared" si="18"/>
        <v>0</v>
      </c>
      <c r="BG34" s="685">
        <f t="shared" si="18"/>
        <v>0</v>
      </c>
      <c r="BH34" s="686">
        <f t="shared" si="18"/>
        <v>0</v>
      </c>
      <c r="BI34" s="683">
        <f t="shared" si="18"/>
        <v>0</v>
      </c>
      <c r="BJ34" s="683">
        <f t="shared" si="18"/>
        <v>0</v>
      </c>
      <c r="BK34" s="685">
        <f t="shared" si="18"/>
        <v>0</v>
      </c>
      <c r="BL34" s="686">
        <f t="shared" si="18"/>
        <v>0</v>
      </c>
      <c r="BM34" s="683">
        <f t="shared" si="18"/>
        <v>0</v>
      </c>
      <c r="BN34" s="683">
        <f t="shared" si="18"/>
        <v>0</v>
      </c>
      <c r="BO34" s="685">
        <f t="shared" si="18"/>
        <v>0</v>
      </c>
      <c r="BP34" s="686">
        <f t="shared" si="18"/>
        <v>0</v>
      </c>
      <c r="BQ34" s="683">
        <f t="shared" si="18"/>
        <v>0</v>
      </c>
      <c r="BR34" s="683">
        <f t="shared" si="18"/>
        <v>0</v>
      </c>
      <c r="BS34" s="685">
        <f t="shared" si="18"/>
        <v>0</v>
      </c>
      <c r="BT34" s="686">
        <f t="shared" si="18"/>
        <v>0</v>
      </c>
      <c r="BU34" s="683">
        <f t="shared" si="18"/>
        <v>0</v>
      </c>
      <c r="BV34" s="683">
        <f t="shared" si="18"/>
        <v>0</v>
      </c>
      <c r="BW34" s="685">
        <f t="shared" si="18"/>
        <v>0</v>
      </c>
      <c r="BX34" s="686">
        <f t="shared" ref="BX34:DC34" si="19">BX33+BT34</f>
        <v>0</v>
      </c>
      <c r="BY34" s="683">
        <f t="shared" si="19"/>
        <v>0</v>
      </c>
      <c r="BZ34" s="683">
        <f t="shared" si="19"/>
        <v>0</v>
      </c>
      <c r="CA34" s="685">
        <f t="shared" si="19"/>
        <v>0</v>
      </c>
      <c r="CB34" s="686">
        <f t="shared" si="19"/>
        <v>0</v>
      </c>
      <c r="CC34" s="683">
        <f t="shared" si="19"/>
        <v>0</v>
      </c>
      <c r="CD34" s="683">
        <f t="shared" si="19"/>
        <v>0</v>
      </c>
      <c r="CE34" s="685">
        <f t="shared" si="19"/>
        <v>0</v>
      </c>
      <c r="CF34" s="686">
        <f t="shared" si="19"/>
        <v>0</v>
      </c>
      <c r="CG34" s="683">
        <f t="shared" si="19"/>
        <v>0</v>
      </c>
      <c r="CH34" s="683">
        <f t="shared" si="19"/>
        <v>0</v>
      </c>
      <c r="CI34" s="685">
        <f t="shared" si="19"/>
        <v>0</v>
      </c>
      <c r="CJ34" s="686">
        <f t="shared" si="19"/>
        <v>0</v>
      </c>
      <c r="CK34" s="683">
        <f t="shared" si="19"/>
        <v>0</v>
      </c>
      <c r="CL34" s="683">
        <f t="shared" si="19"/>
        <v>0</v>
      </c>
      <c r="CM34" s="685">
        <f t="shared" si="19"/>
        <v>0</v>
      </c>
      <c r="CN34" s="686">
        <f t="shared" si="19"/>
        <v>0</v>
      </c>
      <c r="CO34" s="683">
        <f t="shared" si="19"/>
        <v>0</v>
      </c>
      <c r="CP34" s="683">
        <f t="shared" si="19"/>
        <v>0</v>
      </c>
      <c r="CQ34" s="685">
        <f t="shared" si="19"/>
        <v>0</v>
      </c>
      <c r="CR34" s="686">
        <f t="shared" si="19"/>
        <v>0</v>
      </c>
      <c r="CS34" s="683">
        <f t="shared" si="19"/>
        <v>0</v>
      </c>
      <c r="CT34" s="683">
        <f t="shared" si="19"/>
        <v>0</v>
      </c>
      <c r="CU34" s="685">
        <f t="shared" si="19"/>
        <v>0</v>
      </c>
      <c r="CV34" s="686">
        <f t="shared" si="19"/>
        <v>0</v>
      </c>
      <c r="CW34" s="683">
        <f t="shared" si="19"/>
        <v>0</v>
      </c>
      <c r="CX34" s="683">
        <f t="shared" si="19"/>
        <v>0</v>
      </c>
      <c r="CY34" s="685">
        <f t="shared" si="19"/>
        <v>0</v>
      </c>
      <c r="CZ34" s="686">
        <f t="shared" si="19"/>
        <v>0</v>
      </c>
      <c r="DA34" s="683">
        <f t="shared" si="19"/>
        <v>0</v>
      </c>
      <c r="DB34" s="683">
        <f t="shared" si="19"/>
        <v>0</v>
      </c>
      <c r="DC34" s="685">
        <f t="shared" si="19"/>
        <v>0</v>
      </c>
      <c r="DD34" s="571"/>
      <c r="DE34" s="571"/>
      <c r="DF34" s="571"/>
      <c r="DG34" s="571"/>
      <c r="DH34" s="571"/>
      <c r="DI34" s="571"/>
      <c r="DJ34" s="571"/>
      <c r="DK34" s="571"/>
    </row>
    <row r="35" spans="2:115" ht="12.75" customHeight="1">
      <c r="B35" s="633">
        <v>6</v>
      </c>
      <c r="C35" s="689" t="e">
        <f>[5]QCI!#REF!</f>
        <v>#REF!</v>
      </c>
      <c r="D35" s="635" t="s">
        <v>674</v>
      </c>
      <c r="E35" s="636" t="s">
        <v>675</v>
      </c>
      <c r="F35" s="637" t="e">
        <f>[5]QCI!#REF!</f>
        <v>#REF!</v>
      </c>
      <c r="G35" s="638" t="e">
        <f>'[5]Percentuais do Cronograma'!#REF!</f>
        <v>#REF!</v>
      </c>
      <c r="H35" s="639"/>
      <c r="I35" s="640"/>
      <c r="J35" s="640"/>
      <c r="K35" s="641"/>
      <c r="L35" s="642" t="e">
        <f>'[5]Percentuais do Cronograma'!#REF!</f>
        <v>#REF!</v>
      </c>
      <c r="M35" s="643" t="e">
        <f>L35*[5]QCI!#REF!*[5]QCI!#REF!/100</f>
        <v>#REF!</v>
      </c>
      <c r="N35" s="644" t="e">
        <f>L35/100*[5]QCI!#REF!*([5]QCI!#REF!+[5]QCI!#REF!)</f>
        <v>#REF!</v>
      </c>
      <c r="O35" s="645" t="e">
        <f>M35+N35</f>
        <v>#REF!</v>
      </c>
      <c r="P35" s="646" t="e">
        <f>'[5]Percentuais do Cronograma'!#REF!</f>
        <v>#REF!</v>
      </c>
      <c r="Q35" s="647" t="e">
        <f>P35*[5]QCI!#REF!*[5]QCI!#REF!/100</f>
        <v>#REF!</v>
      </c>
      <c r="R35" s="647" t="e">
        <f>P35/100*[5]QCI!#REF!*([5]QCI!#REF!+[5]QCI!#REF!)</f>
        <v>#REF!</v>
      </c>
      <c r="S35" s="648" t="e">
        <f>Q35+R35</f>
        <v>#REF!</v>
      </c>
      <c r="T35" s="646" t="e">
        <f>'[5]Percentuais do Cronograma'!#REF!</f>
        <v>#REF!</v>
      </c>
      <c r="U35" s="647" t="e">
        <f>T35*[5]QCI!#REF!*[5]QCI!#REF!/100</f>
        <v>#REF!</v>
      </c>
      <c r="V35" s="647" t="e">
        <f>T35/100*[5]QCI!#REF!*([5]QCI!#REF!+[5]QCI!#REF!)</f>
        <v>#REF!</v>
      </c>
      <c r="W35" s="648" t="e">
        <f>U35+V35</f>
        <v>#REF!</v>
      </c>
      <c r="X35" s="646" t="e">
        <f>'[5]Percentuais do Cronograma'!#REF!</f>
        <v>#REF!</v>
      </c>
      <c r="Y35" s="647" t="e">
        <f>X35*[5]QCI!#REF!*[5]QCI!#REF!/100</f>
        <v>#REF!</v>
      </c>
      <c r="Z35" s="647" t="e">
        <f>X35/100*[5]QCI!#REF!*([5]QCI!#REF!+[5]QCI!#REF!)</f>
        <v>#REF!</v>
      </c>
      <c r="AA35" s="648" t="e">
        <f>Y35+Z35</f>
        <v>#REF!</v>
      </c>
      <c r="AB35" s="646" t="e">
        <f>'[5]Percentuais do Cronograma'!#REF!</f>
        <v>#REF!</v>
      </c>
      <c r="AC35" s="647" t="e">
        <f>AB35*[5]QCI!#REF!*[5]QCI!#REF!/100</f>
        <v>#REF!</v>
      </c>
      <c r="AD35" s="647" t="e">
        <f>AB35/100*[5]QCI!#REF!*([5]QCI!#REF!+[5]QCI!#REF!)</f>
        <v>#REF!</v>
      </c>
      <c r="AE35" s="648" t="e">
        <f>AC35+AD35</f>
        <v>#REF!</v>
      </c>
      <c r="AF35" s="646" t="e">
        <f>'[5]Percentuais do Cronograma'!#REF!</f>
        <v>#REF!</v>
      </c>
      <c r="AG35" s="647" t="e">
        <f>AF35*[5]QCI!#REF!*[5]QCI!#REF!/100</f>
        <v>#REF!</v>
      </c>
      <c r="AH35" s="647" t="e">
        <f>AF35/100*[5]QCI!#REF!*([5]QCI!#REF!+[5]QCI!#REF!)</f>
        <v>#REF!</v>
      </c>
      <c r="AI35" s="648" t="e">
        <f>AG35+AH35</f>
        <v>#REF!</v>
      </c>
      <c r="AJ35" s="646" t="e">
        <f>'[5]Percentuais do Cronograma'!#REF!</f>
        <v>#REF!</v>
      </c>
      <c r="AK35" s="647" t="e">
        <f>AJ35*[5]QCI!#REF!*[5]QCI!#REF!/100</f>
        <v>#REF!</v>
      </c>
      <c r="AL35" s="647" t="e">
        <f>AJ35/100*[5]QCI!#REF!*([5]QCI!#REF!+[5]QCI!#REF!)</f>
        <v>#REF!</v>
      </c>
      <c r="AM35" s="648" t="e">
        <f>AK35+AL35</f>
        <v>#REF!</v>
      </c>
      <c r="AN35" s="646" t="e">
        <f>'[5]Percentuais do Cronograma'!#REF!</f>
        <v>#REF!</v>
      </c>
      <c r="AO35" s="647" t="e">
        <f>AN35*[5]QCI!#REF!*[5]QCI!#REF!/100</f>
        <v>#REF!</v>
      </c>
      <c r="AP35" s="647" t="e">
        <f>AN35/100*[5]QCI!#REF!*([5]QCI!#REF!+[5]QCI!#REF!)</f>
        <v>#REF!</v>
      </c>
      <c r="AQ35" s="648" t="e">
        <f>AO35+AP35</f>
        <v>#REF!</v>
      </c>
      <c r="AR35" s="646" t="e">
        <f>'[5]Percentuais do Cronograma'!#REF!</f>
        <v>#REF!</v>
      </c>
      <c r="AS35" s="647" t="e">
        <f>AR35*[5]QCI!#REF!*[5]QCI!#REF!/100</f>
        <v>#REF!</v>
      </c>
      <c r="AT35" s="647" t="e">
        <f>AR35/100*[5]QCI!#REF!*([5]QCI!#REF!+[5]QCI!#REF!)</f>
        <v>#REF!</v>
      </c>
      <c r="AU35" s="648" t="e">
        <f>AS35+AT35</f>
        <v>#REF!</v>
      </c>
      <c r="AV35" s="646" t="e">
        <f>'[5]Percentuais do Cronograma'!#REF!</f>
        <v>#REF!</v>
      </c>
      <c r="AW35" s="647" t="e">
        <f>AV35*[5]QCI!#REF!*[5]QCI!#REF!/100</f>
        <v>#REF!</v>
      </c>
      <c r="AX35" s="647" t="e">
        <f>AV35/100*[5]QCI!#REF!*([5]QCI!#REF!+[5]QCI!#REF!)</f>
        <v>#REF!</v>
      </c>
      <c r="AY35" s="648" t="e">
        <f>AW35+AX35</f>
        <v>#REF!</v>
      </c>
      <c r="AZ35" s="646" t="e">
        <f>'[5]Percentuais do Cronograma'!#REF!</f>
        <v>#REF!</v>
      </c>
      <c r="BA35" s="647" t="e">
        <f>AZ35*[5]QCI!#REF!*[5]QCI!#REF!/100</f>
        <v>#REF!</v>
      </c>
      <c r="BB35" s="647" t="e">
        <f>AZ35/100*[5]QCI!#REF!*([5]QCI!#REF!+[5]QCI!#REF!)</f>
        <v>#REF!</v>
      </c>
      <c r="BC35" s="648" t="e">
        <f>BA35+BB35</f>
        <v>#REF!</v>
      </c>
      <c r="BD35" s="646" t="e">
        <f>'[5]Percentuais do Cronograma'!#REF!</f>
        <v>#REF!</v>
      </c>
      <c r="BE35" s="647" t="e">
        <f>BD35*[5]QCI!#REF!*[5]QCI!#REF!/100</f>
        <v>#REF!</v>
      </c>
      <c r="BF35" s="647" t="e">
        <f>BD35/100*[5]QCI!#REF!*([5]QCI!#REF!+[5]QCI!#REF!)</f>
        <v>#REF!</v>
      </c>
      <c r="BG35" s="648" t="e">
        <f>BE35+BF35</f>
        <v>#REF!</v>
      </c>
      <c r="BH35" s="646" t="e">
        <f>'[5]Percentuais do Cronograma'!#REF!</f>
        <v>#REF!</v>
      </c>
      <c r="BI35" s="647" t="e">
        <f>BH35*[5]QCI!#REF!*[5]QCI!#REF!/100</f>
        <v>#REF!</v>
      </c>
      <c r="BJ35" s="647" t="e">
        <f>BH35/100*[5]QCI!#REF!*([5]QCI!#REF!+[5]QCI!#REF!)</f>
        <v>#REF!</v>
      </c>
      <c r="BK35" s="648" t="e">
        <f>BI35+BJ35</f>
        <v>#REF!</v>
      </c>
      <c r="BL35" s="646" t="e">
        <f>'[5]Percentuais do Cronograma'!#REF!</f>
        <v>#REF!</v>
      </c>
      <c r="BM35" s="647" t="e">
        <f>BL35*[5]QCI!#REF!*[5]QCI!#REF!/100</f>
        <v>#REF!</v>
      </c>
      <c r="BN35" s="647" t="e">
        <f>BL35/100*[5]QCI!#REF!*([5]QCI!#REF!+[5]QCI!#REF!)</f>
        <v>#REF!</v>
      </c>
      <c r="BO35" s="648" t="e">
        <f>BM35+BN35</f>
        <v>#REF!</v>
      </c>
      <c r="BP35" s="646" t="e">
        <f>'[5]Percentuais do Cronograma'!#REF!</f>
        <v>#REF!</v>
      </c>
      <c r="BQ35" s="647" t="e">
        <f>BP35*[5]QCI!#REF!*[5]QCI!#REF!/100</f>
        <v>#REF!</v>
      </c>
      <c r="BR35" s="647" t="e">
        <f>BP35/100*[5]QCI!#REF!*([5]QCI!#REF!+[5]QCI!#REF!)</f>
        <v>#REF!</v>
      </c>
      <c r="BS35" s="648" t="e">
        <f>BQ35+BR35</f>
        <v>#REF!</v>
      </c>
      <c r="BT35" s="646" t="e">
        <f>'[5]Percentuais do Cronograma'!#REF!</f>
        <v>#REF!</v>
      </c>
      <c r="BU35" s="647" t="e">
        <f>BT35*[5]QCI!#REF!*[5]QCI!#REF!/100</f>
        <v>#REF!</v>
      </c>
      <c r="BV35" s="647" t="e">
        <f>BT35/100*[5]QCI!#REF!*([5]QCI!#REF!+[5]QCI!#REF!)</f>
        <v>#REF!</v>
      </c>
      <c r="BW35" s="648" t="e">
        <f>BU35+BV35</f>
        <v>#REF!</v>
      </c>
      <c r="BX35" s="646" t="e">
        <f>'[5]Percentuais do Cronograma'!#REF!</f>
        <v>#REF!</v>
      </c>
      <c r="BY35" s="647" t="e">
        <f>BX35*[5]QCI!#REF!*[5]QCI!#REF!/100</f>
        <v>#REF!</v>
      </c>
      <c r="BZ35" s="647" t="e">
        <f>BX35/100*[5]QCI!#REF!*([5]QCI!#REF!+[5]QCI!#REF!)</f>
        <v>#REF!</v>
      </c>
      <c r="CA35" s="648" t="e">
        <f>BY35+BZ35</f>
        <v>#REF!</v>
      </c>
      <c r="CB35" s="646" t="e">
        <f>'[5]Percentuais do Cronograma'!#REF!</f>
        <v>#REF!</v>
      </c>
      <c r="CC35" s="647" t="e">
        <f>CB35*[5]QCI!#REF!*[5]QCI!#REF!/100</f>
        <v>#REF!</v>
      </c>
      <c r="CD35" s="647" t="e">
        <f>CB35/100*[5]QCI!#REF!*([5]QCI!#REF!+[5]QCI!#REF!)</f>
        <v>#REF!</v>
      </c>
      <c r="CE35" s="648" t="e">
        <f>CC35+CD35</f>
        <v>#REF!</v>
      </c>
      <c r="CF35" s="646" t="e">
        <f>'[5]Percentuais do Cronograma'!#REF!</f>
        <v>#REF!</v>
      </c>
      <c r="CG35" s="647" t="e">
        <f>CF35*[5]QCI!#REF!*[5]QCI!#REF!/100</f>
        <v>#REF!</v>
      </c>
      <c r="CH35" s="647" t="e">
        <f>CF35/100*[5]QCI!#REF!*([5]QCI!#REF!+[5]QCI!#REF!)</f>
        <v>#REF!</v>
      </c>
      <c r="CI35" s="648" t="e">
        <f>CG35+CH35</f>
        <v>#REF!</v>
      </c>
      <c r="CJ35" s="646" t="e">
        <f>'[5]Percentuais do Cronograma'!#REF!</f>
        <v>#REF!</v>
      </c>
      <c r="CK35" s="647" t="e">
        <f>CJ35*[5]QCI!#REF!*[5]QCI!#REF!/100</f>
        <v>#REF!</v>
      </c>
      <c r="CL35" s="647" t="e">
        <f>CJ35/100*[5]QCI!#REF!*([5]QCI!#REF!+[5]QCI!#REF!)</f>
        <v>#REF!</v>
      </c>
      <c r="CM35" s="648" t="e">
        <f>CK35+CL35</f>
        <v>#REF!</v>
      </c>
      <c r="CN35" s="646" t="e">
        <f>'[5]Percentuais do Cronograma'!#REF!</f>
        <v>#REF!</v>
      </c>
      <c r="CO35" s="647" t="e">
        <f>CN35*[5]QCI!#REF!*[5]QCI!#REF!/100</f>
        <v>#REF!</v>
      </c>
      <c r="CP35" s="647" t="e">
        <f>CN35/100*[5]QCI!#REF!*([5]QCI!#REF!+[5]QCI!#REF!)</f>
        <v>#REF!</v>
      </c>
      <c r="CQ35" s="648" t="e">
        <f>CO35+CP35</f>
        <v>#REF!</v>
      </c>
      <c r="CR35" s="646" t="e">
        <f>'[5]Percentuais do Cronograma'!#REF!</f>
        <v>#REF!</v>
      </c>
      <c r="CS35" s="647" t="e">
        <f>CR35*[5]QCI!#REF!*[5]QCI!#REF!/100</f>
        <v>#REF!</v>
      </c>
      <c r="CT35" s="647" t="e">
        <f>CR35/100*[5]QCI!#REF!*([5]QCI!#REF!+[5]QCI!#REF!)</f>
        <v>#REF!</v>
      </c>
      <c r="CU35" s="648" t="e">
        <f>CS35+CT35</f>
        <v>#REF!</v>
      </c>
      <c r="CV35" s="646" t="e">
        <f>'[5]Percentuais do Cronograma'!#REF!</f>
        <v>#REF!</v>
      </c>
      <c r="CW35" s="647" t="e">
        <f>CV35*[5]QCI!#REF!*[5]QCI!#REF!/100</f>
        <v>#REF!</v>
      </c>
      <c r="CX35" s="647" t="e">
        <f>CV35/100*[5]QCI!#REF!*([5]QCI!#REF!+[5]QCI!#REF!)</f>
        <v>#REF!</v>
      </c>
      <c r="CY35" s="648" t="e">
        <f>CW35+CX35</f>
        <v>#REF!</v>
      </c>
      <c r="CZ35" s="646" t="e">
        <f>'[5]Percentuais do Cronograma'!#REF!</f>
        <v>#REF!</v>
      </c>
      <c r="DA35" s="647" t="e">
        <f>CZ35*[5]QCI!#REF!*[5]QCI!#REF!/100</f>
        <v>#REF!</v>
      </c>
      <c r="DB35" s="647" t="e">
        <f>CZ35/100*[5]QCI!#REF!*([5]QCI!#REF!+[5]QCI!#REF!)</f>
        <v>#REF!</v>
      </c>
      <c r="DC35" s="648" t="e">
        <f>DA35+DB35</f>
        <v>#REF!</v>
      </c>
      <c r="DD35" s="571"/>
      <c r="DE35" s="571"/>
      <c r="DF35" s="571"/>
      <c r="DG35" s="571"/>
      <c r="DH35" s="571"/>
      <c r="DI35" s="571"/>
      <c r="DJ35" s="571"/>
      <c r="DK35" s="571"/>
    </row>
    <row r="36" spans="2:115" ht="12.75" customHeight="1">
      <c r="B36" s="649"/>
      <c r="C36" s="650"/>
      <c r="D36" s="651" t="s">
        <v>674</v>
      </c>
      <c r="E36" s="652" t="s">
        <v>676</v>
      </c>
      <c r="F36" s="653">
        <f>IF(F37&lt;&gt;0,F35-F37,0)</f>
        <v>0</v>
      </c>
      <c r="G36" s="654"/>
      <c r="H36" s="655"/>
      <c r="I36" s="656"/>
      <c r="J36" s="656"/>
      <c r="K36" s="657"/>
      <c r="L36" s="658" t="e">
        <f t="shared" ref="L36:BW36" si="20">L35+H36</f>
        <v>#REF!</v>
      </c>
      <c r="M36" s="658" t="e">
        <f t="shared" si="20"/>
        <v>#REF!</v>
      </c>
      <c r="N36" s="659" t="e">
        <f t="shared" si="20"/>
        <v>#REF!</v>
      </c>
      <c r="O36" s="660" t="e">
        <f>#REF!</f>
        <v>#REF!</v>
      </c>
      <c r="P36" s="661" t="e">
        <f t="shared" si="20"/>
        <v>#REF!</v>
      </c>
      <c r="Q36" s="662" t="e">
        <f t="shared" si="20"/>
        <v>#REF!</v>
      </c>
      <c r="R36" s="663" t="e">
        <f t="shared" si="20"/>
        <v>#REF!</v>
      </c>
      <c r="S36" s="664" t="e">
        <f t="shared" si="20"/>
        <v>#REF!</v>
      </c>
      <c r="T36" s="661" t="e">
        <f t="shared" si="20"/>
        <v>#REF!</v>
      </c>
      <c r="U36" s="662" t="e">
        <f t="shared" si="20"/>
        <v>#REF!</v>
      </c>
      <c r="V36" s="663" t="e">
        <f t="shared" si="20"/>
        <v>#REF!</v>
      </c>
      <c r="W36" s="664" t="e">
        <f t="shared" si="20"/>
        <v>#REF!</v>
      </c>
      <c r="X36" s="661" t="e">
        <f t="shared" si="20"/>
        <v>#REF!</v>
      </c>
      <c r="Y36" s="662" t="e">
        <f t="shared" si="20"/>
        <v>#REF!</v>
      </c>
      <c r="Z36" s="663" t="e">
        <f t="shared" si="20"/>
        <v>#REF!</v>
      </c>
      <c r="AA36" s="664" t="e">
        <f t="shared" si="20"/>
        <v>#REF!</v>
      </c>
      <c r="AB36" s="661" t="e">
        <f t="shared" si="20"/>
        <v>#REF!</v>
      </c>
      <c r="AC36" s="662" t="e">
        <f t="shared" si="20"/>
        <v>#REF!</v>
      </c>
      <c r="AD36" s="663" t="e">
        <f t="shared" si="20"/>
        <v>#REF!</v>
      </c>
      <c r="AE36" s="664" t="e">
        <f t="shared" si="20"/>
        <v>#REF!</v>
      </c>
      <c r="AF36" s="661" t="e">
        <f t="shared" si="20"/>
        <v>#REF!</v>
      </c>
      <c r="AG36" s="662" t="e">
        <f t="shared" si="20"/>
        <v>#REF!</v>
      </c>
      <c r="AH36" s="663" t="e">
        <f t="shared" si="20"/>
        <v>#REF!</v>
      </c>
      <c r="AI36" s="664" t="e">
        <f t="shared" si="20"/>
        <v>#REF!</v>
      </c>
      <c r="AJ36" s="661" t="e">
        <f t="shared" si="20"/>
        <v>#REF!</v>
      </c>
      <c r="AK36" s="662" t="e">
        <f t="shared" si="20"/>
        <v>#REF!</v>
      </c>
      <c r="AL36" s="663" t="e">
        <f t="shared" si="20"/>
        <v>#REF!</v>
      </c>
      <c r="AM36" s="664" t="e">
        <f t="shared" si="20"/>
        <v>#REF!</v>
      </c>
      <c r="AN36" s="661" t="e">
        <f t="shared" si="20"/>
        <v>#REF!</v>
      </c>
      <c r="AO36" s="662" t="e">
        <f t="shared" si="20"/>
        <v>#REF!</v>
      </c>
      <c r="AP36" s="663" t="e">
        <f t="shared" si="20"/>
        <v>#REF!</v>
      </c>
      <c r="AQ36" s="664" t="e">
        <f t="shared" si="20"/>
        <v>#REF!</v>
      </c>
      <c r="AR36" s="661" t="e">
        <f t="shared" si="20"/>
        <v>#REF!</v>
      </c>
      <c r="AS36" s="662" t="e">
        <f t="shared" si="20"/>
        <v>#REF!</v>
      </c>
      <c r="AT36" s="663" t="e">
        <f t="shared" si="20"/>
        <v>#REF!</v>
      </c>
      <c r="AU36" s="664" t="e">
        <f t="shared" si="20"/>
        <v>#REF!</v>
      </c>
      <c r="AV36" s="661" t="e">
        <f t="shared" si="20"/>
        <v>#REF!</v>
      </c>
      <c r="AW36" s="662" t="e">
        <f t="shared" si="20"/>
        <v>#REF!</v>
      </c>
      <c r="AX36" s="663" t="e">
        <f t="shared" si="20"/>
        <v>#REF!</v>
      </c>
      <c r="AY36" s="664" t="e">
        <f t="shared" si="20"/>
        <v>#REF!</v>
      </c>
      <c r="AZ36" s="661" t="e">
        <f t="shared" si="20"/>
        <v>#REF!</v>
      </c>
      <c r="BA36" s="662" t="e">
        <f t="shared" si="20"/>
        <v>#REF!</v>
      </c>
      <c r="BB36" s="663" t="e">
        <f t="shared" si="20"/>
        <v>#REF!</v>
      </c>
      <c r="BC36" s="664" t="e">
        <f t="shared" si="20"/>
        <v>#REF!</v>
      </c>
      <c r="BD36" s="661" t="e">
        <f t="shared" si="20"/>
        <v>#REF!</v>
      </c>
      <c r="BE36" s="662" t="e">
        <f t="shared" si="20"/>
        <v>#REF!</v>
      </c>
      <c r="BF36" s="663" t="e">
        <f t="shared" si="20"/>
        <v>#REF!</v>
      </c>
      <c r="BG36" s="664" t="e">
        <f t="shared" si="20"/>
        <v>#REF!</v>
      </c>
      <c r="BH36" s="661" t="e">
        <f t="shared" si="20"/>
        <v>#REF!</v>
      </c>
      <c r="BI36" s="662" t="e">
        <f t="shared" si="20"/>
        <v>#REF!</v>
      </c>
      <c r="BJ36" s="663" t="e">
        <f t="shared" si="20"/>
        <v>#REF!</v>
      </c>
      <c r="BK36" s="664" t="e">
        <f t="shared" si="20"/>
        <v>#REF!</v>
      </c>
      <c r="BL36" s="661" t="e">
        <f t="shared" si="20"/>
        <v>#REF!</v>
      </c>
      <c r="BM36" s="662" t="e">
        <f t="shared" si="20"/>
        <v>#REF!</v>
      </c>
      <c r="BN36" s="663" t="e">
        <f t="shared" si="20"/>
        <v>#REF!</v>
      </c>
      <c r="BO36" s="664" t="e">
        <f t="shared" si="20"/>
        <v>#REF!</v>
      </c>
      <c r="BP36" s="661" t="e">
        <f t="shared" si="20"/>
        <v>#REF!</v>
      </c>
      <c r="BQ36" s="662" t="e">
        <f t="shared" si="20"/>
        <v>#REF!</v>
      </c>
      <c r="BR36" s="663" t="e">
        <f t="shared" si="20"/>
        <v>#REF!</v>
      </c>
      <c r="BS36" s="664" t="e">
        <f t="shared" si="20"/>
        <v>#REF!</v>
      </c>
      <c r="BT36" s="661" t="e">
        <f t="shared" si="20"/>
        <v>#REF!</v>
      </c>
      <c r="BU36" s="662" t="e">
        <f t="shared" si="20"/>
        <v>#REF!</v>
      </c>
      <c r="BV36" s="663" t="e">
        <f t="shared" si="20"/>
        <v>#REF!</v>
      </c>
      <c r="BW36" s="664" t="e">
        <f t="shared" si="20"/>
        <v>#REF!</v>
      </c>
      <c r="BX36" s="661" t="e">
        <f t="shared" ref="BX36:DC36" si="21">BX35+BT36</f>
        <v>#REF!</v>
      </c>
      <c r="BY36" s="662" t="e">
        <f t="shared" si="21"/>
        <v>#REF!</v>
      </c>
      <c r="BZ36" s="663" t="e">
        <f t="shared" si="21"/>
        <v>#REF!</v>
      </c>
      <c r="CA36" s="664" t="e">
        <f t="shared" si="21"/>
        <v>#REF!</v>
      </c>
      <c r="CB36" s="661" t="e">
        <f t="shared" si="21"/>
        <v>#REF!</v>
      </c>
      <c r="CC36" s="662" t="e">
        <f t="shared" si="21"/>
        <v>#REF!</v>
      </c>
      <c r="CD36" s="663" t="e">
        <f t="shared" si="21"/>
        <v>#REF!</v>
      </c>
      <c r="CE36" s="664" t="e">
        <f t="shared" si="21"/>
        <v>#REF!</v>
      </c>
      <c r="CF36" s="661" t="e">
        <f t="shared" si="21"/>
        <v>#REF!</v>
      </c>
      <c r="CG36" s="662" t="e">
        <f t="shared" si="21"/>
        <v>#REF!</v>
      </c>
      <c r="CH36" s="663" t="e">
        <f t="shared" si="21"/>
        <v>#REF!</v>
      </c>
      <c r="CI36" s="664" t="e">
        <f t="shared" si="21"/>
        <v>#REF!</v>
      </c>
      <c r="CJ36" s="661" t="e">
        <f t="shared" si="21"/>
        <v>#REF!</v>
      </c>
      <c r="CK36" s="662" t="e">
        <f t="shared" si="21"/>
        <v>#REF!</v>
      </c>
      <c r="CL36" s="663" t="e">
        <f t="shared" si="21"/>
        <v>#REF!</v>
      </c>
      <c r="CM36" s="664" t="e">
        <f t="shared" si="21"/>
        <v>#REF!</v>
      </c>
      <c r="CN36" s="661" t="e">
        <f t="shared" si="21"/>
        <v>#REF!</v>
      </c>
      <c r="CO36" s="662" t="e">
        <f t="shared" si="21"/>
        <v>#REF!</v>
      </c>
      <c r="CP36" s="663" t="e">
        <f t="shared" si="21"/>
        <v>#REF!</v>
      </c>
      <c r="CQ36" s="664" t="e">
        <f t="shared" si="21"/>
        <v>#REF!</v>
      </c>
      <c r="CR36" s="661" t="e">
        <f t="shared" si="21"/>
        <v>#REF!</v>
      </c>
      <c r="CS36" s="662" t="e">
        <f t="shared" si="21"/>
        <v>#REF!</v>
      </c>
      <c r="CT36" s="663" t="e">
        <f t="shared" si="21"/>
        <v>#REF!</v>
      </c>
      <c r="CU36" s="664" t="e">
        <f t="shared" si="21"/>
        <v>#REF!</v>
      </c>
      <c r="CV36" s="661" t="e">
        <f t="shared" si="21"/>
        <v>#REF!</v>
      </c>
      <c r="CW36" s="662" t="e">
        <f t="shared" si="21"/>
        <v>#REF!</v>
      </c>
      <c r="CX36" s="663" t="e">
        <f t="shared" si="21"/>
        <v>#REF!</v>
      </c>
      <c r="CY36" s="664" t="e">
        <f t="shared" si="21"/>
        <v>#REF!</v>
      </c>
      <c r="CZ36" s="661" t="e">
        <f t="shared" si="21"/>
        <v>#REF!</v>
      </c>
      <c r="DA36" s="662" t="e">
        <f t="shared" si="21"/>
        <v>#REF!</v>
      </c>
      <c r="DB36" s="663" t="e">
        <f t="shared" si="21"/>
        <v>#REF!</v>
      </c>
      <c r="DC36" s="664" t="e">
        <f t="shared" si="21"/>
        <v>#REF!</v>
      </c>
      <c r="DD36" s="571"/>
      <c r="DE36" s="571"/>
      <c r="DF36" s="571"/>
      <c r="DG36" s="571"/>
      <c r="DH36" s="571"/>
      <c r="DI36" s="571"/>
      <c r="DJ36" s="571"/>
      <c r="DK36" s="571"/>
    </row>
    <row r="37" spans="2:115" ht="12.75" customHeight="1">
      <c r="B37" s="649"/>
      <c r="C37" s="650"/>
      <c r="D37" s="665" t="s">
        <v>677</v>
      </c>
      <c r="E37" s="666" t="s">
        <v>678</v>
      </c>
      <c r="F37" s="667"/>
      <c r="G37" s="668">
        <f>IF(F37=0,0,F37/F$115)</f>
        <v>0</v>
      </c>
      <c r="H37" s="669"/>
      <c r="I37" s="670"/>
      <c r="J37" s="670"/>
      <c r="K37" s="671"/>
      <c r="L37" s="672" t="e">
        <f>IF(O37&lt;&gt;0,(O37/$F37)*100,0)</f>
        <v>#REF!</v>
      </c>
      <c r="M37" s="672" t="e">
        <f>ROUND(O37*[5]QCI!$R$16,2)</f>
        <v>#REF!</v>
      </c>
      <c r="N37" s="673" t="e">
        <f>O37-M37</f>
        <v>#REF!</v>
      </c>
      <c r="O37" s="674" t="e">
        <f>#REF!</f>
        <v>#REF!</v>
      </c>
      <c r="P37" s="675">
        <f>IF(S37&lt;&gt;0,(S37/$F37)*100,0)</f>
        <v>0</v>
      </c>
      <c r="Q37" s="672">
        <f>ROUND(S37*[5]QCI!$R$16,2)</f>
        <v>0</v>
      </c>
      <c r="R37" s="672">
        <f>S37-Q37</f>
        <v>0</v>
      </c>
      <c r="S37" s="674"/>
      <c r="T37" s="675">
        <f>IF(W37&lt;&gt;0,(W37/$F37)*100,0)</f>
        <v>0</v>
      </c>
      <c r="U37" s="672">
        <f>ROUND(W37*[5]QCI!$R$16,2)</f>
        <v>0</v>
      </c>
      <c r="V37" s="672">
        <f>W37-U37</f>
        <v>0</v>
      </c>
      <c r="W37" s="674"/>
      <c r="X37" s="675">
        <f>IF(AA37&lt;&gt;0,(AA37/$F37)*100,0)</f>
        <v>0</v>
      </c>
      <c r="Y37" s="672">
        <f>ROUND(AA37*[5]QCI!$R$16,2)</f>
        <v>0</v>
      </c>
      <c r="Z37" s="672">
        <f>AA37-Y37</f>
        <v>0</v>
      </c>
      <c r="AA37" s="674"/>
      <c r="AB37" s="675">
        <f>IF(AE37&lt;&gt;0,(AE37/$F37)*100,0)</f>
        <v>0</v>
      </c>
      <c r="AC37" s="672">
        <f>ROUND(AE37*[5]QCI!$R$16,2)</f>
        <v>0</v>
      </c>
      <c r="AD37" s="672">
        <f>AE37-AC37</f>
        <v>0</v>
      </c>
      <c r="AE37" s="674"/>
      <c r="AF37" s="675">
        <f>IF(AI37&lt;&gt;0,(AI37/$F37)*100,0)</f>
        <v>0</v>
      </c>
      <c r="AG37" s="672">
        <f>ROUND(AI37*[5]QCI!$R$16,2)</f>
        <v>0</v>
      </c>
      <c r="AH37" s="672">
        <f>AI37-AG37</f>
        <v>0</v>
      </c>
      <c r="AI37" s="674"/>
      <c r="AJ37" s="675">
        <f>IF(AM37&lt;&gt;0,(AM37/$F37)*100,0)</f>
        <v>0</v>
      </c>
      <c r="AK37" s="672">
        <f>ROUND(AM37*[5]QCI!$R$16,2)</f>
        <v>0</v>
      </c>
      <c r="AL37" s="672">
        <f>AM37-AK37</f>
        <v>0</v>
      </c>
      <c r="AM37" s="674"/>
      <c r="AN37" s="675">
        <f>IF(AQ37&lt;&gt;0,(AQ37/$F37)*100,0)</f>
        <v>0</v>
      </c>
      <c r="AO37" s="672">
        <f>ROUND(AQ37*[5]QCI!$R$16,2)</f>
        <v>0</v>
      </c>
      <c r="AP37" s="672">
        <f>AQ37-AO37</f>
        <v>0</v>
      </c>
      <c r="AQ37" s="674"/>
      <c r="AR37" s="675">
        <f>IF(AU37&lt;&gt;0,(AU37/$F37)*100,0)</f>
        <v>0</v>
      </c>
      <c r="AS37" s="672">
        <f>ROUND(AU37*[5]QCI!$R$16,2)</f>
        <v>0</v>
      </c>
      <c r="AT37" s="672">
        <f>AU37-AS37</f>
        <v>0</v>
      </c>
      <c r="AU37" s="674"/>
      <c r="AV37" s="675">
        <f>IF(AY37&lt;&gt;0,(AY37/$F37)*100,0)</f>
        <v>0</v>
      </c>
      <c r="AW37" s="672">
        <f>ROUND(AY37*[5]QCI!$R$16,2)</f>
        <v>0</v>
      </c>
      <c r="AX37" s="672">
        <f>AY37-AW37</f>
        <v>0</v>
      </c>
      <c r="AY37" s="674"/>
      <c r="AZ37" s="675">
        <f>IF(BC37&lt;&gt;0,(BC37/$F37)*100,0)</f>
        <v>0</v>
      </c>
      <c r="BA37" s="672">
        <f>ROUND(BC37*[5]QCI!$R$16,2)</f>
        <v>0</v>
      </c>
      <c r="BB37" s="672">
        <f>BC37-BA37</f>
        <v>0</v>
      </c>
      <c r="BC37" s="674"/>
      <c r="BD37" s="675">
        <f>IF(BG37&lt;&gt;0,(BG37/$F37)*100,0)</f>
        <v>0</v>
      </c>
      <c r="BE37" s="672">
        <f>ROUND(BG37*[5]QCI!$R$16,2)</f>
        <v>0</v>
      </c>
      <c r="BF37" s="672">
        <f>BG37-BE37</f>
        <v>0</v>
      </c>
      <c r="BG37" s="674"/>
      <c r="BH37" s="675">
        <f>IF(BK37&lt;&gt;0,(BK37/$F37)*100,0)</f>
        <v>0</v>
      </c>
      <c r="BI37" s="672">
        <f>ROUND(BK37*[5]QCI!$R$16,2)</f>
        <v>0</v>
      </c>
      <c r="BJ37" s="672">
        <f>BK37-BI37</f>
        <v>0</v>
      </c>
      <c r="BK37" s="674"/>
      <c r="BL37" s="675">
        <f>IF(BO37&lt;&gt;0,(BO37/$F37)*100,0)</f>
        <v>0</v>
      </c>
      <c r="BM37" s="672">
        <f>ROUND(BO37*[5]QCI!$R$16,2)</f>
        <v>0</v>
      </c>
      <c r="BN37" s="672">
        <f>BO37-BM37</f>
        <v>0</v>
      </c>
      <c r="BO37" s="674"/>
      <c r="BP37" s="675">
        <f>IF(BS37&lt;&gt;0,(BS37/$F37)*100,0)</f>
        <v>0</v>
      </c>
      <c r="BQ37" s="672">
        <f>ROUND(BS37*[5]QCI!$R$16,2)</f>
        <v>0</v>
      </c>
      <c r="BR37" s="672">
        <f>BS37-BQ37</f>
        <v>0</v>
      </c>
      <c r="BS37" s="674"/>
      <c r="BT37" s="675">
        <f>IF(BW37&lt;&gt;0,(BW37/$F37)*100,0)</f>
        <v>0</v>
      </c>
      <c r="BU37" s="672">
        <f>ROUND(BW37*[5]QCI!$R$16,2)</f>
        <v>0</v>
      </c>
      <c r="BV37" s="672">
        <f>BW37-BU37</f>
        <v>0</v>
      </c>
      <c r="BW37" s="674"/>
      <c r="BX37" s="675">
        <f>IF(CA37&lt;&gt;0,(CA37/$F37)*100,0)</f>
        <v>0</v>
      </c>
      <c r="BY37" s="672">
        <f>ROUND(CA37*[5]QCI!$R$16,2)</f>
        <v>0</v>
      </c>
      <c r="BZ37" s="672">
        <f>CA37-BY37</f>
        <v>0</v>
      </c>
      <c r="CA37" s="674"/>
      <c r="CB37" s="675">
        <f>IF(CE37&lt;&gt;0,(CE37/$F37)*100,0)</f>
        <v>0</v>
      </c>
      <c r="CC37" s="672">
        <f>ROUND(CE37*[5]QCI!$R$16,2)</f>
        <v>0</v>
      </c>
      <c r="CD37" s="672">
        <f>CE37-CC37</f>
        <v>0</v>
      </c>
      <c r="CE37" s="674"/>
      <c r="CF37" s="675">
        <f>IF(CI37&lt;&gt;0,(CI37/$F37)*100,0)</f>
        <v>0</v>
      </c>
      <c r="CG37" s="672">
        <f>ROUND(CI37*[5]QCI!$R$16,2)</f>
        <v>0</v>
      </c>
      <c r="CH37" s="672">
        <f>CI37-CG37</f>
        <v>0</v>
      </c>
      <c r="CI37" s="674"/>
      <c r="CJ37" s="675">
        <f>IF(CM37&lt;&gt;0,(CM37/$F37)*100,0)</f>
        <v>0</v>
      </c>
      <c r="CK37" s="672">
        <f>ROUND(CM37*[5]QCI!$R$16,2)</f>
        <v>0</v>
      </c>
      <c r="CL37" s="672">
        <f>CM37-CK37</f>
        <v>0</v>
      </c>
      <c r="CM37" s="674"/>
      <c r="CN37" s="675">
        <f>IF(CQ37&lt;&gt;0,(CQ37/$F37)*100,0)</f>
        <v>0</v>
      </c>
      <c r="CO37" s="672">
        <f>ROUND(CQ37*[5]QCI!$R$16,2)</f>
        <v>0</v>
      </c>
      <c r="CP37" s="672">
        <f>CQ37-CO37</f>
        <v>0</v>
      </c>
      <c r="CQ37" s="674"/>
      <c r="CR37" s="675">
        <f>IF(CU37&lt;&gt;0,(CU37/$F37)*100,0)</f>
        <v>0</v>
      </c>
      <c r="CS37" s="672">
        <f>ROUND(CU37*[5]QCI!$R$16,2)</f>
        <v>0</v>
      </c>
      <c r="CT37" s="672">
        <f>CU37-CS37</f>
        <v>0</v>
      </c>
      <c r="CU37" s="674"/>
      <c r="CV37" s="675">
        <f>IF(CY37&lt;&gt;0,(CY37/$F37)*100,0)</f>
        <v>0</v>
      </c>
      <c r="CW37" s="672">
        <f>ROUND(CY37*[5]QCI!$R$16,2)</f>
        <v>0</v>
      </c>
      <c r="CX37" s="672">
        <f>CY37-CW37</f>
        <v>0</v>
      </c>
      <c r="CY37" s="674"/>
      <c r="CZ37" s="675">
        <f>IF(DC37&lt;&gt;0,(DC37/$F37)*100,0)</f>
        <v>0</v>
      </c>
      <c r="DA37" s="672">
        <f>ROUND(DC37*[5]QCI!$R$16,2)</f>
        <v>0</v>
      </c>
      <c r="DB37" s="672">
        <f>DC37-DA37</f>
        <v>0</v>
      </c>
      <c r="DC37" s="674"/>
      <c r="DD37" s="571"/>
      <c r="DE37" s="571"/>
      <c r="DF37" s="571"/>
      <c r="DG37" s="571"/>
      <c r="DH37" s="571"/>
      <c r="DI37" s="571"/>
      <c r="DJ37" s="571"/>
      <c r="DK37" s="571"/>
    </row>
    <row r="38" spans="2:115" ht="12.75" customHeight="1">
      <c r="B38" s="688"/>
      <c r="C38" s="650" t="s">
        <v>707</v>
      </c>
      <c r="D38" s="676" t="s">
        <v>679</v>
      </c>
      <c r="E38" s="677" t="s">
        <v>680</v>
      </c>
      <c r="F38" s="678" t="e">
        <f>IF(F37=0,F35,F37)</f>
        <v>#REF!</v>
      </c>
      <c r="G38" s="679"/>
      <c r="H38" s="680"/>
      <c r="I38" s="681"/>
      <c r="J38" s="681"/>
      <c r="K38" s="682"/>
      <c r="L38" s="683" t="e">
        <f t="shared" ref="L38:BW38" si="22">L37+H38</f>
        <v>#REF!</v>
      </c>
      <c r="M38" s="683" t="e">
        <f t="shared" si="22"/>
        <v>#REF!</v>
      </c>
      <c r="N38" s="684" t="e">
        <f t="shared" si="22"/>
        <v>#REF!</v>
      </c>
      <c r="O38" s="685" t="e">
        <f>#REF!</f>
        <v>#REF!</v>
      </c>
      <c r="P38" s="686" t="e">
        <f t="shared" si="22"/>
        <v>#REF!</v>
      </c>
      <c r="Q38" s="683" t="e">
        <f t="shared" si="22"/>
        <v>#REF!</v>
      </c>
      <c r="R38" s="683" t="e">
        <f t="shared" si="22"/>
        <v>#REF!</v>
      </c>
      <c r="S38" s="685" t="e">
        <f t="shared" si="22"/>
        <v>#REF!</v>
      </c>
      <c r="T38" s="686" t="e">
        <f t="shared" si="22"/>
        <v>#REF!</v>
      </c>
      <c r="U38" s="683" t="e">
        <f t="shared" si="22"/>
        <v>#REF!</v>
      </c>
      <c r="V38" s="683" t="e">
        <f t="shared" si="22"/>
        <v>#REF!</v>
      </c>
      <c r="W38" s="685" t="e">
        <f t="shared" si="22"/>
        <v>#REF!</v>
      </c>
      <c r="X38" s="686" t="e">
        <f t="shared" si="22"/>
        <v>#REF!</v>
      </c>
      <c r="Y38" s="683" t="e">
        <f t="shared" si="22"/>
        <v>#REF!</v>
      </c>
      <c r="Z38" s="683" t="e">
        <f t="shared" si="22"/>
        <v>#REF!</v>
      </c>
      <c r="AA38" s="685" t="e">
        <f t="shared" si="22"/>
        <v>#REF!</v>
      </c>
      <c r="AB38" s="686" t="e">
        <f t="shared" si="22"/>
        <v>#REF!</v>
      </c>
      <c r="AC38" s="683" t="e">
        <f t="shared" si="22"/>
        <v>#REF!</v>
      </c>
      <c r="AD38" s="683" t="e">
        <f t="shared" si="22"/>
        <v>#REF!</v>
      </c>
      <c r="AE38" s="685" t="e">
        <f t="shared" si="22"/>
        <v>#REF!</v>
      </c>
      <c r="AF38" s="686" t="e">
        <f t="shared" si="22"/>
        <v>#REF!</v>
      </c>
      <c r="AG38" s="683" t="e">
        <f t="shared" si="22"/>
        <v>#REF!</v>
      </c>
      <c r="AH38" s="683" t="e">
        <f t="shared" si="22"/>
        <v>#REF!</v>
      </c>
      <c r="AI38" s="685" t="e">
        <f t="shared" si="22"/>
        <v>#REF!</v>
      </c>
      <c r="AJ38" s="686" t="e">
        <f t="shared" si="22"/>
        <v>#REF!</v>
      </c>
      <c r="AK38" s="683" t="e">
        <f t="shared" si="22"/>
        <v>#REF!</v>
      </c>
      <c r="AL38" s="683" t="e">
        <f t="shared" si="22"/>
        <v>#REF!</v>
      </c>
      <c r="AM38" s="685" t="e">
        <f t="shared" si="22"/>
        <v>#REF!</v>
      </c>
      <c r="AN38" s="686" t="e">
        <f t="shared" si="22"/>
        <v>#REF!</v>
      </c>
      <c r="AO38" s="683" t="e">
        <f t="shared" si="22"/>
        <v>#REF!</v>
      </c>
      <c r="AP38" s="683" t="e">
        <f t="shared" si="22"/>
        <v>#REF!</v>
      </c>
      <c r="AQ38" s="685" t="e">
        <f t="shared" si="22"/>
        <v>#REF!</v>
      </c>
      <c r="AR38" s="686" t="e">
        <f t="shared" si="22"/>
        <v>#REF!</v>
      </c>
      <c r="AS38" s="683" t="e">
        <f t="shared" si="22"/>
        <v>#REF!</v>
      </c>
      <c r="AT38" s="683" t="e">
        <f t="shared" si="22"/>
        <v>#REF!</v>
      </c>
      <c r="AU38" s="685" t="e">
        <f t="shared" si="22"/>
        <v>#REF!</v>
      </c>
      <c r="AV38" s="686" t="e">
        <f t="shared" si="22"/>
        <v>#REF!</v>
      </c>
      <c r="AW38" s="683" t="e">
        <f t="shared" si="22"/>
        <v>#REF!</v>
      </c>
      <c r="AX38" s="683" t="e">
        <f t="shared" si="22"/>
        <v>#REF!</v>
      </c>
      <c r="AY38" s="685" t="e">
        <f t="shared" si="22"/>
        <v>#REF!</v>
      </c>
      <c r="AZ38" s="686" t="e">
        <f t="shared" si="22"/>
        <v>#REF!</v>
      </c>
      <c r="BA38" s="683" t="e">
        <f t="shared" si="22"/>
        <v>#REF!</v>
      </c>
      <c r="BB38" s="683" t="e">
        <f t="shared" si="22"/>
        <v>#REF!</v>
      </c>
      <c r="BC38" s="685" t="e">
        <f t="shared" si="22"/>
        <v>#REF!</v>
      </c>
      <c r="BD38" s="686" t="e">
        <f t="shared" si="22"/>
        <v>#REF!</v>
      </c>
      <c r="BE38" s="683" t="e">
        <f t="shared" si="22"/>
        <v>#REF!</v>
      </c>
      <c r="BF38" s="683" t="e">
        <f t="shared" si="22"/>
        <v>#REF!</v>
      </c>
      <c r="BG38" s="685" t="e">
        <f t="shared" si="22"/>
        <v>#REF!</v>
      </c>
      <c r="BH38" s="686" t="e">
        <f t="shared" si="22"/>
        <v>#REF!</v>
      </c>
      <c r="BI38" s="683" t="e">
        <f t="shared" si="22"/>
        <v>#REF!</v>
      </c>
      <c r="BJ38" s="683" t="e">
        <f t="shared" si="22"/>
        <v>#REF!</v>
      </c>
      <c r="BK38" s="685" t="e">
        <f t="shared" si="22"/>
        <v>#REF!</v>
      </c>
      <c r="BL38" s="686" t="e">
        <f t="shared" si="22"/>
        <v>#REF!</v>
      </c>
      <c r="BM38" s="683" t="e">
        <f t="shared" si="22"/>
        <v>#REF!</v>
      </c>
      <c r="BN38" s="683" t="e">
        <f t="shared" si="22"/>
        <v>#REF!</v>
      </c>
      <c r="BO38" s="685" t="e">
        <f t="shared" si="22"/>
        <v>#REF!</v>
      </c>
      <c r="BP38" s="686" t="e">
        <f t="shared" si="22"/>
        <v>#REF!</v>
      </c>
      <c r="BQ38" s="683" t="e">
        <f t="shared" si="22"/>
        <v>#REF!</v>
      </c>
      <c r="BR38" s="683" t="e">
        <f t="shared" si="22"/>
        <v>#REF!</v>
      </c>
      <c r="BS38" s="685" t="e">
        <f t="shared" si="22"/>
        <v>#REF!</v>
      </c>
      <c r="BT38" s="686" t="e">
        <f t="shared" si="22"/>
        <v>#REF!</v>
      </c>
      <c r="BU38" s="683" t="e">
        <f t="shared" si="22"/>
        <v>#REF!</v>
      </c>
      <c r="BV38" s="683" t="e">
        <f t="shared" si="22"/>
        <v>#REF!</v>
      </c>
      <c r="BW38" s="685" t="e">
        <f t="shared" si="22"/>
        <v>#REF!</v>
      </c>
      <c r="BX38" s="686" t="e">
        <f t="shared" ref="BX38:DC38" si="23">BX37+BT38</f>
        <v>#REF!</v>
      </c>
      <c r="BY38" s="683" t="e">
        <f t="shared" si="23"/>
        <v>#REF!</v>
      </c>
      <c r="BZ38" s="683" t="e">
        <f t="shared" si="23"/>
        <v>#REF!</v>
      </c>
      <c r="CA38" s="685" t="e">
        <f t="shared" si="23"/>
        <v>#REF!</v>
      </c>
      <c r="CB38" s="686" t="e">
        <f t="shared" si="23"/>
        <v>#REF!</v>
      </c>
      <c r="CC38" s="683" t="e">
        <f t="shared" si="23"/>
        <v>#REF!</v>
      </c>
      <c r="CD38" s="683" t="e">
        <f t="shared" si="23"/>
        <v>#REF!</v>
      </c>
      <c r="CE38" s="685" t="e">
        <f t="shared" si="23"/>
        <v>#REF!</v>
      </c>
      <c r="CF38" s="686" t="e">
        <f t="shared" si="23"/>
        <v>#REF!</v>
      </c>
      <c r="CG38" s="683" t="e">
        <f t="shared" si="23"/>
        <v>#REF!</v>
      </c>
      <c r="CH38" s="683" t="e">
        <f t="shared" si="23"/>
        <v>#REF!</v>
      </c>
      <c r="CI38" s="685" t="e">
        <f t="shared" si="23"/>
        <v>#REF!</v>
      </c>
      <c r="CJ38" s="686" t="e">
        <f t="shared" si="23"/>
        <v>#REF!</v>
      </c>
      <c r="CK38" s="683" t="e">
        <f t="shared" si="23"/>
        <v>#REF!</v>
      </c>
      <c r="CL38" s="683" t="e">
        <f t="shared" si="23"/>
        <v>#REF!</v>
      </c>
      <c r="CM38" s="685" t="e">
        <f t="shared" si="23"/>
        <v>#REF!</v>
      </c>
      <c r="CN38" s="686" t="e">
        <f t="shared" si="23"/>
        <v>#REF!</v>
      </c>
      <c r="CO38" s="683" t="e">
        <f t="shared" si="23"/>
        <v>#REF!</v>
      </c>
      <c r="CP38" s="683" t="e">
        <f t="shared" si="23"/>
        <v>#REF!</v>
      </c>
      <c r="CQ38" s="685" t="e">
        <f t="shared" si="23"/>
        <v>#REF!</v>
      </c>
      <c r="CR38" s="686" t="e">
        <f t="shared" si="23"/>
        <v>#REF!</v>
      </c>
      <c r="CS38" s="683" t="e">
        <f t="shared" si="23"/>
        <v>#REF!</v>
      </c>
      <c r="CT38" s="683" t="e">
        <f t="shared" si="23"/>
        <v>#REF!</v>
      </c>
      <c r="CU38" s="685" t="e">
        <f t="shared" si="23"/>
        <v>#REF!</v>
      </c>
      <c r="CV38" s="686" t="e">
        <f t="shared" si="23"/>
        <v>#REF!</v>
      </c>
      <c r="CW38" s="683" t="e">
        <f t="shared" si="23"/>
        <v>#REF!</v>
      </c>
      <c r="CX38" s="683" t="e">
        <f t="shared" si="23"/>
        <v>#REF!</v>
      </c>
      <c r="CY38" s="685" t="e">
        <f t="shared" si="23"/>
        <v>#REF!</v>
      </c>
      <c r="CZ38" s="686" t="e">
        <f t="shared" si="23"/>
        <v>#REF!</v>
      </c>
      <c r="DA38" s="683" t="e">
        <f t="shared" si="23"/>
        <v>#REF!</v>
      </c>
      <c r="DB38" s="683" t="e">
        <f t="shared" si="23"/>
        <v>#REF!</v>
      </c>
      <c r="DC38" s="685" t="e">
        <f t="shared" si="23"/>
        <v>#REF!</v>
      </c>
      <c r="DD38" s="571"/>
      <c r="DE38" s="571"/>
      <c r="DF38" s="571"/>
      <c r="DG38" s="571"/>
      <c r="DH38" s="571"/>
      <c r="DI38" s="571"/>
      <c r="DJ38" s="571"/>
      <c r="DK38" s="571"/>
    </row>
    <row r="39" spans="2:115" ht="12.75" customHeight="1">
      <c r="B39" s="633">
        <v>7</v>
      </c>
      <c r="C39" s="687" t="s">
        <v>708</v>
      </c>
      <c r="D39" s="635" t="s">
        <v>674</v>
      </c>
      <c r="E39" s="636" t="s">
        <v>675</v>
      </c>
      <c r="F39" s="637" t="e">
        <f>[5]QCI!Y43</f>
        <v>#REF!</v>
      </c>
      <c r="G39" s="638">
        <f>'[5]Percentuais do Cronograma'!G21</f>
        <v>6.0028059507174082E-2</v>
      </c>
      <c r="H39" s="639"/>
      <c r="I39" s="640"/>
      <c r="J39" s="640"/>
      <c r="K39" s="641"/>
      <c r="L39" s="642" t="e">
        <f>'[5]Percentuais do Cronograma'!H21</f>
        <v>#REF!</v>
      </c>
      <c r="M39" s="643" t="e">
        <f>L39*[5]QCI!$Y43*[5]QCI!$R43/100</f>
        <v>#REF!</v>
      </c>
      <c r="N39" s="644" t="e">
        <f>L39/100*[5]QCI!$Y43*([5]QCI!$U43+[5]QCI!$W43)</f>
        <v>#REF!</v>
      </c>
      <c r="O39" s="645" t="e">
        <f>#REF!</f>
        <v>#REF!</v>
      </c>
      <c r="P39" s="646" t="e">
        <f>'[5]Percentuais do Cronograma'!L21</f>
        <v>#REF!</v>
      </c>
      <c r="Q39" s="647" t="e">
        <f>P39*[5]QCI!$Y43*[5]QCI!$R43/100</f>
        <v>#REF!</v>
      </c>
      <c r="R39" s="647" t="e">
        <f>P39/100*[5]QCI!$Y43*([5]QCI!$U43+[5]QCI!$W43)</f>
        <v>#REF!</v>
      </c>
      <c r="S39" s="648" t="e">
        <f>Q39+R39</f>
        <v>#REF!</v>
      </c>
      <c r="T39" s="646">
        <f>'[5]Percentuais do Cronograma'!P21</f>
        <v>4.1666666666600003</v>
      </c>
      <c r="U39" s="647" t="e">
        <f>T39*[5]QCI!$Y43*[5]QCI!$R43/100</f>
        <v>#REF!</v>
      </c>
      <c r="V39" s="647" t="e">
        <f>T39/100*[5]QCI!$Y43*([5]QCI!$U43+[5]QCI!$W43)</f>
        <v>#REF!</v>
      </c>
      <c r="W39" s="648" t="e">
        <f>U39+V39</f>
        <v>#REF!</v>
      </c>
      <c r="X39" s="646">
        <f>'[5]Percentuais do Cronograma'!T21</f>
        <v>4.1666666666600003</v>
      </c>
      <c r="Y39" s="647" t="e">
        <f>X39*[5]QCI!$Y43*[5]QCI!$R43/100</f>
        <v>#REF!</v>
      </c>
      <c r="Z39" s="647" t="e">
        <f>X39/100*[5]QCI!$Y43*([5]QCI!$U43+[5]QCI!$W43)</f>
        <v>#REF!</v>
      </c>
      <c r="AA39" s="648" t="e">
        <f>Y39+Z39</f>
        <v>#REF!</v>
      </c>
      <c r="AB39" s="646">
        <f>'[5]Percentuais do Cronograma'!X21</f>
        <v>4.1666666666600003</v>
      </c>
      <c r="AC39" s="647" t="e">
        <f>AB39*[5]QCI!$Y43*[5]QCI!$R43/100</f>
        <v>#REF!</v>
      </c>
      <c r="AD39" s="647" t="e">
        <f>AB39/100*[5]QCI!$Y43*([5]QCI!$U43+[5]QCI!$W43)</f>
        <v>#REF!</v>
      </c>
      <c r="AE39" s="648" t="e">
        <f>AC39+AD39</f>
        <v>#REF!</v>
      </c>
      <c r="AF39" s="646">
        <f>'[5]Percentuais do Cronograma'!AB21</f>
        <v>4.1666666666600003</v>
      </c>
      <c r="AG39" s="647" t="e">
        <f>AF39*[5]QCI!$Y43*[5]QCI!$R43/100</f>
        <v>#REF!</v>
      </c>
      <c r="AH39" s="647" t="e">
        <f>AF39/100*[5]QCI!$Y43*([5]QCI!$U43+[5]QCI!$W43)</f>
        <v>#REF!</v>
      </c>
      <c r="AI39" s="648" t="e">
        <f>AG39+AH39</f>
        <v>#REF!</v>
      </c>
      <c r="AJ39" s="646">
        <f>'[5]Percentuais do Cronograma'!AF21</f>
        <v>4.1666666666600003</v>
      </c>
      <c r="AK39" s="647" t="e">
        <f>AJ39*[5]QCI!$Y43*[5]QCI!$R43/100</f>
        <v>#REF!</v>
      </c>
      <c r="AL39" s="647" t="e">
        <f>AJ39/100*[5]QCI!$Y43*([5]QCI!$U43+[5]QCI!$W43)</f>
        <v>#REF!</v>
      </c>
      <c r="AM39" s="648" t="e">
        <f>AK39+AL39</f>
        <v>#REF!</v>
      </c>
      <c r="AN39" s="646">
        <f>'[5]Percentuais do Cronograma'!AJ21</f>
        <v>4.1666666666600003</v>
      </c>
      <c r="AO39" s="647" t="e">
        <f>AN39*[5]QCI!$Y43*[5]QCI!$R43/100</f>
        <v>#REF!</v>
      </c>
      <c r="AP39" s="647" t="e">
        <f>AN39/100*[5]QCI!$Y43*([5]QCI!$U43+[5]QCI!$W43)</f>
        <v>#REF!</v>
      </c>
      <c r="AQ39" s="648" t="e">
        <f>AO39+AP39</f>
        <v>#REF!</v>
      </c>
      <c r="AR39" s="646">
        <f>'[5]Percentuais do Cronograma'!AN21</f>
        <v>4.1666666666600003</v>
      </c>
      <c r="AS39" s="647" t="e">
        <f>AR39*[5]QCI!$Y43*[5]QCI!$R43/100</f>
        <v>#REF!</v>
      </c>
      <c r="AT39" s="647" t="e">
        <f>AR39/100*[5]QCI!$Y43*([5]QCI!$U43+[5]QCI!$W43)</f>
        <v>#REF!</v>
      </c>
      <c r="AU39" s="648" t="e">
        <f>AS39+AT39</f>
        <v>#REF!</v>
      </c>
      <c r="AV39" s="646">
        <f>'[5]Percentuais do Cronograma'!AR21</f>
        <v>4.1666666666600003</v>
      </c>
      <c r="AW39" s="647" t="e">
        <f>AV39*[5]QCI!$Y43*[5]QCI!$R43/100</f>
        <v>#REF!</v>
      </c>
      <c r="AX39" s="647" t="e">
        <f>AV39/100*[5]QCI!$Y43*([5]QCI!$U43+[5]QCI!$W43)</f>
        <v>#REF!</v>
      </c>
      <c r="AY39" s="648" t="e">
        <f>AW39+AX39</f>
        <v>#REF!</v>
      </c>
      <c r="AZ39" s="646">
        <f>'[5]Percentuais do Cronograma'!AV21</f>
        <v>4.1666666666600003</v>
      </c>
      <c r="BA39" s="647" t="e">
        <f>AZ39*[5]QCI!$Y43*[5]QCI!$R43/100</f>
        <v>#REF!</v>
      </c>
      <c r="BB39" s="647" t="e">
        <f>AZ39/100*[5]QCI!$Y43*([5]QCI!$U43+[5]QCI!$W43)</f>
        <v>#REF!</v>
      </c>
      <c r="BC39" s="648" t="e">
        <f>BA39+BB39</f>
        <v>#REF!</v>
      </c>
      <c r="BD39" s="646">
        <f>'[5]Percentuais do Cronograma'!AZ21</f>
        <v>4.1666666666600003</v>
      </c>
      <c r="BE39" s="647" t="e">
        <f>BD39*[5]QCI!$Y43*[5]QCI!$R43/100</f>
        <v>#REF!</v>
      </c>
      <c r="BF39" s="647" t="e">
        <f>BD39/100*[5]QCI!$Y43*([5]QCI!$U43+[5]QCI!$W43)</f>
        <v>#REF!</v>
      </c>
      <c r="BG39" s="648" t="e">
        <f>BE39+BF39</f>
        <v>#REF!</v>
      </c>
      <c r="BH39" s="646">
        <f>'[5]Percentuais do Cronograma'!BD21</f>
        <v>4.1666666666600003</v>
      </c>
      <c r="BI39" s="647" t="e">
        <f>BH39*[5]QCI!$Y43*[5]QCI!$R43/100</f>
        <v>#REF!</v>
      </c>
      <c r="BJ39" s="647" t="e">
        <f>BH39/100*[5]QCI!$Y43*([5]QCI!$U43+[5]QCI!$W43)</f>
        <v>#REF!</v>
      </c>
      <c r="BK39" s="648" t="e">
        <f>BI39+BJ39</f>
        <v>#REF!</v>
      </c>
      <c r="BL39" s="646">
        <f>'[5]Percentuais do Cronograma'!BH21</f>
        <v>4.1666666666600003</v>
      </c>
      <c r="BM39" s="647" t="e">
        <f>BL39*[5]QCI!$Y43*[5]QCI!$R43/100</f>
        <v>#REF!</v>
      </c>
      <c r="BN39" s="647" t="e">
        <f>BL39/100*[5]QCI!$Y43*([5]QCI!$U43+[5]QCI!$W43)</f>
        <v>#REF!</v>
      </c>
      <c r="BO39" s="648" t="e">
        <f>BM39+BN39</f>
        <v>#REF!</v>
      </c>
      <c r="BP39" s="646">
        <f>'[5]Percentuais do Cronograma'!BL21</f>
        <v>4.1666666666600003</v>
      </c>
      <c r="BQ39" s="647" t="e">
        <f>BP39*[5]QCI!$Y43*[5]QCI!$R43/100</f>
        <v>#REF!</v>
      </c>
      <c r="BR39" s="647" t="e">
        <f>BP39/100*[5]QCI!$Y43*([5]QCI!$U43+[5]QCI!$W43)</f>
        <v>#REF!</v>
      </c>
      <c r="BS39" s="648" t="e">
        <f>BQ39+BR39</f>
        <v>#REF!</v>
      </c>
      <c r="BT39" s="646">
        <f>'[5]Percentuais do Cronograma'!BP21</f>
        <v>4.1666666666600003</v>
      </c>
      <c r="BU39" s="647" t="e">
        <f>BT39*[5]QCI!$Y43*[5]QCI!$R43/100</f>
        <v>#REF!</v>
      </c>
      <c r="BV39" s="647" t="e">
        <f>BT39/100*[5]QCI!$Y43*([5]QCI!$U43+[5]QCI!$W43)</f>
        <v>#REF!</v>
      </c>
      <c r="BW39" s="648" t="e">
        <f>BU39+BV39</f>
        <v>#REF!</v>
      </c>
      <c r="BX39" s="646">
        <f>'[5]Percentuais do Cronograma'!BT21</f>
        <v>4.1666666666600003</v>
      </c>
      <c r="BY39" s="647" t="e">
        <f>BX39*[5]QCI!$Y43*[5]QCI!$R43/100</f>
        <v>#REF!</v>
      </c>
      <c r="BZ39" s="647" t="e">
        <f>BX39/100*[5]QCI!$Y43*([5]QCI!$U43+[5]QCI!$W43)</f>
        <v>#REF!</v>
      </c>
      <c r="CA39" s="648" t="e">
        <f>BY39+BZ39</f>
        <v>#REF!</v>
      </c>
      <c r="CB39" s="646">
        <f>'[5]Percentuais do Cronograma'!BX21</f>
        <v>4.1666666666600003</v>
      </c>
      <c r="CC39" s="647" t="e">
        <f>CB39*[5]QCI!$Y43*[5]QCI!$R43/100</f>
        <v>#REF!</v>
      </c>
      <c r="CD39" s="647" t="e">
        <f>CB39/100*[5]QCI!$Y43*([5]QCI!$U43+[5]QCI!$W43)</f>
        <v>#REF!</v>
      </c>
      <c r="CE39" s="648" t="e">
        <f>CC39+CD39</f>
        <v>#REF!</v>
      </c>
      <c r="CF39" s="646">
        <f>'[5]Percentuais do Cronograma'!CB21</f>
        <v>4.1666666666600003</v>
      </c>
      <c r="CG39" s="647" t="e">
        <f>CF39*[5]QCI!$Y43*[5]QCI!$R43/100</f>
        <v>#REF!</v>
      </c>
      <c r="CH39" s="647" t="e">
        <f>CF39/100*[5]QCI!$Y43*([5]QCI!$U43+[5]QCI!$W43)</f>
        <v>#REF!</v>
      </c>
      <c r="CI39" s="648" t="e">
        <f>CG39+CH39</f>
        <v>#REF!</v>
      </c>
      <c r="CJ39" s="646">
        <f>'[5]Percentuais do Cronograma'!CF21</f>
        <v>4.1666666666600003</v>
      </c>
      <c r="CK39" s="647" t="e">
        <f>CJ39*[5]QCI!$Y43*[5]QCI!$R43/100</f>
        <v>#REF!</v>
      </c>
      <c r="CL39" s="647" t="e">
        <f>CJ39/100*[5]QCI!$Y43*([5]QCI!$U43+[5]QCI!$W43)</f>
        <v>#REF!</v>
      </c>
      <c r="CM39" s="648" t="e">
        <f>CK39+CL39</f>
        <v>#REF!</v>
      </c>
      <c r="CN39" s="646">
        <f>'[5]Percentuais do Cronograma'!CJ21</f>
        <v>4.1666666666600003</v>
      </c>
      <c r="CO39" s="647" t="e">
        <f>CN39*[5]QCI!$Y43*[5]QCI!$R43/100</f>
        <v>#REF!</v>
      </c>
      <c r="CP39" s="647" t="e">
        <f>CN39/100*[5]QCI!$Y43*([5]QCI!$U43+[5]QCI!$W43)</f>
        <v>#REF!</v>
      </c>
      <c r="CQ39" s="648" t="e">
        <f>CO39+CP39</f>
        <v>#REF!</v>
      </c>
      <c r="CR39" s="646">
        <f>'[5]Percentuais do Cronograma'!CN21</f>
        <v>4.1666666666600003</v>
      </c>
      <c r="CS39" s="647" t="e">
        <f>CR39*[5]QCI!$Y43*[5]QCI!$R43/100</f>
        <v>#REF!</v>
      </c>
      <c r="CT39" s="647" t="e">
        <f>CR39/100*[5]QCI!$Y43*([5]QCI!$U43+[5]QCI!$W43)</f>
        <v>#REF!</v>
      </c>
      <c r="CU39" s="648" t="e">
        <f>CS39+CT39</f>
        <v>#REF!</v>
      </c>
      <c r="CV39" s="646">
        <f>'[5]Percentuais do Cronograma'!CR21</f>
        <v>4.1666666666600003</v>
      </c>
      <c r="CW39" s="647" t="e">
        <f>CV39*[5]QCI!$Y43*[5]QCI!$R43/100</f>
        <v>#REF!</v>
      </c>
      <c r="CX39" s="647" t="e">
        <f>CV39/100*[5]QCI!$Y43*([5]QCI!$U43+[5]QCI!$W43)</f>
        <v>#REF!</v>
      </c>
      <c r="CY39" s="648" t="e">
        <f>CW39+CX39</f>
        <v>#REF!</v>
      </c>
      <c r="CZ39" s="646">
        <f>'[5]Percentuais do Cronograma'!CV21</f>
        <v>4.1666666666600003</v>
      </c>
      <c r="DA39" s="647" t="e">
        <f>CZ39*[5]QCI!$Y43*[5]QCI!$R43/100</f>
        <v>#REF!</v>
      </c>
      <c r="DB39" s="647" t="e">
        <f>CZ39/100*[5]QCI!$Y43*([5]QCI!$U43+[5]QCI!$W43)</f>
        <v>#REF!</v>
      </c>
      <c r="DC39" s="648" t="e">
        <f>DA39+DB39</f>
        <v>#REF!</v>
      </c>
      <c r="DD39" s="571"/>
      <c r="DE39" s="571"/>
      <c r="DF39" s="571"/>
      <c r="DG39" s="571"/>
      <c r="DH39" s="571"/>
      <c r="DI39" s="571"/>
      <c r="DJ39" s="571"/>
      <c r="DK39" s="571"/>
    </row>
    <row r="40" spans="2:115" ht="12.75" customHeight="1">
      <c r="B40" s="649"/>
      <c r="C40" s="687" t="s">
        <v>709</v>
      </c>
      <c r="D40" s="651" t="s">
        <v>674</v>
      </c>
      <c r="E40" s="652" t="s">
        <v>676</v>
      </c>
      <c r="F40" s="653">
        <f>IF(F41&lt;&gt;0,F39-F41,0)</f>
        <v>0</v>
      </c>
      <c r="G40" s="654"/>
      <c r="H40" s="655"/>
      <c r="I40" s="656"/>
      <c r="J40" s="656"/>
      <c r="K40" s="657"/>
      <c r="L40" s="658" t="e">
        <f t="shared" ref="L40:BW40" si="24">L39+H40</f>
        <v>#REF!</v>
      </c>
      <c r="M40" s="658" t="e">
        <f t="shared" si="24"/>
        <v>#REF!</v>
      </c>
      <c r="N40" s="659" t="e">
        <f t="shared" si="24"/>
        <v>#REF!</v>
      </c>
      <c r="O40" s="645" t="e">
        <f>#REF!</f>
        <v>#REF!</v>
      </c>
      <c r="P40" s="661" t="e">
        <f t="shared" si="24"/>
        <v>#REF!</v>
      </c>
      <c r="Q40" s="662" t="e">
        <f t="shared" si="24"/>
        <v>#REF!</v>
      </c>
      <c r="R40" s="663" t="e">
        <f t="shared" si="24"/>
        <v>#REF!</v>
      </c>
      <c r="S40" s="664" t="e">
        <f t="shared" si="24"/>
        <v>#REF!</v>
      </c>
      <c r="T40" s="661" t="e">
        <f t="shared" si="24"/>
        <v>#REF!</v>
      </c>
      <c r="U40" s="662" t="e">
        <f t="shared" si="24"/>
        <v>#REF!</v>
      </c>
      <c r="V40" s="663" t="e">
        <f t="shared" si="24"/>
        <v>#REF!</v>
      </c>
      <c r="W40" s="664" t="e">
        <f t="shared" si="24"/>
        <v>#REF!</v>
      </c>
      <c r="X40" s="661" t="e">
        <f t="shared" si="24"/>
        <v>#REF!</v>
      </c>
      <c r="Y40" s="662" t="e">
        <f t="shared" si="24"/>
        <v>#REF!</v>
      </c>
      <c r="Z40" s="663" t="e">
        <f t="shared" si="24"/>
        <v>#REF!</v>
      </c>
      <c r="AA40" s="664" t="e">
        <f t="shared" si="24"/>
        <v>#REF!</v>
      </c>
      <c r="AB40" s="661" t="e">
        <f t="shared" si="24"/>
        <v>#REF!</v>
      </c>
      <c r="AC40" s="662" t="e">
        <f t="shared" si="24"/>
        <v>#REF!</v>
      </c>
      <c r="AD40" s="663" t="e">
        <f t="shared" si="24"/>
        <v>#REF!</v>
      </c>
      <c r="AE40" s="664" t="e">
        <f t="shared" si="24"/>
        <v>#REF!</v>
      </c>
      <c r="AF40" s="661" t="e">
        <f t="shared" si="24"/>
        <v>#REF!</v>
      </c>
      <c r="AG40" s="662" t="e">
        <f t="shared" si="24"/>
        <v>#REF!</v>
      </c>
      <c r="AH40" s="663" t="e">
        <f t="shared" si="24"/>
        <v>#REF!</v>
      </c>
      <c r="AI40" s="664" t="e">
        <f t="shared" si="24"/>
        <v>#REF!</v>
      </c>
      <c r="AJ40" s="661" t="e">
        <f t="shared" si="24"/>
        <v>#REF!</v>
      </c>
      <c r="AK40" s="662" t="e">
        <f t="shared" si="24"/>
        <v>#REF!</v>
      </c>
      <c r="AL40" s="663" t="e">
        <f t="shared" si="24"/>
        <v>#REF!</v>
      </c>
      <c r="AM40" s="664" t="e">
        <f t="shared" si="24"/>
        <v>#REF!</v>
      </c>
      <c r="AN40" s="661" t="e">
        <f t="shared" si="24"/>
        <v>#REF!</v>
      </c>
      <c r="AO40" s="662" t="e">
        <f t="shared" si="24"/>
        <v>#REF!</v>
      </c>
      <c r="AP40" s="663" t="e">
        <f t="shared" si="24"/>
        <v>#REF!</v>
      </c>
      <c r="AQ40" s="664" t="e">
        <f t="shared" si="24"/>
        <v>#REF!</v>
      </c>
      <c r="AR40" s="661" t="e">
        <f t="shared" si="24"/>
        <v>#REF!</v>
      </c>
      <c r="AS40" s="662" t="e">
        <f t="shared" si="24"/>
        <v>#REF!</v>
      </c>
      <c r="AT40" s="663" t="e">
        <f t="shared" si="24"/>
        <v>#REF!</v>
      </c>
      <c r="AU40" s="664" t="e">
        <f t="shared" si="24"/>
        <v>#REF!</v>
      </c>
      <c r="AV40" s="661" t="e">
        <f t="shared" si="24"/>
        <v>#REF!</v>
      </c>
      <c r="AW40" s="662" t="e">
        <f t="shared" si="24"/>
        <v>#REF!</v>
      </c>
      <c r="AX40" s="663" t="e">
        <f t="shared" si="24"/>
        <v>#REF!</v>
      </c>
      <c r="AY40" s="664" t="e">
        <f t="shared" si="24"/>
        <v>#REF!</v>
      </c>
      <c r="AZ40" s="661" t="e">
        <f t="shared" si="24"/>
        <v>#REF!</v>
      </c>
      <c r="BA40" s="662" t="e">
        <f t="shared" si="24"/>
        <v>#REF!</v>
      </c>
      <c r="BB40" s="663" t="e">
        <f t="shared" si="24"/>
        <v>#REF!</v>
      </c>
      <c r="BC40" s="664" t="e">
        <f t="shared" si="24"/>
        <v>#REF!</v>
      </c>
      <c r="BD40" s="661" t="e">
        <f t="shared" si="24"/>
        <v>#REF!</v>
      </c>
      <c r="BE40" s="662" t="e">
        <f t="shared" si="24"/>
        <v>#REF!</v>
      </c>
      <c r="BF40" s="663" t="e">
        <f t="shared" si="24"/>
        <v>#REF!</v>
      </c>
      <c r="BG40" s="664" t="e">
        <f t="shared" si="24"/>
        <v>#REF!</v>
      </c>
      <c r="BH40" s="661" t="e">
        <f t="shared" si="24"/>
        <v>#REF!</v>
      </c>
      <c r="BI40" s="662" t="e">
        <f t="shared" si="24"/>
        <v>#REF!</v>
      </c>
      <c r="BJ40" s="663" t="e">
        <f t="shared" si="24"/>
        <v>#REF!</v>
      </c>
      <c r="BK40" s="664" t="e">
        <f t="shared" si="24"/>
        <v>#REF!</v>
      </c>
      <c r="BL40" s="661" t="e">
        <f t="shared" si="24"/>
        <v>#REF!</v>
      </c>
      <c r="BM40" s="662" t="e">
        <f t="shared" si="24"/>
        <v>#REF!</v>
      </c>
      <c r="BN40" s="663" t="e">
        <f t="shared" si="24"/>
        <v>#REF!</v>
      </c>
      <c r="BO40" s="664" t="e">
        <f t="shared" si="24"/>
        <v>#REF!</v>
      </c>
      <c r="BP40" s="661" t="e">
        <f t="shared" si="24"/>
        <v>#REF!</v>
      </c>
      <c r="BQ40" s="662" t="e">
        <f t="shared" si="24"/>
        <v>#REF!</v>
      </c>
      <c r="BR40" s="663" t="e">
        <f t="shared" si="24"/>
        <v>#REF!</v>
      </c>
      <c r="BS40" s="664" t="e">
        <f t="shared" si="24"/>
        <v>#REF!</v>
      </c>
      <c r="BT40" s="661" t="e">
        <f t="shared" si="24"/>
        <v>#REF!</v>
      </c>
      <c r="BU40" s="662" t="e">
        <f t="shared" si="24"/>
        <v>#REF!</v>
      </c>
      <c r="BV40" s="663" t="e">
        <f t="shared" si="24"/>
        <v>#REF!</v>
      </c>
      <c r="BW40" s="664" t="e">
        <f t="shared" si="24"/>
        <v>#REF!</v>
      </c>
      <c r="BX40" s="661" t="e">
        <f t="shared" ref="BX40:DC40" si="25">BX39+BT40</f>
        <v>#REF!</v>
      </c>
      <c r="BY40" s="662" t="e">
        <f t="shared" si="25"/>
        <v>#REF!</v>
      </c>
      <c r="BZ40" s="663" t="e">
        <f t="shared" si="25"/>
        <v>#REF!</v>
      </c>
      <c r="CA40" s="664" t="e">
        <f t="shared" si="25"/>
        <v>#REF!</v>
      </c>
      <c r="CB40" s="661" t="e">
        <f t="shared" si="25"/>
        <v>#REF!</v>
      </c>
      <c r="CC40" s="662" t="e">
        <f t="shared" si="25"/>
        <v>#REF!</v>
      </c>
      <c r="CD40" s="663" t="e">
        <f t="shared" si="25"/>
        <v>#REF!</v>
      </c>
      <c r="CE40" s="664" t="e">
        <f t="shared" si="25"/>
        <v>#REF!</v>
      </c>
      <c r="CF40" s="661" t="e">
        <f t="shared" si="25"/>
        <v>#REF!</v>
      </c>
      <c r="CG40" s="662" t="e">
        <f t="shared" si="25"/>
        <v>#REF!</v>
      </c>
      <c r="CH40" s="663" t="e">
        <f t="shared" si="25"/>
        <v>#REF!</v>
      </c>
      <c r="CI40" s="664" t="e">
        <f t="shared" si="25"/>
        <v>#REF!</v>
      </c>
      <c r="CJ40" s="661" t="e">
        <f t="shared" si="25"/>
        <v>#REF!</v>
      </c>
      <c r="CK40" s="662" t="e">
        <f t="shared" si="25"/>
        <v>#REF!</v>
      </c>
      <c r="CL40" s="663" t="e">
        <f t="shared" si="25"/>
        <v>#REF!</v>
      </c>
      <c r="CM40" s="664" t="e">
        <f t="shared" si="25"/>
        <v>#REF!</v>
      </c>
      <c r="CN40" s="661" t="e">
        <f t="shared" si="25"/>
        <v>#REF!</v>
      </c>
      <c r="CO40" s="662" t="e">
        <f t="shared" si="25"/>
        <v>#REF!</v>
      </c>
      <c r="CP40" s="663" t="e">
        <f t="shared" si="25"/>
        <v>#REF!</v>
      </c>
      <c r="CQ40" s="664" t="e">
        <f t="shared" si="25"/>
        <v>#REF!</v>
      </c>
      <c r="CR40" s="661" t="e">
        <f t="shared" si="25"/>
        <v>#REF!</v>
      </c>
      <c r="CS40" s="662" t="e">
        <f t="shared" si="25"/>
        <v>#REF!</v>
      </c>
      <c r="CT40" s="663" t="e">
        <f t="shared" si="25"/>
        <v>#REF!</v>
      </c>
      <c r="CU40" s="664" t="e">
        <f t="shared" si="25"/>
        <v>#REF!</v>
      </c>
      <c r="CV40" s="661" t="e">
        <f t="shared" si="25"/>
        <v>#REF!</v>
      </c>
      <c r="CW40" s="662" t="e">
        <f t="shared" si="25"/>
        <v>#REF!</v>
      </c>
      <c r="CX40" s="663" t="e">
        <f t="shared" si="25"/>
        <v>#REF!</v>
      </c>
      <c r="CY40" s="664" t="e">
        <f t="shared" si="25"/>
        <v>#REF!</v>
      </c>
      <c r="CZ40" s="661" t="e">
        <f t="shared" si="25"/>
        <v>#REF!</v>
      </c>
      <c r="DA40" s="662" t="e">
        <f t="shared" si="25"/>
        <v>#REF!</v>
      </c>
      <c r="DB40" s="663" t="e">
        <f t="shared" si="25"/>
        <v>#REF!</v>
      </c>
      <c r="DC40" s="664" t="e">
        <f t="shared" si="25"/>
        <v>#REF!</v>
      </c>
      <c r="DD40" s="571"/>
      <c r="DE40" s="571"/>
      <c r="DF40" s="571"/>
      <c r="DG40" s="571"/>
      <c r="DH40" s="571"/>
      <c r="DI40" s="571"/>
      <c r="DJ40" s="571"/>
      <c r="DK40" s="571"/>
    </row>
    <row r="41" spans="2:115" ht="12.75" customHeight="1">
      <c r="B41" s="649"/>
      <c r="C41" s="687" t="s">
        <v>710</v>
      </c>
      <c r="D41" s="665" t="s">
        <v>677</v>
      </c>
      <c r="E41" s="666" t="s">
        <v>678</v>
      </c>
      <c r="F41" s="667"/>
      <c r="G41" s="668">
        <f>IF(F41=0,0,F41/F$115)</f>
        <v>0</v>
      </c>
      <c r="H41" s="669"/>
      <c r="I41" s="670"/>
      <c r="J41" s="670"/>
      <c r="K41" s="671"/>
      <c r="L41" s="672" t="e">
        <f>IF(O41&lt;&gt;0,(O41/$F41)*100,0)</f>
        <v>#REF!</v>
      </c>
      <c r="M41" s="672" t="e">
        <f>ROUND(O41*[5]QCI!$R$16,2)</f>
        <v>#REF!</v>
      </c>
      <c r="N41" s="673" t="e">
        <f>O41-M41</f>
        <v>#REF!</v>
      </c>
      <c r="O41" s="645" t="e">
        <f>#REF!</f>
        <v>#REF!</v>
      </c>
      <c r="P41" s="675">
        <f>IF(S41&lt;&gt;0,(S41/$F41)*100,0)</f>
        <v>0</v>
      </c>
      <c r="Q41" s="672">
        <f>ROUND(S41*[5]QCI!$R$16,2)</f>
        <v>0</v>
      </c>
      <c r="R41" s="672">
        <f>S41-Q41</f>
        <v>0</v>
      </c>
      <c r="S41" s="674"/>
      <c r="T41" s="675">
        <f>IF(W41&lt;&gt;0,(W41/$F41)*100,0)</f>
        <v>0</v>
      </c>
      <c r="U41" s="672">
        <f>ROUND(W41*[5]QCI!$R$16,2)</f>
        <v>0</v>
      </c>
      <c r="V41" s="672">
        <f>W41-U41</f>
        <v>0</v>
      </c>
      <c r="W41" s="674"/>
      <c r="X41" s="675">
        <f>IF(AA41&lt;&gt;0,(AA41/$F41)*100,0)</f>
        <v>0</v>
      </c>
      <c r="Y41" s="672">
        <f>ROUND(AA41*[5]QCI!$R$16,2)</f>
        <v>0</v>
      </c>
      <c r="Z41" s="672">
        <f>AA41-Y41</f>
        <v>0</v>
      </c>
      <c r="AA41" s="674"/>
      <c r="AB41" s="675">
        <f>IF(AE41&lt;&gt;0,(AE41/$F41)*100,0)</f>
        <v>0</v>
      </c>
      <c r="AC41" s="672">
        <f>ROUND(AE41*[5]QCI!$R$16,2)</f>
        <v>0</v>
      </c>
      <c r="AD41" s="672">
        <f>AE41-AC41</f>
        <v>0</v>
      </c>
      <c r="AE41" s="674"/>
      <c r="AF41" s="675">
        <f>IF(AI41&lt;&gt;0,(AI41/$F41)*100,0)</f>
        <v>0</v>
      </c>
      <c r="AG41" s="672">
        <f>ROUND(AI41*[5]QCI!$R$16,2)</f>
        <v>0</v>
      </c>
      <c r="AH41" s="672">
        <f>AI41-AG41</f>
        <v>0</v>
      </c>
      <c r="AI41" s="674"/>
      <c r="AJ41" s="675">
        <f>IF(AM41&lt;&gt;0,(AM41/$F41)*100,0)</f>
        <v>0</v>
      </c>
      <c r="AK41" s="672">
        <f>ROUND(AM41*[5]QCI!$R$16,2)</f>
        <v>0</v>
      </c>
      <c r="AL41" s="672">
        <f>AM41-AK41</f>
        <v>0</v>
      </c>
      <c r="AM41" s="674"/>
      <c r="AN41" s="675">
        <f>IF(AQ41&lt;&gt;0,(AQ41/$F41)*100,0)</f>
        <v>0</v>
      </c>
      <c r="AO41" s="672">
        <f>ROUND(AQ41*[5]QCI!$R$16,2)</f>
        <v>0</v>
      </c>
      <c r="AP41" s="672">
        <f>AQ41-AO41</f>
        <v>0</v>
      </c>
      <c r="AQ41" s="674"/>
      <c r="AR41" s="675">
        <f>IF(AU41&lt;&gt;0,(AU41/$F41)*100,0)</f>
        <v>0</v>
      </c>
      <c r="AS41" s="672">
        <f>ROUND(AU41*[5]QCI!$R$16,2)</f>
        <v>0</v>
      </c>
      <c r="AT41" s="672">
        <f>AU41-AS41</f>
        <v>0</v>
      </c>
      <c r="AU41" s="674"/>
      <c r="AV41" s="675">
        <f>IF(AY41&lt;&gt;0,(AY41/$F41)*100,0)</f>
        <v>0</v>
      </c>
      <c r="AW41" s="672">
        <f>ROUND(AY41*[5]QCI!$R$16,2)</f>
        <v>0</v>
      </c>
      <c r="AX41" s="672">
        <f>AY41-AW41</f>
        <v>0</v>
      </c>
      <c r="AY41" s="674"/>
      <c r="AZ41" s="675">
        <f>IF(BC41&lt;&gt;0,(BC41/$F41)*100,0)</f>
        <v>0</v>
      </c>
      <c r="BA41" s="672">
        <f>ROUND(BC41*[5]QCI!$R$16,2)</f>
        <v>0</v>
      </c>
      <c r="BB41" s="672">
        <f>BC41-BA41</f>
        <v>0</v>
      </c>
      <c r="BC41" s="674"/>
      <c r="BD41" s="675">
        <f>IF(BG41&lt;&gt;0,(BG41/$F41)*100,0)</f>
        <v>0</v>
      </c>
      <c r="BE41" s="672">
        <f>ROUND(BG41*[5]QCI!$R$16,2)</f>
        <v>0</v>
      </c>
      <c r="BF41" s="672">
        <f>BG41-BE41</f>
        <v>0</v>
      </c>
      <c r="BG41" s="674"/>
      <c r="BH41" s="675">
        <f>IF(BK41&lt;&gt;0,(BK41/$F41)*100,0)</f>
        <v>0</v>
      </c>
      <c r="BI41" s="672">
        <f>ROUND(BK41*[5]QCI!$R$16,2)</f>
        <v>0</v>
      </c>
      <c r="BJ41" s="672">
        <f>BK41-BI41</f>
        <v>0</v>
      </c>
      <c r="BK41" s="674"/>
      <c r="BL41" s="675">
        <f>IF(BO41&lt;&gt;0,(BO41/$F41)*100,0)</f>
        <v>0</v>
      </c>
      <c r="BM41" s="672">
        <f>ROUND(BO41*[5]QCI!$R$16,2)</f>
        <v>0</v>
      </c>
      <c r="BN41" s="672">
        <f>BO41-BM41</f>
        <v>0</v>
      </c>
      <c r="BO41" s="674"/>
      <c r="BP41" s="675">
        <f>IF(BS41&lt;&gt;0,(BS41/$F41)*100,0)</f>
        <v>0</v>
      </c>
      <c r="BQ41" s="672">
        <f>ROUND(BS41*[5]QCI!$R$16,2)</f>
        <v>0</v>
      </c>
      <c r="BR41" s="672">
        <f>BS41-BQ41</f>
        <v>0</v>
      </c>
      <c r="BS41" s="674"/>
      <c r="BT41" s="675">
        <f>IF(BW41&lt;&gt;0,(BW41/$F41)*100,0)</f>
        <v>0</v>
      </c>
      <c r="BU41" s="672">
        <f>ROUND(BW41*[5]QCI!$R$16,2)</f>
        <v>0</v>
      </c>
      <c r="BV41" s="672">
        <f>BW41-BU41</f>
        <v>0</v>
      </c>
      <c r="BW41" s="674"/>
      <c r="BX41" s="675">
        <f>IF(CA41&lt;&gt;0,(CA41/$F41)*100,0)</f>
        <v>0</v>
      </c>
      <c r="BY41" s="672">
        <f>ROUND(CA41*[5]QCI!$R$16,2)</f>
        <v>0</v>
      </c>
      <c r="BZ41" s="672">
        <f>CA41-BY41</f>
        <v>0</v>
      </c>
      <c r="CA41" s="674"/>
      <c r="CB41" s="675">
        <f>IF(CE41&lt;&gt;0,(CE41/$F41)*100,0)</f>
        <v>0</v>
      </c>
      <c r="CC41" s="672">
        <f>ROUND(CE41*[5]QCI!$R$16,2)</f>
        <v>0</v>
      </c>
      <c r="CD41" s="672">
        <f>CE41-CC41</f>
        <v>0</v>
      </c>
      <c r="CE41" s="674"/>
      <c r="CF41" s="675">
        <f>IF(CI41&lt;&gt;0,(CI41/$F41)*100,0)</f>
        <v>0</v>
      </c>
      <c r="CG41" s="672">
        <f>ROUND(CI41*[5]QCI!$R$16,2)</f>
        <v>0</v>
      </c>
      <c r="CH41" s="672">
        <f>CI41-CG41</f>
        <v>0</v>
      </c>
      <c r="CI41" s="674"/>
      <c r="CJ41" s="675">
        <f>IF(CM41&lt;&gt;0,(CM41/$F41)*100,0)</f>
        <v>0</v>
      </c>
      <c r="CK41" s="672">
        <f>ROUND(CM41*[5]QCI!$R$16,2)</f>
        <v>0</v>
      </c>
      <c r="CL41" s="672">
        <f>CM41-CK41</f>
        <v>0</v>
      </c>
      <c r="CM41" s="674"/>
      <c r="CN41" s="675">
        <f>IF(CQ41&lt;&gt;0,(CQ41/$F41)*100,0)</f>
        <v>0</v>
      </c>
      <c r="CO41" s="672">
        <f>ROUND(CQ41*[5]QCI!$R$16,2)</f>
        <v>0</v>
      </c>
      <c r="CP41" s="672">
        <f>CQ41-CO41</f>
        <v>0</v>
      </c>
      <c r="CQ41" s="674"/>
      <c r="CR41" s="675">
        <f>IF(CU41&lt;&gt;0,(CU41/$F41)*100,0)</f>
        <v>0</v>
      </c>
      <c r="CS41" s="672">
        <f>ROUND(CU41*[5]QCI!$R$16,2)</f>
        <v>0</v>
      </c>
      <c r="CT41" s="672">
        <f>CU41-CS41</f>
        <v>0</v>
      </c>
      <c r="CU41" s="674"/>
      <c r="CV41" s="675">
        <f>IF(CY41&lt;&gt;0,(CY41/$F41)*100,0)</f>
        <v>0</v>
      </c>
      <c r="CW41" s="672">
        <f>ROUND(CY41*[5]QCI!$R$16,2)</f>
        <v>0</v>
      </c>
      <c r="CX41" s="672">
        <f>CY41-CW41</f>
        <v>0</v>
      </c>
      <c r="CY41" s="674"/>
      <c r="CZ41" s="675">
        <f>IF(DC41&lt;&gt;0,(DC41/$F41)*100,0)</f>
        <v>0</v>
      </c>
      <c r="DA41" s="672">
        <f>ROUND(DC41*[5]QCI!$R$16,2)</f>
        <v>0</v>
      </c>
      <c r="DB41" s="672">
        <f>DC41-DA41</f>
        <v>0</v>
      </c>
      <c r="DC41" s="674"/>
      <c r="DD41" s="571"/>
      <c r="DE41" s="571"/>
      <c r="DF41" s="571"/>
      <c r="DG41" s="571"/>
      <c r="DH41" s="571"/>
      <c r="DI41" s="571"/>
      <c r="DJ41" s="571"/>
      <c r="DK41" s="571"/>
    </row>
    <row r="42" spans="2:115" ht="12.75" customHeight="1">
      <c r="B42" s="688"/>
      <c r="C42" s="650"/>
      <c r="D42" s="676" t="s">
        <v>679</v>
      </c>
      <c r="E42" s="677" t="s">
        <v>680</v>
      </c>
      <c r="F42" s="678" t="e">
        <f>IF(F41=0,F39,F41)</f>
        <v>#REF!</v>
      </c>
      <c r="G42" s="679"/>
      <c r="H42" s="680"/>
      <c r="I42" s="681"/>
      <c r="J42" s="681"/>
      <c r="K42" s="682"/>
      <c r="L42" s="683" t="e">
        <f t="shared" ref="L42:BW42" si="26">L41+H42</f>
        <v>#REF!</v>
      </c>
      <c r="M42" s="683" t="e">
        <f t="shared" si="26"/>
        <v>#REF!</v>
      </c>
      <c r="N42" s="684" t="e">
        <f t="shared" si="26"/>
        <v>#REF!</v>
      </c>
      <c r="O42" s="685" t="e">
        <f t="shared" si="26"/>
        <v>#REF!</v>
      </c>
      <c r="P42" s="686" t="e">
        <f t="shared" si="26"/>
        <v>#REF!</v>
      </c>
      <c r="Q42" s="683" t="e">
        <f t="shared" si="26"/>
        <v>#REF!</v>
      </c>
      <c r="R42" s="683" t="e">
        <f t="shared" si="26"/>
        <v>#REF!</v>
      </c>
      <c r="S42" s="685" t="e">
        <f t="shared" si="26"/>
        <v>#REF!</v>
      </c>
      <c r="T42" s="686" t="e">
        <f t="shared" si="26"/>
        <v>#REF!</v>
      </c>
      <c r="U42" s="683" t="e">
        <f t="shared" si="26"/>
        <v>#REF!</v>
      </c>
      <c r="V42" s="683" t="e">
        <f t="shared" si="26"/>
        <v>#REF!</v>
      </c>
      <c r="W42" s="685" t="e">
        <f t="shared" si="26"/>
        <v>#REF!</v>
      </c>
      <c r="X42" s="686" t="e">
        <f t="shared" si="26"/>
        <v>#REF!</v>
      </c>
      <c r="Y42" s="683" t="e">
        <f t="shared" si="26"/>
        <v>#REF!</v>
      </c>
      <c r="Z42" s="683" t="e">
        <f t="shared" si="26"/>
        <v>#REF!</v>
      </c>
      <c r="AA42" s="685" t="e">
        <f t="shared" si="26"/>
        <v>#REF!</v>
      </c>
      <c r="AB42" s="686" t="e">
        <f t="shared" si="26"/>
        <v>#REF!</v>
      </c>
      <c r="AC42" s="683" t="e">
        <f t="shared" si="26"/>
        <v>#REF!</v>
      </c>
      <c r="AD42" s="683" t="e">
        <f t="shared" si="26"/>
        <v>#REF!</v>
      </c>
      <c r="AE42" s="685" t="e">
        <f t="shared" si="26"/>
        <v>#REF!</v>
      </c>
      <c r="AF42" s="686" t="e">
        <f t="shared" si="26"/>
        <v>#REF!</v>
      </c>
      <c r="AG42" s="683" t="e">
        <f t="shared" si="26"/>
        <v>#REF!</v>
      </c>
      <c r="AH42" s="683" t="e">
        <f t="shared" si="26"/>
        <v>#REF!</v>
      </c>
      <c r="AI42" s="685" t="e">
        <f t="shared" si="26"/>
        <v>#REF!</v>
      </c>
      <c r="AJ42" s="686" t="e">
        <f t="shared" si="26"/>
        <v>#REF!</v>
      </c>
      <c r="AK42" s="683" t="e">
        <f t="shared" si="26"/>
        <v>#REF!</v>
      </c>
      <c r="AL42" s="683" t="e">
        <f t="shared" si="26"/>
        <v>#REF!</v>
      </c>
      <c r="AM42" s="685" t="e">
        <f t="shared" si="26"/>
        <v>#REF!</v>
      </c>
      <c r="AN42" s="686" t="e">
        <f t="shared" si="26"/>
        <v>#REF!</v>
      </c>
      <c r="AO42" s="683" t="e">
        <f t="shared" si="26"/>
        <v>#REF!</v>
      </c>
      <c r="AP42" s="683" t="e">
        <f t="shared" si="26"/>
        <v>#REF!</v>
      </c>
      <c r="AQ42" s="685" t="e">
        <f t="shared" si="26"/>
        <v>#REF!</v>
      </c>
      <c r="AR42" s="686" t="e">
        <f t="shared" si="26"/>
        <v>#REF!</v>
      </c>
      <c r="AS42" s="683" t="e">
        <f t="shared" si="26"/>
        <v>#REF!</v>
      </c>
      <c r="AT42" s="683" t="e">
        <f t="shared" si="26"/>
        <v>#REF!</v>
      </c>
      <c r="AU42" s="685" t="e">
        <f t="shared" si="26"/>
        <v>#REF!</v>
      </c>
      <c r="AV42" s="686" t="e">
        <f t="shared" si="26"/>
        <v>#REF!</v>
      </c>
      <c r="AW42" s="683" t="e">
        <f t="shared" si="26"/>
        <v>#REF!</v>
      </c>
      <c r="AX42" s="683" t="e">
        <f t="shared" si="26"/>
        <v>#REF!</v>
      </c>
      <c r="AY42" s="685" t="e">
        <f t="shared" si="26"/>
        <v>#REF!</v>
      </c>
      <c r="AZ42" s="686" t="e">
        <f t="shared" si="26"/>
        <v>#REF!</v>
      </c>
      <c r="BA42" s="683" t="e">
        <f t="shared" si="26"/>
        <v>#REF!</v>
      </c>
      <c r="BB42" s="683" t="e">
        <f t="shared" si="26"/>
        <v>#REF!</v>
      </c>
      <c r="BC42" s="685" t="e">
        <f t="shared" si="26"/>
        <v>#REF!</v>
      </c>
      <c r="BD42" s="686" t="e">
        <f t="shared" si="26"/>
        <v>#REF!</v>
      </c>
      <c r="BE42" s="683" t="e">
        <f t="shared" si="26"/>
        <v>#REF!</v>
      </c>
      <c r="BF42" s="683" t="e">
        <f t="shared" si="26"/>
        <v>#REF!</v>
      </c>
      <c r="BG42" s="685" t="e">
        <f t="shared" si="26"/>
        <v>#REF!</v>
      </c>
      <c r="BH42" s="686" t="e">
        <f t="shared" si="26"/>
        <v>#REF!</v>
      </c>
      <c r="BI42" s="683" t="e">
        <f t="shared" si="26"/>
        <v>#REF!</v>
      </c>
      <c r="BJ42" s="683" t="e">
        <f t="shared" si="26"/>
        <v>#REF!</v>
      </c>
      <c r="BK42" s="685" t="e">
        <f t="shared" si="26"/>
        <v>#REF!</v>
      </c>
      <c r="BL42" s="686" t="e">
        <f t="shared" si="26"/>
        <v>#REF!</v>
      </c>
      <c r="BM42" s="683" t="e">
        <f t="shared" si="26"/>
        <v>#REF!</v>
      </c>
      <c r="BN42" s="683" t="e">
        <f t="shared" si="26"/>
        <v>#REF!</v>
      </c>
      <c r="BO42" s="685" t="e">
        <f t="shared" si="26"/>
        <v>#REF!</v>
      </c>
      <c r="BP42" s="686" t="e">
        <f t="shared" si="26"/>
        <v>#REF!</v>
      </c>
      <c r="BQ42" s="683" t="e">
        <f t="shared" si="26"/>
        <v>#REF!</v>
      </c>
      <c r="BR42" s="683" t="e">
        <f t="shared" si="26"/>
        <v>#REF!</v>
      </c>
      <c r="BS42" s="685" t="e">
        <f t="shared" si="26"/>
        <v>#REF!</v>
      </c>
      <c r="BT42" s="686" t="e">
        <f t="shared" si="26"/>
        <v>#REF!</v>
      </c>
      <c r="BU42" s="683" t="e">
        <f t="shared" si="26"/>
        <v>#REF!</v>
      </c>
      <c r="BV42" s="683" t="e">
        <f t="shared" si="26"/>
        <v>#REF!</v>
      </c>
      <c r="BW42" s="685" t="e">
        <f t="shared" si="26"/>
        <v>#REF!</v>
      </c>
      <c r="BX42" s="686" t="e">
        <f t="shared" ref="BX42:DC42" si="27">BX41+BT42</f>
        <v>#REF!</v>
      </c>
      <c r="BY42" s="683" t="e">
        <f t="shared" si="27"/>
        <v>#REF!</v>
      </c>
      <c r="BZ42" s="683" t="e">
        <f t="shared" si="27"/>
        <v>#REF!</v>
      </c>
      <c r="CA42" s="685" t="e">
        <f t="shared" si="27"/>
        <v>#REF!</v>
      </c>
      <c r="CB42" s="686" t="e">
        <f t="shared" si="27"/>
        <v>#REF!</v>
      </c>
      <c r="CC42" s="683" t="e">
        <f t="shared" si="27"/>
        <v>#REF!</v>
      </c>
      <c r="CD42" s="683" t="e">
        <f t="shared" si="27"/>
        <v>#REF!</v>
      </c>
      <c r="CE42" s="685" t="e">
        <f t="shared" si="27"/>
        <v>#REF!</v>
      </c>
      <c r="CF42" s="686" t="e">
        <f t="shared" si="27"/>
        <v>#REF!</v>
      </c>
      <c r="CG42" s="683" t="e">
        <f t="shared" si="27"/>
        <v>#REF!</v>
      </c>
      <c r="CH42" s="683" t="e">
        <f t="shared" si="27"/>
        <v>#REF!</v>
      </c>
      <c r="CI42" s="685" t="e">
        <f t="shared" si="27"/>
        <v>#REF!</v>
      </c>
      <c r="CJ42" s="686" t="e">
        <f t="shared" si="27"/>
        <v>#REF!</v>
      </c>
      <c r="CK42" s="683" t="e">
        <f t="shared" si="27"/>
        <v>#REF!</v>
      </c>
      <c r="CL42" s="683" t="e">
        <f t="shared" si="27"/>
        <v>#REF!</v>
      </c>
      <c r="CM42" s="685" t="e">
        <f t="shared" si="27"/>
        <v>#REF!</v>
      </c>
      <c r="CN42" s="686" t="e">
        <f t="shared" si="27"/>
        <v>#REF!</v>
      </c>
      <c r="CO42" s="683" t="e">
        <f t="shared" si="27"/>
        <v>#REF!</v>
      </c>
      <c r="CP42" s="683" t="e">
        <f t="shared" si="27"/>
        <v>#REF!</v>
      </c>
      <c r="CQ42" s="685" t="e">
        <f t="shared" si="27"/>
        <v>#REF!</v>
      </c>
      <c r="CR42" s="686" t="e">
        <f t="shared" si="27"/>
        <v>#REF!</v>
      </c>
      <c r="CS42" s="683" t="e">
        <f t="shared" si="27"/>
        <v>#REF!</v>
      </c>
      <c r="CT42" s="683" t="e">
        <f t="shared" si="27"/>
        <v>#REF!</v>
      </c>
      <c r="CU42" s="685" t="e">
        <f t="shared" si="27"/>
        <v>#REF!</v>
      </c>
      <c r="CV42" s="686" t="e">
        <f t="shared" si="27"/>
        <v>#REF!</v>
      </c>
      <c r="CW42" s="683" t="e">
        <f t="shared" si="27"/>
        <v>#REF!</v>
      </c>
      <c r="CX42" s="683" t="e">
        <f t="shared" si="27"/>
        <v>#REF!</v>
      </c>
      <c r="CY42" s="685" t="e">
        <f t="shared" si="27"/>
        <v>#REF!</v>
      </c>
      <c r="CZ42" s="686" t="e">
        <f t="shared" si="27"/>
        <v>#REF!</v>
      </c>
      <c r="DA42" s="683" t="e">
        <f t="shared" si="27"/>
        <v>#REF!</v>
      </c>
      <c r="DB42" s="683" t="e">
        <f t="shared" si="27"/>
        <v>#REF!</v>
      </c>
      <c r="DC42" s="685" t="e">
        <f t="shared" si="27"/>
        <v>#REF!</v>
      </c>
      <c r="DD42" s="571"/>
      <c r="DE42" s="571"/>
      <c r="DF42" s="571"/>
      <c r="DG42" s="571"/>
      <c r="DH42" s="571"/>
      <c r="DI42" s="571"/>
      <c r="DJ42" s="571"/>
      <c r="DK42" s="571"/>
    </row>
    <row r="43" spans="2:115" ht="12.75" customHeight="1">
      <c r="B43" s="633">
        <v>8</v>
      </c>
      <c r="C43" s="689" t="e">
        <f>[5]QCI!C48</f>
        <v>#REF!</v>
      </c>
      <c r="D43" s="635" t="s">
        <v>674</v>
      </c>
      <c r="E43" s="636" t="s">
        <v>675</v>
      </c>
      <c r="F43" s="637" t="e">
        <f>[5]QCI!Y48</f>
        <v>#REF!</v>
      </c>
      <c r="G43" s="638">
        <f>'[5]Percentuais do Cronograma'!G22</f>
        <v>8.2154046648224655E-4</v>
      </c>
      <c r="H43" s="639"/>
      <c r="I43" s="640"/>
      <c r="J43" s="640"/>
      <c r="K43" s="641"/>
      <c r="L43" s="642" t="e">
        <f>'[5]Percentuais do Cronograma'!H22</f>
        <v>#REF!</v>
      </c>
      <c r="M43" s="643" t="e">
        <f>L43*[5]QCI!$Y48*[5]QCI!$R48/100</f>
        <v>#REF!</v>
      </c>
      <c r="N43" s="644" t="e">
        <f>L43/100*[5]QCI!$Y48*([5]QCI!$U48+[5]QCI!$W48)</f>
        <v>#REF!</v>
      </c>
      <c r="O43" s="645" t="e">
        <f>#REF!</f>
        <v>#REF!</v>
      </c>
      <c r="P43" s="646" t="e">
        <f>'[5]Percentuais do Cronograma'!L22</f>
        <v>#REF!</v>
      </c>
      <c r="Q43" s="647" t="e">
        <f>P43*[5]QCI!$Y48*[5]QCI!$R48/100</f>
        <v>#REF!</v>
      </c>
      <c r="R43" s="647" t="e">
        <f>P43/100*[5]QCI!$Y48*([5]QCI!$U48+[5]QCI!$W48)</f>
        <v>#REF!</v>
      </c>
      <c r="S43" s="648" t="e">
        <f>Q43+R43</f>
        <v>#REF!</v>
      </c>
      <c r="T43" s="646">
        <f>'[5]Percentuais do Cronograma'!P22</f>
        <v>4.1666666666600003</v>
      </c>
      <c r="U43" s="647" t="e">
        <f>T43*[5]QCI!$Y48*[5]QCI!$R48/100</f>
        <v>#REF!</v>
      </c>
      <c r="V43" s="647" t="e">
        <f>T43/100*[5]QCI!$Y48*([5]QCI!$U48+[5]QCI!$W48)</f>
        <v>#REF!</v>
      </c>
      <c r="W43" s="648" t="e">
        <f>U43+V43</f>
        <v>#REF!</v>
      </c>
      <c r="X43" s="646">
        <f>'[5]Percentuais do Cronograma'!T22</f>
        <v>4.1666666666600003</v>
      </c>
      <c r="Y43" s="647" t="e">
        <f>X43*[5]QCI!$Y48*[5]QCI!$R48/100</f>
        <v>#REF!</v>
      </c>
      <c r="Z43" s="647" t="e">
        <f>X43/100*[5]QCI!$Y48*([5]QCI!$U48+[5]QCI!$W48)</f>
        <v>#REF!</v>
      </c>
      <c r="AA43" s="648" t="e">
        <f>Y43+Z43</f>
        <v>#REF!</v>
      </c>
      <c r="AB43" s="646">
        <f>'[5]Percentuais do Cronograma'!X22</f>
        <v>4.1666666666600003</v>
      </c>
      <c r="AC43" s="647" t="e">
        <f>AB43*[5]QCI!$Y48*[5]QCI!$R48/100</f>
        <v>#REF!</v>
      </c>
      <c r="AD43" s="647" t="e">
        <f>AB43/100*[5]QCI!$Y48*([5]QCI!$U48+[5]QCI!$W48)</f>
        <v>#REF!</v>
      </c>
      <c r="AE43" s="648" t="e">
        <f>AC43+AD43</f>
        <v>#REF!</v>
      </c>
      <c r="AF43" s="646">
        <f>'[5]Percentuais do Cronograma'!AB22</f>
        <v>4.1666666666600003</v>
      </c>
      <c r="AG43" s="647" t="e">
        <f>AF43*[5]QCI!$Y48*[5]QCI!$R48/100</f>
        <v>#REF!</v>
      </c>
      <c r="AH43" s="647" t="e">
        <f>AF43/100*[5]QCI!$Y48*([5]QCI!$U48+[5]QCI!$W48)</f>
        <v>#REF!</v>
      </c>
      <c r="AI43" s="648" t="e">
        <f>AG43+AH43</f>
        <v>#REF!</v>
      </c>
      <c r="AJ43" s="646">
        <f>'[5]Percentuais do Cronograma'!AF22</f>
        <v>4.1666666666600003</v>
      </c>
      <c r="AK43" s="647" t="e">
        <f>AJ43*[5]QCI!$Y48*[5]QCI!$R48/100</f>
        <v>#REF!</v>
      </c>
      <c r="AL43" s="647" t="e">
        <f>AJ43/100*[5]QCI!$Y48*([5]QCI!$U48+[5]QCI!$W48)</f>
        <v>#REF!</v>
      </c>
      <c r="AM43" s="648" t="e">
        <f>AK43+AL43</f>
        <v>#REF!</v>
      </c>
      <c r="AN43" s="646">
        <f>'[5]Percentuais do Cronograma'!AJ22</f>
        <v>4.1666666666600003</v>
      </c>
      <c r="AO43" s="647" t="e">
        <f>AN43*[5]QCI!$Y48*[5]QCI!$R48/100</f>
        <v>#REF!</v>
      </c>
      <c r="AP43" s="647" t="e">
        <f>AN43/100*[5]QCI!$Y48*([5]QCI!$U48+[5]QCI!$W48)</f>
        <v>#REF!</v>
      </c>
      <c r="AQ43" s="648" t="e">
        <f>AO43+AP43</f>
        <v>#REF!</v>
      </c>
      <c r="AR43" s="646">
        <f>'[5]Percentuais do Cronograma'!AN22</f>
        <v>4.1666666666600003</v>
      </c>
      <c r="AS43" s="647" t="e">
        <f>AR43*[5]QCI!$Y48*[5]QCI!$R48/100</f>
        <v>#REF!</v>
      </c>
      <c r="AT43" s="647" t="e">
        <f>AR43/100*[5]QCI!$Y48*([5]QCI!$U48+[5]QCI!$W48)</f>
        <v>#REF!</v>
      </c>
      <c r="AU43" s="648" t="e">
        <f>AS43+AT43</f>
        <v>#REF!</v>
      </c>
      <c r="AV43" s="646">
        <f>'[5]Percentuais do Cronograma'!AR22</f>
        <v>4.1666666666600003</v>
      </c>
      <c r="AW43" s="647" t="e">
        <f>AV43*[5]QCI!$Y48*[5]QCI!$R48/100</f>
        <v>#REF!</v>
      </c>
      <c r="AX43" s="647" t="e">
        <f>AV43/100*[5]QCI!$Y48*([5]QCI!$U48+[5]QCI!$W48)</f>
        <v>#REF!</v>
      </c>
      <c r="AY43" s="648" t="e">
        <f>AW43+AX43</f>
        <v>#REF!</v>
      </c>
      <c r="AZ43" s="646">
        <f>'[5]Percentuais do Cronograma'!AV22</f>
        <v>4.1666666666600003</v>
      </c>
      <c r="BA43" s="647" t="e">
        <f>AZ43*[5]QCI!$Y48*[5]QCI!$R48/100</f>
        <v>#REF!</v>
      </c>
      <c r="BB43" s="647" t="e">
        <f>AZ43/100*[5]QCI!$Y48*([5]QCI!$U48+[5]QCI!$W48)</f>
        <v>#REF!</v>
      </c>
      <c r="BC43" s="648" t="e">
        <f>BA43+BB43</f>
        <v>#REF!</v>
      </c>
      <c r="BD43" s="646">
        <f>'[5]Percentuais do Cronograma'!AZ22</f>
        <v>4.1666666666600003</v>
      </c>
      <c r="BE43" s="647" t="e">
        <f>BD43*[5]QCI!$Y48*[5]QCI!$R48/100</f>
        <v>#REF!</v>
      </c>
      <c r="BF43" s="647" t="e">
        <f>BD43/100*[5]QCI!$Y48*([5]QCI!$U48+[5]QCI!$W48)</f>
        <v>#REF!</v>
      </c>
      <c r="BG43" s="648" t="e">
        <f>BE43+BF43</f>
        <v>#REF!</v>
      </c>
      <c r="BH43" s="646">
        <f>'[5]Percentuais do Cronograma'!BD22</f>
        <v>4.1666666666600003</v>
      </c>
      <c r="BI43" s="647" t="e">
        <f>BH43*[5]QCI!$Y48*[5]QCI!$R48/100</f>
        <v>#REF!</v>
      </c>
      <c r="BJ43" s="647" t="e">
        <f>BH43/100*[5]QCI!$Y48*([5]QCI!$U48+[5]QCI!$W48)</f>
        <v>#REF!</v>
      </c>
      <c r="BK43" s="648" t="e">
        <f>BI43+BJ43</f>
        <v>#REF!</v>
      </c>
      <c r="BL43" s="646">
        <f>'[5]Percentuais do Cronograma'!BH22</f>
        <v>4.1666666666600003</v>
      </c>
      <c r="BM43" s="647" t="e">
        <f>BL43*[5]QCI!$Y48*[5]QCI!$R48/100</f>
        <v>#REF!</v>
      </c>
      <c r="BN43" s="647" t="e">
        <f>BL43/100*[5]QCI!$Y48*([5]QCI!$U48+[5]QCI!$W48)</f>
        <v>#REF!</v>
      </c>
      <c r="BO43" s="648" t="e">
        <f>BM43+BN43</f>
        <v>#REF!</v>
      </c>
      <c r="BP43" s="646">
        <f>'[5]Percentuais do Cronograma'!BL22</f>
        <v>4.1666666666600003</v>
      </c>
      <c r="BQ43" s="647" t="e">
        <f>BP43*[5]QCI!$Y48*[5]QCI!$R48/100</f>
        <v>#REF!</v>
      </c>
      <c r="BR43" s="647" t="e">
        <f>BP43/100*[5]QCI!$Y48*([5]QCI!$U48+[5]QCI!$W48)</f>
        <v>#REF!</v>
      </c>
      <c r="BS43" s="648" t="e">
        <f>BQ43+BR43</f>
        <v>#REF!</v>
      </c>
      <c r="BT43" s="646">
        <f>'[5]Percentuais do Cronograma'!BP22</f>
        <v>4.1666666666600003</v>
      </c>
      <c r="BU43" s="647" t="e">
        <f>BT43*[5]QCI!$Y48*[5]QCI!$R48/100</f>
        <v>#REF!</v>
      </c>
      <c r="BV43" s="647" t="e">
        <f>BT43/100*[5]QCI!$Y48*([5]QCI!$U48+[5]QCI!$W48)</f>
        <v>#REF!</v>
      </c>
      <c r="BW43" s="648" t="e">
        <f>BU43+BV43</f>
        <v>#REF!</v>
      </c>
      <c r="BX43" s="646">
        <f>'[5]Percentuais do Cronograma'!BT22</f>
        <v>4.1666666666600003</v>
      </c>
      <c r="BY43" s="647" t="e">
        <f>BX43*[5]QCI!$Y48*[5]QCI!$R48/100</f>
        <v>#REF!</v>
      </c>
      <c r="BZ43" s="647" t="e">
        <f>BX43/100*[5]QCI!$Y48*([5]QCI!$U48+[5]QCI!$W48)</f>
        <v>#REF!</v>
      </c>
      <c r="CA43" s="648" t="e">
        <f>BY43+BZ43</f>
        <v>#REF!</v>
      </c>
      <c r="CB43" s="646">
        <f>'[5]Percentuais do Cronograma'!BX22</f>
        <v>4.1666666666600003</v>
      </c>
      <c r="CC43" s="647" t="e">
        <f>CB43*[5]QCI!$Y48*[5]QCI!$R48/100</f>
        <v>#REF!</v>
      </c>
      <c r="CD43" s="647" t="e">
        <f>CB43/100*[5]QCI!$Y48*([5]QCI!$U48+[5]QCI!$W48)</f>
        <v>#REF!</v>
      </c>
      <c r="CE43" s="648" t="e">
        <f>CC43+CD43</f>
        <v>#REF!</v>
      </c>
      <c r="CF43" s="646">
        <f>'[5]Percentuais do Cronograma'!CB22</f>
        <v>4.1666666666600003</v>
      </c>
      <c r="CG43" s="647" t="e">
        <f>CF43*[5]QCI!$Y48*[5]QCI!$R48/100</f>
        <v>#REF!</v>
      </c>
      <c r="CH43" s="647" t="e">
        <f>CF43/100*[5]QCI!$Y48*([5]QCI!$U48+[5]QCI!$W48)</f>
        <v>#REF!</v>
      </c>
      <c r="CI43" s="648" t="e">
        <f>CG43+CH43</f>
        <v>#REF!</v>
      </c>
      <c r="CJ43" s="646">
        <f>'[5]Percentuais do Cronograma'!CF22</f>
        <v>4.1666666666600003</v>
      </c>
      <c r="CK43" s="647" t="e">
        <f>CJ43*[5]QCI!$Y48*[5]QCI!$R48/100</f>
        <v>#REF!</v>
      </c>
      <c r="CL43" s="647" t="e">
        <f>CJ43/100*[5]QCI!$Y48*([5]QCI!$U48+[5]QCI!$W48)</f>
        <v>#REF!</v>
      </c>
      <c r="CM43" s="648" t="e">
        <f>CK43+CL43</f>
        <v>#REF!</v>
      </c>
      <c r="CN43" s="646">
        <f>'[5]Percentuais do Cronograma'!CJ22</f>
        <v>4.1666666666600003</v>
      </c>
      <c r="CO43" s="647" t="e">
        <f>CN43*[5]QCI!$Y48*[5]QCI!$R48/100</f>
        <v>#REF!</v>
      </c>
      <c r="CP43" s="647" t="e">
        <f>CN43/100*[5]QCI!$Y48*([5]QCI!$U48+[5]QCI!$W48)</f>
        <v>#REF!</v>
      </c>
      <c r="CQ43" s="648" t="e">
        <f>CO43+CP43</f>
        <v>#REF!</v>
      </c>
      <c r="CR43" s="646">
        <f>'[5]Percentuais do Cronograma'!CN22</f>
        <v>4.1666666666600003</v>
      </c>
      <c r="CS43" s="647" t="e">
        <f>CR43*[5]QCI!$Y48*[5]QCI!$R48/100</f>
        <v>#REF!</v>
      </c>
      <c r="CT43" s="647" t="e">
        <f>CR43/100*[5]QCI!$Y48*([5]QCI!$U48+[5]QCI!$W48)</f>
        <v>#REF!</v>
      </c>
      <c r="CU43" s="648" t="e">
        <f>CS43+CT43</f>
        <v>#REF!</v>
      </c>
      <c r="CV43" s="646">
        <f>'[5]Percentuais do Cronograma'!CR22</f>
        <v>4.1666666666600003</v>
      </c>
      <c r="CW43" s="647" t="e">
        <f>CV43*[5]QCI!$Y48*[5]QCI!$R48/100</f>
        <v>#REF!</v>
      </c>
      <c r="CX43" s="647" t="e">
        <f>CV43/100*[5]QCI!$Y48*([5]QCI!$U48+[5]QCI!$W48)</f>
        <v>#REF!</v>
      </c>
      <c r="CY43" s="648" t="e">
        <f>CW43+CX43</f>
        <v>#REF!</v>
      </c>
      <c r="CZ43" s="646">
        <f>'[5]Percentuais do Cronograma'!CV22</f>
        <v>4.1666666666600003</v>
      </c>
      <c r="DA43" s="647" t="e">
        <f>CZ43*[5]QCI!$Y48*[5]QCI!$R48/100</f>
        <v>#REF!</v>
      </c>
      <c r="DB43" s="647" t="e">
        <f>CZ43/100*[5]QCI!$Y48*([5]QCI!$U48+[5]QCI!$W48)</f>
        <v>#REF!</v>
      </c>
      <c r="DC43" s="648" t="e">
        <f>DA43+DB43</f>
        <v>#REF!</v>
      </c>
      <c r="DD43" s="571"/>
      <c r="DE43" s="571"/>
      <c r="DF43" s="571"/>
      <c r="DG43" s="571"/>
      <c r="DH43" s="571"/>
      <c r="DI43" s="571"/>
      <c r="DJ43" s="571"/>
      <c r="DK43" s="571"/>
    </row>
    <row r="44" spans="2:115" ht="12.75" customHeight="1">
      <c r="B44" s="649"/>
      <c r="C44" s="650"/>
      <c r="D44" s="651" t="s">
        <v>674</v>
      </c>
      <c r="E44" s="652" t="s">
        <v>676</v>
      </c>
      <c r="F44" s="653">
        <f>IF(F45&lt;&gt;0,F43-F45,0)</f>
        <v>0</v>
      </c>
      <c r="G44" s="654"/>
      <c r="H44" s="655"/>
      <c r="I44" s="656"/>
      <c r="J44" s="656"/>
      <c r="K44" s="657"/>
      <c r="L44" s="658" t="e">
        <f t="shared" ref="L44:BW44" si="28">L43+H44</f>
        <v>#REF!</v>
      </c>
      <c r="M44" s="658" t="e">
        <f t="shared" si="28"/>
        <v>#REF!</v>
      </c>
      <c r="N44" s="659" t="e">
        <f t="shared" si="28"/>
        <v>#REF!</v>
      </c>
      <c r="O44" s="660" t="e">
        <f t="shared" si="28"/>
        <v>#REF!</v>
      </c>
      <c r="P44" s="661" t="e">
        <f t="shared" si="28"/>
        <v>#REF!</v>
      </c>
      <c r="Q44" s="662" t="e">
        <f t="shared" si="28"/>
        <v>#REF!</v>
      </c>
      <c r="R44" s="663" t="e">
        <f t="shared" si="28"/>
        <v>#REF!</v>
      </c>
      <c r="S44" s="664" t="e">
        <f t="shared" si="28"/>
        <v>#REF!</v>
      </c>
      <c r="T44" s="661" t="e">
        <f t="shared" si="28"/>
        <v>#REF!</v>
      </c>
      <c r="U44" s="662" t="e">
        <f t="shared" si="28"/>
        <v>#REF!</v>
      </c>
      <c r="V44" s="663" t="e">
        <f t="shared" si="28"/>
        <v>#REF!</v>
      </c>
      <c r="W44" s="664" t="e">
        <f t="shared" si="28"/>
        <v>#REF!</v>
      </c>
      <c r="X44" s="661" t="e">
        <f t="shared" si="28"/>
        <v>#REF!</v>
      </c>
      <c r="Y44" s="662" t="e">
        <f t="shared" si="28"/>
        <v>#REF!</v>
      </c>
      <c r="Z44" s="663" t="e">
        <f t="shared" si="28"/>
        <v>#REF!</v>
      </c>
      <c r="AA44" s="664" t="e">
        <f t="shared" si="28"/>
        <v>#REF!</v>
      </c>
      <c r="AB44" s="661" t="e">
        <f t="shared" si="28"/>
        <v>#REF!</v>
      </c>
      <c r="AC44" s="662" t="e">
        <f t="shared" si="28"/>
        <v>#REF!</v>
      </c>
      <c r="AD44" s="663" t="e">
        <f t="shared" si="28"/>
        <v>#REF!</v>
      </c>
      <c r="AE44" s="664" t="e">
        <f t="shared" si="28"/>
        <v>#REF!</v>
      </c>
      <c r="AF44" s="661" t="e">
        <f t="shared" si="28"/>
        <v>#REF!</v>
      </c>
      <c r="AG44" s="662" t="e">
        <f t="shared" si="28"/>
        <v>#REF!</v>
      </c>
      <c r="AH44" s="663" t="e">
        <f t="shared" si="28"/>
        <v>#REF!</v>
      </c>
      <c r="AI44" s="664" t="e">
        <f t="shared" si="28"/>
        <v>#REF!</v>
      </c>
      <c r="AJ44" s="661" t="e">
        <f t="shared" si="28"/>
        <v>#REF!</v>
      </c>
      <c r="AK44" s="662" t="e">
        <f t="shared" si="28"/>
        <v>#REF!</v>
      </c>
      <c r="AL44" s="663" t="e">
        <f t="shared" si="28"/>
        <v>#REF!</v>
      </c>
      <c r="AM44" s="664" t="e">
        <f t="shared" si="28"/>
        <v>#REF!</v>
      </c>
      <c r="AN44" s="661" t="e">
        <f t="shared" si="28"/>
        <v>#REF!</v>
      </c>
      <c r="AO44" s="662" t="e">
        <f t="shared" si="28"/>
        <v>#REF!</v>
      </c>
      <c r="AP44" s="663" t="e">
        <f t="shared" si="28"/>
        <v>#REF!</v>
      </c>
      <c r="AQ44" s="664" t="e">
        <f t="shared" si="28"/>
        <v>#REF!</v>
      </c>
      <c r="AR44" s="661" t="e">
        <f t="shared" si="28"/>
        <v>#REF!</v>
      </c>
      <c r="AS44" s="662" t="e">
        <f t="shared" si="28"/>
        <v>#REF!</v>
      </c>
      <c r="AT44" s="663" t="e">
        <f t="shared" si="28"/>
        <v>#REF!</v>
      </c>
      <c r="AU44" s="664" t="e">
        <f t="shared" si="28"/>
        <v>#REF!</v>
      </c>
      <c r="AV44" s="661" t="e">
        <f t="shared" si="28"/>
        <v>#REF!</v>
      </c>
      <c r="AW44" s="662" t="e">
        <f t="shared" si="28"/>
        <v>#REF!</v>
      </c>
      <c r="AX44" s="663" t="e">
        <f t="shared" si="28"/>
        <v>#REF!</v>
      </c>
      <c r="AY44" s="664" t="e">
        <f t="shared" si="28"/>
        <v>#REF!</v>
      </c>
      <c r="AZ44" s="661" t="e">
        <f t="shared" si="28"/>
        <v>#REF!</v>
      </c>
      <c r="BA44" s="662" t="e">
        <f t="shared" si="28"/>
        <v>#REF!</v>
      </c>
      <c r="BB44" s="663" t="e">
        <f t="shared" si="28"/>
        <v>#REF!</v>
      </c>
      <c r="BC44" s="664" t="e">
        <f t="shared" si="28"/>
        <v>#REF!</v>
      </c>
      <c r="BD44" s="661" t="e">
        <f t="shared" si="28"/>
        <v>#REF!</v>
      </c>
      <c r="BE44" s="662" t="e">
        <f t="shared" si="28"/>
        <v>#REF!</v>
      </c>
      <c r="BF44" s="663" t="e">
        <f t="shared" si="28"/>
        <v>#REF!</v>
      </c>
      <c r="BG44" s="664" t="e">
        <f t="shared" si="28"/>
        <v>#REF!</v>
      </c>
      <c r="BH44" s="661" t="e">
        <f t="shared" si="28"/>
        <v>#REF!</v>
      </c>
      <c r="BI44" s="662" t="e">
        <f t="shared" si="28"/>
        <v>#REF!</v>
      </c>
      <c r="BJ44" s="663" t="e">
        <f t="shared" si="28"/>
        <v>#REF!</v>
      </c>
      <c r="BK44" s="664" t="e">
        <f t="shared" si="28"/>
        <v>#REF!</v>
      </c>
      <c r="BL44" s="661" t="e">
        <f t="shared" si="28"/>
        <v>#REF!</v>
      </c>
      <c r="BM44" s="662" t="e">
        <f t="shared" si="28"/>
        <v>#REF!</v>
      </c>
      <c r="BN44" s="663" t="e">
        <f t="shared" si="28"/>
        <v>#REF!</v>
      </c>
      <c r="BO44" s="664" t="e">
        <f t="shared" si="28"/>
        <v>#REF!</v>
      </c>
      <c r="BP44" s="661" t="e">
        <f t="shared" si="28"/>
        <v>#REF!</v>
      </c>
      <c r="BQ44" s="662" t="e">
        <f t="shared" si="28"/>
        <v>#REF!</v>
      </c>
      <c r="BR44" s="663" t="e">
        <f t="shared" si="28"/>
        <v>#REF!</v>
      </c>
      <c r="BS44" s="664" t="e">
        <f t="shared" si="28"/>
        <v>#REF!</v>
      </c>
      <c r="BT44" s="661" t="e">
        <f t="shared" si="28"/>
        <v>#REF!</v>
      </c>
      <c r="BU44" s="662" t="e">
        <f t="shared" si="28"/>
        <v>#REF!</v>
      </c>
      <c r="BV44" s="663" t="e">
        <f t="shared" si="28"/>
        <v>#REF!</v>
      </c>
      <c r="BW44" s="664" t="e">
        <f t="shared" si="28"/>
        <v>#REF!</v>
      </c>
      <c r="BX44" s="661" t="e">
        <f t="shared" ref="BX44:DC44" si="29">BX43+BT44</f>
        <v>#REF!</v>
      </c>
      <c r="BY44" s="662" t="e">
        <f t="shared" si="29"/>
        <v>#REF!</v>
      </c>
      <c r="BZ44" s="663" t="e">
        <f t="shared" si="29"/>
        <v>#REF!</v>
      </c>
      <c r="CA44" s="664" t="e">
        <f t="shared" si="29"/>
        <v>#REF!</v>
      </c>
      <c r="CB44" s="661" t="e">
        <f t="shared" si="29"/>
        <v>#REF!</v>
      </c>
      <c r="CC44" s="662" t="e">
        <f t="shared" si="29"/>
        <v>#REF!</v>
      </c>
      <c r="CD44" s="663" t="e">
        <f t="shared" si="29"/>
        <v>#REF!</v>
      </c>
      <c r="CE44" s="664" t="e">
        <f t="shared" si="29"/>
        <v>#REF!</v>
      </c>
      <c r="CF44" s="661" t="e">
        <f t="shared" si="29"/>
        <v>#REF!</v>
      </c>
      <c r="CG44" s="662" t="e">
        <f t="shared" si="29"/>
        <v>#REF!</v>
      </c>
      <c r="CH44" s="663" t="e">
        <f t="shared" si="29"/>
        <v>#REF!</v>
      </c>
      <c r="CI44" s="664" t="e">
        <f t="shared" si="29"/>
        <v>#REF!</v>
      </c>
      <c r="CJ44" s="661" t="e">
        <f t="shared" si="29"/>
        <v>#REF!</v>
      </c>
      <c r="CK44" s="662" t="e">
        <f t="shared" si="29"/>
        <v>#REF!</v>
      </c>
      <c r="CL44" s="663" t="e">
        <f t="shared" si="29"/>
        <v>#REF!</v>
      </c>
      <c r="CM44" s="664" t="e">
        <f t="shared" si="29"/>
        <v>#REF!</v>
      </c>
      <c r="CN44" s="661" t="e">
        <f t="shared" si="29"/>
        <v>#REF!</v>
      </c>
      <c r="CO44" s="662" t="e">
        <f t="shared" si="29"/>
        <v>#REF!</v>
      </c>
      <c r="CP44" s="663" t="e">
        <f t="shared" si="29"/>
        <v>#REF!</v>
      </c>
      <c r="CQ44" s="664" t="e">
        <f t="shared" si="29"/>
        <v>#REF!</v>
      </c>
      <c r="CR44" s="661" t="e">
        <f t="shared" si="29"/>
        <v>#REF!</v>
      </c>
      <c r="CS44" s="662" t="e">
        <f t="shared" si="29"/>
        <v>#REF!</v>
      </c>
      <c r="CT44" s="663" t="e">
        <f t="shared" si="29"/>
        <v>#REF!</v>
      </c>
      <c r="CU44" s="664" t="e">
        <f t="shared" si="29"/>
        <v>#REF!</v>
      </c>
      <c r="CV44" s="661" t="e">
        <f t="shared" si="29"/>
        <v>#REF!</v>
      </c>
      <c r="CW44" s="662" t="e">
        <f t="shared" si="29"/>
        <v>#REF!</v>
      </c>
      <c r="CX44" s="663" t="e">
        <f t="shared" si="29"/>
        <v>#REF!</v>
      </c>
      <c r="CY44" s="664" t="e">
        <f t="shared" si="29"/>
        <v>#REF!</v>
      </c>
      <c r="CZ44" s="661" t="e">
        <f t="shared" si="29"/>
        <v>#REF!</v>
      </c>
      <c r="DA44" s="662" t="e">
        <f t="shared" si="29"/>
        <v>#REF!</v>
      </c>
      <c r="DB44" s="663" t="e">
        <f t="shared" si="29"/>
        <v>#REF!</v>
      </c>
      <c r="DC44" s="664" t="e">
        <f t="shared" si="29"/>
        <v>#REF!</v>
      </c>
      <c r="DD44" s="571"/>
      <c r="DE44" s="571"/>
      <c r="DF44" s="571"/>
      <c r="DG44" s="571"/>
      <c r="DH44" s="571"/>
      <c r="DI44" s="571"/>
      <c r="DJ44" s="571"/>
      <c r="DK44" s="571"/>
    </row>
    <row r="45" spans="2:115" ht="12.75" customHeight="1">
      <c r="B45" s="649"/>
      <c r="C45" s="650"/>
      <c r="D45" s="665" t="s">
        <v>677</v>
      </c>
      <c r="E45" s="666" t="s">
        <v>678</v>
      </c>
      <c r="F45" s="667"/>
      <c r="G45" s="668">
        <f>IF(F45=0,0,F45/F$115)</f>
        <v>0</v>
      </c>
      <c r="H45" s="669"/>
      <c r="I45" s="670"/>
      <c r="J45" s="670"/>
      <c r="K45" s="671"/>
      <c r="L45" s="672">
        <f>IF(O45&lt;&gt;0,(O45/$F45)*100,0)</f>
        <v>0</v>
      </c>
      <c r="M45" s="672">
        <f>ROUND(O45*[5]QCI!$R$16,2)</f>
        <v>0</v>
      </c>
      <c r="N45" s="673">
        <f>O45-M45</f>
        <v>0</v>
      </c>
      <c r="O45" s="674"/>
      <c r="P45" s="675">
        <f>IF(S45&lt;&gt;0,(S45/$F45)*100,0)</f>
        <v>0</v>
      </c>
      <c r="Q45" s="672">
        <f>ROUND(S45*[5]QCI!$R$16,2)</f>
        <v>0</v>
      </c>
      <c r="R45" s="672">
        <f>S45-Q45</f>
        <v>0</v>
      </c>
      <c r="S45" s="674"/>
      <c r="T45" s="675">
        <f>IF(W45&lt;&gt;0,(W45/$F45)*100,0)</f>
        <v>0</v>
      </c>
      <c r="U45" s="672">
        <f>ROUND(W45*[5]QCI!$R$16,2)</f>
        <v>0</v>
      </c>
      <c r="V45" s="672">
        <f>W45-U45</f>
        <v>0</v>
      </c>
      <c r="W45" s="674"/>
      <c r="X45" s="675">
        <f>IF(AA45&lt;&gt;0,(AA45/$F45)*100,0)</f>
        <v>0</v>
      </c>
      <c r="Y45" s="672">
        <f>ROUND(AA45*[5]QCI!$R$16,2)</f>
        <v>0</v>
      </c>
      <c r="Z45" s="672">
        <f>AA45-Y45</f>
        <v>0</v>
      </c>
      <c r="AA45" s="674"/>
      <c r="AB45" s="675">
        <f>IF(AE45&lt;&gt;0,(AE45/$F45)*100,0)</f>
        <v>0</v>
      </c>
      <c r="AC45" s="672">
        <f>ROUND(AE45*[5]QCI!$R$16,2)</f>
        <v>0</v>
      </c>
      <c r="AD45" s="672">
        <f>AE45-AC45</f>
        <v>0</v>
      </c>
      <c r="AE45" s="674"/>
      <c r="AF45" s="675">
        <f>IF(AI45&lt;&gt;0,(AI45/$F45)*100,0)</f>
        <v>0</v>
      </c>
      <c r="AG45" s="672">
        <f>ROUND(AI45*[5]QCI!$R$16,2)</f>
        <v>0</v>
      </c>
      <c r="AH45" s="672">
        <f>AI45-AG45</f>
        <v>0</v>
      </c>
      <c r="AI45" s="674"/>
      <c r="AJ45" s="675">
        <f>IF(AM45&lt;&gt;0,(AM45/$F45)*100,0)</f>
        <v>0</v>
      </c>
      <c r="AK45" s="672">
        <f>ROUND(AM45*[5]QCI!$R$16,2)</f>
        <v>0</v>
      </c>
      <c r="AL45" s="672">
        <f>AM45-AK45</f>
        <v>0</v>
      </c>
      <c r="AM45" s="674"/>
      <c r="AN45" s="675">
        <f>IF(AQ45&lt;&gt;0,(AQ45/$F45)*100,0)</f>
        <v>0</v>
      </c>
      <c r="AO45" s="672">
        <f>ROUND(AQ45*[5]QCI!$R$16,2)</f>
        <v>0</v>
      </c>
      <c r="AP45" s="672">
        <f>AQ45-AO45</f>
        <v>0</v>
      </c>
      <c r="AQ45" s="674"/>
      <c r="AR45" s="675">
        <f>IF(AU45&lt;&gt;0,(AU45/$F45)*100,0)</f>
        <v>0</v>
      </c>
      <c r="AS45" s="672">
        <f>ROUND(AU45*[5]QCI!$R$16,2)</f>
        <v>0</v>
      </c>
      <c r="AT45" s="672">
        <f>AU45-AS45</f>
        <v>0</v>
      </c>
      <c r="AU45" s="674"/>
      <c r="AV45" s="675">
        <f>IF(AY45&lt;&gt;0,(AY45/$F45)*100,0)</f>
        <v>0</v>
      </c>
      <c r="AW45" s="672">
        <f>ROUND(AY45*[5]QCI!$R$16,2)</f>
        <v>0</v>
      </c>
      <c r="AX45" s="672">
        <f>AY45-AW45</f>
        <v>0</v>
      </c>
      <c r="AY45" s="674"/>
      <c r="AZ45" s="675">
        <f>IF(BC45&lt;&gt;0,(BC45/$F45)*100,0)</f>
        <v>0</v>
      </c>
      <c r="BA45" s="672">
        <f>ROUND(BC45*[5]QCI!$R$16,2)</f>
        <v>0</v>
      </c>
      <c r="BB45" s="672">
        <f>BC45-BA45</f>
        <v>0</v>
      </c>
      <c r="BC45" s="674"/>
      <c r="BD45" s="675">
        <f>IF(BG45&lt;&gt;0,(BG45/$F45)*100,0)</f>
        <v>0</v>
      </c>
      <c r="BE45" s="672">
        <f>ROUND(BG45*[5]QCI!$R$16,2)</f>
        <v>0</v>
      </c>
      <c r="BF45" s="672">
        <f>BG45-BE45</f>
        <v>0</v>
      </c>
      <c r="BG45" s="674"/>
      <c r="BH45" s="675">
        <f>IF(BK45&lt;&gt;0,(BK45/$F45)*100,0)</f>
        <v>0</v>
      </c>
      <c r="BI45" s="672">
        <f>ROUND(BK45*[5]QCI!$R$16,2)</f>
        <v>0</v>
      </c>
      <c r="BJ45" s="672">
        <f>BK45-BI45</f>
        <v>0</v>
      </c>
      <c r="BK45" s="674"/>
      <c r="BL45" s="675">
        <f>IF(BO45&lt;&gt;0,(BO45/$F45)*100,0)</f>
        <v>0</v>
      </c>
      <c r="BM45" s="672">
        <f>ROUND(BO45*[5]QCI!$R$16,2)</f>
        <v>0</v>
      </c>
      <c r="BN45" s="672">
        <f>BO45-BM45</f>
        <v>0</v>
      </c>
      <c r="BO45" s="674"/>
      <c r="BP45" s="675">
        <f>IF(BS45&lt;&gt;0,(BS45/$F45)*100,0)</f>
        <v>0</v>
      </c>
      <c r="BQ45" s="672">
        <f>ROUND(BS45*[5]QCI!$R$16,2)</f>
        <v>0</v>
      </c>
      <c r="BR45" s="672">
        <f>BS45-BQ45</f>
        <v>0</v>
      </c>
      <c r="BS45" s="674"/>
      <c r="BT45" s="675">
        <f>IF(BW45&lt;&gt;0,(BW45/$F45)*100,0)</f>
        <v>0</v>
      </c>
      <c r="BU45" s="672">
        <f>ROUND(BW45*[5]QCI!$R$16,2)</f>
        <v>0</v>
      </c>
      <c r="BV45" s="672">
        <f>BW45-BU45</f>
        <v>0</v>
      </c>
      <c r="BW45" s="674"/>
      <c r="BX45" s="675">
        <f>IF(CA45&lt;&gt;0,(CA45/$F45)*100,0)</f>
        <v>0</v>
      </c>
      <c r="BY45" s="672">
        <f>ROUND(CA45*[5]QCI!$R$16,2)</f>
        <v>0</v>
      </c>
      <c r="BZ45" s="672">
        <f>CA45-BY45</f>
        <v>0</v>
      </c>
      <c r="CA45" s="674"/>
      <c r="CB45" s="675">
        <f>IF(CE45&lt;&gt;0,(CE45/$F45)*100,0)</f>
        <v>0</v>
      </c>
      <c r="CC45" s="672">
        <f>ROUND(CE45*[5]QCI!$R$16,2)</f>
        <v>0</v>
      </c>
      <c r="CD45" s="672">
        <f>CE45-CC45</f>
        <v>0</v>
      </c>
      <c r="CE45" s="674"/>
      <c r="CF45" s="675">
        <f>IF(CI45&lt;&gt;0,(CI45/$F45)*100,0)</f>
        <v>0</v>
      </c>
      <c r="CG45" s="672">
        <f>ROUND(CI45*[5]QCI!$R$16,2)</f>
        <v>0</v>
      </c>
      <c r="CH45" s="672">
        <f>CI45-CG45</f>
        <v>0</v>
      </c>
      <c r="CI45" s="674"/>
      <c r="CJ45" s="675">
        <f>IF(CM45&lt;&gt;0,(CM45/$F45)*100,0)</f>
        <v>0</v>
      </c>
      <c r="CK45" s="672">
        <f>ROUND(CM45*[5]QCI!$R$16,2)</f>
        <v>0</v>
      </c>
      <c r="CL45" s="672">
        <f>CM45-CK45</f>
        <v>0</v>
      </c>
      <c r="CM45" s="674"/>
      <c r="CN45" s="675">
        <f>IF(CQ45&lt;&gt;0,(CQ45/$F45)*100,0)</f>
        <v>0</v>
      </c>
      <c r="CO45" s="672">
        <f>ROUND(CQ45*[5]QCI!$R$16,2)</f>
        <v>0</v>
      </c>
      <c r="CP45" s="672">
        <f>CQ45-CO45</f>
        <v>0</v>
      </c>
      <c r="CQ45" s="674"/>
      <c r="CR45" s="675">
        <f>IF(CU45&lt;&gt;0,(CU45/$F45)*100,0)</f>
        <v>0</v>
      </c>
      <c r="CS45" s="672">
        <f>ROUND(CU45*[5]QCI!$R$16,2)</f>
        <v>0</v>
      </c>
      <c r="CT45" s="672">
        <f>CU45-CS45</f>
        <v>0</v>
      </c>
      <c r="CU45" s="674"/>
      <c r="CV45" s="675">
        <f>IF(CY45&lt;&gt;0,(CY45/$F45)*100,0)</f>
        <v>0</v>
      </c>
      <c r="CW45" s="672">
        <f>ROUND(CY45*[5]QCI!$R$16,2)</f>
        <v>0</v>
      </c>
      <c r="CX45" s="672">
        <f>CY45-CW45</f>
        <v>0</v>
      </c>
      <c r="CY45" s="674"/>
      <c r="CZ45" s="675">
        <f>IF(DC45&lt;&gt;0,(DC45/$F45)*100,0)</f>
        <v>0</v>
      </c>
      <c r="DA45" s="672">
        <f>ROUND(DC45*[5]QCI!$R$16,2)</f>
        <v>0</v>
      </c>
      <c r="DB45" s="672">
        <f>DC45-DA45</f>
        <v>0</v>
      </c>
      <c r="DC45" s="674"/>
      <c r="DD45" s="571"/>
      <c r="DE45" s="571"/>
      <c r="DF45" s="571"/>
      <c r="DG45" s="571"/>
      <c r="DH45" s="571"/>
      <c r="DI45" s="571"/>
      <c r="DJ45" s="571"/>
      <c r="DK45" s="571"/>
    </row>
    <row r="46" spans="2:115" ht="12.75" customHeight="1">
      <c r="B46" s="688"/>
      <c r="C46" s="650"/>
      <c r="D46" s="676" t="s">
        <v>679</v>
      </c>
      <c r="E46" s="677" t="s">
        <v>680</v>
      </c>
      <c r="F46" s="678" t="e">
        <f>IF(F45=0,F43,F45)</f>
        <v>#REF!</v>
      </c>
      <c r="G46" s="679"/>
      <c r="H46" s="680"/>
      <c r="I46" s="681"/>
      <c r="J46" s="681"/>
      <c r="K46" s="682"/>
      <c r="L46" s="683">
        <f t="shared" ref="L46:BW46" si="30">L45+H46</f>
        <v>0</v>
      </c>
      <c r="M46" s="683">
        <f t="shared" si="30"/>
        <v>0</v>
      </c>
      <c r="N46" s="684">
        <f t="shared" si="30"/>
        <v>0</v>
      </c>
      <c r="O46" s="685">
        <f t="shared" si="30"/>
        <v>0</v>
      </c>
      <c r="P46" s="686">
        <f t="shared" si="30"/>
        <v>0</v>
      </c>
      <c r="Q46" s="683">
        <f t="shared" si="30"/>
        <v>0</v>
      </c>
      <c r="R46" s="683">
        <f t="shared" si="30"/>
        <v>0</v>
      </c>
      <c r="S46" s="685">
        <f t="shared" si="30"/>
        <v>0</v>
      </c>
      <c r="T46" s="686">
        <f t="shared" si="30"/>
        <v>0</v>
      </c>
      <c r="U46" s="683">
        <f t="shared" si="30"/>
        <v>0</v>
      </c>
      <c r="V46" s="683">
        <f t="shared" si="30"/>
        <v>0</v>
      </c>
      <c r="W46" s="685">
        <f t="shared" si="30"/>
        <v>0</v>
      </c>
      <c r="X46" s="686">
        <f t="shared" si="30"/>
        <v>0</v>
      </c>
      <c r="Y46" s="683">
        <f t="shared" si="30"/>
        <v>0</v>
      </c>
      <c r="Z46" s="683">
        <f t="shared" si="30"/>
        <v>0</v>
      </c>
      <c r="AA46" s="685">
        <f t="shared" si="30"/>
        <v>0</v>
      </c>
      <c r="AB46" s="686">
        <f t="shared" si="30"/>
        <v>0</v>
      </c>
      <c r="AC46" s="683">
        <f t="shared" si="30"/>
        <v>0</v>
      </c>
      <c r="AD46" s="683">
        <f t="shared" si="30"/>
        <v>0</v>
      </c>
      <c r="AE46" s="685">
        <f t="shared" si="30"/>
        <v>0</v>
      </c>
      <c r="AF46" s="686">
        <f t="shared" si="30"/>
        <v>0</v>
      </c>
      <c r="AG46" s="683">
        <f t="shared" si="30"/>
        <v>0</v>
      </c>
      <c r="AH46" s="683">
        <f t="shared" si="30"/>
        <v>0</v>
      </c>
      <c r="AI46" s="685">
        <f t="shared" si="30"/>
        <v>0</v>
      </c>
      <c r="AJ46" s="686">
        <f t="shared" si="30"/>
        <v>0</v>
      </c>
      <c r="AK46" s="683">
        <f t="shared" si="30"/>
        <v>0</v>
      </c>
      <c r="AL46" s="683">
        <f t="shared" si="30"/>
        <v>0</v>
      </c>
      <c r="AM46" s="685">
        <f t="shared" si="30"/>
        <v>0</v>
      </c>
      <c r="AN46" s="686">
        <f t="shared" si="30"/>
        <v>0</v>
      </c>
      <c r="AO46" s="683">
        <f t="shared" si="30"/>
        <v>0</v>
      </c>
      <c r="AP46" s="683">
        <f t="shared" si="30"/>
        <v>0</v>
      </c>
      <c r="AQ46" s="685">
        <f t="shared" si="30"/>
        <v>0</v>
      </c>
      <c r="AR46" s="686">
        <f t="shared" si="30"/>
        <v>0</v>
      </c>
      <c r="AS46" s="683">
        <f t="shared" si="30"/>
        <v>0</v>
      </c>
      <c r="AT46" s="683">
        <f t="shared" si="30"/>
        <v>0</v>
      </c>
      <c r="AU46" s="685">
        <f t="shared" si="30"/>
        <v>0</v>
      </c>
      <c r="AV46" s="686">
        <f t="shared" si="30"/>
        <v>0</v>
      </c>
      <c r="AW46" s="683">
        <f t="shared" si="30"/>
        <v>0</v>
      </c>
      <c r="AX46" s="683">
        <f t="shared" si="30"/>
        <v>0</v>
      </c>
      <c r="AY46" s="685">
        <f t="shared" si="30"/>
        <v>0</v>
      </c>
      <c r="AZ46" s="686">
        <f t="shared" si="30"/>
        <v>0</v>
      </c>
      <c r="BA46" s="683">
        <f t="shared" si="30"/>
        <v>0</v>
      </c>
      <c r="BB46" s="683">
        <f t="shared" si="30"/>
        <v>0</v>
      </c>
      <c r="BC46" s="685">
        <f t="shared" si="30"/>
        <v>0</v>
      </c>
      <c r="BD46" s="686">
        <f t="shared" si="30"/>
        <v>0</v>
      </c>
      <c r="BE46" s="683">
        <f t="shared" si="30"/>
        <v>0</v>
      </c>
      <c r="BF46" s="683">
        <f t="shared" si="30"/>
        <v>0</v>
      </c>
      <c r="BG46" s="685">
        <f t="shared" si="30"/>
        <v>0</v>
      </c>
      <c r="BH46" s="686">
        <f t="shared" si="30"/>
        <v>0</v>
      </c>
      <c r="BI46" s="683">
        <f t="shared" si="30"/>
        <v>0</v>
      </c>
      <c r="BJ46" s="683">
        <f t="shared" si="30"/>
        <v>0</v>
      </c>
      <c r="BK46" s="685">
        <f t="shared" si="30"/>
        <v>0</v>
      </c>
      <c r="BL46" s="686">
        <f t="shared" si="30"/>
        <v>0</v>
      </c>
      <c r="BM46" s="683">
        <f t="shared" si="30"/>
        <v>0</v>
      </c>
      <c r="BN46" s="683">
        <f t="shared" si="30"/>
        <v>0</v>
      </c>
      <c r="BO46" s="685">
        <f t="shared" si="30"/>
        <v>0</v>
      </c>
      <c r="BP46" s="686">
        <f t="shared" si="30"/>
        <v>0</v>
      </c>
      <c r="BQ46" s="683">
        <f t="shared" si="30"/>
        <v>0</v>
      </c>
      <c r="BR46" s="683">
        <f t="shared" si="30"/>
        <v>0</v>
      </c>
      <c r="BS46" s="685">
        <f t="shared" si="30"/>
        <v>0</v>
      </c>
      <c r="BT46" s="686">
        <f t="shared" si="30"/>
        <v>0</v>
      </c>
      <c r="BU46" s="683">
        <f t="shared" si="30"/>
        <v>0</v>
      </c>
      <c r="BV46" s="683">
        <f t="shared" si="30"/>
        <v>0</v>
      </c>
      <c r="BW46" s="685">
        <f t="shared" si="30"/>
        <v>0</v>
      </c>
      <c r="BX46" s="686">
        <f t="shared" ref="BX46:DC46" si="31">BX45+BT46</f>
        <v>0</v>
      </c>
      <c r="BY46" s="683">
        <f t="shared" si="31"/>
        <v>0</v>
      </c>
      <c r="BZ46" s="683">
        <f t="shared" si="31"/>
        <v>0</v>
      </c>
      <c r="CA46" s="685">
        <f t="shared" si="31"/>
        <v>0</v>
      </c>
      <c r="CB46" s="686">
        <f t="shared" si="31"/>
        <v>0</v>
      </c>
      <c r="CC46" s="683">
        <f t="shared" si="31"/>
        <v>0</v>
      </c>
      <c r="CD46" s="683">
        <f t="shared" si="31"/>
        <v>0</v>
      </c>
      <c r="CE46" s="685">
        <f t="shared" si="31"/>
        <v>0</v>
      </c>
      <c r="CF46" s="686">
        <f t="shared" si="31"/>
        <v>0</v>
      </c>
      <c r="CG46" s="683">
        <f t="shared" si="31"/>
        <v>0</v>
      </c>
      <c r="CH46" s="683">
        <f t="shared" si="31"/>
        <v>0</v>
      </c>
      <c r="CI46" s="685">
        <f t="shared" si="31"/>
        <v>0</v>
      </c>
      <c r="CJ46" s="686">
        <f t="shared" si="31"/>
        <v>0</v>
      </c>
      <c r="CK46" s="683">
        <f t="shared" si="31"/>
        <v>0</v>
      </c>
      <c r="CL46" s="683">
        <f t="shared" si="31"/>
        <v>0</v>
      </c>
      <c r="CM46" s="685">
        <f t="shared" si="31"/>
        <v>0</v>
      </c>
      <c r="CN46" s="686">
        <f t="shared" si="31"/>
        <v>0</v>
      </c>
      <c r="CO46" s="683">
        <f t="shared" si="31"/>
        <v>0</v>
      </c>
      <c r="CP46" s="683">
        <f t="shared" si="31"/>
        <v>0</v>
      </c>
      <c r="CQ46" s="685">
        <f t="shared" si="31"/>
        <v>0</v>
      </c>
      <c r="CR46" s="686">
        <f t="shared" si="31"/>
        <v>0</v>
      </c>
      <c r="CS46" s="683">
        <f t="shared" si="31"/>
        <v>0</v>
      </c>
      <c r="CT46" s="683">
        <f t="shared" si="31"/>
        <v>0</v>
      </c>
      <c r="CU46" s="685">
        <f t="shared" si="31"/>
        <v>0</v>
      </c>
      <c r="CV46" s="686">
        <f t="shared" si="31"/>
        <v>0</v>
      </c>
      <c r="CW46" s="683">
        <f t="shared" si="31"/>
        <v>0</v>
      </c>
      <c r="CX46" s="683">
        <f t="shared" si="31"/>
        <v>0</v>
      </c>
      <c r="CY46" s="685">
        <f t="shared" si="31"/>
        <v>0</v>
      </c>
      <c r="CZ46" s="686">
        <f t="shared" si="31"/>
        <v>0</v>
      </c>
      <c r="DA46" s="683">
        <f t="shared" si="31"/>
        <v>0</v>
      </c>
      <c r="DB46" s="683">
        <f t="shared" si="31"/>
        <v>0</v>
      </c>
      <c r="DC46" s="685">
        <f t="shared" si="31"/>
        <v>0</v>
      </c>
      <c r="DD46" s="571"/>
      <c r="DE46" s="571"/>
      <c r="DF46" s="571"/>
      <c r="DG46" s="571"/>
      <c r="DH46" s="571"/>
      <c r="DI46" s="571"/>
      <c r="DJ46" s="571"/>
      <c r="DK46" s="571"/>
    </row>
    <row r="47" spans="2:115" ht="12.75" customHeight="1">
      <c r="B47" s="633">
        <v>9</v>
      </c>
      <c r="C47" s="689" t="e">
        <f>[5]QCI!C53</f>
        <v>#REF!</v>
      </c>
      <c r="D47" s="635" t="s">
        <v>674</v>
      </c>
      <c r="E47" s="636" t="s">
        <v>675</v>
      </c>
      <c r="F47" s="637" t="e">
        <f>[5]QCI!Y53</f>
        <v>#REF!</v>
      </c>
      <c r="G47" s="638">
        <f>'[5]Percentuais do Cronograma'!G23</f>
        <v>2.3336731050390687E-3</v>
      </c>
      <c r="H47" s="639"/>
      <c r="I47" s="640"/>
      <c r="J47" s="640"/>
      <c r="K47" s="641"/>
      <c r="L47" s="642" t="e">
        <f>'[5]Percentuais do Cronograma'!H23</f>
        <v>#REF!</v>
      </c>
      <c r="M47" s="643" t="e">
        <f>L47*[5]QCI!$Y53*[5]QCI!$R53/100</f>
        <v>#REF!</v>
      </c>
      <c r="N47" s="644" t="e">
        <f>L47/100*[5]QCI!$Y53*([5]QCI!$U53+[5]QCI!$W53)</f>
        <v>#REF!</v>
      </c>
      <c r="O47" s="645" t="e">
        <f>M47+N47</f>
        <v>#REF!</v>
      </c>
      <c r="P47" s="646" t="e">
        <f>'[5]Percentuais do Cronograma'!L23</f>
        <v>#REF!</v>
      </c>
      <c r="Q47" s="647" t="e">
        <f>P47*[5]QCI!$Y53*[5]QCI!$R53/100</f>
        <v>#REF!</v>
      </c>
      <c r="R47" s="647" t="e">
        <f>P47/100*[5]QCI!$Y53*([5]QCI!$U53+[5]QCI!$W53)</f>
        <v>#REF!</v>
      </c>
      <c r="S47" s="648" t="e">
        <f>Q47+R47</f>
        <v>#REF!</v>
      </c>
      <c r="T47" s="646">
        <f>'[5]Percentuais do Cronograma'!P23</f>
        <v>4.1666666666600003</v>
      </c>
      <c r="U47" s="647" t="e">
        <f>T47*[5]QCI!$Y53*[5]QCI!$R53/100</f>
        <v>#REF!</v>
      </c>
      <c r="V47" s="647" t="e">
        <f>T47/100*[5]QCI!$Y53*([5]QCI!$U53+[5]QCI!$W53)</f>
        <v>#REF!</v>
      </c>
      <c r="W47" s="648" t="e">
        <f>U47+V47</f>
        <v>#REF!</v>
      </c>
      <c r="X47" s="646">
        <f>'[5]Percentuais do Cronograma'!T23</f>
        <v>4.1666666666600003</v>
      </c>
      <c r="Y47" s="647" t="e">
        <f>X47*[5]QCI!$Y53*[5]QCI!$R53/100</f>
        <v>#REF!</v>
      </c>
      <c r="Z47" s="647" t="e">
        <f>X47/100*[5]QCI!$Y53*([5]QCI!$U53+[5]QCI!$W53)</f>
        <v>#REF!</v>
      </c>
      <c r="AA47" s="648" t="e">
        <f>Y47+Z47</f>
        <v>#REF!</v>
      </c>
      <c r="AB47" s="646">
        <f>'[5]Percentuais do Cronograma'!X23</f>
        <v>4.1666666666600003</v>
      </c>
      <c r="AC47" s="647" t="e">
        <f>AB47*[5]QCI!$Y53*[5]QCI!$R53/100</f>
        <v>#REF!</v>
      </c>
      <c r="AD47" s="647" t="e">
        <f>AB47/100*[5]QCI!$Y53*([5]QCI!$U53+[5]QCI!$W53)</f>
        <v>#REF!</v>
      </c>
      <c r="AE47" s="648" t="e">
        <f>AC47+AD47</f>
        <v>#REF!</v>
      </c>
      <c r="AF47" s="646">
        <f>'[5]Percentuais do Cronograma'!AB23</f>
        <v>4.1666666666600003</v>
      </c>
      <c r="AG47" s="647" t="e">
        <f>AF47*[5]QCI!$Y53*[5]QCI!$R53/100</f>
        <v>#REF!</v>
      </c>
      <c r="AH47" s="647" t="e">
        <f>AF47/100*[5]QCI!$Y53*([5]QCI!$U53+[5]QCI!$W53)</f>
        <v>#REF!</v>
      </c>
      <c r="AI47" s="648" t="e">
        <f>AG47+AH47</f>
        <v>#REF!</v>
      </c>
      <c r="AJ47" s="646">
        <f>'[5]Percentuais do Cronograma'!AF23</f>
        <v>4.1666666666600003</v>
      </c>
      <c r="AK47" s="647" t="e">
        <f>AJ47*[5]QCI!$Y53*[5]QCI!$R53/100</f>
        <v>#REF!</v>
      </c>
      <c r="AL47" s="647" t="e">
        <f>AJ47/100*[5]QCI!$Y53*([5]QCI!$U53+[5]QCI!$W53)</f>
        <v>#REF!</v>
      </c>
      <c r="AM47" s="648" t="e">
        <f>AK47+AL47</f>
        <v>#REF!</v>
      </c>
      <c r="AN47" s="646">
        <f>'[5]Percentuais do Cronograma'!AJ23</f>
        <v>4.1666666666600003</v>
      </c>
      <c r="AO47" s="647" t="e">
        <f>AN47*[5]QCI!$Y53*[5]QCI!$R53/100</f>
        <v>#REF!</v>
      </c>
      <c r="AP47" s="647" t="e">
        <f>AN47/100*[5]QCI!$Y53*([5]QCI!$U53+[5]QCI!$W53)</f>
        <v>#REF!</v>
      </c>
      <c r="AQ47" s="648" t="e">
        <f>AO47+AP47</f>
        <v>#REF!</v>
      </c>
      <c r="AR47" s="646">
        <f>'[5]Percentuais do Cronograma'!AN23</f>
        <v>4.1666666666600003</v>
      </c>
      <c r="AS47" s="647" t="e">
        <f>AR47*[5]QCI!$Y53*[5]QCI!$R53/100</f>
        <v>#REF!</v>
      </c>
      <c r="AT47" s="647" t="e">
        <f>AR47/100*[5]QCI!$Y53*([5]QCI!$U53+[5]QCI!$W53)</f>
        <v>#REF!</v>
      </c>
      <c r="AU47" s="648" t="e">
        <f>AS47+AT47</f>
        <v>#REF!</v>
      </c>
      <c r="AV47" s="646">
        <f>'[5]Percentuais do Cronograma'!AR23</f>
        <v>4.1666666666600003</v>
      </c>
      <c r="AW47" s="647" t="e">
        <f>AV47*[5]QCI!$Y53*[5]QCI!$R53/100</f>
        <v>#REF!</v>
      </c>
      <c r="AX47" s="647" t="e">
        <f>AV47/100*[5]QCI!$Y53*([5]QCI!$U53+[5]QCI!$W53)</f>
        <v>#REF!</v>
      </c>
      <c r="AY47" s="648" t="e">
        <f>AW47+AX47</f>
        <v>#REF!</v>
      </c>
      <c r="AZ47" s="646">
        <f>'[5]Percentuais do Cronograma'!AV23</f>
        <v>4.1666666666600003</v>
      </c>
      <c r="BA47" s="647" t="e">
        <f>AZ47*[5]QCI!$Y53*[5]QCI!$R53/100</f>
        <v>#REF!</v>
      </c>
      <c r="BB47" s="647" t="e">
        <f>AZ47/100*[5]QCI!$Y53*([5]QCI!$U53+[5]QCI!$W53)</f>
        <v>#REF!</v>
      </c>
      <c r="BC47" s="648" t="e">
        <f>BA47+BB47</f>
        <v>#REF!</v>
      </c>
      <c r="BD47" s="646">
        <f>'[5]Percentuais do Cronograma'!AZ23</f>
        <v>4.1666666666600003</v>
      </c>
      <c r="BE47" s="647" t="e">
        <f>BD47*[5]QCI!$Y53*[5]QCI!$R53/100</f>
        <v>#REF!</v>
      </c>
      <c r="BF47" s="647" t="e">
        <f>BD47/100*[5]QCI!$Y53*([5]QCI!$U53+[5]QCI!$W53)</f>
        <v>#REF!</v>
      </c>
      <c r="BG47" s="648" t="e">
        <f>BE47+BF47</f>
        <v>#REF!</v>
      </c>
      <c r="BH47" s="646">
        <f>'[5]Percentuais do Cronograma'!BD23</f>
        <v>4.1666666666600003</v>
      </c>
      <c r="BI47" s="647" t="e">
        <f>BH47*[5]QCI!$Y53*[5]QCI!$R53/100</f>
        <v>#REF!</v>
      </c>
      <c r="BJ47" s="647" t="e">
        <f>BH47/100*[5]QCI!$Y53*([5]QCI!$U53+[5]QCI!$W53)</f>
        <v>#REF!</v>
      </c>
      <c r="BK47" s="648" t="e">
        <f>BI47+BJ47</f>
        <v>#REF!</v>
      </c>
      <c r="BL47" s="646">
        <f>'[5]Percentuais do Cronograma'!BH23</f>
        <v>4.1666666666600003</v>
      </c>
      <c r="BM47" s="647" t="e">
        <f>BL47*[5]QCI!$Y53*[5]QCI!$R53/100</f>
        <v>#REF!</v>
      </c>
      <c r="BN47" s="647" t="e">
        <f>BL47/100*[5]QCI!$Y53*([5]QCI!$U53+[5]QCI!$W53)</f>
        <v>#REF!</v>
      </c>
      <c r="BO47" s="648" t="e">
        <f>BM47+BN47</f>
        <v>#REF!</v>
      </c>
      <c r="BP47" s="646">
        <f>'[5]Percentuais do Cronograma'!BL23</f>
        <v>4.1666666666600003</v>
      </c>
      <c r="BQ47" s="647" t="e">
        <f>BP47*[5]QCI!$Y53*[5]QCI!$R53/100</f>
        <v>#REF!</v>
      </c>
      <c r="BR47" s="647" t="e">
        <f>BP47/100*[5]QCI!$Y53*([5]QCI!$U53+[5]QCI!$W53)</f>
        <v>#REF!</v>
      </c>
      <c r="BS47" s="648" t="e">
        <f>BQ47+BR47</f>
        <v>#REF!</v>
      </c>
      <c r="BT47" s="646">
        <f>'[5]Percentuais do Cronograma'!BP23</f>
        <v>4.1666666666600003</v>
      </c>
      <c r="BU47" s="647" t="e">
        <f>BT47*[5]QCI!$Y53*[5]QCI!$R53/100</f>
        <v>#REF!</v>
      </c>
      <c r="BV47" s="647" t="e">
        <f>BT47/100*[5]QCI!$Y53*([5]QCI!$U53+[5]QCI!$W53)</f>
        <v>#REF!</v>
      </c>
      <c r="BW47" s="648" t="e">
        <f>BU47+BV47</f>
        <v>#REF!</v>
      </c>
      <c r="BX47" s="646">
        <f>'[5]Percentuais do Cronograma'!BT23</f>
        <v>4.1666666666600003</v>
      </c>
      <c r="BY47" s="647" t="e">
        <f>BX47*[5]QCI!$Y53*[5]QCI!$R53/100</f>
        <v>#REF!</v>
      </c>
      <c r="BZ47" s="647" t="e">
        <f>BX47/100*[5]QCI!$Y53*([5]QCI!$U53+[5]QCI!$W53)</f>
        <v>#REF!</v>
      </c>
      <c r="CA47" s="648" t="e">
        <f>BY47+BZ47</f>
        <v>#REF!</v>
      </c>
      <c r="CB47" s="646">
        <f>'[5]Percentuais do Cronograma'!BX23</f>
        <v>4.1666666666600003</v>
      </c>
      <c r="CC47" s="647" t="e">
        <f>CB47*[5]QCI!$Y53*[5]QCI!$R53/100</f>
        <v>#REF!</v>
      </c>
      <c r="CD47" s="647" t="e">
        <f>CB47/100*[5]QCI!$Y53*([5]QCI!$U53+[5]QCI!$W53)</f>
        <v>#REF!</v>
      </c>
      <c r="CE47" s="648" t="e">
        <f>CC47+CD47</f>
        <v>#REF!</v>
      </c>
      <c r="CF47" s="646">
        <f>'[5]Percentuais do Cronograma'!CB23</f>
        <v>4.1666666666600003</v>
      </c>
      <c r="CG47" s="647" t="e">
        <f>CF47*[5]QCI!$Y53*[5]QCI!$R53/100</f>
        <v>#REF!</v>
      </c>
      <c r="CH47" s="647" t="e">
        <f>CF47/100*[5]QCI!$Y53*([5]QCI!$U53+[5]QCI!$W53)</f>
        <v>#REF!</v>
      </c>
      <c r="CI47" s="648" t="e">
        <f>CG47+CH47</f>
        <v>#REF!</v>
      </c>
      <c r="CJ47" s="646">
        <f>'[5]Percentuais do Cronograma'!CF23</f>
        <v>4.1666666666600003</v>
      </c>
      <c r="CK47" s="647" t="e">
        <f>CJ47*[5]QCI!$Y53*[5]QCI!$R53/100</f>
        <v>#REF!</v>
      </c>
      <c r="CL47" s="647" t="e">
        <f>CJ47/100*[5]QCI!$Y53*([5]QCI!$U53+[5]QCI!$W53)</f>
        <v>#REF!</v>
      </c>
      <c r="CM47" s="648" t="e">
        <f>CK47+CL47</f>
        <v>#REF!</v>
      </c>
      <c r="CN47" s="646">
        <f>'[5]Percentuais do Cronograma'!CJ23</f>
        <v>4.1666666666600003</v>
      </c>
      <c r="CO47" s="647" t="e">
        <f>CN47*[5]QCI!$Y53*[5]QCI!$R53/100</f>
        <v>#REF!</v>
      </c>
      <c r="CP47" s="647" t="e">
        <f>CN47/100*[5]QCI!$Y53*([5]QCI!$U53+[5]QCI!$W53)</f>
        <v>#REF!</v>
      </c>
      <c r="CQ47" s="648" t="e">
        <f>CO47+CP47</f>
        <v>#REF!</v>
      </c>
      <c r="CR47" s="646">
        <f>'[5]Percentuais do Cronograma'!CN23</f>
        <v>4.1666666666600003</v>
      </c>
      <c r="CS47" s="647" t="e">
        <f>CR47*[5]QCI!$Y53*[5]QCI!$R53/100</f>
        <v>#REF!</v>
      </c>
      <c r="CT47" s="647" t="e">
        <f>CR47/100*[5]QCI!$Y53*([5]QCI!$U53+[5]QCI!$W53)</f>
        <v>#REF!</v>
      </c>
      <c r="CU47" s="648" t="e">
        <f>CS47+CT47</f>
        <v>#REF!</v>
      </c>
      <c r="CV47" s="646">
        <f>'[5]Percentuais do Cronograma'!CR23</f>
        <v>4.1666666666600003</v>
      </c>
      <c r="CW47" s="647" t="e">
        <f>CV47*[5]QCI!$Y53*[5]QCI!$R53/100</f>
        <v>#REF!</v>
      </c>
      <c r="CX47" s="647" t="e">
        <f>CV47/100*[5]QCI!$Y53*([5]QCI!$U53+[5]QCI!$W53)</f>
        <v>#REF!</v>
      </c>
      <c r="CY47" s="648" t="e">
        <f>CW47+CX47</f>
        <v>#REF!</v>
      </c>
      <c r="CZ47" s="646">
        <f>'[5]Percentuais do Cronograma'!CV23</f>
        <v>4.1666666666600003</v>
      </c>
      <c r="DA47" s="647" t="e">
        <f>CZ47*[5]QCI!$Y53*[5]QCI!$R53/100</f>
        <v>#REF!</v>
      </c>
      <c r="DB47" s="647" t="e">
        <f>CZ47/100*[5]QCI!$Y53*([5]QCI!$U53+[5]QCI!$W53)</f>
        <v>#REF!</v>
      </c>
      <c r="DC47" s="648" t="e">
        <f>DA47+DB47</f>
        <v>#REF!</v>
      </c>
      <c r="DD47" s="571"/>
      <c r="DE47" s="571"/>
      <c r="DF47" s="571"/>
      <c r="DG47" s="571"/>
      <c r="DH47" s="571"/>
      <c r="DI47" s="571"/>
      <c r="DJ47" s="571"/>
      <c r="DK47" s="571"/>
    </row>
    <row r="48" spans="2:115" ht="12.75" customHeight="1">
      <c r="B48" s="649"/>
      <c r="C48" s="650"/>
      <c r="D48" s="651" t="s">
        <v>674</v>
      </c>
      <c r="E48" s="652" t="s">
        <v>676</v>
      </c>
      <c r="F48" s="653">
        <f>IF(F49&lt;&gt;0,F47-F49,0)</f>
        <v>0</v>
      </c>
      <c r="G48" s="654"/>
      <c r="H48" s="655"/>
      <c r="I48" s="656"/>
      <c r="J48" s="656"/>
      <c r="K48" s="657"/>
      <c r="L48" s="658" t="e">
        <f t="shared" ref="L48:BW48" si="32">L47+H48</f>
        <v>#REF!</v>
      </c>
      <c r="M48" s="658" t="e">
        <f t="shared" si="32"/>
        <v>#REF!</v>
      </c>
      <c r="N48" s="659" t="e">
        <f t="shared" si="32"/>
        <v>#REF!</v>
      </c>
      <c r="O48" s="660" t="e">
        <f>#REF!</f>
        <v>#REF!</v>
      </c>
      <c r="P48" s="661" t="e">
        <f t="shared" si="32"/>
        <v>#REF!</v>
      </c>
      <c r="Q48" s="662" t="e">
        <f t="shared" si="32"/>
        <v>#REF!</v>
      </c>
      <c r="R48" s="663" t="e">
        <f t="shared" si="32"/>
        <v>#REF!</v>
      </c>
      <c r="S48" s="664" t="e">
        <f t="shared" si="32"/>
        <v>#REF!</v>
      </c>
      <c r="T48" s="661" t="e">
        <f t="shared" si="32"/>
        <v>#REF!</v>
      </c>
      <c r="U48" s="662" t="e">
        <f t="shared" si="32"/>
        <v>#REF!</v>
      </c>
      <c r="V48" s="663" t="e">
        <f t="shared" si="32"/>
        <v>#REF!</v>
      </c>
      <c r="W48" s="664" t="e">
        <f t="shared" si="32"/>
        <v>#REF!</v>
      </c>
      <c r="X48" s="661" t="e">
        <f t="shared" si="32"/>
        <v>#REF!</v>
      </c>
      <c r="Y48" s="662" t="e">
        <f t="shared" si="32"/>
        <v>#REF!</v>
      </c>
      <c r="Z48" s="663" t="e">
        <f t="shared" si="32"/>
        <v>#REF!</v>
      </c>
      <c r="AA48" s="664" t="e">
        <f t="shared" si="32"/>
        <v>#REF!</v>
      </c>
      <c r="AB48" s="661" t="e">
        <f t="shared" si="32"/>
        <v>#REF!</v>
      </c>
      <c r="AC48" s="662" t="e">
        <f t="shared" si="32"/>
        <v>#REF!</v>
      </c>
      <c r="AD48" s="663" t="e">
        <f t="shared" si="32"/>
        <v>#REF!</v>
      </c>
      <c r="AE48" s="664" t="e">
        <f t="shared" si="32"/>
        <v>#REF!</v>
      </c>
      <c r="AF48" s="661" t="e">
        <f t="shared" si="32"/>
        <v>#REF!</v>
      </c>
      <c r="AG48" s="662" t="e">
        <f t="shared" si="32"/>
        <v>#REF!</v>
      </c>
      <c r="AH48" s="663" t="e">
        <f t="shared" si="32"/>
        <v>#REF!</v>
      </c>
      <c r="AI48" s="664" t="e">
        <f t="shared" si="32"/>
        <v>#REF!</v>
      </c>
      <c r="AJ48" s="661" t="e">
        <f t="shared" si="32"/>
        <v>#REF!</v>
      </c>
      <c r="AK48" s="662" t="e">
        <f t="shared" si="32"/>
        <v>#REF!</v>
      </c>
      <c r="AL48" s="663" t="e">
        <f t="shared" si="32"/>
        <v>#REF!</v>
      </c>
      <c r="AM48" s="664" t="e">
        <f t="shared" si="32"/>
        <v>#REF!</v>
      </c>
      <c r="AN48" s="661" t="e">
        <f t="shared" si="32"/>
        <v>#REF!</v>
      </c>
      <c r="AO48" s="662" t="e">
        <f t="shared" si="32"/>
        <v>#REF!</v>
      </c>
      <c r="AP48" s="663" t="e">
        <f t="shared" si="32"/>
        <v>#REF!</v>
      </c>
      <c r="AQ48" s="664" t="e">
        <f t="shared" si="32"/>
        <v>#REF!</v>
      </c>
      <c r="AR48" s="661" t="e">
        <f t="shared" si="32"/>
        <v>#REF!</v>
      </c>
      <c r="AS48" s="662" t="e">
        <f t="shared" si="32"/>
        <v>#REF!</v>
      </c>
      <c r="AT48" s="663" t="e">
        <f t="shared" si="32"/>
        <v>#REF!</v>
      </c>
      <c r="AU48" s="664" t="e">
        <f t="shared" si="32"/>
        <v>#REF!</v>
      </c>
      <c r="AV48" s="661" t="e">
        <f t="shared" si="32"/>
        <v>#REF!</v>
      </c>
      <c r="AW48" s="662" t="e">
        <f t="shared" si="32"/>
        <v>#REF!</v>
      </c>
      <c r="AX48" s="663" t="e">
        <f t="shared" si="32"/>
        <v>#REF!</v>
      </c>
      <c r="AY48" s="664" t="e">
        <f t="shared" si="32"/>
        <v>#REF!</v>
      </c>
      <c r="AZ48" s="661" t="e">
        <f t="shared" si="32"/>
        <v>#REF!</v>
      </c>
      <c r="BA48" s="662" t="e">
        <f t="shared" si="32"/>
        <v>#REF!</v>
      </c>
      <c r="BB48" s="663" t="e">
        <f t="shared" si="32"/>
        <v>#REF!</v>
      </c>
      <c r="BC48" s="664" t="e">
        <f t="shared" si="32"/>
        <v>#REF!</v>
      </c>
      <c r="BD48" s="661" t="e">
        <f t="shared" si="32"/>
        <v>#REF!</v>
      </c>
      <c r="BE48" s="662" t="e">
        <f t="shared" si="32"/>
        <v>#REF!</v>
      </c>
      <c r="BF48" s="663" t="e">
        <f t="shared" si="32"/>
        <v>#REF!</v>
      </c>
      <c r="BG48" s="664" t="e">
        <f t="shared" si="32"/>
        <v>#REF!</v>
      </c>
      <c r="BH48" s="661" t="e">
        <f t="shared" si="32"/>
        <v>#REF!</v>
      </c>
      <c r="BI48" s="662" t="e">
        <f t="shared" si="32"/>
        <v>#REF!</v>
      </c>
      <c r="BJ48" s="663" t="e">
        <f t="shared" si="32"/>
        <v>#REF!</v>
      </c>
      <c r="BK48" s="664" t="e">
        <f t="shared" si="32"/>
        <v>#REF!</v>
      </c>
      <c r="BL48" s="661" t="e">
        <f t="shared" si="32"/>
        <v>#REF!</v>
      </c>
      <c r="BM48" s="662" t="e">
        <f t="shared" si="32"/>
        <v>#REF!</v>
      </c>
      <c r="BN48" s="663" t="e">
        <f t="shared" si="32"/>
        <v>#REF!</v>
      </c>
      <c r="BO48" s="664" t="e">
        <f t="shared" si="32"/>
        <v>#REF!</v>
      </c>
      <c r="BP48" s="661" t="e">
        <f t="shared" si="32"/>
        <v>#REF!</v>
      </c>
      <c r="BQ48" s="662" t="e">
        <f t="shared" si="32"/>
        <v>#REF!</v>
      </c>
      <c r="BR48" s="663" t="e">
        <f t="shared" si="32"/>
        <v>#REF!</v>
      </c>
      <c r="BS48" s="664" t="e">
        <f t="shared" si="32"/>
        <v>#REF!</v>
      </c>
      <c r="BT48" s="661" t="e">
        <f t="shared" si="32"/>
        <v>#REF!</v>
      </c>
      <c r="BU48" s="662" t="e">
        <f t="shared" si="32"/>
        <v>#REF!</v>
      </c>
      <c r="BV48" s="663" t="e">
        <f t="shared" si="32"/>
        <v>#REF!</v>
      </c>
      <c r="BW48" s="664" t="e">
        <f t="shared" si="32"/>
        <v>#REF!</v>
      </c>
      <c r="BX48" s="661" t="e">
        <f t="shared" ref="BX48:DC48" si="33">BX47+BT48</f>
        <v>#REF!</v>
      </c>
      <c r="BY48" s="662" t="e">
        <f t="shared" si="33"/>
        <v>#REF!</v>
      </c>
      <c r="BZ48" s="663" t="e">
        <f t="shared" si="33"/>
        <v>#REF!</v>
      </c>
      <c r="CA48" s="664" t="e">
        <f t="shared" si="33"/>
        <v>#REF!</v>
      </c>
      <c r="CB48" s="661" t="e">
        <f t="shared" si="33"/>
        <v>#REF!</v>
      </c>
      <c r="CC48" s="662" t="e">
        <f t="shared" si="33"/>
        <v>#REF!</v>
      </c>
      <c r="CD48" s="663" t="e">
        <f t="shared" si="33"/>
        <v>#REF!</v>
      </c>
      <c r="CE48" s="664" t="e">
        <f t="shared" si="33"/>
        <v>#REF!</v>
      </c>
      <c r="CF48" s="661" t="e">
        <f t="shared" si="33"/>
        <v>#REF!</v>
      </c>
      <c r="CG48" s="662" t="e">
        <f t="shared" si="33"/>
        <v>#REF!</v>
      </c>
      <c r="CH48" s="663" t="e">
        <f t="shared" si="33"/>
        <v>#REF!</v>
      </c>
      <c r="CI48" s="664" t="e">
        <f t="shared" si="33"/>
        <v>#REF!</v>
      </c>
      <c r="CJ48" s="661" t="e">
        <f t="shared" si="33"/>
        <v>#REF!</v>
      </c>
      <c r="CK48" s="662" t="e">
        <f t="shared" si="33"/>
        <v>#REF!</v>
      </c>
      <c r="CL48" s="663" t="e">
        <f t="shared" si="33"/>
        <v>#REF!</v>
      </c>
      <c r="CM48" s="664" t="e">
        <f t="shared" si="33"/>
        <v>#REF!</v>
      </c>
      <c r="CN48" s="661" t="e">
        <f t="shared" si="33"/>
        <v>#REF!</v>
      </c>
      <c r="CO48" s="662" t="e">
        <f t="shared" si="33"/>
        <v>#REF!</v>
      </c>
      <c r="CP48" s="663" t="e">
        <f t="shared" si="33"/>
        <v>#REF!</v>
      </c>
      <c r="CQ48" s="664" t="e">
        <f t="shared" si="33"/>
        <v>#REF!</v>
      </c>
      <c r="CR48" s="661" t="e">
        <f t="shared" si="33"/>
        <v>#REF!</v>
      </c>
      <c r="CS48" s="662" t="e">
        <f t="shared" si="33"/>
        <v>#REF!</v>
      </c>
      <c r="CT48" s="663" t="e">
        <f t="shared" si="33"/>
        <v>#REF!</v>
      </c>
      <c r="CU48" s="664" t="e">
        <f t="shared" si="33"/>
        <v>#REF!</v>
      </c>
      <c r="CV48" s="661" t="e">
        <f t="shared" si="33"/>
        <v>#REF!</v>
      </c>
      <c r="CW48" s="662" t="e">
        <f t="shared" si="33"/>
        <v>#REF!</v>
      </c>
      <c r="CX48" s="663" t="e">
        <f t="shared" si="33"/>
        <v>#REF!</v>
      </c>
      <c r="CY48" s="664" t="e">
        <f t="shared" si="33"/>
        <v>#REF!</v>
      </c>
      <c r="CZ48" s="661" t="e">
        <f t="shared" si="33"/>
        <v>#REF!</v>
      </c>
      <c r="DA48" s="662" t="e">
        <f t="shared" si="33"/>
        <v>#REF!</v>
      </c>
      <c r="DB48" s="663" t="e">
        <f t="shared" si="33"/>
        <v>#REF!</v>
      </c>
      <c r="DC48" s="664" t="e">
        <f t="shared" si="33"/>
        <v>#REF!</v>
      </c>
      <c r="DD48" s="571"/>
      <c r="DE48" s="571"/>
      <c r="DF48" s="571"/>
      <c r="DG48" s="571"/>
      <c r="DH48" s="571"/>
      <c r="DI48" s="571"/>
      <c r="DJ48" s="571"/>
      <c r="DK48" s="571"/>
    </row>
    <row r="49" spans="2:115" ht="12.75" customHeight="1">
      <c r="B49" s="649"/>
      <c r="C49" s="650"/>
      <c r="D49" s="665" t="s">
        <v>677</v>
      </c>
      <c r="E49" s="666" t="s">
        <v>678</v>
      </c>
      <c r="F49" s="667"/>
      <c r="G49" s="668">
        <f>IF(F49=0,0,F49/F$115)</f>
        <v>0</v>
      </c>
      <c r="H49" s="669"/>
      <c r="I49" s="670"/>
      <c r="J49" s="670"/>
      <c r="K49" s="671"/>
      <c r="L49" s="672">
        <f>IF(O49&lt;&gt;0,(O49/$F49)*100,0)</f>
        <v>0</v>
      </c>
      <c r="M49" s="672">
        <f>ROUND(O49*[5]QCI!$R$16,2)</f>
        <v>0</v>
      </c>
      <c r="N49" s="673">
        <f>O49-M49</f>
        <v>0</v>
      </c>
      <c r="O49" s="674"/>
      <c r="P49" s="675">
        <f>IF(S49&lt;&gt;0,(S49/$F49)*100,0)</f>
        <v>0</v>
      </c>
      <c r="Q49" s="672">
        <f>ROUND(S49*[5]QCI!$R$16,2)</f>
        <v>0</v>
      </c>
      <c r="R49" s="672">
        <f>S49-Q49</f>
        <v>0</v>
      </c>
      <c r="S49" s="674"/>
      <c r="T49" s="675">
        <f>IF(W49&lt;&gt;0,(W49/$F49)*100,0)</f>
        <v>0</v>
      </c>
      <c r="U49" s="672">
        <f>ROUND(W49*[5]QCI!$R$16,2)</f>
        <v>0</v>
      </c>
      <c r="V49" s="672">
        <f>W49-U49</f>
        <v>0</v>
      </c>
      <c r="W49" s="674"/>
      <c r="X49" s="675">
        <f>IF(AA49&lt;&gt;0,(AA49/$F49)*100,0)</f>
        <v>0</v>
      </c>
      <c r="Y49" s="672">
        <f>ROUND(AA49*[5]QCI!$R$16,2)</f>
        <v>0</v>
      </c>
      <c r="Z49" s="672">
        <f>AA49-Y49</f>
        <v>0</v>
      </c>
      <c r="AA49" s="674"/>
      <c r="AB49" s="675">
        <f>IF(AE49&lt;&gt;0,(AE49/$F49)*100,0)</f>
        <v>0</v>
      </c>
      <c r="AC49" s="672">
        <f>ROUND(AE49*[5]QCI!$R$16,2)</f>
        <v>0</v>
      </c>
      <c r="AD49" s="672">
        <f>AE49-AC49</f>
        <v>0</v>
      </c>
      <c r="AE49" s="674"/>
      <c r="AF49" s="675">
        <f>IF(AI49&lt;&gt;0,(AI49/$F49)*100,0)</f>
        <v>0</v>
      </c>
      <c r="AG49" s="672">
        <f>ROUND(AI49*[5]QCI!$R$16,2)</f>
        <v>0</v>
      </c>
      <c r="AH49" s="672">
        <f>AI49-AG49</f>
        <v>0</v>
      </c>
      <c r="AI49" s="674"/>
      <c r="AJ49" s="675">
        <f>IF(AM49&lt;&gt;0,(AM49/$F49)*100,0)</f>
        <v>0</v>
      </c>
      <c r="AK49" s="672">
        <f>ROUND(AM49*[5]QCI!$R$16,2)</f>
        <v>0</v>
      </c>
      <c r="AL49" s="672">
        <f>AM49-AK49</f>
        <v>0</v>
      </c>
      <c r="AM49" s="674"/>
      <c r="AN49" s="675">
        <f>IF(AQ49&lt;&gt;0,(AQ49/$F49)*100,0)</f>
        <v>0</v>
      </c>
      <c r="AO49" s="672">
        <f>ROUND(AQ49*[5]QCI!$R$16,2)</f>
        <v>0</v>
      </c>
      <c r="AP49" s="672">
        <f>AQ49-AO49</f>
        <v>0</v>
      </c>
      <c r="AQ49" s="674"/>
      <c r="AR49" s="675">
        <f>IF(AU49&lt;&gt;0,(AU49/$F49)*100,0)</f>
        <v>0</v>
      </c>
      <c r="AS49" s="672">
        <f>ROUND(AU49*[5]QCI!$R$16,2)</f>
        <v>0</v>
      </c>
      <c r="AT49" s="672">
        <f>AU49-AS49</f>
        <v>0</v>
      </c>
      <c r="AU49" s="674"/>
      <c r="AV49" s="675">
        <f>IF(AY49&lt;&gt;0,(AY49/$F49)*100,0)</f>
        <v>0</v>
      </c>
      <c r="AW49" s="672">
        <f>ROUND(AY49*[5]QCI!$R$16,2)</f>
        <v>0</v>
      </c>
      <c r="AX49" s="672">
        <f>AY49-AW49</f>
        <v>0</v>
      </c>
      <c r="AY49" s="674"/>
      <c r="AZ49" s="675">
        <f>IF(BC49&lt;&gt;0,(BC49/$F49)*100,0)</f>
        <v>0</v>
      </c>
      <c r="BA49" s="672">
        <f>ROUND(BC49*[5]QCI!$R$16,2)</f>
        <v>0</v>
      </c>
      <c r="BB49" s="672">
        <f>BC49-BA49</f>
        <v>0</v>
      </c>
      <c r="BC49" s="674"/>
      <c r="BD49" s="675">
        <f>IF(BG49&lt;&gt;0,(BG49/$F49)*100,0)</f>
        <v>0</v>
      </c>
      <c r="BE49" s="672">
        <f>ROUND(BG49*[5]QCI!$R$16,2)</f>
        <v>0</v>
      </c>
      <c r="BF49" s="672">
        <f>BG49-BE49</f>
        <v>0</v>
      </c>
      <c r="BG49" s="674"/>
      <c r="BH49" s="675">
        <f>IF(BK49&lt;&gt;0,(BK49/$F49)*100,0)</f>
        <v>0</v>
      </c>
      <c r="BI49" s="672">
        <f>ROUND(BK49*[5]QCI!$R$16,2)</f>
        <v>0</v>
      </c>
      <c r="BJ49" s="672">
        <f>BK49-BI49</f>
        <v>0</v>
      </c>
      <c r="BK49" s="674"/>
      <c r="BL49" s="675">
        <f>IF(BO49&lt;&gt;0,(BO49/$F49)*100,0)</f>
        <v>0</v>
      </c>
      <c r="BM49" s="672">
        <f>ROUND(BO49*[5]QCI!$R$16,2)</f>
        <v>0</v>
      </c>
      <c r="BN49" s="672">
        <f>BO49-BM49</f>
        <v>0</v>
      </c>
      <c r="BO49" s="674"/>
      <c r="BP49" s="675">
        <f>IF(BS49&lt;&gt;0,(BS49/$F49)*100,0)</f>
        <v>0</v>
      </c>
      <c r="BQ49" s="672">
        <f>ROUND(BS49*[5]QCI!$R$16,2)</f>
        <v>0</v>
      </c>
      <c r="BR49" s="672">
        <f>BS49-BQ49</f>
        <v>0</v>
      </c>
      <c r="BS49" s="674"/>
      <c r="BT49" s="675">
        <f>IF(BW49&lt;&gt;0,(BW49/$F49)*100,0)</f>
        <v>0</v>
      </c>
      <c r="BU49" s="672">
        <f>ROUND(BW49*[5]QCI!$R$16,2)</f>
        <v>0</v>
      </c>
      <c r="BV49" s="672">
        <f>BW49-BU49</f>
        <v>0</v>
      </c>
      <c r="BW49" s="674"/>
      <c r="BX49" s="675">
        <f>IF(CA49&lt;&gt;0,(CA49/$F49)*100,0)</f>
        <v>0</v>
      </c>
      <c r="BY49" s="672">
        <f>ROUND(CA49*[5]QCI!$R$16,2)</f>
        <v>0</v>
      </c>
      <c r="BZ49" s="672">
        <f>CA49-BY49</f>
        <v>0</v>
      </c>
      <c r="CA49" s="674"/>
      <c r="CB49" s="675">
        <f>IF(CE49&lt;&gt;0,(CE49/$F49)*100,0)</f>
        <v>0</v>
      </c>
      <c r="CC49" s="672">
        <f>ROUND(CE49*[5]QCI!$R$16,2)</f>
        <v>0</v>
      </c>
      <c r="CD49" s="672">
        <f>CE49-CC49</f>
        <v>0</v>
      </c>
      <c r="CE49" s="674"/>
      <c r="CF49" s="675">
        <f>IF(CI49&lt;&gt;0,(CI49/$F49)*100,0)</f>
        <v>0</v>
      </c>
      <c r="CG49" s="672">
        <f>ROUND(CI49*[5]QCI!$R$16,2)</f>
        <v>0</v>
      </c>
      <c r="CH49" s="672">
        <f>CI49-CG49</f>
        <v>0</v>
      </c>
      <c r="CI49" s="674"/>
      <c r="CJ49" s="675">
        <f>IF(CM49&lt;&gt;0,(CM49/$F49)*100,0)</f>
        <v>0</v>
      </c>
      <c r="CK49" s="672">
        <f>ROUND(CM49*[5]QCI!$R$16,2)</f>
        <v>0</v>
      </c>
      <c r="CL49" s="672">
        <f>CM49-CK49</f>
        <v>0</v>
      </c>
      <c r="CM49" s="674"/>
      <c r="CN49" s="675">
        <f>IF(CQ49&lt;&gt;0,(CQ49/$F49)*100,0)</f>
        <v>0</v>
      </c>
      <c r="CO49" s="672">
        <f>ROUND(CQ49*[5]QCI!$R$16,2)</f>
        <v>0</v>
      </c>
      <c r="CP49" s="672">
        <f>CQ49-CO49</f>
        <v>0</v>
      </c>
      <c r="CQ49" s="674"/>
      <c r="CR49" s="675">
        <f>IF(CU49&lt;&gt;0,(CU49/$F49)*100,0)</f>
        <v>0</v>
      </c>
      <c r="CS49" s="672">
        <f>ROUND(CU49*[5]QCI!$R$16,2)</f>
        <v>0</v>
      </c>
      <c r="CT49" s="672">
        <f>CU49-CS49</f>
        <v>0</v>
      </c>
      <c r="CU49" s="674"/>
      <c r="CV49" s="675">
        <f>IF(CY49&lt;&gt;0,(CY49/$F49)*100,0)</f>
        <v>0</v>
      </c>
      <c r="CW49" s="672">
        <f>ROUND(CY49*[5]QCI!$R$16,2)</f>
        <v>0</v>
      </c>
      <c r="CX49" s="672">
        <f>CY49-CW49</f>
        <v>0</v>
      </c>
      <c r="CY49" s="674"/>
      <c r="CZ49" s="675">
        <f>IF(DC49&lt;&gt;0,(DC49/$F49)*100,0)</f>
        <v>0</v>
      </c>
      <c r="DA49" s="672">
        <f>ROUND(DC49*[5]QCI!$R$16,2)</f>
        <v>0</v>
      </c>
      <c r="DB49" s="672">
        <f>DC49-DA49</f>
        <v>0</v>
      </c>
      <c r="DC49" s="674"/>
      <c r="DD49" s="571"/>
      <c r="DE49" s="571"/>
      <c r="DF49" s="571"/>
      <c r="DG49" s="571"/>
      <c r="DH49" s="571"/>
      <c r="DI49" s="571"/>
      <c r="DJ49" s="571"/>
      <c r="DK49" s="571"/>
    </row>
    <row r="50" spans="2:115" ht="12.75" customHeight="1">
      <c r="B50" s="688"/>
      <c r="C50" s="650"/>
      <c r="D50" s="676" t="s">
        <v>679</v>
      </c>
      <c r="E50" s="677" t="s">
        <v>680</v>
      </c>
      <c r="F50" s="678" t="e">
        <f>IF(F49=0,F47,F49)</f>
        <v>#REF!</v>
      </c>
      <c r="G50" s="679"/>
      <c r="H50" s="680"/>
      <c r="I50" s="681"/>
      <c r="J50" s="681"/>
      <c r="K50" s="682"/>
      <c r="L50" s="683">
        <f t="shared" ref="L50:BW50" si="34">L49+H50</f>
        <v>0</v>
      </c>
      <c r="M50" s="683">
        <f t="shared" si="34"/>
        <v>0</v>
      </c>
      <c r="N50" s="684">
        <f t="shared" si="34"/>
        <v>0</v>
      </c>
      <c r="O50" s="685">
        <f t="shared" si="34"/>
        <v>0</v>
      </c>
      <c r="P50" s="686">
        <f t="shared" si="34"/>
        <v>0</v>
      </c>
      <c r="Q50" s="683">
        <f t="shared" si="34"/>
        <v>0</v>
      </c>
      <c r="R50" s="683">
        <f t="shared" si="34"/>
        <v>0</v>
      </c>
      <c r="S50" s="685">
        <f t="shared" si="34"/>
        <v>0</v>
      </c>
      <c r="T50" s="686">
        <f t="shared" si="34"/>
        <v>0</v>
      </c>
      <c r="U50" s="683">
        <f t="shared" si="34"/>
        <v>0</v>
      </c>
      <c r="V50" s="683">
        <f t="shared" si="34"/>
        <v>0</v>
      </c>
      <c r="W50" s="685">
        <f t="shared" si="34"/>
        <v>0</v>
      </c>
      <c r="X50" s="686">
        <f t="shared" si="34"/>
        <v>0</v>
      </c>
      <c r="Y50" s="683">
        <f t="shared" si="34"/>
        <v>0</v>
      </c>
      <c r="Z50" s="683">
        <f t="shared" si="34"/>
        <v>0</v>
      </c>
      <c r="AA50" s="685">
        <f t="shared" si="34"/>
        <v>0</v>
      </c>
      <c r="AB50" s="686">
        <f t="shared" si="34"/>
        <v>0</v>
      </c>
      <c r="AC50" s="683">
        <f t="shared" si="34"/>
        <v>0</v>
      </c>
      <c r="AD50" s="683">
        <f t="shared" si="34"/>
        <v>0</v>
      </c>
      <c r="AE50" s="685">
        <f t="shared" si="34"/>
        <v>0</v>
      </c>
      <c r="AF50" s="686">
        <f t="shared" si="34"/>
        <v>0</v>
      </c>
      <c r="AG50" s="683">
        <f t="shared" si="34"/>
        <v>0</v>
      </c>
      <c r="AH50" s="683">
        <f t="shared" si="34"/>
        <v>0</v>
      </c>
      <c r="AI50" s="685">
        <f t="shared" si="34"/>
        <v>0</v>
      </c>
      <c r="AJ50" s="686">
        <f t="shared" si="34"/>
        <v>0</v>
      </c>
      <c r="AK50" s="683">
        <f t="shared" si="34"/>
        <v>0</v>
      </c>
      <c r="AL50" s="683">
        <f t="shared" si="34"/>
        <v>0</v>
      </c>
      <c r="AM50" s="685">
        <f t="shared" si="34"/>
        <v>0</v>
      </c>
      <c r="AN50" s="686">
        <f t="shared" si="34"/>
        <v>0</v>
      </c>
      <c r="AO50" s="683">
        <f t="shared" si="34"/>
        <v>0</v>
      </c>
      <c r="AP50" s="683">
        <f t="shared" si="34"/>
        <v>0</v>
      </c>
      <c r="AQ50" s="685">
        <f t="shared" si="34"/>
        <v>0</v>
      </c>
      <c r="AR50" s="686">
        <f t="shared" si="34"/>
        <v>0</v>
      </c>
      <c r="AS50" s="683">
        <f t="shared" si="34"/>
        <v>0</v>
      </c>
      <c r="AT50" s="683">
        <f t="shared" si="34"/>
        <v>0</v>
      </c>
      <c r="AU50" s="685">
        <f t="shared" si="34"/>
        <v>0</v>
      </c>
      <c r="AV50" s="686">
        <f t="shared" si="34"/>
        <v>0</v>
      </c>
      <c r="AW50" s="683">
        <f t="shared" si="34"/>
        <v>0</v>
      </c>
      <c r="AX50" s="683">
        <f t="shared" si="34"/>
        <v>0</v>
      </c>
      <c r="AY50" s="685">
        <f t="shared" si="34"/>
        <v>0</v>
      </c>
      <c r="AZ50" s="686">
        <f t="shared" si="34"/>
        <v>0</v>
      </c>
      <c r="BA50" s="683">
        <f t="shared" si="34"/>
        <v>0</v>
      </c>
      <c r="BB50" s="683">
        <f t="shared" si="34"/>
        <v>0</v>
      </c>
      <c r="BC50" s="685">
        <f t="shared" si="34"/>
        <v>0</v>
      </c>
      <c r="BD50" s="686">
        <f t="shared" si="34"/>
        <v>0</v>
      </c>
      <c r="BE50" s="683">
        <f t="shared" si="34"/>
        <v>0</v>
      </c>
      <c r="BF50" s="683">
        <f t="shared" si="34"/>
        <v>0</v>
      </c>
      <c r="BG50" s="685">
        <f t="shared" si="34"/>
        <v>0</v>
      </c>
      <c r="BH50" s="686">
        <f t="shared" si="34"/>
        <v>0</v>
      </c>
      <c r="BI50" s="683">
        <f t="shared" si="34"/>
        <v>0</v>
      </c>
      <c r="BJ50" s="683">
        <f t="shared" si="34"/>
        <v>0</v>
      </c>
      <c r="BK50" s="685">
        <f t="shared" si="34"/>
        <v>0</v>
      </c>
      <c r="BL50" s="686">
        <f t="shared" si="34"/>
        <v>0</v>
      </c>
      <c r="BM50" s="683">
        <f t="shared" si="34"/>
        <v>0</v>
      </c>
      <c r="BN50" s="683">
        <f t="shared" si="34"/>
        <v>0</v>
      </c>
      <c r="BO50" s="685">
        <f t="shared" si="34"/>
        <v>0</v>
      </c>
      <c r="BP50" s="686">
        <f t="shared" si="34"/>
        <v>0</v>
      </c>
      <c r="BQ50" s="683">
        <f t="shared" si="34"/>
        <v>0</v>
      </c>
      <c r="BR50" s="683">
        <f t="shared" si="34"/>
        <v>0</v>
      </c>
      <c r="BS50" s="685">
        <f t="shared" si="34"/>
        <v>0</v>
      </c>
      <c r="BT50" s="686">
        <f t="shared" si="34"/>
        <v>0</v>
      </c>
      <c r="BU50" s="683">
        <f t="shared" si="34"/>
        <v>0</v>
      </c>
      <c r="BV50" s="683">
        <f t="shared" si="34"/>
        <v>0</v>
      </c>
      <c r="BW50" s="685">
        <f t="shared" si="34"/>
        <v>0</v>
      </c>
      <c r="BX50" s="686">
        <f t="shared" ref="BX50:DC50" si="35">BX49+BT50</f>
        <v>0</v>
      </c>
      <c r="BY50" s="683">
        <f t="shared" si="35"/>
        <v>0</v>
      </c>
      <c r="BZ50" s="683">
        <f t="shared" si="35"/>
        <v>0</v>
      </c>
      <c r="CA50" s="685">
        <f t="shared" si="35"/>
        <v>0</v>
      </c>
      <c r="CB50" s="686">
        <f t="shared" si="35"/>
        <v>0</v>
      </c>
      <c r="CC50" s="683">
        <f t="shared" si="35"/>
        <v>0</v>
      </c>
      <c r="CD50" s="683">
        <f t="shared" si="35"/>
        <v>0</v>
      </c>
      <c r="CE50" s="685">
        <f t="shared" si="35"/>
        <v>0</v>
      </c>
      <c r="CF50" s="686">
        <f t="shared" si="35"/>
        <v>0</v>
      </c>
      <c r="CG50" s="683">
        <f t="shared" si="35"/>
        <v>0</v>
      </c>
      <c r="CH50" s="683">
        <f t="shared" si="35"/>
        <v>0</v>
      </c>
      <c r="CI50" s="685">
        <f t="shared" si="35"/>
        <v>0</v>
      </c>
      <c r="CJ50" s="686">
        <f t="shared" si="35"/>
        <v>0</v>
      </c>
      <c r="CK50" s="683">
        <f t="shared" si="35"/>
        <v>0</v>
      </c>
      <c r="CL50" s="683">
        <f t="shared" si="35"/>
        <v>0</v>
      </c>
      <c r="CM50" s="685">
        <f t="shared" si="35"/>
        <v>0</v>
      </c>
      <c r="CN50" s="686">
        <f t="shared" si="35"/>
        <v>0</v>
      </c>
      <c r="CO50" s="683">
        <f t="shared" si="35"/>
        <v>0</v>
      </c>
      <c r="CP50" s="683">
        <f t="shared" si="35"/>
        <v>0</v>
      </c>
      <c r="CQ50" s="685">
        <f t="shared" si="35"/>
        <v>0</v>
      </c>
      <c r="CR50" s="686">
        <f t="shared" si="35"/>
        <v>0</v>
      </c>
      <c r="CS50" s="683">
        <f t="shared" si="35"/>
        <v>0</v>
      </c>
      <c r="CT50" s="683">
        <f t="shared" si="35"/>
        <v>0</v>
      </c>
      <c r="CU50" s="685">
        <f t="shared" si="35"/>
        <v>0</v>
      </c>
      <c r="CV50" s="686">
        <f t="shared" si="35"/>
        <v>0</v>
      </c>
      <c r="CW50" s="683">
        <f t="shared" si="35"/>
        <v>0</v>
      </c>
      <c r="CX50" s="683">
        <f t="shared" si="35"/>
        <v>0</v>
      </c>
      <c r="CY50" s="685">
        <f t="shared" si="35"/>
        <v>0</v>
      </c>
      <c r="CZ50" s="686">
        <f t="shared" si="35"/>
        <v>0</v>
      </c>
      <c r="DA50" s="683">
        <f t="shared" si="35"/>
        <v>0</v>
      </c>
      <c r="DB50" s="683">
        <f t="shared" si="35"/>
        <v>0</v>
      </c>
      <c r="DC50" s="685">
        <f t="shared" si="35"/>
        <v>0</v>
      </c>
      <c r="DD50" s="571"/>
      <c r="DE50" s="571"/>
      <c r="DF50" s="571"/>
      <c r="DG50" s="571"/>
      <c r="DH50" s="571"/>
      <c r="DI50" s="571"/>
      <c r="DJ50" s="571"/>
      <c r="DK50" s="571"/>
    </row>
    <row r="51" spans="2:115" ht="12.75" customHeight="1">
      <c r="B51" s="633">
        <v>10</v>
      </c>
      <c r="C51" s="689" t="e">
        <f>[5]QCI!C58</f>
        <v>#REF!</v>
      </c>
      <c r="D51" s="635" t="s">
        <v>674</v>
      </c>
      <c r="E51" s="636" t="s">
        <v>675</v>
      </c>
      <c r="F51" s="637" t="e">
        <f>[5]QCI!Y58</f>
        <v>#REF!</v>
      </c>
      <c r="G51" s="638">
        <f>'[5]Percentuais do Cronograma'!G24</f>
        <v>0.1633618268922806</v>
      </c>
      <c r="H51" s="639"/>
      <c r="I51" s="640"/>
      <c r="J51" s="640"/>
      <c r="K51" s="641"/>
      <c r="L51" s="642" t="e">
        <f>'[5]Percentuais do Cronograma'!H24</f>
        <v>#REF!</v>
      </c>
      <c r="M51" s="643" t="e">
        <f>L51*[5]QCI!$Y58*[5]QCI!$R58/100</f>
        <v>#REF!</v>
      </c>
      <c r="N51" s="644" t="e">
        <f>L51/100*[5]QCI!$Y58*([5]QCI!$U58+[5]QCI!$W58)</f>
        <v>#REF!</v>
      </c>
      <c r="O51" s="645" t="e">
        <f>M51+N51</f>
        <v>#REF!</v>
      </c>
      <c r="P51" s="646" t="e">
        <f>'[5]Percentuais do Cronograma'!L24</f>
        <v>#REF!</v>
      </c>
      <c r="Q51" s="647" t="e">
        <f>P51*[5]QCI!$Y58*[5]QCI!$R58/100</f>
        <v>#REF!</v>
      </c>
      <c r="R51" s="647" t="e">
        <f>P51/100*[5]QCI!$Y58*([5]QCI!$U58+[5]QCI!$W58)</f>
        <v>#REF!</v>
      </c>
      <c r="S51" s="648" t="e">
        <f>Q51+R51</f>
        <v>#REF!</v>
      </c>
      <c r="T51" s="646">
        <f>'[5]Percentuais do Cronograma'!P24</f>
        <v>4.1666666666600003</v>
      </c>
      <c r="U51" s="647" t="e">
        <f>T51*[5]QCI!$Y58*[5]QCI!$R58/100</f>
        <v>#REF!</v>
      </c>
      <c r="V51" s="647" t="e">
        <f>T51/100*[5]QCI!$Y58*([5]QCI!$U58+[5]QCI!$W58)</f>
        <v>#REF!</v>
      </c>
      <c r="W51" s="648" t="e">
        <f>U51+V51</f>
        <v>#REF!</v>
      </c>
      <c r="X51" s="646">
        <f>'[5]Percentuais do Cronograma'!T24</f>
        <v>4.1666666666600003</v>
      </c>
      <c r="Y51" s="647" t="e">
        <f>X51*[5]QCI!$Y58*[5]QCI!$R58/100</f>
        <v>#REF!</v>
      </c>
      <c r="Z51" s="647" t="e">
        <f>X51/100*[5]QCI!$Y58*([5]QCI!$U58+[5]QCI!$W58)</f>
        <v>#REF!</v>
      </c>
      <c r="AA51" s="648" t="e">
        <f>Y51+Z51</f>
        <v>#REF!</v>
      </c>
      <c r="AB51" s="646">
        <f>'[5]Percentuais do Cronograma'!X24</f>
        <v>4.1666666666600003</v>
      </c>
      <c r="AC51" s="647" t="e">
        <f>AB51*[5]QCI!$Y58*[5]QCI!$R58/100</f>
        <v>#REF!</v>
      </c>
      <c r="AD51" s="647" t="e">
        <f>AB51/100*[5]QCI!$Y58*([5]QCI!$U58+[5]QCI!$W58)</f>
        <v>#REF!</v>
      </c>
      <c r="AE51" s="648" t="e">
        <f>AC51+AD51</f>
        <v>#REF!</v>
      </c>
      <c r="AF51" s="646">
        <f>'[5]Percentuais do Cronograma'!AB24</f>
        <v>4.1666666666600003</v>
      </c>
      <c r="AG51" s="647" t="e">
        <f>AF51*[5]QCI!$Y58*[5]QCI!$R58/100</f>
        <v>#REF!</v>
      </c>
      <c r="AH51" s="647" t="e">
        <f>AF51/100*[5]QCI!$Y58*([5]QCI!$U58+[5]QCI!$W58)</f>
        <v>#REF!</v>
      </c>
      <c r="AI51" s="648" t="e">
        <f>AG51+AH51</f>
        <v>#REF!</v>
      </c>
      <c r="AJ51" s="646">
        <f>'[5]Percentuais do Cronograma'!AF24</f>
        <v>4.1666666666600003</v>
      </c>
      <c r="AK51" s="647" t="e">
        <f>AJ51*[5]QCI!$Y58*[5]QCI!$R58/100</f>
        <v>#REF!</v>
      </c>
      <c r="AL51" s="647" t="e">
        <f>AJ51/100*[5]QCI!$Y58*([5]QCI!$U58+[5]QCI!$W58)</f>
        <v>#REF!</v>
      </c>
      <c r="AM51" s="648" t="e">
        <f>AK51+AL51</f>
        <v>#REF!</v>
      </c>
      <c r="AN51" s="646">
        <f>'[5]Percentuais do Cronograma'!AJ24</f>
        <v>4.1666666666600003</v>
      </c>
      <c r="AO51" s="647" t="e">
        <f>AN51*[5]QCI!$Y58*[5]QCI!$R58/100</f>
        <v>#REF!</v>
      </c>
      <c r="AP51" s="647" t="e">
        <f>AN51/100*[5]QCI!$Y58*([5]QCI!$U58+[5]QCI!$W58)</f>
        <v>#REF!</v>
      </c>
      <c r="AQ51" s="648" t="e">
        <f>AO51+AP51</f>
        <v>#REF!</v>
      </c>
      <c r="AR51" s="646">
        <f>'[5]Percentuais do Cronograma'!AN24</f>
        <v>4.1666666666600003</v>
      </c>
      <c r="AS51" s="647" t="e">
        <f>AR51*[5]QCI!$Y58*[5]QCI!$R58/100</f>
        <v>#REF!</v>
      </c>
      <c r="AT51" s="647" t="e">
        <f>AR51/100*[5]QCI!$Y58*([5]QCI!$U58+[5]QCI!$W58)</f>
        <v>#REF!</v>
      </c>
      <c r="AU51" s="648" t="e">
        <f>AS51+AT51</f>
        <v>#REF!</v>
      </c>
      <c r="AV51" s="646">
        <f>'[5]Percentuais do Cronograma'!AR24</f>
        <v>4.1666666666600003</v>
      </c>
      <c r="AW51" s="647" t="e">
        <f>AV51*[5]QCI!$Y58*[5]QCI!$R58/100</f>
        <v>#REF!</v>
      </c>
      <c r="AX51" s="647" t="e">
        <f>AV51/100*[5]QCI!$Y58*([5]QCI!$U58+[5]QCI!$W58)</f>
        <v>#REF!</v>
      </c>
      <c r="AY51" s="648" t="e">
        <f>AW51+AX51</f>
        <v>#REF!</v>
      </c>
      <c r="AZ51" s="646">
        <f>'[5]Percentuais do Cronograma'!AV24</f>
        <v>4.1666666666600003</v>
      </c>
      <c r="BA51" s="647" t="e">
        <f>AZ51*[5]QCI!$Y58*[5]QCI!$R58/100</f>
        <v>#REF!</v>
      </c>
      <c r="BB51" s="647" t="e">
        <f>AZ51/100*[5]QCI!$Y58*([5]QCI!$U58+[5]QCI!$W58)</f>
        <v>#REF!</v>
      </c>
      <c r="BC51" s="648" t="e">
        <f>BA51+BB51</f>
        <v>#REF!</v>
      </c>
      <c r="BD51" s="646">
        <f>'[5]Percentuais do Cronograma'!AZ24</f>
        <v>4.1666666666600003</v>
      </c>
      <c r="BE51" s="647" t="e">
        <f>BD51*[5]QCI!$Y58*[5]QCI!$R58/100</f>
        <v>#REF!</v>
      </c>
      <c r="BF51" s="647" t="e">
        <f>BD51/100*[5]QCI!$Y58*([5]QCI!$U58+[5]QCI!$W58)</f>
        <v>#REF!</v>
      </c>
      <c r="BG51" s="648" t="e">
        <f>BE51+BF51</f>
        <v>#REF!</v>
      </c>
      <c r="BH51" s="646">
        <f>'[5]Percentuais do Cronograma'!BD24</f>
        <v>4.1666666666600003</v>
      </c>
      <c r="BI51" s="647" t="e">
        <f>BH51*[5]QCI!$Y58*[5]QCI!$R58/100</f>
        <v>#REF!</v>
      </c>
      <c r="BJ51" s="647" t="e">
        <f>BH51/100*[5]QCI!$Y58*([5]QCI!$U58+[5]QCI!$W58)</f>
        <v>#REF!</v>
      </c>
      <c r="BK51" s="648" t="e">
        <f>BI51+BJ51</f>
        <v>#REF!</v>
      </c>
      <c r="BL51" s="646">
        <f>'[5]Percentuais do Cronograma'!BH24</f>
        <v>4.1666666666600003</v>
      </c>
      <c r="BM51" s="647" t="e">
        <f>BL51*[5]QCI!$Y58*[5]QCI!$R58/100</f>
        <v>#REF!</v>
      </c>
      <c r="BN51" s="647" t="e">
        <f>BL51/100*[5]QCI!$Y58*([5]QCI!$U58+[5]QCI!$W58)</f>
        <v>#REF!</v>
      </c>
      <c r="BO51" s="648" t="e">
        <f>BM51+BN51</f>
        <v>#REF!</v>
      </c>
      <c r="BP51" s="646">
        <f>'[5]Percentuais do Cronograma'!BL24</f>
        <v>4.1666666666600003</v>
      </c>
      <c r="BQ51" s="647" t="e">
        <f>BP51*[5]QCI!$Y58*[5]QCI!$R58/100</f>
        <v>#REF!</v>
      </c>
      <c r="BR51" s="647" t="e">
        <f>BP51/100*[5]QCI!$Y58*([5]QCI!$U58+[5]QCI!$W58)</f>
        <v>#REF!</v>
      </c>
      <c r="BS51" s="648" t="e">
        <f>BQ51+BR51</f>
        <v>#REF!</v>
      </c>
      <c r="BT51" s="646">
        <f>'[5]Percentuais do Cronograma'!BP24</f>
        <v>4.1666666666600003</v>
      </c>
      <c r="BU51" s="647" t="e">
        <f>BT51*[5]QCI!$Y58*[5]QCI!$R58/100</f>
        <v>#REF!</v>
      </c>
      <c r="BV51" s="647" t="e">
        <f>BT51/100*[5]QCI!$Y58*([5]QCI!$U58+[5]QCI!$W58)</f>
        <v>#REF!</v>
      </c>
      <c r="BW51" s="648" t="e">
        <f>BU51+BV51</f>
        <v>#REF!</v>
      </c>
      <c r="BX51" s="646">
        <f>'[5]Percentuais do Cronograma'!BT24</f>
        <v>4.1666666666600003</v>
      </c>
      <c r="BY51" s="647" t="e">
        <f>BX51*[5]QCI!$Y58*[5]QCI!$R58/100</f>
        <v>#REF!</v>
      </c>
      <c r="BZ51" s="647" t="e">
        <f>BX51/100*[5]QCI!$Y58*([5]QCI!$U58+[5]QCI!$W58)</f>
        <v>#REF!</v>
      </c>
      <c r="CA51" s="648" t="e">
        <f>BY51+BZ51</f>
        <v>#REF!</v>
      </c>
      <c r="CB51" s="646">
        <f>'[5]Percentuais do Cronograma'!BX24</f>
        <v>4.1666666666600003</v>
      </c>
      <c r="CC51" s="647" t="e">
        <f>CB51*[5]QCI!$Y58*[5]QCI!$R58/100</f>
        <v>#REF!</v>
      </c>
      <c r="CD51" s="647" t="e">
        <f>CB51/100*[5]QCI!$Y58*([5]QCI!$U58+[5]QCI!$W58)</f>
        <v>#REF!</v>
      </c>
      <c r="CE51" s="648" t="e">
        <f>CC51+CD51</f>
        <v>#REF!</v>
      </c>
      <c r="CF51" s="646">
        <f>'[5]Percentuais do Cronograma'!CB24</f>
        <v>4.1666666666600003</v>
      </c>
      <c r="CG51" s="647" t="e">
        <f>CF51*[5]QCI!$Y58*[5]QCI!$R58/100</f>
        <v>#REF!</v>
      </c>
      <c r="CH51" s="647" t="e">
        <f>CF51/100*[5]QCI!$Y58*([5]QCI!$U58+[5]QCI!$W58)</f>
        <v>#REF!</v>
      </c>
      <c r="CI51" s="648" t="e">
        <f>CG51+CH51</f>
        <v>#REF!</v>
      </c>
      <c r="CJ51" s="646">
        <f>'[5]Percentuais do Cronograma'!CF24</f>
        <v>4.1666666666600003</v>
      </c>
      <c r="CK51" s="647" t="e">
        <f>CJ51*[5]QCI!$Y58*[5]QCI!$R58/100</f>
        <v>#REF!</v>
      </c>
      <c r="CL51" s="647" t="e">
        <f>CJ51/100*[5]QCI!$Y58*([5]QCI!$U58+[5]QCI!$W58)</f>
        <v>#REF!</v>
      </c>
      <c r="CM51" s="648" t="e">
        <f>CK51+CL51</f>
        <v>#REF!</v>
      </c>
      <c r="CN51" s="646">
        <f>'[5]Percentuais do Cronograma'!CJ24</f>
        <v>4.1666666666600003</v>
      </c>
      <c r="CO51" s="647" t="e">
        <f>CN51*[5]QCI!$Y58*[5]QCI!$R58/100</f>
        <v>#REF!</v>
      </c>
      <c r="CP51" s="647" t="e">
        <f>CN51/100*[5]QCI!$Y58*([5]QCI!$U58+[5]QCI!$W58)</f>
        <v>#REF!</v>
      </c>
      <c r="CQ51" s="648" t="e">
        <f>CO51+CP51</f>
        <v>#REF!</v>
      </c>
      <c r="CR51" s="646">
        <f>'[5]Percentuais do Cronograma'!CN24</f>
        <v>4.1666666666600003</v>
      </c>
      <c r="CS51" s="647" t="e">
        <f>CR51*[5]QCI!$Y58*[5]QCI!$R58/100</f>
        <v>#REF!</v>
      </c>
      <c r="CT51" s="647" t="e">
        <f>CR51/100*[5]QCI!$Y58*([5]QCI!$U58+[5]QCI!$W58)</f>
        <v>#REF!</v>
      </c>
      <c r="CU51" s="648" t="e">
        <f>CS51+CT51</f>
        <v>#REF!</v>
      </c>
      <c r="CV51" s="646">
        <f>'[5]Percentuais do Cronograma'!CR24</f>
        <v>4.1666666666600003</v>
      </c>
      <c r="CW51" s="647" t="e">
        <f>CV51*[5]QCI!$Y58*[5]QCI!$R58/100</f>
        <v>#REF!</v>
      </c>
      <c r="CX51" s="647" t="e">
        <f>CV51/100*[5]QCI!$Y58*([5]QCI!$U58+[5]QCI!$W58)</f>
        <v>#REF!</v>
      </c>
      <c r="CY51" s="648" t="e">
        <f>CW51+CX51</f>
        <v>#REF!</v>
      </c>
      <c r="CZ51" s="646">
        <f>'[5]Percentuais do Cronograma'!CV24</f>
        <v>4.1666666666600003</v>
      </c>
      <c r="DA51" s="647" t="e">
        <f>CZ51*[5]QCI!$Y58*[5]QCI!$R58/100</f>
        <v>#REF!</v>
      </c>
      <c r="DB51" s="647" t="e">
        <f>CZ51/100*[5]QCI!$Y58*([5]QCI!$U58+[5]QCI!$W58)</f>
        <v>#REF!</v>
      </c>
      <c r="DC51" s="648" t="e">
        <f>DA51+DB51</f>
        <v>#REF!</v>
      </c>
      <c r="DD51" s="571"/>
      <c r="DE51" s="571"/>
      <c r="DF51" s="571"/>
      <c r="DG51" s="571"/>
      <c r="DH51" s="571"/>
      <c r="DI51" s="571"/>
      <c r="DJ51" s="571"/>
      <c r="DK51" s="571"/>
    </row>
    <row r="52" spans="2:115" ht="12.75" customHeight="1">
      <c r="B52" s="649"/>
      <c r="C52" s="650"/>
      <c r="D52" s="651" t="s">
        <v>674</v>
      </c>
      <c r="E52" s="652" t="s">
        <v>676</v>
      </c>
      <c r="F52" s="653">
        <f>IF(F53&lt;&gt;0,F51-F53,0)</f>
        <v>0</v>
      </c>
      <c r="G52" s="654"/>
      <c r="H52" s="655"/>
      <c r="I52" s="656"/>
      <c r="J52" s="656"/>
      <c r="K52" s="657"/>
      <c r="L52" s="658" t="e">
        <f t="shared" ref="L52:BW52" si="36">L51+H52</f>
        <v>#REF!</v>
      </c>
      <c r="M52" s="658" t="e">
        <f t="shared" si="36"/>
        <v>#REF!</v>
      </c>
      <c r="N52" s="659" t="e">
        <f t="shared" si="36"/>
        <v>#REF!</v>
      </c>
      <c r="O52" s="660" t="e">
        <f t="shared" si="36"/>
        <v>#REF!</v>
      </c>
      <c r="P52" s="661" t="e">
        <f t="shared" si="36"/>
        <v>#REF!</v>
      </c>
      <c r="Q52" s="662" t="e">
        <f t="shared" si="36"/>
        <v>#REF!</v>
      </c>
      <c r="R52" s="663" t="e">
        <f t="shared" si="36"/>
        <v>#REF!</v>
      </c>
      <c r="S52" s="664" t="e">
        <f t="shared" si="36"/>
        <v>#REF!</v>
      </c>
      <c r="T52" s="661" t="e">
        <f t="shared" si="36"/>
        <v>#REF!</v>
      </c>
      <c r="U52" s="662" t="e">
        <f t="shared" si="36"/>
        <v>#REF!</v>
      </c>
      <c r="V52" s="663" t="e">
        <f t="shared" si="36"/>
        <v>#REF!</v>
      </c>
      <c r="W52" s="664" t="e">
        <f t="shared" si="36"/>
        <v>#REF!</v>
      </c>
      <c r="X52" s="661" t="e">
        <f t="shared" si="36"/>
        <v>#REF!</v>
      </c>
      <c r="Y52" s="662" t="e">
        <f t="shared" si="36"/>
        <v>#REF!</v>
      </c>
      <c r="Z52" s="663" t="e">
        <f t="shared" si="36"/>
        <v>#REF!</v>
      </c>
      <c r="AA52" s="664" t="e">
        <f t="shared" si="36"/>
        <v>#REF!</v>
      </c>
      <c r="AB52" s="661" t="e">
        <f t="shared" si="36"/>
        <v>#REF!</v>
      </c>
      <c r="AC52" s="662" t="e">
        <f t="shared" si="36"/>
        <v>#REF!</v>
      </c>
      <c r="AD52" s="663" t="e">
        <f t="shared" si="36"/>
        <v>#REF!</v>
      </c>
      <c r="AE52" s="664" t="e">
        <f t="shared" si="36"/>
        <v>#REF!</v>
      </c>
      <c r="AF52" s="661" t="e">
        <f t="shared" si="36"/>
        <v>#REF!</v>
      </c>
      <c r="AG52" s="662" t="e">
        <f t="shared" si="36"/>
        <v>#REF!</v>
      </c>
      <c r="AH52" s="663" t="e">
        <f t="shared" si="36"/>
        <v>#REF!</v>
      </c>
      <c r="AI52" s="664" t="e">
        <f t="shared" si="36"/>
        <v>#REF!</v>
      </c>
      <c r="AJ52" s="661" t="e">
        <f t="shared" si="36"/>
        <v>#REF!</v>
      </c>
      <c r="AK52" s="662" t="e">
        <f t="shared" si="36"/>
        <v>#REF!</v>
      </c>
      <c r="AL52" s="663" t="e">
        <f t="shared" si="36"/>
        <v>#REF!</v>
      </c>
      <c r="AM52" s="664" t="e">
        <f t="shared" si="36"/>
        <v>#REF!</v>
      </c>
      <c r="AN52" s="661" t="e">
        <f t="shared" si="36"/>
        <v>#REF!</v>
      </c>
      <c r="AO52" s="662" t="e">
        <f t="shared" si="36"/>
        <v>#REF!</v>
      </c>
      <c r="AP52" s="663" t="e">
        <f t="shared" si="36"/>
        <v>#REF!</v>
      </c>
      <c r="AQ52" s="664" t="e">
        <f t="shared" si="36"/>
        <v>#REF!</v>
      </c>
      <c r="AR52" s="661" t="e">
        <f t="shared" si="36"/>
        <v>#REF!</v>
      </c>
      <c r="AS52" s="662" t="e">
        <f t="shared" si="36"/>
        <v>#REF!</v>
      </c>
      <c r="AT52" s="663" t="e">
        <f t="shared" si="36"/>
        <v>#REF!</v>
      </c>
      <c r="AU52" s="664" t="e">
        <f t="shared" si="36"/>
        <v>#REF!</v>
      </c>
      <c r="AV52" s="661" t="e">
        <f t="shared" si="36"/>
        <v>#REF!</v>
      </c>
      <c r="AW52" s="662" t="e">
        <f t="shared" si="36"/>
        <v>#REF!</v>
      </c>
      <c r="AX52" s="663" t="e">
        <f t="shared" si="36"/>
        <v>#REF!</v>
      </c>
      <c r="AY52" s="664" t="e">
        <f t="shared" si="36"/>
        <v>#REF!</v>
      </c>
      <c r="AZ52" s="661" t="e">
        <f t="shared" si="36"/>
        <v>#REF!</v>
      </c>
      <c r="BA52" s="662" t="e">
        <f t="shared" si="36"/>
        <v>#REF!</v>
      </c>
      <c r="BB52" s="663" t="e">
        <f t="shared" si="36"/>
        <v>#REF!</v>
      </c>
      <c r="BC52" s="664" t="e">
        <f t="shared" si="36"/>
        <v>#REF!</v>
      </c>
      <c r="BD52" s="661" t="e">
        <f t="shared" si="36"/>
        <v>#REF!</v>
      </c>
      <c r="BE52" s="662" t="e">
        <f t="shared" si="36"/>
        <v>#REF!</v>
      </c>
      <c r="BF52" s="663" t="e">
        <f t="shared" si="36"/>
        <v>#REF!</v>
      </c>
      <c r="BG52" s="664" t="e">
        <f t="shared" si="36"/>
        <v>#REF!</v>
      </c>
      <c r="BH52" s="661" t="e">
        <f t="shared" si="36"/>
        <v>#REF!</v>
      </c>
      <c r="BI52" s="662" t="e">
        <f t="shared" si="36"/>
        <v>#REF!</v>
      </c>
      <c r="BJ52" s="663" t="e">
        <f t="shared" si="36"/>
        <v>#REF!</v>
      </c>
      <c r="BK52" s="664" t="e">
        <f t="shared" si="36"/>
        <v>#REF!</v>
      </c>
      <c r="BL52" s="661" t="e">
        <f t="shared" si="36"/>
        <v>#REF!</v>
      </c>
      <c r="BM52" s="662" t="e">
        <f t="shared" si="36"/>
        <v>#REF!</v>
      </c>
      <c r="BN52" s="663" t="e">
        <f t="shared" si="36"/>
        <v>#REF!</v>
      </c>
      <c r="BO52" s="664" t="e">
        <f t="shared" si="36"/>
        <v>#REF!</v>
      </c>
      <c r="BP52" s="661" t="e">
        <f t="shared" si="36"/>
        <v>#REF!</v>
      </c>
      <c r="BQ52" s="662" t="e">
        <f t="shared" si="36"/>
        <v>#REF!</v>
      </c>
      <c r="BR52" s="663" t="e">
        <f t="shared" si="36"/>
        <v>#REF!</v>
      </c>
      <c r="BS52" s="664" t="e">
        <f t="shared" si="36"/>
        <v>#REF!</v>
      </c>
      <c r="BT52" s="661" t="e">
        <f t="shared" si="36"/>
        <v>#REF!</v>
      </c>
      <c r="BU52" s="662" t="e">
        <f t="shared" si="36"/>
        <v>#REF!</v>
      </c>
      <c r="BV52" s="663" t="e">
        <f t="shared" si="36"/>
        <v>#REF!</v>
      </c>
      <c r="BW52" s="664" t="e">
        <f t="shared" si="36"/>
        <v>#REF!</v>
      </c>
      <c r="BX52" s="661" t="e">
        <f t="shared" ref="BX52:DC52" si="37">BX51+BT52</f>
        <v>#REF!</v>
      </c>
      <c r="BY52" s="662" t="e">
        <f t="shared" si="37"/>
        <v>#REF!</v>
      </c>
      <c r="BZ52" s="663" t="e">
        <f t="shared" si="37"/>
        <v>#REF!</v>
      </c>
      <c r="CA52" s="664" t="e">
        <f t="shared" si="37"/>
        <v>#REF!</v>
      </c>
      <c r="CB52" s="661" t="e">
        <f t="shared" si="37"/>
        <v>#REF!</v>
      </c>
      <c r="CC52" s="662" t="e">
        <f t="shared" si="37"/>
        <v>#REF!</v>
      </c>
      <c r="CD52" s="663" t="e">
        <f t="shared" si="37"/>
        <v>#REF!</v>
      </c>
      <c r="CE52" s="664" t="e">
        <f t="shared" si="37"/>
        <v>#REF!</v>
      </c>
      <c r="CF52" s="661" t="e">
        <f t="shared" si="37"/>
        <v>#REF!</v>
      </c>
      <c r="CG52" s="662" t="e">
        <f t="shared" si="37"/>
        <v>#REF!</v>
      </c>
      <c r="CH52" s="663" t="e">
        <f t="shared" si="37"/>
        <v>#REF!</v>
      </c>
      <c r="CI52" s="664" t="e">
        <f t="shared" si="37"/>
        <v>#REF!</v>
      </c>
      <c r="CJ52" s="661" t="e">
        <f t="shared" si="37"/>
        <v>#REF!</v>
      </c>
      <c r="CK52" s="662" t="e">
        <f t="shared" si="37"/>
        <v>#REF!</v>
      </c>
      <c r="CL52" s="663" t="e">
        <f t="shared" si="37"/>
        <v>#REF!</v>
      </c>
      <c r="CM52" s="664" t="e">
        <f t="shared" si="37"/>
        <v>#REF!</v>
      </c>
      <c r="CN52" s="661" t="e">
        <f t="shared" si="37"/>
        <v>#REF!</v>
      </c>
      <c r="CO52" s="662" t="e">
        <f t="shared" si="37"/>
        <v>#REF!</v>
      </c>
      <c r="CP52" s="663" t="e">
        <f t="shared" si="37"/>
        <v>#REF!</v>
      </c>
      <c r="CQ52" s="664" t="e">
        <f t="shared" si="37"/>
        <v>#REF!</v>
      </c>
      <c r="CR52" s="661" t="e">
        <f t="shared" si="37"/>
        <v>#REF!</v>
      </c>
      <c r="CS52" s="662" t="e">
        <f t="shared" si="37"/>
        <v>#REF!</v>
      </c>
      <c r="CT52" s="663" t="e">
        <f t="shared" si="37"/>
        <v>#REF!</v>
      </c>
      <c r="CU52" s="664" t="e">
        <f t="shared" si="37"/>
        <v>#REF!</v>
      </c>
      <c r="CV52" s="661" t="e">
        <f t="shared" si="37"/>
        <v>#REF!</v>
      </c>
      <c r="CW52" s="662" t="e">
        <f t="shared" si="37"/>
        <v>#REF!</v>
      </c>
      <c r="CX52" s="663" t="e">
        <f t="shared" si="37"/>
        <v>#REF!</v>
      </c>
      <c r="CY52" s="664" t="e">
        <f t="shared" si="37"/>
        <v>#REF!</v>
      </c>
      <c r="CZ52" s="661" t="e">
        <f t="shared" si="37"/>
        <v>#REF!</v>
      </c>
      <c r="DA52" s="662" t="e">
        <f t="shared" si="37"/>
        <v>#REF!</v>
      </c>
      <c r="DB52" s="663" t="e">
        <f t="shared" si="37"/>
        <v>#REF!</v>
      </c>
      <c r="DC52" s="664" t="e">
        <f t="shared" si="37"/>
        <v>#REF!</v>
      </c>
      <c r="DD52" s="571"/>
      <c r="DE52" s="571"/>
      <c r="DF52" s="571"/>
      <c r="DG52" s="571"/>
      <c r="DH52" s="571"/>
      <c r="DI52" s="571"/>
      <c r="DJ52" s="571"/>
      <c r="DK52" s="571"/>
    </row>
    <row r="53" spans="2:115" ht="12.75" customHeight="1">
      <c r="B53" s="649"/>
      <c r="C53" s="650"/>
      <c r="D53" s="665" t="s">
        <v>677</v>
      </c>
      <c r="E53" s="666" t="s">
        <v>678</v>
      </c>
      <c r="F53" s="667"/>
      <c r="G53" s="668">
        <f>IF(F53=0,0,F53/F$115)</f>
        <v>0</v>
      </c>
      <c r="H53" s="669"/>
      <c r="I53" s="670"/>
      <c r="J53" s="670"/>
      <c r="K53" s="671"/>
      <c r="L53" s="672" t="e">
        <f>IF(O53&lt;&gt;0,(O53/$F53)*100,0)</f>
        <v>#REF!</v>
      </c>
      <c r="M53" s="672" t="e">
        <f>ROUND(O53*[5]QCI!$R$16,2)</f>
        <v>#REF!</v>
      </c>
      <c r="N53" s="673" t="e">
        <f>O53-M53</f>
        <v>#REF!</v>
      </c>
      <c r="O53" s="674" t="e">
        <f>#REF!</f>
        <v>#REF!</v>
      </c>
      <c r="P53" s="675">
        <f>IF(S53&lt;&gt;0,(S53/$F53)*100,0)</f>
        <v>0</v>
      </c>
      <c r="Q53" s="672">
        <f>ROUND(S53*[5]QCI!$R$16,2)</f>
        <v>0</v>
      </c>
      <c r="R53" s="672">
        <f>S53-Q53</f>
        <v>0</v>
      </c>
      <c r="S53" s="674"/>
      <c r="T53" s="675">
        <f>IF(W53&lt;&gt;0,(W53/$F53)*100,0)</f>
        <v>0</v>
      </c>
      <c r="U53" s="672">
        <f>ROUND(W53*[5]QCI!$R$16,2)</f>
        <v>0</v>
      </c>
      <c r="V53" s="672">
        <f>W53-U53</f>
        <v>0</v>
      </c>
      <c r="W53" s="674"/>
      <c r="X53" s="675">
        <f>IF(AA53&lt;&gt;0,(AA53/$F53)*100,0)</f>
        <v>0</v>
      </c>
      <c r="Y53" s="672">
        <f>ROUND(AA53*[5]QCI!$R$16,2)</f>
        <v>0</v>
      </c>
      <c r="Z53" s="672">
        <f>AA53-Y53</f>
        <v>0</v>
      </c>
      <c r="AA53" s="674"/>
      <c r="AB53" s="675">
        <f>IF(AE53&lt;&gt;0,(AE53/$F53)*100,0)</f>
        <v>0</v>
      </c>
      <c r="AC53" s="672">
        <f>ROUND(AE53*[5]QCI!$R$16,2)</f>
        <v>0</v>
      </c>
      <c r="AD53" s="672">
        <f>AE53-AC53</f>
        <v>0</v>
      </c>
      <c r="AE53" s="674"/>
      <c r="AF53" s="675">
        <f>IF(AI53&lt;&gt;0,(AI53/$F53)*100,0)</f>
        <v>0</v>
      </c>
      <c r="AG53" s="672">
        <f>ROUND(AI53*[5]QCI!$R$16,2)</f>
        <v>0</v>
      </c>
      <c r="AH53" s="672">
        <f>AI53-AG53</f>
        <v>0</v>
      </c>
      <c r="AI53" s="674"/>
      <c r="AJ53" s="675">
        <f>IF(AM53&lt;&gt;0,(AM53/$F53)*100,0)</f>
        <v>0</v>
      </c>
      <c r="AK53" s="672">
        <f>ROUND(AM53*[5]QCI!$R$16,2)</f>
        <v>0</v>
      </c>
      <c r="AL53" s="672">
        <f>AM53-AK53</f>
        <v>0</v>
      </c>
      <c r="AM53" s="674"/>
      <c r="AN53" s="675">
        <f>IF(AQ53&lt;&gt;0,(AQ53/$F53)*100,0)</f>
        <v>0</v>
      </c>
      <c r="AO53" s="672">
        <f>ROUND(AQ53*[5]QCI!$R$16,2)</f>
        <v>0</v>
      </c>
      <c r="AP53" s="672">
        <f>AQ53-AO53</f>
        <v>0</v>
      </c>
      <c r="AQ53" s="674"/>
      <c r="AR53" s="675">
        <f>IF(AU53&lt;&gt;0,(AU53/$F53)*100,0)</f>
        <v>0</v>
      </c>
      <c r="AS53" s="672">
        <f>ROUND(AU53*[5]QCI!$R$16,2)</f>
        <v>0</v>
      </c>
      <c r="AT53" s="672">
        <f>AU53-AS53</f>
        <v>0</v>
      </c>
      <c r="AU53" s="674"/>
      <c r="AV53" s="675">
        <f>IF(AY53&lt;&gt;0,(AY53/$F53)*100,0)</f>
        <v>0</v>
      </c>
      <c r="AW53" s="672">
        <f>ROUND(AY53*[5]QCI!$R$16,2)</f>
        <v>0</v>
      </c>
      <c r="AX53" s="672">
        <f>AY53-AW53</f>
        <v>0</v>
      </c>
      <c r="AY53" s="674"/>
      <c r="AZ53" s="675">
        <f>IF(BC53&lt;&gt;0,(BC53/$F53)*100,0)</f>
        <v>0</v>
      </c>
      <c r="BA53" s="672">
        <f>ROUND(BC53*[5]QCI!$R$16,2)</f>
        <v>0</v>
      </c>
      <c r="BB53" s="672">
        <f>BC53-BA53</f>
        <v>0</v>
      </c>
      <c r="BC53" s="674"/>
      <c r="BD53" s="675">
        <f>IF(BG53&lt;&gt;0,(BG53/$F53)*100,0)</f>
        <v>0</v>
      </c>
      <c r="BE53" s="672">
        <f>ROUND(BG53*[5]QCI!$R$16,2)</f>
        <v>0</v>
      </c>
      <c r="BF53" s="672">
        <f>BG53-BE53</f>
        <v>0</v>
      </c>
      <c r="BG53" s="674"/>
      <c r="BH53" s="675">
        <f>IF(BK53&lt;&gt;0,(BK53/$F53)*100,0)</f>
        <v>0</v>
      </c>
      <c r="BI53" s="672">
        <f>ROUND(BK53*[5]QCI!$R$16,2)</f>
        <v>0</v>
      </c>
      <c r="BJ53" s="672">
        <f>BK53-BI53</f>
        <v>0</v>
      </c>
      <c r="BK53" s="674"/>
      <c r="BL53" s="675">
        <f>IF(BO53&lt;&gt;0,(BO53/$F53)*100,0)</f>
        <v>0</v>
      </c>
      <c r="BM53" s="672">
        <f>ROUND(BO53*[5]QCI!$R$16,2)</f>
        <v>0</v>
      </c>
      <c r="BN53" s="672">
        <f>BO53-BM53</f>
        <v>0</v>
      </c>
      <c r="BO53" s="674"/>
      <c r="BP53" s="675">
        <f>IF(BS53&lt;&gt;0,(BS53/$F53)*100,0)</f>
        <v>0</v>
      </c>
      <c r="BQ53" s="672">
        <f>ROUND(BS53*[5]QCI!$R$16,2)</f>
        <v>0</v>
      </c>
      <c r="BR53" s="672">
        <f>BS53-BQ53</f>
        <v>0</v>
      </c>
      <c r="BS53" s="674"/>
      <c r="BT53" s="675">
        <f>IF(BW53&lt;&gt;0,(BW53/$F53)*100,0)</f>
        <v>0</v>
      </c>
      <c r="BU53" s="672">
        <f>ROUND(BW53*[5]QCI!$R$16,2)</f>
        <v>0</v>
      </c>
      <c r="BV53" s="672">
        <f>BW53-BU53</f>
        <v>0</v>
      </c>
      <c r="BW53" s="674"/>
      <c r="BX53" s="675">
        <f>IF(CA53&lt;&gt;0,(CA53/$F53)*100,0)</f>
        <v>0</v>
      </c>
      <c r="BY53" s="672">
        <f>ROUND(CA53*[5]QCI!$R$16,2)</f>
        <v>0</v>
      </c>
      <c r="BZ53" s="672">
        <f>CA53-BY53</f>
        <v>0</v>
      </c>
      <c r="CA53" s="674"/>
      <c r="CB53" s="675">
        <f>IF(CE53&lt;&gt;0,(CE53/$F53)*100,0)</f>
        <v>0</v>
      </c>
      <c r="CC53" s="672">
        <f>ROUND(CE53*[5]QCI!$R$16,2)</f>
        <v>0</v>
      </c>
      <c r="CD53" s="672">
        <f>CE53-CC53</f>
        <v>0</v>
      </c>
      <c r="CE53" s="674"/>
      <c r="CF53" s="675">
        <f>IF(CI53&lt;&gt;0,(CI53/$F53)*100,0)</f>
        <v>0</v>
      </c>
      <c r="CG53" s="672">
        <f>ROUND(CI53*[5]QCI!$R$16,2)</f>
        <v>0</v>
      </c>
      <c r="CH53" s="672">
        <f>CI53-CG53</f>
        <v>0</v>
      </c>
      <c r="CI53" s="674"/>
      <c r="CJ53" s="675">
        <f>IF(CM53&lt;&gt;0,(CM53/$F53)*100,0)</f>
        <v>0</v>
      </c>
      <c r="CK53" s="672">
        <f>ROUND(CM53*[5]QCI!$R$16,2)</f>
        <v>0</v>
      </c>
      <c r="CL53" s="672">
        <f>CM53-CK53</f>
        <v>0</v>
      </c>
      <c r="CM53" s="674"/>
      <c r="CN53" s="675">
        <f>IF(CQ53&lt;&gt;0,(CQ53/$F53)*100,0)</f>
        <v>0</v>
      </c>
      <c r="CO53" s="672">
        <f>ROUND(CQ53*[5]QCI!$R$16,2)</f>
        <v>0</v>
      </c>
      <c r="CP53" s="672">
        <f>CQ53-CO53</f>
        <v>0</v>
      </c>
      <c r="CQ53" s="674"/>
      <c r="CR53" s="675">
        <f>IF(CU53&lt;&gt;0,(CU53/$F53)*100,0)</f>
        <v>0</v>
      </c>
      <c r="CS53" s="672">
        <f>ROUND(CU53*[5]QCI!$R$16,2)</f>
        <v>0</v>
      </c>
      <c r="CT53" s="672">
        <f>CU53-CS53</f>
        <v>0</v>
      </c>
      <c r="CU53" s="674"/>
      <c r="CV53" s="675">
        <f>IF(CY53&lt;&gt;0,(CY53/$F53)*100,0)</f>
        <v>0</v>
      </c>
      <c r="CW53" s="672">
        <f>ROUND(CY53*[5]QCI!$R$16,2)</f>
        <v>0</v>
      </c>
      <c r="CX53" s="672">
        <f>CY53-CW53</f>
        <v>0</v>
      </c>
      <c r="CY53" s="674"/>
      <c r="CZ53" s="675">
        <f>IF(DC53&lt;&gt;0,(DC53/$F53)*100,0)</f>
        <v>0</v>
      </c>
      <c r="DA53" s="672">
        <f>ROUND(DC53*[5]QCI!$R$16,2)</f>
        <v>0</v>
      </c>
      <c r="DB53" s="672">
        <f>DC53-DA53</f>
        <v>0</v>
      </c>
      <c r="DC53" s="674"/>
      <c r="DD53" s="571"/>
      <c r="DE53" s="571"/>
      <c r="DF53" s="571"/>
      <c r="DG53" s="571"/>
      <c r="DH53" s="571"/>
      <c r="DI53" s="571"/>
      <c r="DJ53" s="571"/>
      <c r="DK53" s="571"/>
    </row>
    <row r="54" spans="2:115" ht="12.75" customHeight="1">
      <c r="B54" s="688"/>
      <c r="C54" s="650"/>
      <c r="D54" s="676" t="s">
        <v>679</v>
      </c>
      <c r="E54" s="677" t="s">
        <v>680</v>
      </c>
      <c r="F54" s="678" t="e">
        <f>IF(F53=0,F51,F53)</f>
        <v>#REF!</v>
      </c>
      <c r="G54" s="679"/>
      <c r="H54" s="680"/>
      <c r="I54" s="681"/>
      <c r="J54" s="681"/>
      <c r="K54" s="682"/>
      <c r="L54" s="683" t="e">
        <f t="shared" ref="L54:BW54" si="38">L53+H54</f>
        <v>#REF!</v>
      </c>
      <c r="M54" s="683" t="e">
        <f t="shared" si="38"/>
        <v>#REF!</v>
      </c>
      <c r="N54" s="684" t="e">
        <f t="shared" si="38"/>
        <v>#REF!</v>
      </c>
      <c r="O54" s="685" t="e">
        <f t="shared" si="38"/>
        <v>#REF!</v>
      </c>
      <c r="P54" s="686" t="e">
        <f t="shared" si="38"/>
        <v>#REF!</v>
      </c>
      <c r="Q54" s="683" t="e">
        <f t="shared" si="38"/>
        <v>#REF!</v>
      </c>
      <c r="R54" s="683" t="e">
        <f t="shared" si="38"/>
        <v>#REF!</v>
      </c>
      <c r="S54" s="685" t="e">
        <f t="shared" si="38"/>
        <v>#REF!</v>
      </c>
      <c r="T54" s="686" t="e">
        <f t="shared" si="38"/>
        <v>#REF!</v>
      </c>
      <c r="U54" s="683" t="e">
        <f t="shared" si="38"/>
        <v>#REF!</v>
      </c>
      <c r="V54" s="683" t="e">
        <f t="shared" si="38"/>
        <v>#REF!</v>
      </c>
      <c r="W54" s="685" t="e">
        <f t="shared" si="38"/>
        <v>#REF!</v>
      </c>
      <c r="X54" s="686" t="e">
        <f t="shared" si="38"/>
        <v>#REF!</v>
      </c>
      <c r="Y54" s="683" t="e">
        <f t="shared" si="38"/>
        <v>#REF!</v>
      </c>
      <c r="Z54" s="683" t="e">
        <f t="shared" si="38"/>
        <v>#REF!</v>
      </c>
      <c r="AA54" s="685" t="e">
        <f t="shared" si="38"/>
        <v>#REF!</v>
      </c>
      <c r="AB54" s="686" t="e">
        <f t="shared" si="38"/>
        <v>#REF!</v>
      </c>
      <c r="AC54" s="683" t="e">
        <f t="shared" si="38"/>
        <v>#REF!</v>
      </c>
      <c r="AD54" s="683" t="e">
        <f t="shared" si="38"/>
        <v>#REF!</v>
      </c>
      <c r="AE54" s="685" t="e">
        <f t="shared" si="38"/>
        <v>#REF!</v>
      </c>
      <c r="AF54" s="686" t="e">
        <f t="shared" si="38"/>
        <v>#REF!</v>
      </c>
      <c r="AG54" s="683" t="e">
        <f t="shared" si="38"/>
        <v>#REF!</v>
      </c>
      <c r="AH54" s="683" t="e">
        <f t="shared" si="38"/>
        <v>#REF!</v>
      </c>
      <c r="AI54" s="685" t="e">
        <f t="shared" si="38"/>
        <v>#REF!</v>
      </c>
      <c r="AJ54" s="686" t="e">
        <f t="shared" si="38"/>
        <v>#REF!</v>
      </c>
      <c r="AK54" s="683" t="e">
        <f t="shared" si="38"/>
        <v>#REF!</v>
      </c>
      <c r="AL54" s="683" t="e">
        <f t="shared" si="38"/>
        <v>#REF!</v>
      </c>
      <c r="AM54" s="685" t="e">
        <f t="shared" si="38"/>
        <v>#REF!</v>
      </c>
      <c r="AN54" s="686" t="e">
        <f t="shared" si="38"/>
        <v>#REF!</v>
      </c>
      <c r="AO54" s="683" t="e">
        <f t="shared" si="38"/>
        <v>#REF!</v>
      </c>
      <c r="AP54" s="683" t="e">
        <f t="shared" si="38"/>
        <v>#REF!</v>
      </c>
      <c r="AQ54" s="685" t="e">
        <f t="shared" si="38"/>
        <v>#REF!</v>
      </c>
      <c r="AR54" s="686" t="e">
        <f t="shared" si="38"/>
        <v>#REF!</v>
      </c>
      <c r="AS54" s="683" t="e">
        <f t="shared" si="38"/>
        <v>#REF!</v>
      </c>
      <c r="AT54" s="683" t="e">
        <f t="shared" si="38"/>
        <v>#REF!</v>
      </c>
      <c r="AU54" s="685" t="e">
        <f t="shared" si="38"/>
        <v>#REF!</v>
      </c>
      <c r="AV54" s="686" t="e">
        <f t="shared" si="38"/>
        <v>#REF!</v>
      </c>
      <c r="AW54" s="683" t="e">
        <f t="shared" si="38"/>
        <v>#REF!</v>
      </c>
      <c r="AX54" s="683" t="e">
        <f t="shared" si="38"/>
        <v>#REF!</v>
      </c>
      <c r="AY54" s="685" t="e">
        <f t="shared" si="38"/>
        <v>#REF!</v>
      </c>
      <c r="AZ54" s="686" t="e">
        <f t="shared" si="38"/>
        <v>#REF!</v>
      </c>
      <c r="BA54" s="683" t="e">
        <f t="shared" si="38"/>
        <v>#REF!</v>
      </c>
      <c r="BB54" s="683" t="e">
        <f t="shared" si="38"/>
        <v>#REF!</v>
      </c>
      <c r="BC54" s="685" t="e">
        <f t="shared" si="38"/>
        <v>#REF!</v>
      </c>
      <c r="BD54" s="686" t="e">
        <f t="shared" si="38"/>
        <v>#REF!</v>
      </c>
      <c r="BE54" s="683" t="e">
        <f t="shared" si="38"/>
        <v>#REF!</v>
      </c>
      <c r="BF54" s="683" t="e">
        <f t="shared" si="38"/>
        <v>#REF!</v>
      </c>
      <c r="BG54" s="685" t="e">
        <f t="shared" si="38"/>
        <v>#REF!</v>
      </c>
      <c r="BH54" s="686" t="e">
        <f t="shared" si="38"/>
        <v>#REF!</v>
      </c>
      <c r="BI54" s="683" t="e">
        <f t="shared" si="38"/>
        <v>#REF!</v>
      </c>
      <c r="BJ54" s="683" t="e">
        <f t="shared" si="38"/>
        <v>#REF!</v>
      </c>
      <c r="BK54" s="685" t="e">
        <f t="shared" si="38"/>
        <v>#REF!</v>
      </c>
      <c r="BL54" s="686" t="e">
        <f t="shared" si="38"/>
        <v>#REF!</v>
      </c>
      <c r="BM54" s="683" t="e">
        <f t="shared" si="38"/>
        <v>#REF!</v>
      </c>
      <c r="BN54" s="683" t="e">
        <f t="shared" si="38"/>
        <v>#REF!</v>
      </c>
      <c r="BO54" s="685" t="e">
        <f t="shared" si="38"/>
        <v>#REF!</v>
      </c>
      <c r="BP54" s="686" t="e">
        <f t="shared" si="38"/>
        <v>#REF!</v>
      </c>
      <c r="BQ54" s="683" t="e">
        <f t="shared" si="38"/>
        <v>#REF!</v>
      </c>
      <c r="BR54" s="683" t="e">
        <f t="shared" si="38"/>
        <v>#REF!</v>
      </c>
      <c r="BS54" s="685" t="e">
        <f t="shared" si="38"/>
        <v>#REF!</v>
      </c>
      <c r="BT54" s="686" t="e">
        <f t="shared" si="38"/>
        <v>#REF!</v>
      </c>
      <c r="BU54" s="683" t="e">
        <f t="shared" si="38"/>
        <v>#REF!</v>
      </c>
      <c r="BV54" s="683" t="e">
        <f t="shared" si="38"/>
        <v>#REF!</v>
      </c>
      <c r="BW54" s="685" t="e">
        <f t="shared" si="38"/>
        <v>#REF!</v>
      </c>
      <c r="BX54" s="686" t="e">
        <f t="shared" ref="BX54:DC54" si="39">BX53+BT54</f>
        <v>#REF!</v>
      </c>
      <c r="BY54" s="683" t="e">
        <f t="shared" si="39"/>
        <v>#REF!</v>
      </c>
      <c r="BZ54" s="683" t="e">
        <f t="shared" si="39"/>
        <v>#REF!</v>
      </c>
      <c r="CA54" s="685" t="e">
        <f t="shared" si="39"/>
        <v>#REF!</v>
      </c>
      <c r="CB54" s="686" t="e">
        <f t="shared" si="39"/>
        <v>#REF!</v>
      </c>
      <c r="CC54" s="683" t="e">
        <f t="shared" si="39"/>
        <v>#REF!</v>
      </c>
      <c r="CD54" s="683" t="e">
        <f t="shared" si="39"/>
        <v>#REF!</v>
      </c>
      <c r="CE54" s="685" t="e">
        <f t="shared" si="39"/>
        <v>#REF!</v>
      </c>
      <c r="CF54" s="686" t="e">
        <f t="shared" si="39"/>
        <v>#REF!</v>
      </c>
      <c r="CG54" s="683" t="e">
        <f t="shared" si="39"/>
        <v>#REF!</v>
      </c>
      <c r="CH54" s="683" t="e">
        <f t="shared" si="39"/>
        <v>#REF!</v>
      </c>
      <c r="CI54" s="685" t="e">
        <f t="shared" si="39"/>
        <v>#REF!</v>
      </c>
      <c r="CJ54" s="686" t="e">
        <f t="shared" si="39"/>
        <v>#REF!</v>
      </c>
      <c r="CK54" s="683" t="e">
        <f t="shared" si="39"/>
        <v>#REF!</v>
      </c>
      <c r="CL54" s="683" t="e">
        <f t="shared" si="39"/>
        <v>#REF!</v>
      </c>
      <c r="CM54" s="685" t="e">
        <f t="shared" si="39"/>
        <v>#REF!</v>
      </c>
      <c r="CN54" s="686" t="e">
        <f t="shared" si="39"/>
        <v>#REF!</v>
      </c>
      <c r="CO54" s="683" t="e">
        <f t="shared" si="39"/>
        <v>#REF!</v>
      </c>
      <c r="CP54" s="683" t="e">
        <f t="shared" si="39"/>
        <v>#REF!</v>
      </c>
      <c r="CQ54" s="685" t="e">
        <f t="shared" si="39"/>
        <v>#REF!</v>
      </c>
      <c r="CR54" s="686" t="e">
        <f t="shared" si="39"/>
        <v>#REF!</v>
      </c>
      <c r="CS54" s="683" t="e">
        <f t="shared" si="39"/>
        <v>#REF!</v>
      </c>
      <c r="CT54" s="683" t="e">
        <f t="shared" si="39"/>
        <v>#REF!</v>
      </c>
      <c r="CU54" s="685" t="e">
        <f t="shared" si="39"/>
        <v>#REF!</v>
      </c>
      <c r="CV54" s="686" t="e">
        <f t="shared" si="39"/>
        <v>#REF!</v>
      </c>
      <c r="CW54" s="683" t="e">
        <f t="shared" si="39"/>
        <v>#REF!</v>
      </c>
      <c r="CX54" s="683" t="e">
        <f t="shared" si="39"/>
        <v>#REF!</v>
      </c>
      <c r="CY54" s="685" t="e">
        <f t="shared" si="39"/>
        <v>#REF!</v>
      </c>
      <c r="CZ54" s="686" t="e">
        <f t="shared" si="39"/>
        <v>#REF!</v>
      </c>
      <c r="DA54" s="683" t="e">
        <f t="shared" si="39"/>
        <v>#REF!</v>
      </c>
      <c r="DB54" s="683" t="e">
        <f t="shared" si="39"/>
        <v>#REF!</v>
      </c>
      <c r="DC54" s="685" t="e">
        <f t="shared" si="39"/>
        <v>#REF!</v>
      </c>
      <c r="DD54" s="571"/>
      <c r="DE54" s="571"/>
      <c r="DF54" s="571"/>
      <c r="DG54" s="571"/>
      <c r="DH54" s="571"/>
      <c r="DI54" s="571"/>
      <c r="DJ54" s="571"/>
      <c r="DK54" s="571"/>
    </row>
    <row r="55" spans="2:115" ht="12.75" customHeight="1">
      <c r="B55" s="633">
        <v>11</v>
      </c>
      <c r="C55" s="687" t="e">
        <f>[5]QCI!C63</f>
        <v>#REF!</v>
      </c>
      <c r="D55" s="635" t="s">
        <v>674</v>
      </c>
      <c r="E55" s="636" t="s">
        <v>675</v>
      </c>
      <c r="F55" s="637" t="e">
        <f>[5]QCI!Y63</f>
        <v>#REF!</v>
      </c>
      <c r="G55" s="638">
        <f>'[5]Percentuais do Cronograma'!G25</f>
        <v>0.10012415059475924</v>
      </c>
      <c r="H55" s="639"/>
      <c r="I55" s="640"/>
      <c r="J55" s="640"/>
      <c r="K55" s="641"/>
      <c r="L55" s="642" t="e">
        <f>'[5]Percentuais do Cronograma'!H25</f>
        <v>#REF!</v>
      </c>
      <c r="M55" s="643" t="e">
        <f>L55*[5]QCI!$Y63*[5]QCI!$R63/100</f>
        <v>#REF!</v>
      </c>
      <c r="N55" s="644" t="e">
        <f>L55/100*[5]QCI!$Y63*([5]QCI!$U63+[5]QCI!$W63)</f>
        <v>#REF!</v>
      </c>
      <c r="O55" s="645" t="e">
        <f>M55+N55</f>
        <v>#REF!</v>
      </c>
      <c r="P55" s="646" t="e">
        <f>'[5]Percentuais do Cronograma'!L25</f>
        <v>#REF!</v>
      </c>
      <c r="Q55" s="647" t="e">
        <f>P55*[5]QCI!$Y63*[5]QCI!$R63/100</f>
        <v>#REF!</v>
      </c>
      <c r="R55" s="647" t="e">
        <f>P55/100*[5]QCI!$Y63*([5]QCI!$U63+[5]QCI!$W63)</f>
        <v>#REF!</v>
      </c>
      <c r="S55" s="648" t="e">
        <f>Q55+R55</f>
        <v>#REF!</v>
      </c>
      <c r="T55" s="646">
        <f>'[5]Percentuais do Cronograma'!P25</f>
        <v>4.1666666666600003</v>
      </c>
      <c r="U55" s="647" t="e">
        <f>T55*[5]QCI!$Y63*[5]QCI!$R63/100</f>
        <v>#REF!</v>
      </c>
      <c r="V55" s="647" t="e">
        <f>T55/100*[5]QCI!$Y63*([5]QCI!$U63+[5]QCI!$W63)</f>
        <v>#REF!</v>
      </c>
      <c r="W55" s="648" t="e">
        <f>U55+V55</f>
        <v>#REF!</v>
      </c>
      <c r="X55" s="646">
        <f>'[5]Percentuais do Cronograma'!T25</f>
        <v>4.1666666666600003</v>
      </c>
      <c r="Y55" s="647" t="e">
        <f>X55*[5]QCI!$Y63*[5]QCI!$R63/100</f>
        <v>#REF!</v>
      </c>
      <c r="Z55" s="647" t="e">
        <f>X55/100*[5]QCI!$Y63*([5]QCI!$U63+[5]QCI!$W63)</f>
        <v>#REF!</v>
      </c>
      <c r="AA55" s="648" t="e">
        <f>Y55+Z55</f>
        <v>#REF!</v>
      </c>
      <c r="AB55" s="646">
        <f>'[5]Percentuais do Cronograma'!X25</f>
        <v>4.1666666666600003</v>
      </c>
      <c r="AC55" s="647" t="e">
        <f>AB55*[5]QCI!$Y63*[5]QCI!$R63/100</f>
        <v>#REF!</v>
      </c>
      <c r="AD55" s="647" t="e">
        <f>AB55/100*[5]QCI!$Y63*([5]QCI!$U63+[5]QCI!$W63)</f>
        <v>#REF!</v>
      </c>
      <c r="AE55" s="648" t="e">
        <f>AC55+AD55</f>
        <v>#REF!</v>
      </c>
      <c r="AF55" s="646">
        <f>'[5]Percentuais do Cronograma'!AB25</f>
        <v>4.1666666666600003</v>
      </c>
      <c r="AG55" s="647" t="e">
        <f>AF55*[5]QCI!$Y63*[5]QCI!$R63/100</f>
        <v>#REF!</v>
      </c>
      <c r="AH55" s="647" t="e">
        <f>AF55/100*[5]QCI!$Y63*([5]QCI!$U63+[5]QCI!$W63)</f>
        <v>#REF!</v>
      </c>
      <c r="AI55" s="648" t="e">
        <f>AG55+AH55</f>
        <v>#REF!</v>
      </c>
      <c r="AJ55" s="646">
        <f>'[5]Percentuais do Cronograma'!AF25</f>
        <v>4.1666666666600003</v>
      </c>
      <c r="AK55" s="647" t="e">
        <f>AJ55*[5]QCI!$Y63*[5]QCI!$R63/100</f>
        <v>#REF!</v>
      </c>
      <c r="AL55" s="647" t="e">
        <f>AJ55/100*[5]QCI!$Y63*([5]QCI!$U63+[5]QCI!$W63)</f>
        <v>#REF!</v>
      </c>
      <c r="AM55" s="648" t="e">
        <f>AK55+AL55</f>
        <v>#REF!</v>
      </c>
      <c r="AN55" s="646">
        <f>'[5]Percentuais do Cronograma'!AJ25</f>
        <v>4.1666666666600003</v>
      </c>
      <c r="AO55" s="647" t="e">
        <f>AN55*[5]QCI!$Y63*[5]QCI!$R63/100</f>
        <v>#REF!</v>
      </c>
      <c r="AP55" s="647" t="e">
        <f>AN55/100*[5]QCI!$Y63*([5]QCI!$U63+[5]QCI!$W63)</f>
        <v>#REF!</v>
      </c>
      <c r="AQ55" s="648" t="e">
        <f>AO55+AP55</f>
        <v>#REF!</v>
      </c>
      <c r="AR55" s="646">
        <f>'[5]Percentuais do Cronograma'!AN25</f>
        <v>4.1666666666600003</v>
      </c>
      <c r="AS55" s="647" t="e">
        <f>AR55*[5]QCI!$Y63*[5]QCI!$R63/100</f>
        <v>#REF!</v>
      </c>
      <c r="AT55" s="647" t="e">
        <f>AR55/100*[5]QCI!$Y63*([5]QCI!$U63+[5]QCI!$W63)</f>
        <v>#REF!</v>
      </c>
      <c r="AU55" s="648" t="e">
        <f>AS55+AT55</f>
        <v>#REF!</v>
      </c>
      <c r="AV55" s="646">
        <f>'[5]Percentuais do Cronograma'!AR25</f>
        <v>4.1666666666600003</v>
      </c>
      <c r="AW55" s="647" t="e">
        <f>AV55*[5]QCI!$Y63*[5]QCI!$R63/100</f>
        <v>#REF!</v>
      </c>
      <c r="AX55" s="647" t="e">
        <f>AV55/100*[5]QCI!$Y63*([5]QCI!$U63+[5]QCI!$W63)</f>
        <v>#REF!</v>
      </c>
      <c r="AY55" s="648" t="e">
        <f>AW55+AX55</f>
        <v>#REF!</v>
      </c>
      <c r="AZ55" s="646">
        <f>'[5]Percentuais do Cronograma'!AV25</f>
        <v>4.1666666666600003</v>
      </c>
      <c r="BA55" s="647" t="e">
        <f>AZ55*[5]QCI!$Y63*[5]QCI!$R63/100</f>
        <v>#REF!</v>
      </c>
      <c r="BB55" s="647" t="e">
        <f>AZ55/100*[5]QCI!$Y63*([5]QCI!$U63+[5]QCI!$W63)</f>
        <v>#REF!</v>
      </c>
      <c r="BC55" s="648" t="e">
        <f>BA55+BB55</f>
        <v>#REF!</v>
      </c>
      <c r="BD55" s="646">
        <f>'[5]Percentuais do Cronograma'!AZ25</f>
        <v>4.1666666666600003</v>
      </c>
      <c r="BE55" s="647" t="e">
        <f>BD55*[5]QCI!$Y63*[5]QCI!$R63/100</f>
        <v>#REF!</v>
      </c>
      <c r="BF55" s="647" t="e">
        <f>BD55/100*[5]QCI!$Y63*([5]QCI!$U63+[5]QCI!$W63)</f>
        <v>#REF!</v>
      </c>
      <c r="BG55" s="648" t="e">
        <f>BE55+BF55</f>
        <v>#REF!</v>
      </c>
      <c r="BH55" s="646">
        <f>'[5]Percentuais do Cronograma'!BD25</f>
        <v>4.1666666666600003</v>
      </c>
      <c r="BI55" s="647" t="e">
        <f>BH55*[5]QCI!$Y63*[5]QCI!$R63/100</f>
        <v>#REF!</v>
      </c>
      <c r="BJ55" s="647" t="e">
        <f>BH55/100*[5]QCI!$Y63*([5]QCI!$U63+[5]QCI!$W63)</f>
        <v>#REF!</v>
      </c>
      <c r="BK55" s="648" t="e">
        <f>BI55+BJ55</f>
        <v>#REF!</v>
      </c>
      <c r="BL55" s="646">
        <f>'[5]Percentuais do Cronograma'!BH25</f>
        <v>4.1666666666600003</v>
      </c>
      <c r="BM55" s="647" t="e">
        <f>BL55*[5]QCI!$Y63*[5]QCI!$R63/100</f>
        <v>#REF!</v>
      </c>
      <c r="BN55" s="647" t="e">
        <f>BL55/100*[5]QCI!$Y63*([5]QCI!$U63+[5]QCI!$W63)</f>
        <v>#REF!</v>
      </c>
      <c r="BO55" s="648" t="e">
        <f>BM55+BN55</f>
        <v>#REF!</v>
      </c>
      <c r="BP55" s="646">
        <f>'[5]Percentuais do Cronograma'!BL25</f>
        <v>4.1666666666600003</v>
      </c>
      <c r="BQ55" s="647" t="e">
        <f>BP55*[5]QCI!$Y63*[5]QCI!$R63/100</f>
        <v>#REF!</v>
      </c>
      <c r="BR55" s="647" t="e">
        <f>BP55/100*[5]QCI!$Y63*([5]QCI!$U63+[5]QCI!$W63)</f>
        <v>#REF!</v>
      </c>
      <c r="BS55" s="648" t="e">
        <f>BQ55+BR55</f>
        <v>#REF!</v>
      </c>
      <c r="BT55" s="646">
        <f>'[5]Percentuais do Cronograma'!BP25</f>
        <v>4.1666666666600003</v>
      </c>
      <c r="BU55" s="647" t="e">
        <f>BT55*[5]QCI!$Y63*[5]QCI!$R63/100</f>
        <v>#REF!</v>
      </c>
      <c r="BV55" s="647" t="e">
        <f>BT55/100*[5]QCI!$Y63*([5]QCI!$U63+[5]QCI!$W63)</f>
        <v>#REF!</v>
      </c>
      <c r="BW55" s="648" t="e">
        <f>BU55+BV55</f>
        <v>#REF!</v>
      </c>
      <c r="BX55" s="646">
        <f>'[5]Percentuais do Cronograma'!BT25</f>
        <v>4.1666666666600003</v>
      </c>
      <c r="BY55" s="647" t="e">
        <f>BX55*[5]QCI!$Y63*[5]QCI!$R63/100</f>
        <v>#REF!</v>
      </c>
      <c r="BZ55" s="647" t="e">
        <f>BX55/100*[5]QCI!$Y63*([5]QCI!$U63+[5]QCI!$W63)</f>
        <v>#REF!</v>
      </c>
      <c r="CA55" s="648" t="e">
        <f>BY55+BZ55</f>
        <v>#REF!</v>
      </c>
      <c r="CB55" s="646">
        <f>'[5]Percentuais do Cronograma'!BX25</f>
        <v>4.1666666666600003</v>
      </c>
      <c r="CC55" s="647" t="e">
        <f>CB55*[5]QCI!$Y63*[5]QCI!$R63/100</f>
        <v>#REF!</v>
      </c>
      <c r="CD55" s="647" t="e">
        <f>CB55/100*[5]QCI!$Y63*([5]QCI!$U63+[5]QCI!$W63)</f>
        <v>#REF!</v>
      </c>
      <c r="CE55" s="648" t="e">
        <f>CC55+CD55</f>
        <v>#REF!</v>
      </c>
      <c r="CF55" s="646">
        <f>'[5]Percentuais do Cronograma'!CB25</f>
        <v>4.1666666666600003</v>
      </c>
      <c r="CG55" s="647" t="e">
        <f>CF55*[5]QCI!$Y63*[5]QCI!$R63/100</f>
        <v>#REF!</v>
      </c>
      <c r="CH55" s="647" t="e">
        <f>CF55/100*[5]QCI!$Y63*([5]QCI!$U63+[5]QCI!$W63)</f>
        <v>#REF!</v>
      </c>
      <c r="CI55" s="648" t="e">
        <f>CG55+CH55</f>
        <v>#REF!</v>
      </c>
      <c r="CJ55" s="646">
        <f>'[5]Percentuais do Cronograma'!CF25</f>
        <v>4.1666666666600003</v>
      </c>
      <c r="CK55" s="647" t="e">
        <f>CJ55*[5]QCI!$Y63*[5]QCI!$R63/100</f>
        <v>#REF!</v>
      </c>
      <c r="CL55" s="647" t="e">
        <f>CJ55/100*[5]QCI!$Y63*([5]QCI!$U63+[5]QCI!$W63)</f>
        <v>#REF!</v>
      </c>
      <c r="CM55" s="648" t="e">
        <f>CK55+CL55</f>
        <v>#REF!</v>
      </c>
      <c r="CN55" s="646">
        <f>'[5]Percentuais do Cronograma'!CJ25</f>
        <v>4.1666666666600003</v>
      </c>
      <c r="CO55" s="647" t="e">
        <f>CN55*[5]QCI!$Y63*[5]QCI!$R63/100</f>
        <v>#REF!</v>
      </c>
      <c r="CP55" s="647" t="e">
        <f>CN55/100*[5]QCI!$Y63*([5]QCI!$U63+[5]QCI!$W63)</f>
        <v>#REF!</v>
      </c>
      <c r="CQ55" s="648" t="e">
        <f>CO55+CP55</f>
        <v>#REF!</v>
      </c>
      <c r="CR55" s="646">
        <f>'[5]Percentuais do Cronograma'!CN25</f>
        <v>4.1666666666600003</v>
      </c>
      <c r="CS55" s="647" t="e">
        <f>CR55*[5]QCI!$Y63*[5]QCI!$R63/100</f>
        <v>#REF!</v>
      </c>
      <c r="CT55" s="647" t="e">
        <f>CR55/100*[5]QCI!$Y63*([5]QCI!$U63+[5]QCI!$W63)</f>
        <v>#REF!</v>
      </c>
      <c r="CU55" s="648" t="e">
        <f>CS55+CT55</f>
        <v>#REF!</v>
      </c>
      <c r="CV55" s="646">
        <f>'[5]Percentuais do Cronograma'!CR25</f>
        <v>4.1666666666600003</v>
      </c>
      <c r="CW55" s="647" t="e">
        <f>CV55*[5]QCI!$Y63*[5]QCI!$R63/100</f>
        <v>#REF!</v>
      </c>
      <c r="CX55" s="647" t="e">
        <f>CV55/100*[5]QCI!$Y63*([5]QCI!$U63+[5]QCI!$W63)</f>
        <v>#REF!</v>
      </c>
      <c r="CY55" s="648" t="e">
        <f>CW55+CX55</f>
        <v>#REF!</v>
      </c>
      <c r="CZ55" s="646">
        <f>'[5]Percentuais do Cronograma'!CV25</f>
        <v>4.1666666666600003</v>
      </c>
      <c r="DA55" s="647" t="e">
        <f>CZ55*[5]QCI!$Y63*[5]QCI!$R63/100</f>
        <v>#REF!</v>
      </c>
      <c r="DB55" s="647" t="e">
        <f>CZ55/100*[5]QCI!$Y63*([5]QCI!$U63+[5]QCI!$W63)</f>
        <v>#REF!</v>
      </c>
      <c r="DC55" s="648" t="e">
        <f>DA55+DB55</f>
        <v>#REF!</v>
      </c>
      <c r="DD55" s="571"/>
      <c r="DE55" s="571"/>
      <c r="DF55" s="571"/>
      <c r="DG55" s="571"/>
      <c r="DH55" s="571"/>
      <c r="DI55" s="571"/>
      <c r="DJ55" s="571"/>
      <c r="DK55" s="571"/>
    </row>
    <row r="56" spans="2:115" ht="12.75" customHeight="1">
      <c r="B56" s="649"/>
      <c r="C56" s="650"/>
      <c r="D56" s="651" t="s">
        <v>674</v>
      </c>
      <c r="E56" s="652" t="s">
        <v>676</v>
      </c>
      <c r="F56" s="653">
        <f>IF(F57&lt;&gt;0,F55-F57,0)</f>
        <v>0</v>
      </c>
      <c r="G56" s="654"/>
      <c r="H56" s="655"/>
      <c r="I56" s="656"/>
      <c r="J56" s="656"/>
      <c r="K56" s="657"/>
      <c r="L56" s="658" t="e">
        <f t="shared" ref="L56:BW56" si="40">L55+H56</f>
        <v>#REF!</v>
      </c>
      <c r="M56" s="658" t="e">
        <f t="shared" si="40"/>
        <v>#REF!</v>
      </c>
      <c r="N56" s="659" t="e">
        <f t="shared" si="40"/>
        <v>#REF!</v>
      </c>
      <c r="O56" s="660" t="e">
        <f t="shared" si="40"/>
        <v>#REF!</v>
      </c>
      <c r="P56" s="661" t="e">
        <f t="shared" si="40"/>
        <v>#REF!</v>
      </c>
      <c r="Q56" s="662" t="e">
        <f t="shared" si="40"/>
        <v>#REF!</v>
      </c>
      <c r="R56" s="663" t="e">
        <f t="shared" si="40"/>
        <v>#REF!</v>
      </c>
      <c r="S56" s="664" t="e">
        <f t="shared" si="40"/>
        <v>#REF!</v>
      </c>
      <c r="T56" s="661" t="e">
        <f t="shared" si="40"/>
        <v>#REF!</v>
      </c>
      <c r="U56" s="662" t="e">
        <f t="shared" si="40"/>
        <v>#REF!</v>
      </c>
      <c r="V56" s="663" t="e">
        <f t="shared" si="40"/>
        <v>#REF!</v>
      </c>
      <c r="W56" s="664" t="e">
        <f t="shared" si="40"/>
        <v>#REF!</v>
      </c>
      <c r="X56" s="661" t="e">
        <f t="shared" si="40"/>
        <v>#REF!</v>
      </c>
      <c r="Y56" s="662" t="e">
        <f t="shared" si="40"/>
        <v>#REF!</v>
      </c>
      <c r="Z56" s="663" t="e">
        <f t="shared" si="40"/>
        <v>#REF!</v>
      </c>
      <c r="AA56" s="664" t="e">
        <f t="shared" si="40"/>
        <v>#REF!</v>
      </c>
      <c r="AB56" s="661" t="e">
        <f t="shared" si="40"/>
        <v>#REF!</v>
      </c>
      <c r="AC56" s="662" t="e">
        <f t="shared" si="40"/>
        <v>#REF!</v>
      </c>
      <c r="AD56" s="663" t="e">
        <f t="shared" si="40"/>
        <v>#REF!</v>
      </c>
      <c r="AE56" s="664" t="e">
        <f t="shared" si="40"/>
        <v>#REF!</v>
      </c>
      <c r="AF56" s="661" t="e">
        <f t="shared" si="40"/>
        <v>#REF!</v>
      </c>
      <c r="AG56" s="662" t="e">
        <f t="shared" si="40"/>
        <v>#REF!</v>
      </c>
      <c r="AH56" s="663" t="e">
        <f t="shared" si="40"/>
        <v>#REF!</v>
      </c>
      <c r="AI56" s="664" t="e">
        <f t="shared" si="40"/>
        <v>#REF!</v>
      </c>
      <c r="AJ56" s="661" t="e">
        <f t="shared" si="40"/>
        <v>#REF!</v>
      </c>
      <c r="AK56" s="662" t="e">
        <f t="shared" si="40"/>
        <v>#REF!</v>
      </c>
      <c r="AL56" s="663" t="e">
        <f t="shared" si="40"/>
        <v>#REF!</v>
      </c>
      <c r="AM56" s="664" t="e">
        <f t="shared" si="40"/>
        <v>#REF!</v>
      </c>
      <c r="AN56" s="661" t="e">
        <f t="shared" si="40"/>
        <v>#REF!</v>
      </c>
      <c r="AO56" s="662" t="e">
        <f t="shared" si="40"/>
        <v>#REF!</v>
      </c>
      <c r="AP56" s="663" t="e">
        <f t="shared" si="40"/>
        <v>#REF!</v>
      </c>
      <c r="AQ56" s="664" t="e">
        <f t="shared" si="40"/>
        <v>#REF!</v>
      </c>
      <c r="AR56" s="661" t="e">
        <f t="shared" si="40"/>
        <v>#REF!</v>
      </c>
      <c r="AS56" s="662" t="e">
        <f t="shared" si="40"/>
        <v>#REF!</v>
      </c>
      <c r="AT56" s="663" t="e">
        <f t="shared" si="40"/>
        <v>#REF!</v>
      </c>
      <c r="AU56" s="664" t="e">
        <f t="shared" si="40"/>
        <v>#REF!</v>
      </c>
      <c r="AV56" s="661" t="e">
        <f t="shared" si="40"/>
        <v>#REF!</v>
      </c>
      <c r="AW56" s="662" t="e">
        <f t="shared" si="40"/>
        <v>#REF!</v>
      </c>
      <c r="AX56" s="663" t="e">
        <f t="shared" si="40"/>
        <v>#REF!</v>
      </c>
      <c r="AY56" s="664" t="e">
        <f t="shared" si="40"/>
        <v>#REF!</v>
      </c>
      <c r="AZ56" s="661" t="e">
        <f t="shared" si="40"/>
        <v>#REF!</v>
      </c>
      <c r="BA56" s="662" t="e">
        <f t="shared" si="40"/>
        <v>#REF!</v>
      </c>
      <c r="BB56" s="663" t="e">
        <f t="shared" si="40"/>
        <v>#REF!</v>
      </c>
      <c r="BC56" s="664" t="e">
        <f t="shared" si="40"/>
        <v>#REF!</v>
      </c>
      <c r="BD56" s="661" t="e">
        <f t="shared" si="40"/>
        <v>#REF!</v>
      </c>
      <c r="BE56" s="662" t="e">
        <f t="shared" si="40"/>
        <v>#REF!</v>
      </c>
      <c r="BF56" s="663" t="e">
        <f t="shared" si="40"/>
        <v>#REF!</v>
      </c>
      <c r="BG56" s="664" t="e">
        <f t="shared" si="40"/>
        <v>#REF!</v>
      </c>
      <c r="BH56" s="661" t="e">
        <f t="shared" si="40"/>
        <v>#REF!</v>
      </c>
      <c r="BI56" s="662" t="e">
        <f t="shared" si="40"/>
        <v>#REF!</v>
      </c>
      <c r="BJ56" s="663" t="e">
        <f t="shared" si="40"/>
        <v>#REF!</v>
      </c>
      <c r="BK56" s="664" t="e">
        <f t="shared" si="40"/>
        <v>#REF!</v>
      </c>
      <c r="BL56" s="661" t="e">
        <f t="shared" si="40"/>
        <v>#REF!</v>
      </c>
      <c r="BM56" s="662" t="e">
        <f t="shared" si="40"/>
        <v>#REF!</v>
      </c>
      <c r="BN56" s="663" t="e">
        <f t="shared" si="40"/>
        <v>#REF!</v>
      </c>
      <c r="BO56" s="664" t="e">
        <f t="shared" si="40"/>
        <v>#REF!</v>
      </c>
      <c r="BP56" s="661" t="e">
        <f t="shared" si="40"/>
        <v>#REF!</v>
      </c>
      <c r="BQ56" s="662" t="e">
        <f t="shared" si="40"/>
        <v>#REF!</v>
      </c>
      <c r="BR56" s="663" t="e">
        <f t="shared" si="40"/>
        <v>#REF!</v>
      </c>
      <c r="BS56" s="664" t="e">
        <f t="shared" si="40"/>
        <v>#REF!</v>
      </c>
      <c r="BT56" s="661" t="e">
        <f t="shared" si="40"/>
        <v>#REF!</v>
      </c>
      <c r="BU56" s="662" t="e">
        <f t="shared" si="40"/>
        <v>#REF!</v>
      </c>
      <c r="BV56" s="663" t="e">
        <f t="shared" si="40"/>
        <v>#REF!</v>
      </c>
      <c r="BW56" s="664" t="e">
        <f t="shared" si="40"/>
        <v>#REF!</v>
      </c>
      <c r="BX56" s="661" t="e">
        <f t="shared" ref="BX56:DC56" si="41">BX55+BT56</f>
        <v>#REF!</v>
      </c>
      <c r="BY56" s="662" t="e">
        <f t="shared" si="41"/>
        <v>#REF!</v>
      </c>
      <c r="BZ56" s="663" t="e">
        <f t="shared" si="41"/>
        <v>#REF!</v>
      </c>
      <c r="CA56" s="664" t="e">
        <f t="shared" si="41"/>
        <v>#REF!</v>
      </c>
      <c r="CB56" s="661" t="e">
        <f t="shared" si="41"/>
        <v>#REF!</v>
      </c>
      <c r="CC56" s="662" t="e">
        <f t="shared" si="41"/>
        <v>#REF!</v>
      </c>
      <c r="CD56" s="663" t="e">
        <f t="shared" si="41"/>
        <v>#REF!</v>
      </c>
      <c r="CE56" s="664" t="e">
        <f t="shared" si="41"/>
        <v>#REF!</v>
      </c>
      <c r="CF56" s="661" t="e">
        <f t="shared" si="41"/>
        <v>#REF!</v>
      </c>
      <c r="CG56" s="662" t="e">
        <f t="shared" si="41"/>
        <v>#REF!</v>
      </c>
      <c r="CH56" s="663" t="e">
        <f t="shared" si="41"/>
        <v>#REF!</v>
      </c>
      <c r="CI56" s="664" t="e">
        <f t="shared" si="41"/>
        <v>#REF!</v>
      </c>
      <c r="CJ56" s="661" t="e">
        <f t="shared" si="41"/>
        <v>#REF!</v>
      </c>
      <c r="CK56" s="662" t="e">
        <f t="shared" si="41"/>
        <v>#REF!</v>
      </c>
      <c r="CL56" s="663" t="e">
        <f t="shared" si="41"/>
        <v>#REF!</v>
      </c>
      <c r="CM56" s="664" t="e">
        <f t="shared" si="41"/>
        <v>#REF!</v>
      </c>
      <c r="CN56" s="661" t="e">
        <f t="shared" si="41"/>
        <v>#REF!</v>
      </c>
      <c r="CO56" s="662" t="e">
        <f t="shared" si="41"/>
        <v>#REF!</v>
      </c>
      <c r="CP56" s="663" t="e">
        <f t="shared" si="41"/>
        <v>#REF!</v>
      </c>
      <c r="CQ56" s="664" t="e">
        <f t="shared" si="41"/>
        <v>#REF!</v>
      </c>
      <c r="CR56" s="661" t="e">
        <f t="shared" si="41"/>
        <v>#REF!</v>
      </c>
      <c r="CS56" s="662" t="e">
        <f t="shared" si="41"/>
        <v>#REF!</v>
      </c>
      <c r="CT56" s="663" t="e">
        <f t="shared" si="41"/>
        <v>#REF!</v>
      </c>
      <c r="CU56" s="664" t="e">
        <f t="shared" si="41"/>
        <v>#REF!</v>
      </c>
      <c r="CV56" s="661" t="e">
        <f t="shared" si="41"/>
        <v>#REF!</v>
      </c>
      <c r="CW56" s="662" t="e">
        <f t="shared" si="41"/>
        <v>#REF!</v>
      </c>
      <c r="CX56" s="663" t="e">
        <f t="shared" si="41"/>
        <v>#REF!</v>
      </c>
      <c r="CY56" s="664" t="e">
        <f t="shared" si="41"/>
        <v>#REF!</v>
      </c>
      <c r="CZ56" s="661" t="e">
        <f t="shared" si="41"/>
        <v>#REF!</v>
      </c>
      <c r="DA56" s="662" t="e">
        <f t="shared" si="41"/>
        <v>#REF!</v>
      </c>
      <c r="DB56" s="663" t="e">
        <f t="shared" si="41"/>
        <v>#REF!</v>
      </c>
      <c r="DC56" s="664" t="e">
        <f t="shared" si="41"/>
        <v>#REF!</v>
      </c>
      <c r="DD56" s="571"/>
      <c r="DE56" s="571"/>
      <c r="DF56" s="571"/>
      <c r="DG56" s="571"/>
      <c r="DH56" s="571"/>
      <c r="DI56" s="571"/>
      <c r="DJ56" s="571"/>
      <c r="DK56" s="571"/>
    </row>
    <row r="57" spans="2:115" ht="12.75" customHeight="1">
      <c r="B57" s="649"/>
      <c r="C57" s="650"/>
      <c r="D57" s="665" t="s">
        <v>677</v>
      </c>
      <c r="E57" s="666" t="s">
        <v>678</v>
      </c>
      <c r="F57" s="667"/>
      <c r="G57" s="668">
        <f>IF(F57=0,0,F57/F$115)</f>
        <v>0</v>
      </c>
      <c r="H57" s="669"/>
      <c r="I57" s="670"/>
      <c r="J57" s="670"/>
      <c r="K57" s="671"/>
      <c r="L57" s="672">
        <f>IF(O57&lt;&gt;0,(O57/$F57)*100,0)</f>
        <v>0</v>
      </c>
      <c r="M57" s="672">
        <f>ROUND(O57*[5]QCI!$R$16,2)</f>
        <v>0</v>
      </c>
      <c r="N57" s="673">
        <f>O57-M57</f>
        <v>0</v>
      </c>
      <c r="O57" s="674"/>
      <c r="P57" s="675">
        <f>IF(S57&lt;&gt;0,(S57/$F57)*100,0)</f>
        <v>0</v>
      </c>
      <c r="Q57" s="672">
        <f>ROUND(S57*[5]QCI!$R$16,2)</f>
        <v>0</v>
      </c>
      <c r="R57" s="672">
        <f>S57-Q57</f>
        <v>0</v>
      </c>
      <c r="S57" s="674"/>
      <c r="T57" s="675">
        <f>IF(W57&lt;&gt;0,(W57/$F57)*100,0)</f>
        <v>0</v>
      </c>
      <c r="U57" s="672">
        <f>ROUND(W57*[5]QCI!$R$16,2)</f>
        <v>0</v>
      </c>
      <c r="V57" s="672">
        <f>W57-U57</f>
        <v>0</v>
      </c>
      <c r="W57" s="674"/>
      <c r="X57" s="675">
        <f>IF(AA57&lt;&gt;0,(AA57/$F57)*100,0)</f>
        <v>0</v>
      </c>
      <c r="Y57" s="672">
        <f>ROUND(AA57*[5]QCI!$R$16,2)</f>
        <v>0</v>
      </c>
      <c r="Z57" s="672">
        <f>AA57-Y57</f>
        <v>0</v>
      </c>
      <c r="AA57" s="674"/>
      <c r="AB57" s="675">
        <f>IF(AE57&lt;&gt;0,(AE57/$F57)*100,0)</f>
        <v>0</v>
      </c>
      <c r="AC57" s="672">
        <f>ROUND(AE57*[5]QCI!$R$16,2)</f>
        <v>0</v>
      </c>
      <c r="AD57" s="672">
        <f>AE57-AC57</f>
        <v>0</v>
      </c>
      <c r="AE57" s="674"/>
      <c r="AF57" s="675">
        <f>IF(AI57&lt;&gt;0,(AI57/$F57)*100,0)</f>
        <v>0</v>
      </c>
      <c r="AG57" s="672">
        <f>ROUND(AI57*[5]QCI!$R$16,2)</f>
        <v>0</v>
      </c>
      <c r="AH57" s="672">
        <f>AI57-AG57</f>
        <v>0</v>
      </c>
      <c r="AI57" s="674"/>
      <c r="AJ57" s="675">
        <f>IF(AM57&lt;&gt;0,(AM57/$F57)*100,0)</f>
        <v>0</v>
      </c>
      <c r="AK57" s="672">
        <f>ROUND(AM57*[5]QCI!$R$16,2)</f>
        <v>0</v>
      </c>
      <c r="AL57" s="672">
        <f>AM57-AK57</f>
        <v>0</v>
      </c>
      <c r="AM57" s="674"/>
      <c r="AN57" s="675">
        <f>IF(AQ57&lt;&gt;0,(AQ57/$F57)*100,0)</f>
        <v>0</v>
      </c>
      <c r="AO57" s="672">
        <f>ROUND(AQ57*[5]QCI!$R$16,2)</f>
        <v>0</v>
      </c>
      <c r="AP57" s="672">
        <f>AQ57-AO57</f>
        <v>0</v>
      </c>
      <c r="AQ57" s="674"/>
      <c r="AR57" s="675">
        <f>IF(AU57&lt;&gt;0,(AU57/$F57)*100,0)</f>
        <v>0</v>
      </c>
      <c r="AS57" s="672">
        <f>ROUND(AU57*[5]QCI!$R$16,2)</f>
        <v>0</v>
      </c>
      <c r="AT57" s="672">
        <f>AU57-AS57</f>
        <v>0</v>
      </c>
      <c r="AU57" s="674"/>
      <c r="AV57" s="675">
        <f>IF(AY57&lt;&gt;0,(AY57/$F57)*100,0)</f>
        <v>0</v>
      </c>
      <c r="AW57" s="672">
        <f>ROUND(AY57*[5]QCI!$R$16,2)</f>
        <v>0</v>
      </c>
      <c r="AX57" s="672">
        <f>AY57-AW57</f>
        <v>0</v>
      </c>
      <c r="AY57" s="674"/>
      <c r="AZ57" s="675">
        <f>IF(BC57&lt;&gt;0,(BC57/$F57)*100,0)</f>
        <v>0</v>
      </c>
      <c r="BA57" s="672">
        <f>ROUND(BC57*[5]QCI!$R$16,2)</f>
        <v>0</v>
      </c>
      <c r="BB57" s="672">
        <f>BC57-BA57</f>
        <v>0</v>
      </c>
      <c r="BC57" s="674"/>
      <c r="BD57" s="675">
        <f>IF(BG57&lt;&gt;0,(BG57/$F57)*100,0)</f>
        <v>0</v>
      </c>
      <c r="BE57" s="672">
        <f>ROUND(BG57*[5]QCI!$R$16,2)</f>
        <v>0</v>
      </c>
      <c r="BF57" s="672">
        <f>BG57-BE57</f>
        <v>0</v>
      </c>
      <c r="BG57" s="674"/>
      <c r="BH57" s="675">
        <f>IF(BK57&lt;&gt;0,(BK57/$F57)*100,0)</f>
        <v>0</v>
      </c>
      <c r="BI57" s="672">
        <f>ROUND(BK57*[5]QCI!$R$16,2)</f>
        <v>0</v>
      </c>
      <c r="BJ57" s="672">
        <f>BK57-BI57</f>
        <v>0</v>
      </c>
      <c r="BK57" s="674"/>
      <c r="BL57" s="675">
        <f>IF(BO57&lt;&gt;0,(BO57/$F57)*100,0)</f>
        <v>0</v>
      </c>
      <c r="BM57" s="672">
        <f>ROUND(BO57*[5]QCI!$R$16,2)</f>
        <v>0</v>
      </c>
      <c r="BN57" s="672">
        <f>BO57-BM57</f>
        <v>0</v>
      </c>
      <c r="BO57" s="674"/>
      <c r="BP57" s="675">
        <f>IF(BS57&lt;&gt;0,(BS57/$F57)*100,0)</f>
        <v>0</v>
      </c>
      <c r="BQ57" s="672">
        <f>ROUND(BS57*[5]QCI!$R$16,2)</f>
        <v>0</v>
      </c>
      <c r="BR57" s="672">
        <f>BS57-BQ57</f>
        <v>0</v>
      </c>
      <c r="BS57" s="674"/>
      <c r="BT57" s="675">
        <f>IF(BW57&lt;&gt;0,(BW57/$F57)*100,0)</f>
        <v>0</v>
      </c>
      <c r="BU57" s="672">
        <f>ROUND(BW57*[5]QCI!$R$16,2)</f>
        <v>0</v>
      </c>
      <c r="BV57" s="672">
        <f>BW57-BU57</f>
        <v>0</v>
      </c>
      <c r="BW57" s="674"/>
      <c r="BX57" s="675">
        <f>IF(CA57&lt;&gt;0,(CA57/$F57)*100,0)</f>
        <v>0</v>
      </c>
      <c r="BY57" s="672">
        <f>ROUND(CA57*[5]QCI!$R$16,2)</f>
        <v>0</v>
      </c>
      <c r="BZ57" s="672">
        <f>CA57-BY57</f>
        <v>0</v>
      </c>
      <c r="CA57" s="674"/>
      <c r="CB57" s="675">
        <f>IF(CE57&lt;&gt;0,(CE57/$F57)*100,0)</f>
        <v>0</v>
      </c>
      <c r="CC57" s="672">
        <f>ROUND(CE57*[5]QCI!$R$16,2)</f>
        <v>0</v>
      </c>
      <c r="CD57" s="672">
        <f>CE57-CC57</f>
        <v>0</v>
      </c>
      <c r="CE57" s="674"/>
      <c r="CF57" s="675">
        <f>IF(CI57&lt;&gt;0,(CI57/$F57)*100,0)</f>
        <v>0</v>
      </c>
      <c r="CG57" s="672">
        <f>ROUND(CI57*[5]QCI!$R$16,2)</f>
        <v>0</v>
      </c>
      <c r="CH57" s="672">
        <f>CI57-CG57</f>
        <v>0</v>
      </c>
      <c r="CI57" s="674"/>
      <c r="CJ57" s="675">
        <f>IF(CM57&lt;&gt;0,(CM57/$F57)*100,0)</f>
        <v>0</v>
      </c>
      <c r="CK57" s="672">
        <f>ROUND(CM57*[5]QCI!$R$16,2)</f>
        <v>0</v>
      </c>
      <c r="CL57" s="672">
        <f>CM57-CK57</f>
        <v>0</v>
      </c>
      <c r="CM57" s="674"/>
      <c r="CN57" s="675">
        <f>IF(CQ57&lt;&gt;0,(CQ57/$F57)*100,0)</f>
        <v>0</v>
      </c>
      <c r="CO57" s="672">
        <f>ROUND(CQ57*[5]QCI!$R$16,2)</f>
        <v>0</v>
      </c>
      <c r="CP57" s="672">
        <f>CQ57-CO57</f>
        <v>0</v>
      </c>
      <c r="CQ57" s="674"/>
      <c r="CR57" s="675">
        <f>IF(CU57&lt;&gt;0,(CU57/$F57)*100,0)</f>
        <v>0</v>
      </c>
      <c r="CS57" s="672">
        <f>ROUND(CU57*[5]QCI!$R$16,2)</f>
        <v>0</v>
      </c>
      <c r="CT57" s="672">
        <f>CU57-CS57</f>
        <v>0</v>
      </c>
      <c r="CU57" s="674"/>
      <c r="CV57" s="675">
        <f>IF(CY57&lt;&gt;0,(CY57/$F57)*100,0)</f>
        <v>0</v>
      </c>
      <c r="CW57" s="672">
        <f>ROUND(CY57*[5]QCI!$R$16,2)</f>
        <v>0</v>
      </c>
      <c r="CX57" s="672">
        <f>CY57-CW57</f>
        <v>0</v>
      </c>
      <c r="CY57" s="674"/>
      <c r="CZ57" s="675">
        <f>IF(DC57&lt;&gt;0,(DC57/$F57)*100,0)</f>
        <v>0</v>
      </c>
      <c r="DA57" s="672">
        <f>ROUND(DC57*[5]QCI!$R$16,2)</f>
        <v>0</v>
      </c>
      <c r="DB57" s="672">
        <f>DC57-DA57</f>
        <v>0</v>
      </c>
      <c r="DC57" s="674"/>
      <c r="DD57" s="571"/>
      <c r="DE57" s="571"/>
      <c r="DF57" s="571"/>
      <c r="DG57" s="571"/>
      <c r="DH57" s="571"/>
      <c r="DI57" s="571"/>
      <c r="DJ57" s="571"/>
      <c r="DK57" s="571"/>
    </row>
    <row r="58" spans="2:115" ht="12.75" customHeight="1">
      <c r="B58" s="688"/>
      <c r="C58" s="650"/>
      <c r="D58" s="676" t="s">
        <v>679</v>
      </c>
      <c r="E58" s="677" t="s">
        <v>680</v>
      </c>
      <c r="F58" s="678" t="e">
        <f>IF(F57=0,F55,F57)</f>
        <v>#REF!</v>
      </c>
      <c r="G58" s="679"/>
      <c r="H58" s="680"/>
      <c r="I58" s="681"/>
      <c r="J58" s="681"/>
      <c r="K58" s="682"/>
      <c r="L58" s="683">
        <f t="shared" ref="L58:BW58" si="42">L57+H58</f>
        <v>0</v>
      </c>
      <c r="M58" s="683">
        <f t="shared" si="42"/>
        <v>0</v>
      </c>
      <c r="N58" s="684">
        <f t="shared" si="42"/>
        <v>0</v>
      </c>
      <c r="O58" s="685" t="e">
        <f>#REF!</f>
        <v>#REF!</v>
      </c>
      <c r="P58" s="686">
        <f t="shared" si="42"/>
        <v>0</v>
      </c>
      <c r="Q58" s="683">
        <f t="shared" si="42"/>
        <v>0</v>
      </c>
      <c r="R58" s="683">
        <f t="shared" si="42"/>
        <v>0</v>
      </c>
      <c r="S58" s="685" t="e">
        <f t="shared" si="42"/>
        <v>#REF!</v>
      </c>
      <c r="T58" s="686">
        <f t="shared" si="42"/>
        <v>0</v>
      </c>
      <c r="U58" s="683">
        <f t="shared" si="42"/>
        <v>0</v>
      </c>
      <c r="V58" s="683">
        <f t="shared" si="42"/>
        <v>0</v>
      </c>
      <c r="W58" s="685" t="e">
        <f t="shared" si="42"/>
        <v>#REF!</v>
      </c>
      <c r="X58" s="686">
        <f t="shared" si="42"/>
        <v>0</v>
      </c>
      <c r="Y58" s="683">
        <f t="shared" si="42"/>
        <v>0</v>
      </c>
      <c r="Z58" s="683">
        <f t="shared" si="42"/>
        <v>0</v>
      </c>
      <c r="AA58" s="685" t="e">
        <f t="shared" si="42"/>
        <v>#REF!</v>
      </c>
      <c r="AB58" s="686">
        <f t="shared" si="42"/>
        <v>0</v>
      </c>
      <c r="AC58" s="683">
        <f t="shared" si="42"/>
        <v>0</v>
      </c>
      <c r="AD58" s="683">
        <f t="shared" si="42"/>
        <v>0</v>
      </c>
      <c r="AE58" s="685" t="e">
        <f t="shared" si="42"/>
        <v>#REF!</v>
      </c>
      <c r="AF58" s="686">
        <f t="shared" si="42"/>
        <v>0</v>
      </c>
      <c r="AG58" s="683">
        <f t="shared" si="42"/>
        <v>0</v>
      </c>
      <c r="AH58" s="683">
        <f t="shared" si="42"/>
        <v>0</v>
      </c>
      <c r="AI58" s="685" t="e">
        <f t="shared" si="42"/>
        <v>#REF!</v>
      </c>
      <c r="AJ58" s="686">
        <f t="shared" si="42"/>
        <v>0</v>
      </c>
      <c r="AK58" s="683">
        <f t="shared" si="42"/>
        <v>0</v>
      </c>
      <c r="AL58" s="683">
        <f t="shared" si="42"/>
        <v>0</v>
      </c>
      <c r="AM58" s="685" t="e">
        <f t="shared" si="42"/>
        <v>#REF!</v>
      </c>
      <c r="AN58" s="686">
        <f t="shared" si="42"/>
        <v>0</v>
      </c>
      <c r="AO58" s="683">
        <f t="shared" si="42"/>
        <v>0</v>
      </c>
      <c r="AP58" s="683">
        <f t="shared" si="42"/>
        <v>0</v>
      </c>
      <c r="AQ58" s="685" t="e">
        <f t="shared" si="42"/>
        <v>#REF!</v>
      </c>
      <c r="AR58" s="686">
        <f t="shared" si="42"/>
        <v>0</v>
      </c>
      <c r="AS58" s="683">
        <f t="shared" si="42"/>
        <v>0</v>
      </c>
      <c r="AT58" s="683">
        <f t="shared" si="42"/>
        <v>0</v>
      </c>
      <c r="AU58" s="685" t="e">
        <f t="shared" si="42"/>
        <v>#REF!</v>
      </c>
      <c r="AV58" s="686">
        <f t="shared" si="42"/>
        <v>0</v>
      </c>
      <c r="AW58" s="683">
        <f t="shared" si="42"/>
        <v>0</v>
      </c>
      <c r="AX58" s="683">
        <f t="shared" si="42"/>
        <v>0</v>
      </c>
      <c r="AY58" s="685" t="e">
        <f t="shared" si="42"/>
        <v>#REF!</v>
      </c>
      <c r="AZ58" s="686">
        <f t="shared" si="42"/>
        <v>0</v>
      </c>
      <c r="BA58" s="683">
        <f t="shared" si="42"/>
        <v>0</v>
      </c>
      <c r="BB58" s="683">
        <f t="shared" si="42"/>
        <v>0</v>
      </c>
      <c r="BC58" s="685" t="e">
        <f t="shared" si="42"/>
        <v>#REF!</v>
      </c>
      <c r="BD58" s="686">
        <f t="shared" si="42"/>
        <v>0</v>
      </c>
      <c r="BE58" s="683">
        <f t="shared" si="42"/>
        <v>0</v>
      </c>
      <c r="BF58" s="683">
        <f t="shared" si="42"/>
        <v>0</v>
      </c>
      <c r="BG58" s="685" t="e">
        <f t="shared" si="42"/>
        <v>#REF!</v>
      </c>
      <c r="BH58" s="686">
        <f t="shared" si="42"/>
        <v>0</v>
      </c>
      <c r="BI58" s="683">
        <f t="shared" si="42"/>
        <v>0</v>
      </c>
      <c r="BJ58" s="683">
        <f t="shared" si="42"/>
        <v>0</v>
      </c>
      <c r="BK58" s="685" t="e">
        <f t="shared" si="42"/>
        <v>#REF!</v>
      </c>
      <c r="BL58" s="686">
        <f t="shared" si="42"/>
        <v>0</v>
      </c>
      <c r="BM58" s="683">
        <f t="shared" si="42"/>
        <v>0</v>
      </c>
      <c r="BN58" s="683">
        <f t="shared" si="42"/>
        <v>0</v>
      </c>
      <c r="BO58" s="685" t="e">
        <f t="shared" si="42"/>
        <v>#REF!</v>
      </c>
      <c r="BP58" s="686">
        <f t="shared" si="42"/>
        <v>0</v>
      </c>
      <c r="BQ58" s="683">
        <f t="shared" si="42"/>
        <v>0</v>
      </c>
      <c r="BR58" s="683">
        <f t="shared" si="42"/>
        <v>0</v>
      </c>
      <c r="BS58" s="685" t="e">
        <f t="shared" si="42"/>
        <v>#REF!</v>
      </c>
      <c r="BT58" s="686">
        <f t="shared" si="42"/>
        <v>0</v>
      </c>
      <c r="BU58" s="683">
        <f t="shared" si="42"/>
        <v>0</v>
      </c>
      <c r="BV58" s="683">
        <f t="shared" si="42"/>
        <v>0</v>
      </c>
      <c r="BW58" s="685" t="e">
        <f t="shared" si="42"/>
        <v>#REF!</v>
      </c>
      <c r="BX58" s="686">
        <f t="shared" ref="BX58:DC58" si="43">BX57+BT58</f>
        <v>0</v>
      </c>
      <c r="BY58" s="683">
        <f t="shared" si="43"/>
        <v>0</v>
      </c>
      <c r="BZ58" s="683">
        <f t="shared" si="43"/>
        <v>0</v>
      </c>
      <c r="CA58" s="685" t="e">
        <f t="shared" si="43"/>
        <v>#REF!</v>
      </c>
      <c r="CB58" s="686">
        <f t="shared" si="43"/>
        <v>0</v>
      </c>
      <c r="CC58" s="683">
        <f t="shared" si="43"/>
        <v>0</v>
      </c>
      <c r="CD58" s="683">
        <f t="shared" si="43"/>
        <v>0</v>
      </c>
      <c r="CE58" s="685" t="e">
        <f t="shared" si="43"/>
        <v>#REF!</v>
      </c>
      <c r="CF58" s="686">
        <f t="shared" si="43"/>
        <v>0</v>
      </c>
      <c r="CG58" s="683">
        <f t="shared" si="43"/>
        <v>0</v>
      </c>
      <c r="CH58" s="683">
        <f t="shared" si="43"/>
        <v>0</v>
      </c>
      <c r="CI58" s="685" t="e">
        <f t="shared" si="43"/>
        <v>#REF!</v>
      </c>
      <c r="CJ58" s="686">
        <f t="shared" si="43"/>
        <v>0</v>
      </c>
      <c r="CK58" s="683">
        <f t="shared" si="43"/>
        <v>0</v>
      </c>
      <c r="CL58" s="683">
        <f t="shared" si="43"/>
        <v>0</v>
      </c>
      <c r="CM58" s="685" t="e">
        <f t="shared" si="43"/>
        <v>#REF!</v>
      </c>
      <c r="CN58" s="686">
        <f t="shared" si="43"/>
        <v>0</v>
      </c>
      <c r="CO58" s="683">
        <f t="shared" si="43"/>
        <v>0</v>
      </c>
      <c r="CP58" s="683">
        <f t="shared" si="43"/>
        <v>0</v>
      </c>
      <c r="CQ58" s="685" t="e">
        <f t="shared" si="43"/>
        <v>#REF!</v>
      </c>
      <c r="CR58" s="686">
        <f t="shared" si="43"/>
        <v>0</v>
      </c>
      <c r="CS58" s="683">
        <f t="shared" si="43"/>
        <v>0</v>
      </c>
      <c r="CT58" s="683">
        <f t="shared" si="43"/>
        <v>0</v>
      </c>
      <c r="CU58" s="685" t="e">
        <f t="shared" si="43"/>
        <v>#REF!</v>
      </c>
      <c r="CV58" s="686">
        <f t="shared" si="43"/>
        <v>0</v>
      </c>
      <c r="CW58" s="683">
        <f t="shared" si="43"/>
        <v>0</v>
      </c>
      <c r="CX58" s="683">
        <f t="shared" si="43"/>
        <v>0</v>
      </c>
      <c r="CY58" s="685" t="e">
        <f t="shared" si="43"/>
        <v>#REF!</v>
      </c>
      <c r="CZ58" s="686">
        <f t="shared" si="43"/>
        <v>0</v>
      </c>
      <c r="DA58" s="683">
        <f t="shared" si="43"/>
        <v>0</v>
      </c>
      <c r="DB58" s="683">
        <f t="shared" si="43"/>
        <v>0</v>
      </c>
      <c r="DC58" s="685" t="e">
        <f t="shared" si="43"/>
        <v>#REF!</v>
      </c>
      <c r="DD58" s="571"/>
      <c r="DE58" s="571"/>
      <c r="DF58" s="571"/>
      <c r="DG58" s="571"/>
      <c r="DH58" s="571"/>
      <c r="DI58" s="571"/>
      <c r="DJ58" s="571"/>
      <c r="DK58" s="571"/>
    </row>
    <row r="59" spans="2:115" ht="12.75" customHeight="1">
      <c r="B59" s="633">
        <v>12</v>
      </c>
      <c r="C59" s="687" t="e">
        <f>[5]QCI!C68</f>
        <v>#REF!</v>
      </c>
      <c r="D59" s="635" t="s">
        <v>674</v>
      </c>
      <c r="E59" s="636" t="s">
        <v>675</v>
      </c>
      <c r="F59" s="637" t="e">
        <f>[5]QCI!Y68</f>
        <v>#REF!</v>
      </c>
      <c r="G59" s="638">
        <f>'[5]Percentuais do Cronograma'!G26</f>
        <v>3.8226846660066205E-2</v>
      </c>
      <c r="H59" s="639"/>
      <c r="I59" s="640"/>
      <c r="J59" s="640"/>
      <c r="K59" s="641"/>
      <c r="L59" s="642" t="e">
        <f>'[5]Percentuais do Cronograma'!H26</f>
        <v>#REF!</v>
      </c>
      <c r="M59" s="643" t="e">
        <f>L59*[5]QCI!$Y68*[5]QCI!$R68/100</f>
        <v>#REF!</v>
      </c>
      <c r="N59" s="644" t="e">
        <f>L59/100*[5]QCI!$Y68*([5]QCI!$U68+[5]QCI!$W68)</f>
        <v>#REF!</v>
      </c>
      <c r="O59" s="645" t="e">
        <f>M59+N59</f>
        <v>#REF!</v>
      </c>
      <c r="P59" s="646" t="e">
        <f>'[5]Percentuais do Cronograma'!L26</f>
        <v>#REF!</v>
      </c>
      <c r="Q59" s="647" t="e">
        <f>P59*[5]QCI!$Y68*[5]QCI!$R68/100</f>
        <v>#REF!</v>
      </c>
      <c r="R59" s="647" t="e">
        <f>P59/100*[5]QCI!$Y68*([5]QCI!$U68+[5]QCI!$W68)</f>
        <v>#REF!</v>
      </c>
      <c r="S59" s="648" t="e">
        <f>Q59+R59</f>
        <v>#REF!</v>
      </c>
      <c r="T59" s="646">
        <f>'[5]Percentuais do Cronograma'!P26</f>
        <v>4.1666666666600003</v>
      </c>
      <c r="U59" s="647" t="e">
        <f>T59*[5]QCI!$Y68*[5]QCI!$R68/100</f>
        <v>#REF!</v>
      </c>
      <c r="V59" s="647" t="e">
        <f>T59/100*[5]QCI!$Y68*([5]QCI!$U68+[5]QCI!$W68)</f>
        <v>#REF!</v>
      </c>
      <c r="W59" s="648" t="e">
        <f>U59+V59</f>
        <v>#REF!</v>
      </c>
      <c r="X59" s="646">
        <f>'[5]Percentuais do Cronograma'!T26</f>
        <v>4.1666666666600003</v>
      </c>
      <c r="Y59" s="647" t="e">
        <f>X59*[5]QCI!$Y68*[5]QCI!$R68/100</f>
        <v>#REF!</v>
      </c>
      <c r="Z59" s="647" t="e">
        <f>X59/100*[5]QCI!$Y68*([5]QCI!$U68+[5]QCI!$W68)</f>
        <v>#REF!</v>
      </c>
      <c r="AA59" s="648" t="e">
        <f>Y59+Z59</f>
        <v>#REF!</v>
      </c>
      <c r="AB59" s="646">
        <f>'[5]Percentuais do Cronograma'!X26</f>
        <v>4.1666666666600003</v>
      </c>
      <c r="AC59" s="647" t="e">
        <f>AB59*[5]QCI!$Y68*[5]QCI!$R68/100</f>
        <v>#REF!</v>
      </c>
      <c r="AD59" s="647" t="e">
        <f>AB59/100*[5]QCI!$Y68*([5]QCI!$U68+[5]QCI!$W68)</f>
        <v>#REF!</v>
      </c>
      <c r="AE59" s="648" t="e">
        <f>AC59+AD59</f>
        <v>#REF!</v>
      </c>
      <c r="AF59" s="646">
        <f>'[5]Percentuais do Cronograma'!AB26</f>
        <v>4.1666666666600003</v>
      </c>
      <c r="AG59" s="647" t="e">
        <f>AF59*[5]QCI!$Y68*[5]QCI!$R68/100</f>
        <v>#REF!</v>
      </c>
      <c r="AH59" s="647" t="e">
        <f>AF59/100*[5]QCI!$Y68*([5]QCI!$U68+[5]QCI!$W68)</f>
        <v>#REF!</v>
      </c>
      <c r="AI59" s="648" t="e">
        <f>AG59+AH59</f>
        <v>#REF!</v>
      </c>
      <c r="AJ59" s="646">
        <f>'[5]Percentuais do Cronograma'!AF26</f>
        <v>4.1666666666600003</v>
      </c>
      <c r="AK59" s="647" t="e">
        <f>AJ59*[5]QCI!$Y68*[5]QCI!$R68/100</f>
        <v>#REF!</v>
      </c>
      <c r="AL59" s="647" t="e">
        <f>AJ59/100*[5]QCI!$Y68*([5]QCI!$U68+[5]QCI!$W68)</f>
        <v>#REF!</v>
      </c>
      <c r="AM59" s="648" t="e">
        <f>AK59+AL59</f>
        <v>#REF!</v>
      </c>
      <c r="AN59" s="646">
        <f>'[5]Percentuais do Cronograma'!AJ26</f>
        <v>4.1666666666600003</v>
      </c>
      <c r="AO59" s="647" t="e">
        <f>AN59*[5]QCI!$Y68*[5]QCI!$R68/100</f>
        <v>#REF!</v>
      </c>
      <c r="AP59" s="647" t="e">
        <f>AN59/100*[5]QCI!$Y68*([5]QCI!$U68+[5]QCI!$W68)</f>
        <v>#REF!</v>
      </c>
      <c r="AQ59" s="648" t="e">
        <f>AO59+AP59</f>
        <v>#REF!</v>
      </c>
      <c r="AR59" s="646">
        <f>'[5]Percentuais do Cronograma'!AN26</f>
        <v>4.1666666666600003</v>
      </c>
      <c r="AS59" s="647" t="e">
        <f>AR59*[5]QCI!$Y68*[5]QCI!$R68/100</f>
        <v>#REF!</v>
      </c>
      <c r="AT59" s="647" t="e">
        <f>AR59/100*[5]QCI!$Y68*([5]QCI!$U68+[5]QCI!$W68)</f>
        <v>#REF!</v>
      </c>
      <c r="AU59" s="648" t="e">
        <f>AS59+AT59</f>
        <v>#REF!</v>
      </c>
      <c r="AV59" s="646">
        <f>'[5]Percentuais do Cronograma'!AR26</f>
        <v>4.1666666666600003</v>
      </c>
      <c r="AW59" s="647" t="e">
        <f>AV59*[5]QCI!$Y68*[5]QCI!$R68/100</f>
        <v>#REF!</v>
      </c>
      <c r="AX59" s="647" t="e">
        <f>AV59/100*[5]QCI!$Y68*([5]QCI!$U68+[5]QCI!$W68)</f>
        <v>#REF!</v>
      </c>
      <c r="AY59" s="648" t="e">
        <f>AW59+AX59</f>
        <v>#REF!</v>
      </c>
      <c r="AZ59" s="646">
        <f>'[5]Percentuais do Cronograma'!AV26</f>
        <v>4.1666666666600003</v>
      </c>
      <c r="BA59" s="647" t="e">
        <f>AZ59*[5]QCI!$Y68*[5]QCI!$R68/100</f>
        <v>#REF!</v>
      </c>
      <c r="BB59" s="647" t="e">
        <f>AZ59/100*[5]QCI!$Y68*([5]QCI!$U68+[5]QCI!$W68)</f>
        <v>#REF!</v>
      </c>
      <c r="BC59" s="648" t="e">
        <f>BA59+BB59</f>
        <v>#REF!</v>
      </c>
      <c r="BD59" s="646">
        <f>'[5]Percentuais do Cronograma'!AZ26</f>
        <v>4.1666666666600003</v>
      </c>
      <c r="BE59" s="647" t="e">
        <f>BD59*[5]QCI!$Y68*[5]QCI!$R68/100</f>
        <v>#REF!</v>
      </c>
      <c r="BF59" s="647" t="e">
        <f>BD59/100*[5]QCI!$Y68*([5]QCI!$U68+[5]QCI!$W68)</f>
        <v>#REF!</v>
      </c>
      <c r="BG59" s="648" t="e">
        <f>BE59+BF59</f>
        <v>#REF!</v>
      </c>
      <c r="BH59" s="646">
        <f>'[5]Percentuais do Cronograma'!BD26</f>
        <v>4.1666666666600003</v>
      </c>
      <c r="BI59" s="647" t="e">
        <f>BH59*[5]QCI!$Y68*[5]QCI!$R68/100</f>
        <v>#REF!</v>
      </c>
      <c r="BJ59" s="647" t="e">
        <f>BH59/100*[5]QCI!$Y68*([5]QCI!$U68+[5]QCI!$W68)</f>
        <v>#REF!</v>
      </c>
      <c r="BK59" s="648" t="e">
        <f>BI59+BJ59</f>
        <v>#REF!</v>
      </c>
      <c r="BL59" s="646">
        <f>'[5]Percentuais do Cronograma'!BH26</f>
        <v>4.1666666666600003</v>
      </c>
      <c r="BM59" s="647" t="e">
        <f>BL59*[5]QCI!$Y68*[5]QCI!$R68/100</f>
        <v>#REF!</v>
      </c>
      <c r="BN59" s="647" t="e">
        <f>BL59/100*[5]QCI!$Y68*([5]QCI!$U68+[5]QCI!$W68)</f>
        <v>#REF!</v>
      </c>
      <c r="BO59" s="648" t="e">
        <f>BM59+BN59</f>
        <v>#REF!</v>
      </c>
      <c r="BP59" s="646">
        <f>'[5]Percentuais do Cronograma'!BL26</f>
        <v>4.1666666666600003</v>
      </c>
      <c r="BQ59" s="647" t="e">
        <f>BP59*[5]QCI!$Y68*[5]QCI!$R68/100</f>
        <v>#REF!</v>
      </c>
      <c r="BR59" s="647" t="e">
        <f>BP59/100*[5]QCI!$Y68*([5]QCI!$U68+[5]QCI!$W68)</f>
        <v>#REF!</v>
      </c>
      <c r="BS59" s="648" t="e">
        <f>BQ59+BR59</f>
        <v>#REF!</v>
      </c>
      <c r="BT59" s="646">
        <f>'[5]Percentuais do Cronograma'!BP26</f>
        <v>4.1666666666600003</v>
      </c>
      <c r="BU59" s="647" t="e">
        <f>BT59*[5]QCI!$Y68*[5]QCI!$R68/100</f>
        <v>#REF!</v>
      </c>
      <c r="BV59" s="647" t="e">
        <f>BT59/100*[5]QCI!$Y68*([5]QCI!$U68+[5]QCI!$W68)</f>
        <v>#REF!</v>
      </c>
      <c r="BW59" s="648" t="e">
        <f>BU59+BV59</f>
        <v>#REF!</v>
      </c>
      <c r="BX59" s="646">
        <f>'[5]Percentuais do Cronograma'!BT26</f>
        <v>4.1666666666600003</v>
      </c>
      <c r="BY59" s="647" t="e">
        <f>BX59*[5]QCI!$Y68*[5]QCI!$R68/100</f>
        <v>#REF!</v>
      </c>
      <c r="BZ59" s="647" t="e">
        <f>BX59/100*[5]QCI!$Y68*([5]QCI!$U68+[5]QCI!$W68)</f>
        <v>#REF!</v>
      </c>
      <c r="CA59" s="648" t="e">
        <f>BY59+BZ59</f>
        <v>#REF!</v>
      </c>
      <c r="CB59" s="646">
        <f>'[5]Percentuais do Cronograma'!BX26</f>
        <v>4.1666666666600003</v>
      </c>
      <c r="CC59" s="647" t="e">
        <f>CB59*[5]QCI!$Y68*[5]QCI!$R68/100</f>
        <v>#REF!</v>
      </c>
      <c r="CD59" s="647" t="e">
        <f>CB59/100*[5]QCI!$Y68*([5]QCI!$U68+[5]QCI!$W68)</f>
        <v>#REF!</v>
      </c>
      <c r="CE59" s="648" t="e">
        <f>CC59+CD59</f>
        <v>#REF!</v>
      </c>
      <c r="CF59" s="646">
        <f>'[5]Percentuais do Cronograma'!CB26</f>
        <v>4.1666666666600003</v>
      </c>
      <c r="CG59" s="647" t="e">
        <f>CF59*[5]QCI!$Y68*[5]QCI!$R68/100</f>
        <v>#REF!</v>
      </c>
      <c r="CH59" s="647" t="e">
        <f>CF59/100*[5]QCI!$Y68*([5]QCI!$U68+[5]QCI!$W68)</f>
        <v>#REF!</v>
      </c>
      <c r="CI59" s="648" t="e">
        <f>CG59+CH59</f>
        <v>#REF!</v>
      </c>
      <c r="CJ59" s="646">
        <f>'[5]Percentuais do Cronograma'!CF26</f>
        <v>4.1666666666600003</v>
      </c>
      <c r="CK59" s="647" t="e">
        <f>CJ59*[5]QCI!$Y68*[5]QCI!$R68/100</f>
        <v>#REF!</v>
      </c>
      <c r="CL59" s="647" t="e">
        <f>CJ59/100*[5]QCI!$Y68*([5]QCI!$U68+[5]QCI!$W68)</f>
        <v>#REF!</v>
      </c>
      <c r="CM59" s="648" t="e">
        <f>CK59+CL59</f>
        <v>#REF!</v>
      </c>
      <c r="CN59" s="646">
        <f>'[5]Percentuais do Cronograma'!CJ26</f>
        <v>4.1666666666600003</v>
      </c>
      <c r="CO59" s="647" t="e">
        <f>CN59*[5]QCI!$Y68*[5]QCI!$R68/100</f>
        <v>#REF!</v>
      </c>
      <c r="CP59" s="647" t="e">
        <f>CN59/100*[5]QCI!$Y68*([5]QCI!$U68+[5]QCI!$W68)</f>
        <v>#REF!</v>
      </c>
      <c r="CQ59" s="648" t="e">
        <f>CO59+CP59</f>
        <v>#REF!</v>
      </c>
      <c r="CR59" s="646">
        <f>'[5]Percentuais do Cronograma'!CN26</f>
        <v>4.1666666666600003</v>
      </c>
      <c r="CS59" s="647" t="e">
        <f>CR59*[5]QCI!$Y68*[5]QCI!$R68/100</f>
        <v>#REF!</v>
      </c>
      <c r="CT59" s="647" t="e">
        <f>CR59/100*[5]QCI!$Y68*([5]QCI!$U68+[5]QCI!$W68)</f>
        <v>#REF!</v>
      </c>
      <c r="CU59" s="648" t="e">
        <f>CS59+CT59</f>
        <v>#REF!</v>
      </c>
      <c r="CV59" s="646">
        <f>'[5]Percentuais do Cronograma'!CR26</f>
        <v>4.1666666666600003</v>
      </c>
      <c r="CW59" s="647" t="e">
        <f>CV59*[5]QCI!$Y68*[5]QCI!$R68/100</f>
        <v>#REF!</v>
      </c>
      <c r="CX59" s="647" t="e">
        <f>CV59/100*[5]QCI!$Y68*([5]QCI!$U68+[5]QCI!$W68)</f>
        <v>#REF!</v>
      </c>
      <c r="CY59" s="648" t="e">
        <f>CW59+CX59</f>
        <v>#REF!</v>
      </c>
      <c r="CZ59" s="646">
        <f>'[5]Percentuais do Cronograma'!CV26</f>
        <v>4.1666666666600003</v>
      </c>
      <c r="DA59" s="647" t="e">
        <f>CZ59*[5]QCI!$Y68*[5]QCI!$R68/100</f>
        <v>#REF!</v>
      </c>
      <c r="DB59" s="647" t="e">
        <f>CZ59/100*[5]QCI!$Y68*([5]QCI!$U68+[5]QCI!$W68)</f>
        <v>#REF!</v>
      </c>
      <c r="DC59" s="648" t="e">
        <f>DA59+DB59</f>
        <v>#REF!</v>
      </c>
      <c r="DD59" s="571"/>
      <c r="DE59" s="571"/>
      <c r="DF59" s="571"/>
      <c r="DG59" s="571"/>
      <c r="DH59" s="571"/>
      <c r="DI59" s="571"/>
      <c r="DJ59" s="571"/>
      <c r="DK59" s="571"/>
    </row>
    <row r="60" spans="2:115" ht="12.75" customHeight="1">
      <c r="B60" s="649"/>
      <c r="C60" s="650"/>
      <c r="D60" s="651" t="s">
        <v>674</v>
      </c>
      <c r="E60" s="652" t="s">
        <v>676</v>
      </c>
      <c r="F60" s="653">
        <f>IF(F61&lt;&gt;0,F59-F61,0)</f>
        <v>0</v>
      </c>
      <c r="G60" s="654"/>
      <c r="H60" s="655"/>
      <c r="I60" s="656"/>
      <c r="J60" s="656"/>
      <c r="K60" s="657"/>
      <c r="L60" s="658" t="e">
        <f t="shared" ref="L60:BW60" si="44">L59+H60</f>
        <v>#REF!</v>
      </c>
      <c r="M60" s="658" t="e">
        <f t="shared" si="44"/>
        <v>#REF!</v>
      </c>
      <c r="N60" s="659" t="e">
        <f t="shared" si="44"/>
        <v>#REF!</v>
      </c>
      <c r="O60" s="660" t="e">
        <f t="shared" si="44"/>
        <v>#REF!</v>
      </c>
      <c r="P60" s="661" t="e">
        <f t="shared" si="44"/>
        <v>#REF!</v>
      </c>
      <c r="Q60" s="662" t="e">
        <f t="shared" si="44"/>
        <v>#REF!</v>
      </c>
      <c r="R60" s="663" t="e">
        <f t="shared" si="44"/>
        <v>#REF!</v>
      </c>
      <c r="S60" s="664" t="e">
        <f t="shared" si="44"/>
        <v>#REF!</v>
      </c>
      <c r="T60" s="661" t="e">
        <f t="shared" si="44"/>
        <v>#REF!</v>
      </c>
      <c r="U60" s="662" t="e">
        <f t="shared" si="44"/>
        <v>#REF!</v>
      </c>
      <c r="V60" s="663" t="e">
        <f t="shared" si="44"/>
        <v>#REF!</v>
      </c>
      <c r="W60" s="664" t="e">
        <f t="shared" si="44"/>
        <v>#REF!</v>
      </c>
      <c r="X60" s="661" t="e">
        <f t="shared" si="44"/>
        <v>#REF!</v>
      </c>
      <c r="Y60" s="662" t="e">
        <f t="shared" si="44"/>
        <v>#REF!</v>
      </c>
      <c r="Z60" s="663" t="e">
        <f t="shared" si="44"/>
        <v>#REF!</v>
      </c>
      <c r="AA60" s="664" t="e">
        <f t="shared" si="44"/>
        <v>#REF!</v>
      </c>
      <c r="AB60" s="661" t="e">
        <f t="shared" si="44"/>
        <v>#REF!</v>
      </c>
      <c r="AC60" s="662" t="e">
        <f t="shared" si="44"/>
        <v>#REF!</v>
      </c>
      <c r="AD60" s="663" t="e">
        <f t="shared" si="44"/>
        <v>#REF!</v>
      </c>
      <c r="AE60" s="664" t="e">
        <f t="shared" si="44"/>
        <v>#REF!</v>
      </c>
      <c r="AF60" s="661" t="e">
        <f t="shared" si="44"/>
        <v>#REF!</v>
      </c>
      <c r="AG60" s="662" t="e">
        <f t="shared" si="44"/>
        <v>#REF!</v>
      </c>
      <c r="AH60" s="663" t="e">
        <f t="shared" si="44"/>
        <v>#REF!</v>
      </c>
      <c r="AI60" s="664" t="e">
        <f t="shared" si="44"/>
        <v>#REF!</v>
      </c>
      <c r="AJ60" s="661" t="e">
        <f t="shared" si="44"/>
        <v>#REF!</v>
      </c>
      <c r="AK60" s="662" t="e">
        <f t="shared" si="44"/>
        <v>#REF!</v>
      </c>
      <c r="AL60" s="663" t="e">
        <f t="shared" si="44"/>
        <v>#REF!</v>
      </c>
      <c r="AM60" s="664" t="e">
        <f t="shared" si="44"/>
        <v>#REF!</v>
      </c>
      <c r="AN60" s="661" t="e">
        <f t="shared" si="44"/>
        <v>#REF!</v>
      </c>
      <c r="AO60" s="662" t="e">
        <f t="shared" si="44"/>
        <v>#REF!</v>
      </c>
      <c r="AP60" s="663" t="e">
        <f t="shared" si="44"/>
        <v>#REF!</v>
      </c>
      <c r="AQ60" s="664" t="e">
        <f t="shared" si="44"/>
        <v>#REF!</v>
      </c>
      <c r="AR60" s="661" t="e">
        <f t="shared" si="44"/>
        <v>#REF!</v>
      </c>
      <c r="AS60" s="662" t="e">
        <f t="shared" si="44"/>
        <v>#REF!</v>
      </c>
      <c r="AT60" s="663" t="e">
        <f t="shared" si="44"/>
        <v>#REF!</v>
      </c>
      <c r="AU60" s="664" t="e">
        <f t="shared" si="44"/>
        <v>#REF!</v>
      </c>
      <c r="AV60" s="661" t="e">
        <f t="shared" si="44"/>
        <v>#REF!</v>
      </c>
      <c r="AW60" s="662" t="e">
        <f t="shared" si="44"/>
        <v>#REF!</v>
      </c>
      <c r="AX60" s="663" t="e">
        <f t="shared" si="44"/>
        <v>#REF!</v>
      </c>
      <c r="AY60" s="664" t="e">
        <f t="shared" si="44"/>
        <v>#REF!</v>
      </c>
      <c r="AZ60" s="661" t="e">
        <f t="shared" si="44"/>
        <v>#REF!</v>
      </c>
      <c r="BA60" s="662" t="e">
        <f t="shared" si="44"/>
        <v>#REF!</v>
      </c>
      <c r="BB60" s="663" t="e">
        <f t="shared" si="44"/>
        <v>#REF!</v>
      </c>
      <c r="BC60" s="664" t="e">
        <f t="shared" si="44"/>
        <v>#REF!</v>
      </c>
      <c r="BD60" s="661" t="e">
        <f t="shared" si="44"/>
        <v>#REF!</v>
      </c>
      <c r="BE60" s="662" t="e">
        <f t="shared" si="44"/>
        <v>#REF!</v>
      </c>
      <c r="BF60" s="663" t="e">
        <f t="shared" si="44"/>
        <v>#REF!</v>
      </c>
      <c r="BG60" s="664" t="e">
        <f t="shared" si="44"/>
        <v>#REF!</v>
      </c>
      <c r="BH60" s="661" t="e">
        <f t="shared" si="44"/>
        <v>#REF!</v>
      </c>
      <c r="BI60" s="662" t="e">
        <f t="shared" si="44"/>
        <v>#REF!</v>
      </c>
      <c r="BJ60" s="663" t="e">
        <f t="shared" si="44"/>
        <v>#REF!</v>
      </c>
      <c r="BK60" s="664" t="e">
        <f t="shared" si="44"/>
        <v>#REF!</v>
      </c>
      <c r="BL60" s="661" t="e">
        <f t="shared" si="44"/>
        <v>#REF!</v>
      </c>
      <c r="BM60" s="662" t="e">
        <f t="shared" si="44"/>
        <v>#REF!</v>
      </c>
      <c r="BN60" s="663" t="e">
        <f t="shared" si="44"/>
        <v>#REF!</v>
      </c>
      <c r="BO60" s="664" t="e">
        <f t="shared" si="44"/>
        <v>#REF!</v>
      </c>
      <c r="BP60" s="661" t="e">
        <f t="shared" si="44"/>
        <v>#REF!</v>
      </c>
      <c r="BQ60" s="662" t="e">
        <f t="shared" si="44"/>
        <v>#REF!</v>
      </c>
      <c r="BR60" s="663" t="e">
        <f t="shared" si="44"/>
        <v>#REF!</v>
      </c>
      <c r="BS60" s="664" t="e">
        <f t="shared" si="44"/>
        <v>#REF!</v>
      </c>
      <c r="BT60" s="661" t="e">
        <f t="shared" si="44"/>
        <v>#REF!</v>
      </c>
      <c r="BU60" s="662" t="e">
        <f t="shared" si="44"/>
        <v>#REF!</v>
      </c>
      <c r="BV60" s="663" t="e">
        <f t="shared" si="44"/>
        <v>#REF!</v>
      </c>
      <c r="BW60" s="664" t="e">
        <f t="shared" si="44"/>
        <v>#REF!</v>
      </c>
      <c r="BX60" s="661" t="e">
        <f t="shared" ref="BX60:DC60" si="45">BX59+BT60</f>
        <v>#REF!</v>
      </c>
      <c r="BY60" s="662" t="e">
        <f t="shared" si="45"/>
        <v>#REF!</v>
      </c>
      <c r="BZ60" s="663" t="e">
        <f t="shared" si="45"/>
        <v>#REF!</v>
      </c>
      <c r="CA60" s="664" t="e">
        <f t="shared" si="45"/>
        <v>#REF!</v>
      </c>
      <c r="CB60" s="661" t="e">
        <f t="shared" si="45"/>
        <v>#REF!</v>
      </c>
      <c r="CC60" s="662" t="e">
        <f t="shared" si="45"/>
        <v>#REF!</v>
      </c>
      <c r="CD60" s="663" t="e">
        <f t="shared" si="45"/>
        <v>#REF!</v>
      </c>
      <c r="CE60" s="664" t="e">
        <f t="shared" si="45"/>
        <v>#REF!</v>
      </c>
      <c r="CF60" s="661" t="e">
        <f t="shared" si="45"/>
        <v>#REF!</v>
      </c>
      <c r="CG60" s="662" t="e">
        <f t="shared" si="45"/>
        <v>#REF!</v>
      </c>
      <c r="CH60" s="663" t="e">
        <f t="shared" si="45"/>
        <v>#REF!</v>
      </c>
      <c r="CI60" s="664" t="e">
        <f t="shared" si="45"/>
        <v>#REF!</v>
      </c>
      <c r="CJ60" s="661" t="e">
        <f t="shared" si="45"/>
        <v>#REF!</v>
      </c>
      <c r="CK60" s="662" t="e">
        <f t="shared" si="45"/>
        <v>#REF!</v>
      </c>
      <c r="CL60" s="663" t="e">
        <f t="shared" si="45"/>
        <v>#REF!</v>
      </c>
      <c r="CM60" s="664" t="e">
        <f t="shared" si="45"/>
        <v>#REF!</v>
      </c>
      <c r="CN60" s="661" t="e">
        <f t="shared" si="45"/>
        <v>#REF!</v>
      </c>
      <c r="CO60" s="662" t="e">
        <f t="shared" si="45"/>
        <v>#REF!</v>
      </c>
      <c r="CP60" s="663" t="e">
        <f t="shared" si="45"/>
        <v>#REF!</v>
      </c>
      <c r="CQ60" s="664" t="e">
        <f t="shared" si="45"/>
        <v>#REF!</v>
      </c>
      <c r="CR60" s="661" t="e">
        <f t="shared" si="45"/>
        <v>#REF!</v>
      </c>
      <c r="CS60" s="662" t="e">
        <f t="shared" si="45"/>
        <v>#REF!</v>
      </c>
      <c r="CT60" s="663" t="e">
        <f t="shared" si="45"/>
        <v>#REF!</v>
      </c>
      <c r="CU60" s="664" t="e">
        <f t="shared" si="45"/>
        <v>#REF!</v>
      </c>
      <c r="CV60" s="661" t="e">
        <f t="shared" si="45"/>
        <v>#REF!</v>
      </c>
      <c r="CW60" s="662" t="e">
        <f t="shared" si="45"/>
        <v>#REF!</v>
      </c>
      <c r="CX60" s="663" t="e">
        <f t="shared" si="45"/>
        <v>#REF!</v>
      </c>
      <c r="CY60" s="664" t="e">
        <f t="shared" si="45"/>
        <v>#REF!</v>
      </c>
      <c r="CZ60" s="661" t="e">
        <f t="shared" si="45"/>
        <v>#REF!</v>
      </c>
      <c r="DA60" s="662" t="e">
        <f t="shared" si="45"/>
        <v>#REF!</v>
      </c>
      <c r="DB60" s="663" t="e">
        <f t="shared" si="45"/>
        <v>#REF!</v>
      </c>
      <c r="DC60" s="664" t="e">
        <f t="shared" si="45"/>
        <v>#REF!</v>
      </c>
      <c r="DD60" s="571"/>
      <c r="DE60" s="571"/>
      <c r="DF60" s="571"/>
      <c r="DG60" s="571"/>
      <c r="DH60" s="571"/>
      <c r="DI60" s="571"/>
      <c r="DJ60" s="571"/>
      <c r="DK60" s="571"/>
    </row>
    <row r="61" spans="2:115" ht="12.75" customHeight="1">
      <c r="B61" s="649"/>
      <c r="C61" s="650"/>
      <c r="D61" s="665" t="s">
        <v>677</v>
      </c>
      <c r="E61" s="666" t="s">
        <v>678</v>
      </c>
      <c r="F61" s="667"/>
      <c r="G61" s="668">
        <f>IF(F61=0,0,F61/F$115)</f>
        <v>0</v>
      </c>
      <c r="H61" s="669"/>
      <c r="I61" s="670"/>
      <c r="J61" s="670"/>
      <c r="K61" s="671"/>
      <c r="L61" s="672">
        <f>IF(O61&lt;&gt;0,(O61/$F61)*100,0)</f>
        <v>0</v>
      </c>
      <c r="M61" s="672">
        <f>ROUND(O61*[5]QCI!$R$16,2)</f>
        <v>0</v>
      </c>
      <c r="N61" s="673">
        <f>O61-M61</f>
        <v>0</v>
      </c>
      <c r="O61" s="674"/>
      <c r="P61" s="675">
        <f>IF(S61&lt;&gt;0,(S61/$F61)*100,0)</f>
        <v>0</v>
      </c>
      <c r="Q61" s="672">
        <f>ROUND(S61*[5]QCI!$R$16,2)</f>
        <v>0</v>
      </c>
      <c r="R61" s="672">
        <f>S61-Q61</f>
        <v>0</v>
      </c>
      <c r="S61" s="674"/>
      <c r="T61" s="675">
        <f>IF(W61&lt;&gt;0,(W61/$F61)*100,0)</f>
        <v>0</v>
      </c>
      <c r="U61" s="672">
        <f>ROUND(W61*[5]QCI!$R$16,2)</f>
        <v>0</v>
      </c>
      <c r="V61" s="672">
        <f>W61-U61</f>
        <v>0</v>
      </c>
      <c r="W61" s="674"/>
      <c r="X61" s="675">
        <f>IF(AA61&lt;&gt;0,(AA61/$F61)*100,0)</f>
        <v>0</v>
      </c>
      <c r="Y61" s="672">
        <f>ROUND(AA61*[5]QCI!$R$16,2)</f>
        <v>0</v>
      </c>
      <c r="Z61" s="672">
        <f>AA61-Y61</f>
        <v>0</v>
      </c>
      <c r="AA61" s="674"/>
      <c r="AB61" s="675">
        <f>IF(AE61&lt;&gt;0,(AE61/$F61)*100,0)</f>
        <v>0</v>
      </c>
      <c r="AC61" s="672">
        <f>ROUND(AE61*[5]QCI!$R$16,2)</f>
        <v>0</v>
      </c>
      <c r="AD61" s="672">
        <f>AE61-AC61</f>
        <v>0</v>
      </c>
      <c r="AE61" s="674"/>
      <c r="AF61" s="675">
        <f>IF(AI61&lt;&gt;0,(AI61/$F61)*100,0)</f>
        <v>0</v>
      </c>
      <c r="AG61" s="672">
        <f>ROUND(AI61*[5]QCI!$R$16,2)</f>
        <v>0</v>
      </c>
      <c r="AH61" s="672">
        <f>AI61-AG61</f>
        <v>0</v>
      </c>
      <c r="AI61" s="674"/>
      <c r="AJ61" s="675">
        <f>IF(AM61&lt;&gt;0,(AM61/$F61)*100,0)</f>
        <v>0</v>
      </c>
      <c r="AK61" s="672">
        <f>ROUND(AM61*[5]QCI!$R$16,2)</f>
        <v>0</v>
      </c>
      <c r="AL61" s="672">
        <f>AM61-AK61</f>
        <v>0</v>
      </c>
      <c r="AM61" s="674"/>
      <c r="AN61" s="675">
        <f>IF(AQ61&lt;&gt;0,(AQ61/$F61)*100,0)</f>
        <v>0</v>
      </c>
      <c r="AO61" s="672">
        <f>ROUND(AQ61*[5]QCI!$R$16,2)</f>
        <v>0</v>
      </c>
      <c r="AP61" s="672">
        <f>AQ61-AO61</f>
        <v>0</v>
      </c>
      <c r="AQ61" s="674"/>
      <c r="AR61" s="675">
        <f>IF(AU61&lt;&gt;0,(AU61/$F61)*100,0)</f>
        <v>0</v>
      </c>
      <c r="AS61" s="672">
        <f>ROUND(AU61*[5]QCI!$R$16,2)</f>
        <v>0</v>
      </c>
      <c r="AT61" s="672">
        <f>AU61-AS61</f>
        <v>0</v>
      </c>
      <c r="AU61" s="674"/>
      <c r="AV61" s="675">
        <f>IF(AY61&lt;&gt;0,(AY61/$F61)*100,0)</f>
        <v>0</v>
      </c>
      <c r="AW61" s="672">
        <f>ROUND(AY61*[5]QCI!$R$16,2)</f>
        <v>0</v>
      </c>
      <c r="AX61" s="672">
        <f>AY61-AW61</f>
        <v>0</v>
      </c>
      <c r="AY61" s="674"/>
      <c r="AZ61" s="675">
        <f>IF(BC61&lt;&gt;0,(BC61/$F61)*100,0)</f>
        <v>0</v>
      </c>
      <c r="BA61" s="672">
        <f>ROUND(BC61*[5]QCI!$R$16,2)</f>
        <v>0</v>
      </c>
      <c r="BB61" s="672">
        <f>BC61-BA61</f>
        <v>0</v>
      </c>
      <c r="BC61" s="674"/>
      <c r="BD61" s="675">
        <f>IF(BG61&lt;&gt;0,(BG61/$F61)*100,0)</f>
        <v>0</v>
      </c>
      <c r="BE61" s="672">
        <f>ROUND(BG61*[5]QCI!$R$16,2)</f>
        <v>0</v>
      </c>
      <c r="BF61" s="672">
        <f>BG61-BE61</f>
        <v>0</v>
      </c>
      <c r="BG61" s="674"/>
      <c r="BH61" s="675">
        <f>IF(BK61&lt;&gt;0,(BK61/$F61)*100,0)</f>
        <v>0</v>
      </c>
      <c r="BI61" s="672">
        <f>ROUND(BK61*[5]QCI!$R$16,2)</f>
        <v>0</v>
      </c>
      <c r="BJ61" s="672">
        <f>BK61-BI61</f>
        <v>0</v>
      </c>
      <c r="BK61" s="674"/>
      <c r="BL61" s="675">
        <f>IF(BO61&lt;&gt;0,(BO61/$F61)*100,0)</f>
        <v>0</v>
      </c>
      <c r="BM61" s="672">
        <f>ROUND(BO61*[5]QCI!$R$16,2)</f>
        <v>0</v>
      </c>
      <c r="BN61" s="672">
        <f>BO61-BM61</f>
        <v>0</v>
      </c>
      <c r="BO61" s="674"/>
      <c r="BP61" s="675">
        <f>IF(BS61&lt;&gt;0,(BS61/$F61)*100,0)</f>
        <v>0</v>
      </c>
      <c r="BQ61" s="672">
        <f>ROUND(BS61*[5]QCI!$R$16,2)</f>
        <v>0</v>
      </c>
      <c r="BR61" s="672">
        <f>BS61-BQ61</f>
        <v>0</v>
      </c>
      <c r="BS61" s="674"/>
      <c r="BT61" s="675">
        <f>IF(BW61&lt;&gt;0,(BW61/$F61)*100,0)</f>
        <v>0</v>
      </c>
      <c r="BU61" s="672">
        <f>ROUND(BW61*[5]QCI!$R$16,2)</f>
        <v>0</v>
      </c>
      <c r="BV61" s="672">
        <f>BW61-BU61</f>
        <v>0</v>
      </c>
      <c r="BW61" s="674"/>
      <c r="BX61" s="675">
        <f>IF(CA61&lt;&gt;0,(CA61/$F61)*100,0)</f>
        <v>0</v>
      </c>
      <c r="BY61" s="672">
        <f>ROUND(CA61*[5]QCI!$R$16,2)</f>
        <v>0</v>
      </c>
      <c r="BZ61" s="672">
        <f>CA61-BY61</f>
        <v>0</v>
      </c>
      <c r="CA61" s="674"/>
      <c r="CB61" s="675">
        <f>IF(CE61&lt;&gt;0,(CE61/$F61)*100,0)</f>
        <v>0</v>
      </c>
      <c r="CC61" s="672">
        <f>ROUND(CE61*[5]QCI!$R$16,2)</f>
        <v>0</v>
      </c>
      <c r="CD61" s="672">
        <f>CE61-CC61</f>
        <v>0</v>
      </c>
      <c r="CE61" s="674"/>
      <c r="CF61" s="675">
        <f>IF(CI61&lt;&gt;0,(CI61/$F61)*100,0)</f>
        <v>0</v>
      </c>
      <c r="CG61" s="672">
        <f>ROUND(CI61*[5]QCI!$R$16,2)</f>
        <v>0</v>
      </c>
      <c r="CH61" s="672">
        <f>CI61-CG61</f>
        <v>0</v>
      </c>
      <c r="CI61" s="674"/>
      <c r="CJ61" s="675">
        <f>IF(CM61&lt;&gt;0,(CM61/$F61)*100,0)</f>
        <v>0</v>
      </c>
      <c r="CK61" s="672">
        <f>ROUND(CM61*[5]QCI!$R$16,2)</f>
        <v>0</v>
      </c>
      <c r="CL61" s="672">
        <f>CM61-CK61</f>
        <v>0</v>
      </c>
      <c r="CM61" s="674"/>
      <c r="CN61" s="675">
        <f>IF(CQ61&lt;&gt;0,(CQ61/$F61)*100,0)</f>
        <v>0</v>
      </c>
      <c r="CO61" s="672">
        <f>ROUND(CQ61*[5]QCI!$R$16,2)</f>
        <v>0</v>
      </c>
      <c r="CP61" s="672">
        <f>CQ61-CO61</f>
        <v>0</v>
      </c>
      <c r="CQ61" s="674"/>
      <c r="CR61" s="675">
        <f>IF(CU61&lt;&gt;0,(CU61/$F61)*100,0)</f>
        <v>0</v>
      </c>
      <c r="CS61" s="672">
        <f>ROUND(CU61*[5]QCI!$R$16,2)</f>
        <v>0</v>
      </c>
      <c r="CT61" s="672">
        <f>CU61-CS61</f>
        <v>0</v>
      </c>
      <c r="CU61" s="674"/>
      <c r="CV61" s="675">
        <f>IF(CY61&lt;&gt;0,(CY61/$F61)*100,0)</f>
        <v>0</v>
      </c>
      <c r="CW61" s="672">
        <f>ROUND(CY61*[5]QCI!$R$16,2)</f>
        <v>0</v>
      </c>
      <c r="CX61" s="672">
        <f>CY61-CW61</f>
        <v>0</v>
      </c>
      <c r="CY61" s="674"/>
      <c r="CZ61" s="675">
        <f>IF(DC61&lt;&gt;0,(DC61/$F61)*100,0)</f>
        <v>0</v>
      </c>
      <c r="DA61" s="672">
        <f>ROUND(DC61*[5]QCI!$R$16,2)</f>
        <v>0</v>
      </c>
      <c r="DB61" s="672">
        <f>DC61-DA61</f>
        <v>0</v>
      </c>
      <c r="DC61" s="674"/>
      <c r="DD61" s="571"/>
      <c r="DE61" s="571"/>
      <c r="DF61" s="571"/>
      <c r="DG61" s="571"/>
      <c r="DH61" s="571"/>
      <c r="DI61" s="571"/>
      <c r="DJ61" s="571"/>
      <c r="DK61" s="571"/>
    </row>
    <row r="62" spans="2:115" ht="12.75" customHeight="1">
      <c r="B62" s="688"/>
      <c r="C62" s="650"/>
      <c r="D62" s="676" t="s">
        <v>679</v>
      </c>
      <c r="E62" s="677" t="s">
        <v>680</v>
      </c>
      <c r="F62" s="678" t="e">
        <f>IF(F61=0,F59,F61)</f>
        <v>#REF!</v>
      </c>
      <c r="G62" s="679"/>
      <c r="H62" s="680"/>
      <c r="I62" s="681"/>
      <c r="J62" s="681"/>
      <c r="K62" s="682"/>
      <c r="L62" s="683">
        <f t="shared" ref="L62:BW62" si="46">L61+H62</f>
        <v>0</v>
      </c>
      <c r="M62" s="683">
        <f t="shared" si="46"/>
        <v>0</v>
      </c>
      <c r="N62" s="684">
        <f t="shared" si="46"/>
        <v>0</v>
      </c>
      <c r="O62" s="685">
        <f t="shared" si="46"/>
        <v>0</v>
      </c>
      <c r="P62" s="686">
        <f t="shared" si="46"/>
        <v>0</v>
      </c>
      <c r="Q62" s="683">
        <f t="shared" si="46"/>
        <v>0</v>
      </c>
      <c r="R62" s="683">
        <f t="shared" si="46"/>
        <v>0</v>
      </c>
      <c r="S62" s="685">
        <f t="shared" si="46"/>
        <v>0</v>
      </c>
      <c r="T62" s="686">
        <f t="shared" si="46"/>
        <v>0</v>
      </c>
      <c r="U62" s="683">
        <f t="shared" si="46"/>
        <v>0</v>
      </c>
      <c r="V62" s="683">
        <f t="shared" si="46"/>
        <v>0</v>
      </c>
      <c r="W62" s="685">
        <f t="shared" si="46"/>
        <v>0</v>
      </c>
      <c r="X62" s="686">
        <f t="shared" si="46"/>
        <v>0</v>
      </c>
      <c r="Y62" s="683">
        <f t="shared" si="46"/>
        <v>0</v>
      </c>
      <c r="Z62" s="683">
        <f t="shared" si="46"/>
        <v>0</v>
      </c>
      <c r="AA62" s="685">
        <f t="shared" si="46"/>
        <v>0</v>
      </c>
      <c r="AB62" s="686">
        <f t="shared" si="46"/>
        <v>0</v>
      </c>
      <c r="AC62" s="683">
        <f t="shared" si="46"/>
        <v>0</v>
      </c>
      <c r="AD62" s="683">
        <f t="shared" si="46"/>
        <v>0</v>
      </c>
      <c r="AE62" s="685">
        <f t="shared" si="46"/>
        <v>0</v>
      </c>
      <c r="AF62" s="686">
        <f t="shared" si="46"/>
        <v>0</v>
      </c>
      <c r="AG62" s="683">
        <f t="shared" si="46"/>
        <v>0</v>
      </c>
      <c r="AH62" s="683">
        <f t="shared" si="46"/>
        <v>0</v>
      </c>
      <c r="AI62" s="685">
        <f t="shared" si="46"/>
        <v>0</v>
      </c>
      <c r="AJ62" s="686">
        <f t="shared" si="46"/>
        <v>0</v>
      </c>
      <c r="AK62" s="683">
        <f t="shared" si="46"/>
        <v>0</v>
      </c>
      <c r="AL62" s="683">
        <f t="shared" si="46"/>
        <v>0</v>
      </c>
      <c r="AM62" s="685">
        <f t="shared" si="46"/>
        <v>0</v>
      </c>
      <c r="AN62" s="686">
        <f t="shared" si="46"/>
        <v>0</v>
      </c>
      <c r="AO62" s="683">
        <f t="shared" si="46"/>
        <v>0</v>
      </c>
      <c r="AP62" s="683">
        <f t="shared" si="46"/>
        <v>0</v>
      </c>
      <c r="AQ62" s="685">
        <f t="shared" si="46"/>
        <v>0</v>
      </c>
      <c r="AR62" s="686">
        <f t="shared" si="46"/>
        <v>0</v>
      </c>
      <c r="AS62" s="683">
        <f t="shared" si="46"/>
        <v>0</v>
      </c>
      <c r="AT62" s="683">
        <f t="shared" si="46"/>
        <v>0</v>
      </c>
      <c r="AU62" s="685">
        <f t="shared" si="46"/>
        <v>0</v>
      </c>
      <c r="AV62" s="686">
        <f t="shared" si="46"/>
        <v>0</v>
      </c>
      <c r="AW62" s="683">
        <f t="shared" si="46"/>
        <v>0</v>
      </c>
      <c r="AX62" s="683">
        <f t="shared" si="46"/>
        <v>0</v>
      </c>
      <c r="AY62" s="685">
        <f t="shared" si="46"/>
        <v>0</v>
      </c>
      <c r="AZ62" s="686">
        <f t="shared" si="46"/>
        <v>0</v>
      </c>
      <c r="BA62" s="683">
        <f t="shared" si="46"/>
        <v>0</v>
      </c>
      <c r="BB62" s="683">
        <f t="shared" si="46"/>
        <v>0</v>
      </c>
      <c r="BC62" s="685">
        <f t="shared" si="46"/>
        <v>0</v>
      </c>
      <c r="BD62" s="686">
        <f t="shared" si="46"/>
        <v>0</v>
      </c>
      <c r="BE62" s="683">
        <f t="shared" si="46"/>
        <v>0</v>
      </c>
      <c r="BF62" s="683">
        <f t="shared" si="46"/>
        <v>0</v>
      </c>
      <c r="BG62" s="685">
        <f t="shared" si="46"/>
        <v>0</v>
      </c>
      <c r="BH62" s="686">
        <f t="shared" si="46"/>
        <v>0</v>
      </c>
      <c r="BI62" s="683">
        <f t="shared" si="46"/>
        <v>0</v>
      </c>
      <c r="BJ62" s="683">
        <f t="shared" si="46"/>
        <v>0</v>
      </c>
      <c r="BK62" s="685">
        <f t="shared" si="46"/>
        <v>0</v>
      </c>
      <c r="BL62" s="686">
        <f t="shared" si="46"/>
        <v>0</v>
      </c>
      <c r="BM62" s="683">
        <f t="shared" si="46"/>
        <v>0</v>
      </c>
      <c r="BN62" s="683">
        <f t="shared" si="46"/>
        <v>0</v>
      </c>
      <c r="BO62" s="685">
        <f t="shared" si="46"/>
        <v>0</v>
      </c>
      <c r="BP62" s="686">
        <f t="shared" si="46"/>
        <v>0</v>
      </c>
      <c r="BQ62" s="683">
        <f t="shared" si="46"/>
        <v>0</v>
      </c>
      <c r="BR62" s="683">
        <f t="shared" si="46"/>
        <v>0</v>
      </c>
      <c r="BS62" s="685">
        <f t="shared" si="46"/>
        <v>0</v>
      </c>
      <c r="BT62" s="686">
        <f t="shared" si="46"/>
        <v>0</v>
      </c>
      <c r="BU62" s="683">
        <f t="shared" si="46"/>
        <v>0</v>
      </c>
      <c r="BV62" s="683">
        <f t="shared" si="46"/>
        <v>0</v>
      </c>
      <c r="BW62" s="685">
        <f t="shared" si="46"/>
        <v>0</v>
      </c>
      <c r="BX62" s="686">
        <f t="shared" ref="BX62:DC62" si="47">BX61+BT62</f>
        <v>0</v>
      </c>
      <c r="BY62" s="683">
        <f t="shared" si="47"/>
        <v>0</v>
      </c>
      <c r="BZ62" s="683">
        <f t="shared" si="47"/>
        <v>0</v>
      </c>
      <c r="CA62" s="685">
        <f t="shared" si="47"/>
        <v>0</v>
      </c>
      <c r="CB62" s="686">
        <f t="shared" si="47"/>
        <v>0</v>
      </c>
      <c r="CC62" s="683">
        <f t="shared" si="47"/>
        <v>0</v>
      </c>
      <c r="CD62" s="683">
        <f t="shared" si="47"/>
        <v>0</v>
      </c>
      <c r="CE62" s="685">
        <f t="shared" si="47"/>
        <v>0</v>
      </c>
      <c r="CF62" s="686">
        <f t="shared" si="47"/>
        <v>0</v>
      </c>
      <c r="CG62" s="683">
        <f t="shared" si="47"/>
        <v>0</v>
      </c>
      <c r="CH62" s="683">
        <f t="shared" si="47"/>
        <v>0</v>
      </c>
      <c r="CI62" s="685">
        <f t="shared" si="47"/>
        <v>0</v>
      </c>
      <c r="CJ62" s="686">
        <f t="shared" si="47"/>
        <v>0</v>
      </c>
      <c r="CK62" s="683">
        <f t="shared" si="47"/>
        <v>0</v>
      </c>
      <c r="CL62" s="683">
        <f t="shared" si="47"/>
        <v>0</v>
      </c>
      <c r="CM62" s="685">
        <f t="shared" si="47"/>
        <v>0</v>
      </c>
      <c r="CN62" s="686">
        <f t="shared" si="47"/>
        <v>0</v>
      </c>
      <c r="CO62" s="683">
        <f t="shared" si="47"/>
        <v>0</v>
      </c>
      <c r="CP62" s="683">
        <f t="shared" si="47"/>
        <v>0</v>
      </c>
      <c r="CQ62" s="685">
        <f t="shared" si="47"/>
        <v>0</v>
      </c>
      <c r="CR62" s="686">
        <f t="shared" si="47"/>
        <v>0</v>
      </c>
      <c r="CS62" s="683">
        <f t="shared" si="47"/>
        <v>0</v>
      </c>
      <c r="CT62" s="683">
        <f t="shared" si="47"/>
        <v>0</v>
      </c>
      <c r="CU62" s="685">
        <f t="shared" si="47"/>
        <v>0</v>
      </c>
      <c r="CV62" s="686">
        <f t="shared" si="47"/>
        <v>0</v>
      </c>
      <c r="CW62" s="683">
        <f t="shared" si="47"/>
        <v>0</v>
      </c>
      <c r="CX62" s="683">
        <f t="shared" si="47"/>
        <v>0</v>
      </c>
      <c r="CY62" s="685">
        <f t="shared" si="47"/>
        <v>0</v>
      </c>
      <c r="CZ62" s="686">
        <f t="shared" si="47"/>
        <v>0</v>
      </c>
      <c r="DA62" s="683">
        <f t="shared" si="47"/>
        <v>0</v>
      </c>
      <c r="DB62" s="683">
        <f t="shared" si="47"/>
        <v>0</v>
      </c>
      <c r="DC62" s="685">
        <f t="shared" si="47"/>
        <v>0</v>
      </c>
      <c r="DD62" s="571"/>
      <c r="DE62" s="571"/>
      <c r="DF62" s="571"/>
      <c r="DG62" s="571"/>
      <c r="DH62" s="571"/>
      <c r="DI62" s="571"/>
      <c r="DJ62" s="571"/>
      <c r="DK62" s="571"/>
    </row>
    <row r="63" spans="2:115" ht="12.75" customHeight="1">
      <c r="B63" s="633">
        <v>13</v>
      </c>
      <c r="C63" s="687" t="e">
        <f>[5]QCI!C73</f>
        <v>#REF!</v>
      </c>
      <c r="D63" s="635" t="s">
        <v>674</v>
      </c>
      <c r="E63" s="636" t="s">
        <v>675</v>
      </c>
      <c r="F63" s="637" t="e">
        <f>[5]QCI!Y73</f>
        <v>#REF!</v>
      </c>
      <c r="G63" s="638">
        <f>'[5]Percentuais do Cronograma'!G27</f>
        <v>2.0691972442341999E-2</v>
      </c>
      <c r="H63" s="639"/>
      <c r="I63" s="640"/>
      <c r="J63" s="640"/>
      <c r="K63" s="641"/>
      <c r="L63" s="642" t="e">
        <f>'[5]Percentuais do Cronograma'!H27</f>
        <v>#REF!</v>
      </c>
      <c r="M63" s="643" t="e">
        <f>L63*[5]QCI!$Y73*[5]QCI!$R73/100</f>
        <v>#REF!</v>
      </c>
      <c r="N63" s="644" t="e">
        <f>L63/100*[5]QCI!$Y73*([5]QCI!$U73+[5]QCI!$W73)</f>
        <v>#REF!</v>
      </c>
      <c r="O63" s="645" t="e">
        <f>#REF!</f>
        <v>#REF!</v>
      </c>
      <c r="P63" s="646" t="e">
        <f>'[5]Percentuais do Cronograma'!L27</f>
        <v>#REF!</v>
      </c>
      <c r="Q63" s="647" t="e">
        <f>P63*[5]QCI!$Y73*[5]QCI!$R73/100</f>
        <v>#REF!</v>
      </c>
      <c r="R63" s="647" t="e">
        <f>P63/100*[5]QCI!$Y73*([5]QCI!$U73+[5]QCI!$W73)</f>
        <v>#REF!</v>
      </c>
      <c r="S63" s="648" t="e">
        <f>Q63+R63</f>
        <v>#REF!</v>
      </c>
      <c r="T63" s="646">
        <f>'[5]Percentuais do Cronograma'!P27</f>
        <v>16.6666666666666</v>
      </c>
      <c r="U63" s="647" t="e">
        <f>T63*[5]QCI!$Y73*[5]QCI!$R73/100</f>
        <v>#REF!</v>
      </c>
      <c r="V63" s="647" t="e">
        <f>T63/100*[5]QCI!$Y73*([5]QCI!$U73+[5]QCI!$W73)</f>
        <v>#REF!</v>
      </c>
      <c r="W63" s="648" t="e">
        <f>U63+V63</f>
        <v>#REF!</v>
      </c>
      <c r="X63" s="646">
        <f>'[5]Percentuais do Cronograma'!T27</f>
        <v>16.6666666666666</v>
      </c>
      <c r="Y63" s="647" t="e">
        <f>X63*[5]QCI!$Y73*[5]QCI!$R73/100</f>
        <v>#REF!</v>
      </c>
      <c r="Z63" s="647" t="e">
        <f>X63/100*[5]QCI!$Y73*([5]QCI!$U73+[5]QCI!$W73)</f>
        <v>#REF!</v>
      </c>
      <c r="AA63" s="648" t="e">
        <f>Y63+Z63</f>
        <v>#REF!</v>
      </c>
      <c r="AB63" s="646">
        <f>'[5]Percentuais do Cronograma'!X27</f>
        <v>16.6666666666666</v>
      </c>
      <c r="AC63" s="647" t="e">
        <f>AB63*[5]QCI!$Y73*[5]QCI!$R73/100</f>
        <v>#REF!</v>
      </c>
      <c r="AD63" s="647" t="e">
        <f>AB63/100*[5]QCI!$Y73*([5]QCI!$U73+[5]QCI!$W73)</f>
        <v>#REF!</v>
      </c>
      <c r="AE63" s="648" t="e">
        <f>AC63+AD63</f>
        <v>#REF!</v>
      </c>
      <c r="AF63" s="646">
        <f>'[5]Percentuais do Cronograma'!AB27</f>
        <v>16.6666666666666</v>
      </c>
      <c r="AG63" s="647" t="e">
        <f>AF63*[5]QCI!$Y73*[5]QCI!$R73/100</f>
        <v>#REF!</v>
      </c>
      <c r="AH63" s="647" t="e">
        <f>AF63/100*[5]QCI!$Y73*([5]QCI!$U73+[5]QCI!$W73)</f>
        <v>#REF!</v>
      </c>
      <c r="AI63" s="648" t="e">
        <f>AG63+AH63</f>
        <v>#REF!</v>
      </c>
      <c r="AJ63" s="646" t="e">
        <f>'[5]Percentuais do Cronograma'!AF27</f>
        <v>#REF!</v>
      </c>
      <c r="AK63" s="647" t="e">
        <f>AJ63*[5]QCI!$Y73*[5]QCI!$R73/100</f>
        <v>#REF!</v>
      </c>
      <c r="AL63" s="647" t="e">
        <f>AJ63/100*[5]QCI!$Y73*([5]QCI!$U73+[5]QCI!$W73)</f>
        <v>#REF!</v>
      </c>
      <c r="AM63" s="648" t="e">
        <f>AK63+AL63</f>
        <v>#REF!</v>
      </c>
      <c r="AN63" s="646" t="e">
        <f>'[5]Percentuais do Cronograma'!AJ27</f>
        <v>#REF!</v>
      </c>
      <c r="AO63" s="647" t="e">
        <f>AN63*[5]QCI!$Y73*[5]QCI!$R73/100</f>
        <v>#REF!</v>
      </c>
      <c r="AP63" s="647" t="e">
        <f>AN63/100*[5]QCI!$Y73*([5]QCI!$U73+[5]QCI!$W73)</f>
        <v>#REF!</v>
      </c>
      <c r="AQ63" s="648" t="e">
        <f>AO63+AP63</f>
        <v>#REF!</v>
      </c>
      <c r="AR63" s="646" t="e">
        <f>'[5]Percentuais do Cronograma'!AN27</f>
        <v>#REF!</v>
      </c>
      <c r="AS63" s="647" t="e">
        <f>AR63*[5]QCI!$Y73*[5]QCI!$R73/100</f>
        <v>#REF!</v>
      </c>
      <c r="AT63" s="647" t="e">
        <f>AR63/100*[5]QCI!$Y73*([5]QCI!$U73+[5]QCI!$W73)</f>
        <v>#REF!</v>
      </c>
      <c r="AU63" s="648" t="e">
        <f>AS63+AT63</f>
        <v>#REF!</v>
      </c>
      <c r="AV63" s="646" t="e">
        <f>'[5]Percentuais do Cronograma'!AR27</f>
        <v>#REF!</v>
      </c>
      <c r="AW63" s="647" t="e">
        <f>AV63*[5]QCI!$Y73*[5]QCI!$R73/100</f>
        <v>#REF!</v>
      </c>
      <c r="AX63" s="647" t="e">
        <f>AV63/100*[5]QCI!$Y73*([5]QCI!$U73+[5]QCI!$W73)</f>
        <v>#REF!</v>
      </c>
      <c r="AY63" s="648" t="e">
        <f>AW63+AX63</f>
        <v>#REF!</v>
      </c>
      <c r="AZ63" s="646" t="e">
        <f>'[5]Percentuais do Cronograma'!AV27</f>
        <v>#REF!</v>
      </c>
      <c r="BA63" s="647" t="e">
        <f>AZ63*[5]QCI!$Y73*[5]QCI!$R73/100</f>
        <v>#REF!</v>
      </c>
      <c r="BB63" s="647" t="e">
        <f>AZ63/100*[5]QCI!$Y73*([5]QCI!$U73+[5]QCI!$W73)</f>
        <v>#REF!</v>
      </c>
      <c r="BC63" s="648" t="e">
        <f>BA63+BB63</f>
        <v>#REF!</v>
      </c>
      <c r="BD63" s="646" t="e">
        <f>'[5]Percentuais do Cronograma'!AZ27</f>
        <v>#REF!</v>
      </c>
      <c r="BE63" s="647" t="e">
        <f>BD63*[5]QCI!$Y73*[5]QCI!$R73/100</f>
        <v>#REF!</v>
      </c>
      <c r="BF63" s="647" t="e">
        <f>BD63/100*[5]QCI!$Y73*([5]QCI!$U73+[5]QCI!$W73)</f>
        <v>#REF!</v>
      </c>
      <c r="BG63" s="648" t="e">
        <f>BE63+BF63</f>
        <v>#REF!</v>
      </c>
      <c r="BH63" s="646" t="e">
        <f>'[5]Percentuais do Cronograma'!BD27</f>
        <v>#REF!</v>
      </c>
      <c r="BI63" s="647" t="e">
        <f>BH63*[5]QCI!$Y73*[5]QCI!$R73/100</f>
        <v>#REF!</v>
      </c>
      <c r="BJ63" s="647" t="e">
        <f>BH63/100*[5]QCI!$Y73*([5]QCI!$U73+[5]QCI!$W73)</f>
        <v>#REF!</v>
      </c>
      <c r="BK63" s="648" t="e">
        <f>BI63+BJ63</f>
        <v>#REF!</v>
      </c>
      <c r="BL63" s="646" t="e">
        <f>'[5]Percentuais do Cronograma'!BH27</f>
        <v>#REF!</v>
      </c>
      <c r="BM63" s="647" t="e">
        <f>BL63*[5]QCI!$Y73*[5]QCI!$R73/100</f>
        <v>#REF!</v>
      </c>
      <c r="BN63" s="647" t="e">
        <f>BL63/100*[5]QCI!$Y73*([5]QCI!$U73+[5]QCI!$W73)</f>
        <v>#REF!</v>
      </c>
      <c r="BO63" s="648" t="e">
        <f>BM63+BN63</f>
        <v>#REF!</v>
      </c>
      <c r="BP63" s="646" t="e">
        <f>'[5]Percentuais do Cronograma'!BL27</f>
        <v>#REF!</v>
      </c>
      <c r="BQ63" s="647" t="e">
        <f>BP63*[5]QCI!$Y73*[5]QCI!$R73/100</f>
        <v>#REF!</v>
      </c>
      <c r="BR63" s="647" t="e">
        <f>BP63/100*[5]QCI!$Y73*([5]QCI!$U73+[5]QCI!$W73)</f>
        <v>#REF!</v>
      </c>
      <c r="BS63" s="648" t="e">
        <f>BQ63+BR63</f>
        <v>#REF!</v>
      </c>
      <c r="BT63" s="646" t="e">
        <f>'[5]Percentuais do Cronograma'!BP27</f>
        <v>#REF!</v>
      </c>
      <c r="BU63" s="647" t="e">
        <f>BT63*[5]QCI!$Y73*[5]QCI!$R73/100</f>
        <v>#REF!</v>
      </c>
      <c r="BV63" s="647" t="e">
        <f>BT63/100*[5]QCI!$Y73*([5]QCI!$U73+[5]QCI!$W73)</f>
        <v>#REF!</v>
      </c>
      <c r="BW63" s="648" t="e">
        <f>BU63+BV63</f>
        <v>#REF!</v>
      </c>
      <c r="BX63" s="646" t="e">
        <f>'[5]Percentuais do Cronograma'!BT27</f>
        <v>#REF!</v>
      </c>
      <c r="BY63" s="647" t="e">
        <f>BX63*[5]QCI!$Y73*[5]QCI!$R73/100</f>
        <v>#REF!</v>
      </c>
      <c r="BZ63" s="647" t="e">
        <f>BX63/100*[5]QCI!$Y73*([5]QCI!$U73+[5]QCI!$W73)</f>
        <v>#REF!</v>
      </c>
      <c r="CA63" s="648" t="e">
        <f>BY63+BZ63</f>
        <v>#REF!</v>
      </c>
      <c r="CB63" s="646" t="e">
        <f>'[5]Percentuais do Cronograma'!BX27</f>
        <v>#REF!</v>
      </c>
      <c r="CC63" s="647" t="e">
        <f>CB63*[5]QCI!$Y73*[5]QCI!$R73/100</f>
        <v>#REF!</v>
      </c>
      <c r="CD63" s="647" t="e">
        <f>CB63/100*[5]QCI!$Y73*([5]QCI!$U73+[5]QCI!$W73)</f>
        <v>#REF!</v>
      </c>
      <c r="CE63" s="648" t="e">
        <f>CC63+CD63</f>
        <v>#REF!</v>
      </c>
      <c r="CF63" s="646" t="e">
        <f>'[5]Percentuais do Cronograma'!CB27</f>
        <v>#REF!</v>
      </c>
      <c r="CG63" s="647" t="e">
        <f>CF63*[5]QCI!$Y73*[5]QCI!$R73/100</f>
        <v>#REF!</v>
      </c>
      <c r="CH63" s="647" t="e">
        <f>CF63/100*[5]QCI!$Y73*([5]QCI!$U73+[5]QCI!$W73)</f>
        <v>#REF!</v>
      </c>
      <c r="CI63" s="648" t="e">
        <f>CG63+CH63</f>
        <v>#REF!</v>
      </c>
      <c r="CJ63" s="646" t="e">
        <f>'[5]Percentuais do Cronograma'!CF27</f>
        <v>#REF!</v>
      </c>
      <c r="CK63" s="647" t="e">
        <f>CJ63*[5]QCI!$Y73*[5]QCI!$R73/100</f>
        <v>#REF!</v>
      </c>
      <c r="CL63" s="647" t="e">
        <f>CJ63/100*[5]QCI!$Y73*([5]QCI!$U73+[5]QCI!$W73)</f>
        <v>#REF!</v>
      </c>
      <c r="CM63" s="648" t="e">
        <f>CK63+CL63</f>
        <v>#REF!</v>
      </c>
      <c r="CN63" s="646" t="e">
        <f>'[5]Percentuais do Cronograma'!CJ27</f>
        <v>#REF!</v>
      </c>
      <c r="CO63" s="647" t="e">
        <f>CN63*[5]QCI!$Y73*[5]QCI!$R73/100</f>
        <v>#REF!</v>
      </c>
      <c r="CP63" s="647" t="e">
        <f>CN63/100*[5]QCI!$Y73*([5]QCI!$U73+[5]QCI!$W73)</f>
        <v>#REF!</v>
      </c>
      <c r="CQ63" s="648" t="e">
        <f>CO63+CP63</f>
        <v>#REF!</v>
      </c>
      <c r="CR63" s="646" t="e">
        <f>'[5]Percentuais do Cronograma'!CN27</f>
        <v>#REF!</v>
      </c>
      <c r="CS63" s="647" t="e">
        <f>CR63*[5]QCI!$Y73*[5]QCI!$R73/100</f>
        <v>#REF!</v>
      </c>
      <c r="CT63" s="647" t="e">
        <f>CR63/100*[5]QCI!$Y73*([5]QCI!$U73+[5]QCI!$W73)</f>
        <v>#REF!</v>
      </c>
      <c r="CU63" s="648" t="e">
        <f>CS63+CT63</f>
        <v>#REF!</v>
      </c>
      <c r="CV63" s="646" t="e">
        <f>'[5]Percentuais do Cronograma'!CR27</f>
        <v>#REF!</v>
      </c>
      <c r="CW63" s="647" t="e">
        <f>CV63*[5]QCI!$Y73*[5]QCI!$R73/100</f>
        <v>#REF!</v>
      </c>
      <c r="CX63" s="647" t="e">
        <f>CV63/100*[5]QCI!$Y73*([5]QCI!$U73+[5]QCI!$W73)</f>
        <v>#REF!</v>
      </c>
      <c r="CY63" s="648" t="e">
        <f>CW63+CX63</f>
        <v>#REF!</v>
      </c>
      <c r="CZ63" s="646" t="e">
        <f>'[5]Percentuais do Cronograma'!CV27</f>
        <v>#REF!</v>
      </c>
      <c r="DA63" s="647" t="e">
        <f>CZ63*[5]QCI!$Y73*[5]QCI!$R73/100</f>
        <v>#REF!</v>
      </c>
      <c r="DB63" s="647" t="e">
        <f>CZ63/100*[5]QCI!$Y73*([5]QCI!$U73+[5]QCI!$W73)</f>
        <v>#REF!</v>
      </c>
      <c r="DC63" s="648" t="e">
        <f>DA63+DB63</f>
        <v>#REF!</v>
      </c>
      <c r="DD63" s="571"/>
      <c r="DE63" s="571"/>
      <c r="DF63" s="571"/>
      <c r="DG63" s="571"/>
      <c r="DH63" s="571"/>
      <c r="DI63" s="571"/>
      <c r="DJ63" s="571"/>
      <c r="DK63" s="571"/>
    </row>
    <row r="64" spans="2:115" ht="12.75" customHeight="1">
      <c r="B64" s="649"/>
      <c r="C64" s="650"/>
      <c r="D64" s="651" t="s">
        <v>674</v>
      </c>
      <c r="E64" s="652" t="s">
        <v>676</v>
      </c>
      <c r="F64" s="653">
        <f>IF(F65&lt;&gt;0,F63-F65,0)</f>
        <v>0</v>
      </c>
      <c r="G64" s="654"/>
      <c r="H64" s="655"/>
      <c r="I64" s="656"/>
      <c r="J64" s="656"/>
      <c r="K64" s="657"/>
      <c r="L64" s="658" t="e">
        <f t="shared" ref="L64:BW64" si="48">L63+H64</f>
        <v>#REF!</v>
      </c>
      <c r="M64" s="658" t="e">
        <f t="shared" si="48"/>
        <v>#REF!</v>
      </c>
      <c r="N64" s="659" t="e">
        <f t="shared" si="48"/>
        <v>#REF!</v>
      </c>
      <c r="O64" s="660" t="e">
        <f t="shared" si="48"/>
        <v>#REF!</v>
      </c>
      <c r="P64" s="661" t="e">
        <f t="shared" si="48"/>
        <v>#REF!</v>
      </c>
      <c r="Q64" s="662" t="e">
        <f t="shared" si="48"/>
        <v>#REF!</v>
      </c>
      <c r="R64" s="663" t="e">
        <f t="shared" si="48"/>
        <v>#REF!</v>
      </c>
      <c r="S64" s="664" t="e">
        <f t="shared" si="48"/>
        <v>#REF!</v>
      </c>
      <c r="T64" s="661" t="e">
        <f t="shared" si="48"/>
        <v>#REF!</v>
      </c>
      <c r="U64" s="662" t="e">
        <f t="shared" si="48"/>
        <v>#REF!</v>
      </c>
      <c r="V64" s="663" t="e">
        <f t="shared" si="48"/>
        <v>#REF!</v>
      </c>
      <c r="W64" s="664" t="e">
        <f t="shared" si="48"/>
        <v>#REF!</v>
      </c>
      <c r="X64" s="661" t="e">
        <f t="shared" si="48"/>
        <v>#REF!</v>
      </c>
      <c r="Y64" s="662" t="e">
        <f t="shared" si="48"/>
        <v>#REF!</v>
      </c>
      <c r="Z64" s="663" t="e">
        <f t="shared" si="48"/>
        <v>#REF!</v>
      </c>
      <c r="AA64" s="664" t="e">
        <f t="shared" si="48"/>
        <v>#REF!</v>
      </c>
      <c r="AB64" s="661" t="e">
        <f t="shared" si="48"/>
        <v>#REF!</v>
      </c>
      <c r="AC64" s="662" t="e">
        <f t="shared" si="48"/>
        <v>#REF!</v>
      </c>
      <c r="AD64" s="663" t="e">
        <f t="shared" si="48"/>
        <v>#REF!</v>
      </c>
      <c r="AE64" s="664" t="e">
        <f t="shared" si="48"/>
        <v>#REF!</v>
      </c>
      <c r="AF64" s="661" t="e">
        <f t="shared" si="48"/>
        <v>#REF!</v>
      </c>
      <c r="AG64" s="662" t="e">
        <f t="shared" si="48"/>
        <v>#REF!</v>
      </c>
      <c r="AH64" s="663" t="e">
        <f t="shared" si="48"/>
        <v>#REF!</v>
      </c>
      <c r="AI64" s="664" t="e">
        <f t="shared" si="48"/>
        <v>#REF!</v>
      </c>
      <c r="AJ64" s="661" t="e">
        <f t="shared" si="48"/>
        <v>#REF!</v>
      </c>
      <c r="AK64" s="662" t="e">
        <f t="shared" si="48"/>
        <v>#REF!</v>
      </c>
      <c r="AL64" s="663" t="e">
        <f t="shared" si="48"/>
        <v>#REF!</v>
      </c>
      <c r="AM64" s="664" t="e">
        <f t="shared" si="48"/>
        <v>#REF!</v>
      </c>
      <c r="AN64" s="661" t="e">
        <f t="shared" si="48"/>
        <v>#REF!</v>
      </c>
      <c r="AO64" s="662" t="e">
        <f t="shared" si="48"/>
        <v>#REF!</v>
      </c>
      <c r="AP64" s="663" t="e">
        <f t="shared" si="48"/>
        <v>#REF!</v>
      </c>
      <c r="AQ64" s="664" t="e">
        <f t="shared" si="48"/>
        <v>#REF!</v>
      </c>
      <c r="AR64" s="661" t="e">
        <f t="shared" si="48"/>
        <v>#REF!</v>
      </c>
      <c r="AS64" s="662" t="e">
        <f t="shared" si="48"/>
        <v>#REF!</v>
      </c>
      <c r="AT64" s="663" t="e">
        <f t="shared" si="48"/>
        <v>#REF!</v>
      </c>
      <c r="AU64" s="664" t="e">
        <f t="shared" si="48"/>
        <v>#REF!</v>
      </c>
      <c r="AV64" s="661" t="e">
        <f t="shared" si="48"/>
        <v>#REF!</v>
      </c>
      <c r="AW64" s="662" t="e">
        <f t="shared" si="48"/>
        <v>#REF!</v>
      </c>
      <c r="AX64" s="663" t="e">
        <f t="shared" si="48"/>
        <v>#REF!</v>
      </c>
      <c r="AY64" s="664" t="e">
        <f t="shared" si="48"/>
        <v>#REF!</v>
      </c>
      <c r="AZ64" s="661" t="e">
        <f t="shared" si="48"/>
        <v>#REF!</v>
      </c>
      <c r="BA64" s="662" t="e">
        <f t="shared" si="48"/>
        <v>#REF!</v>
      </c>
      <c r="BB64" s="663" t="e">
        <f t="shared" si="48"/>
        <v>#REF!</v>
      </c>
      <c r="BC64" s="664" t="e">
        <f t="shared" si="48"/>
        <v>#REF!</v>
      </c>
      <c r="BD64" s="661" t="e">
        <f t="shared" si="48"/>
        <v>#REF!</v>
      </c>
      <c r="BE64" s="662" t="e">
        <f t="shared" si="48"/>
        <v>#REF!</v>
      </c>
      <c r="BF64" s="663" t="e">
        <f t="shared" si="48"/>
        <v>#REF!</v>
      </c>
      <c r="BG64" s="664" t="e">
        <f t="shared" si="48"/>
        <v>#REF!</v>
      </c>
      <c r="BH64" s="661" t="e">
        <f t="shared" si="48"/>
        <v>#REF!</v>
      </c>
      <c r="BI64" s="662" t="e">
        <f t="shared" si="48"/>
        <v>#REF!</v>
      </c>
      <c r="BJ64" s="663" t="e">
        <f t="shared" si="48"/>
        <v>#REF!</v>
      </c>
      <c r="BK64" s="664" t="e">
        <f t="shared" si="48"/>
        <v>#REF!</v>
      </c>
      <c r="BL64" s="661" t="e">
        <f t="shared" si="48"/>
        <v>#REF!</v>
      </c>
      <c r="BM64" s="662" t="e">
        <f t="shared" si="48"/>
        <v>#REF!</v>
      </c>
      <c r="BN64" s="663" t="e">
        <f t="shared" si="48"/>
        <v>#REF!</v>
      </c>
      <c r="BO64" s="664" t="e">
        <f t="shared" si="48"/>
        <v>#REF!</v>
      </c>
      <c r="BP64" s="661" t="e">
        <f t="shared" si="48"/>
        <v>#REF!</v>
      </c>
      <c r="BQ64" s="662" t="e">
        <f t="shared" si="48"/>
        <v>#REF!</v>
      </c>
      <c r="BR64" s="663" t="e">
        <f t="shared" si="48"/>
        <v>#REF!</v>
      </c>
      <c r="BS64" s="664" t="e">
        <f t="shared" si="48"/>
        <v>#REF!</v>
      </c>
      <c r="BT64" s="661" t="e">
        <f t="shared" si="48"/>
        <v>#REF!</v>
      </c>
      <c r="BU64" s="662" t="e">
        <f t="shared" si="48"/>
        <v>#REF!</v>
      </c>
      <c r="BV64" s="663" t="e">
        <f t="shared" si="48"/>
        <v>#REF!</v>
      </c>
      <c r="BW64" s="664" t="e">
        <f t="shared" si="48"/>
        <v>#REF!</v>
      </c>
      <c r="BX64" s="661" t="e">
        <f t="shared" ref="BX64:DC64" si="49">BX63+BT64</f>
        <v>#REF!</v>
      </c>
      <c r="BY64" s="662" t="e">
        <f t="shared" si="49"/>
        <v>#REF!</v>
      </c>
      <c r="BZ64" s="663" t="e">
        <f t="shared" si="49"/>
        <v>#REF!</v>
      </c>
      <c r="CA64" s="664" t="e">
        <f t="shared" si="49"/>
        <v>#REF!</v>
      </c>
      <c r="CB64" s="661" t="e">
        <f t="shared" si="49"/>
        <v>#REF!</v>
      </c>
      <c r="CC64" s="662" t="e">
        <f t="shared" si="49"/>
        <v>#REF!</v>
      </c>
      <c r="CD64" s="663" t="e">
        <f t="shared" si="49"/>
        <v>#REF!</v>
      </c>
      <c r="CE64" s="664" t="e">
        <f t="shared" si="49"/>
        <v>#REF!</v>
      </c>
      <c r="CF64" s="661" t="e">
        <f t="shared" si="49"/>
        <v>#REF!</v>
      </c>
      <c r="CG64" s="662" t="e">
        <f t="shared" si="49"/>
        <v>#REF!</v>
      </c>
      <c r="CH64" s="663" t="e">
        <f t="shared" si="49"/>
        <v>#REF!</v>
      </c>
      <c r="CI64" s="664" t="e">
        <f t="shared" si="49"/>
        <v>#REF!</v>
      </c>
      <c r="CJ64" s="661" t="e">
        <f t="shared" si="49"/>
        <v>#REF!</v>
      </c>
      <c r="CK64" s="662" t="e">
        <f t="shared" si="49"/>
        <v>#REF!</v>
      </c>
      <c r="CL64" s="663" t="e">
        <f t="shared" si="49"/>
        <v>#REF!</v>
      </c>
      <c r="CM64" s="664" t="e">
        <f t="shared" si="49"/>
        <v>#REF!</v>
      </c>
      <c r="CN64" s="661" t="e">
        <f t="shared" si="49"/>
        <v>#REF!</v>
      </c>
      <c r="CO64" s="662" t="e">
        <f t="shared" si="49"/>
        <v>#REF!</v>
      </c>
      <c r="CP64" s="663" t="e">
        <f t="shared" si="49"/>
        <v>#REF!</v>
      </c>
      <c r="CQ64" s="664" t="e">
        <f t="shared" si="49"/>
        <v>#REF!</v>
      </c>
      <c r="CR64" s="661" t="e">
        <f t="shared" si="49"/>
        <v>#REF!</v>
      </c>
      <c r="CS64" s="662" t="e">
        <f t="shared" si="49"/>
        <v>#REF!</v>
      </c>
      <c r="CT64" s="663" t="e">
        <f t="shared" si="49"/>
        <v>#REF!</v>
      </c>
      <c r="CU64" s="664" t="e">
        <f t="shared" si="49"/>
        <v>#REF!</v>
      </c>
      <c r="CV64" s="661" t="e">
        <f t="shared" si="49"/>
        <v>#REF!</v>
      </c>
      <c r="CW64" s="662" t="e">
        <f t="shared" si="49"/>
        <v>#REF!</v>
      </c>
      <c r="CX64" s="663" t="e">
        <f t="shared" si="49"/>
        <v>#REF!</v>
      </c>
      <c r="CY64" s="664" t="e">
        <f t="shared" si="49"/>
        <v>#REF!</v>
      </c>
      <c r="CZ64" s="661" t="e">
        <f t="shared" si="49"/>
        <v>#REF!</v>
      </c>
      <c r="DA64" s="662" t="e">
        <f t="shared" si="49"/>
        <v>#REF!</v>
      </c>
      <c r="DB64" s="663" t="e">
        <f t="shared" si="49"/>
        <v>#REF!</v>
      </c>
      <c r="DC64" s="664" t="e">
        <f t="shared" si="49"/>
        <v>#REF!</v>
      </c>
      <c r="DD64" s="571"/>
      <c r="DE64" s="571"/>
      <c r="DF64" s="571"/>
      <c r="DG64" s="571"/>
      <c r="DH64" s="571"/>
      <c r="DI64" s="571"/>
      <c r="DJ64" s="571"/>
      <c r="DK64" s="571"/>
    </row>
    <row r="65" spans="2:115" ht="12.75" customHeight="1">
      <c r="B65" s="649"/>
      <c r="C65" s="650"/>
      <c r="D65" s="665" t="s">
        <v>677</v>
      </c>
      <c r="E65" s="666" t="s">
        <v>678</v>
      </c>
      <c r="F65" s="667"/>
      <c r="G65" s="668">
        <f>IF(F65=0,0,F65/F$115)</f>
        <v>0</v>
      </c>
      <c r="H65" s="669"/>
      <c r="I65" s="670"/>
      <c r="J65" s="670"/>
      <c r="K65" s="671"/>
      <c r="L65" s="672">
        <f>IF(O65&lt;&gt;0,(O65/$F65)*100,0)</f>
        <v>0</v>
      </c>
      <c r="M65" s="672">
        <f>ROUND(O65*[5]QCI!$R$16,2)</f>
        <v>0</v>
      </c>
      <c r="N65" s="673">
        <f>O65-M65</f>
        <v>0</v>
      </c>
      <c r="O65" s="674"/>
      <c r="P65" s="675">
        <f>IF(S65&lt;&gt;0,(S65/$F65)*100,0)</f>
        <v>0</v>
      </c>
      <c r="Q65" s="672">
        <f>ROUND(S65*[5]QCI!$R$16,2)</f>
        <v>0</v>
      </c>
      <c r="R65" s="672">
        <f>S65-Q65</f>
        <v>0</v>
      </c>
      <c r="S65" s="674"/>
      <c r="T65" s="675">
        <f>IF(W65&lt;&gt;0,(W65/$F65)*100,0)</f>
        <v>0</v>
      </c>
      <c r="U65" s="672">
        <f>ROUND(W65*[5]QCI!$R$16,2)</f>
        <v>0</v>
      </c>
      <c r="V65" s="672">
        <f>W65-U65</f>
        <v>0</v>
      </c>
      <c r="W65" s="674"/>
      <c r="X65" s="675">
        <f>IF(AA65&lt;&gt;0,(AA65/$F65)*100,0)</f>
        <v>0</v>
      </c>
      <c r="Y65" s="672">
        <f>ROUND(AA65*[5]QCI!$R$16,2)</f>
        <v>0</v>
      </c>
      <c r="Z65" s="672">
        <f>AA65-Y65</f>
        <v>0</v>
      </c>
      <c r="AA65" s="674"/>
      <c r="AB65" s="675">
        <f>IF(AE65&lt;&gt;0,(AE65/$F65)*100,0)</f>
        <v>0</v>
      </c>
      <c r="AC65" s="672">
        <f>ROUND(AE65*[5]QCI!$R$16,2)</f>
        <v>0</v>
      </c>
      <c r="AD65" s="672">
        <f>AE65-AC65</f>
        <v>0</v>
      </c>
      <c r="AE65" s="674"/>
      <c r="AF65" s="675">
        <f>IF(AI65&lt;&gt;0,(AI65/$F65)*100,0)</f>
        <v>0</v>
      </c>
      <c r="AG65" s="672">
        <f>ROUND(AI65*[5]QCI!$R$16,2)</f>
        <v>0</v>
      </c>
      <c r="AH65" s="672">
        <f>AI65-AG65</f>
        <v>0</v>
      </c>
      <c r="AI65" s="674"/>
      <c r="AJ65" s="675">
        <f>IF(AM65&lt;&gt;0,(AM65/$F65)*100,0)</f>
        <v>0</v>
      </c>
      <c r="AK65" s="672">
        <f>ROUND(AM65*[5]QCI!$R$16,2)</f>
        <v>0</v>
      </c>
      <c r="AL65" s="672">
        <f>AM65-AK65</f>
        <v>0</v>
      </c>
      <c r="AM65" s="674"/>
      <c r="AN65" s="675">
        <f>IF(AQ65&lt;&gt;0,(AQ65/$F65)*100,0)</f>
        <v>0</v>
      </c>
      <c r="AO65" s="672">
        <f>ROUND(AQ65*[5]QCI!$R$16,2)</f>
        <v>0</v>
      </c>
      <c r="AP65" s="672">
        <f>AQ65-AO65</f>
        <v>0</v>
      </c>
      <c r="AQ65" s="674"/>
      <c r="AR65" s="675">
        <f>IF(AU65&lt;&gt;0,(AU65/$F65)*100,0)</f>
        <v>0</v>
      </c>
      <c r="AS65" s="672">
        <f>ROUND(AU65*[5]QCI!$R$16,2)</f>
        <v>0</v>
      </c>
      <c r="AT65" s="672">
        <f>AU65-AS65</f>
        <v>0</v>
      </c>
      <c r="AU65" s="674"/>
      <c r="AV65" s="675">
        <f>IF(AY65&lt;&gt;0,(AY65/$F65)*100,0)</f>
        <v>0</v>
      </c>
      <c r="AW65" s="672">
        <f>ROUND(AY65*[5]QCI!$R$16,2)</f>
        <v>0</v>
      </c>
      <c r="AX65" s="672">
        <f>AY65-AW65</f>
        <v>0</v>
      </c>
      <c r="AY65" s="674"/>
      <c r="AZ65" s="675">
        <f>IF(BC65&lt;&gt;0,(BC65/$F65)*100,0)</f>
        <v>0</v>
      </c>
      <c r="BA65" s="672">
        <f>ROUND(BC65*[5]QCI!$R$16,2)</f>
        <v>0</v>
      </c>
      <c r="BB65" s="672">
        <f>BC65-BA65</f>
        <v>0</v>
      </c>
      <c r="BC65" s="674"/>
      <c r="BD65" s="675">
        <f>IF(BG65&lt;&gt;0,(BG65/$F65)*100,0)</f>
        <v>0</v>
      </c>
      <c r="BE65" s="672">
        <f>ROUND(BG65*[5]QCI!$R$16,2)</f>
        <v>0</v>
      </c>
      <c r="BF65" s="672">
        <f>BG65-BE65</f>
        <v>0</v>
      </c>
      <c r="BG65" s="674"/>
      <c r="BH65" s="675">
        <f>IF(BK65&lt;&gt;0,(BK65/$F65)*100,0)</f>
        <v>0</v>
      </c>
      <c r="BI65" s="672">
        <f>ROUND(BK65*[5]QCI!$R$16,2)</f>
        <v>0</v>
      </c>
      <c r="BJ65" s="672">
        <f>BK65-BI65</f>
        <v>0</v>
      </c>
      <c r="BK65" s="674"/>
      <c r="BL65" s="675">
        <f>IF(BO65&lt;&gt;0,(BO65/$F65)*100,0)</f>
        <v>0</v>
      </c>
      <c r="BM65" s="672">
        <f>ROUND(BO65*[5]QCI!$R$16,2)</f>
        <v>0</v>
      </c>
      <c r="BN65" s="672">
        <f>BO65-BM65</f>
        <v>0</v>
      </c>
      <c r="BO65" s="674"/>
      <c r="BP65" s="675">
        <f>IF(BS65&lt;&gt;0,(BS65/$F65)*100,0)</f>
        <v>0</v>
      </c>
      <c r="BQ65" s="672">
        <f>ROUND(BS65*[5]QCI!$R$16,2)</f>
        <v>0</v>
      </c>
      <c r="BR65" s="672">
        <f>BS65-BQ65</f>
        <v>0</v>
      </c>
      <c r="BS65" s="674"/>
      <c r="BT65" s="675">
        <f>IF(BW65&lt;&gt;0,(BW65/$F65)*100,0)</f>
        <v>0</v>
      </c>
      <c r="BU65" s="672">
        <f>ROUND(BW65*[5]QCI!$R$16,2)</f>
        <v>0</v>
      </c>
      <c r="BV65" s="672">
        <f>BW65-BU65</f>
        <v>0</v>
      </c>
      <c r="BW65" s="674"/>
      <c r="BX65" s="675">
        <f>IF(CA65&lt;&gt;0,(CA65/$F65)*100,0)</f>
        <v>0</v>
      </c>
      <c r="BY65" s="672">
        <f>ROUND(CA65*[5]QCI!$R$16,2)</f>
        <v>0</v>
      </c>
      <c r="BZ65" s="672">
        <f>CA65-BY65</f>
        <v>0</v>
      </c>
      <c r="CA65" s="674"/>
      <c r="CB65" s="675">
        <f>IF(CE65&lt;&gt;0,(CE65/$F65)*100,0)</f>
        <v>0</v>
      </c>
      <c r="CC65" s="672">
        <f>ROUND(CE65*[5]QCI!$R$16,2)</f>
        <v>0</v>
      </c>
      <c r="CD65" s="672">
        <f>CE65-CC65</f>
        <v>0</v>
      </c>
      <c r="CE65" s="674"/>
      <c r="CF65" s="675">
        <f>IF(CI65&lt;&gt;0,(CI65/$F65)*100,0)</f>
        <v>0</v>
      </c>
      <c r="CG65" s="672">
        <f>ROUND(CI65*[5]QCI!$R$16,2)</f>
        <v>0</v>
      </c>
      <c r="CH65" s="672">
        <f>CI65-CG65</f>
        <v>0</v>
      </c>
      <c r="CI65" s="674"/>
      <c r="CJ65" s="675">
        <f>IF(CM65&lt;&gt;0,(CM65/$F65)*100,0)</f>
        <v>0</v>
      </c>
      <c r="CK65" s="672">
        <f>ROUND(CM65*[5]QCI!$R$16,2)</f>
        <v>0</v>
      </c>
      <c r="CL65" s="672">
        <f>CM65-CK65</f>
        <v>0</v>
      </c>
      <c r="CM65" s="674"/>
      <c r="CN65" s="675">
        <f>IF(CQ65&lt;&gt;0,(CQ65/$F65)*100,0)</f>
        <v>0</v>
      </c>
      <c r="CO65" s="672">
        <f>ROUND(CQ65*[5]QCI!$R$16,2)</f>
        <v>0</v>
      </c>
      <c r="CP65" s="672">
        <f>CQ65-CO65</f>
        <v>0</v>
      </c>
      <c r="CQ65" s="674"/>
      <c r="CR65" s="675">
        <f>IF(CU65&lt;&gt;0,(CU65/$F65)*100,0)</f>
        <v>0</v>
      </c>
      <c r="CS65" s="672">
        <f>ROUND(CU65*[5]QCI!$R$16,2)</f>
        <v>0</v>
      </c>
      <c r="CT65" s="672">
        <f>CU65-CS65</f>
        <v>0</v>
      </c>
      <c r="CU65" s="674"/>
      <c r="CV65" s="675">
        <f>IF(CY65&lt;&gt;0,(CY65/$F65)*100,0)</f>
        <v>0</v>
      </c>
      <c r="CW65" s="672">
        <f>ROUND(CY65*[5]QCI!$R$16,2)</f>
        <v>0</v>
      </c>
      <c r="CX65" s="672">
        <f>CY65-CW65</f>
        <v>0</v>
      </c>
      <c r="CY65" s="674"/>
      <c r="CZ65" s="675">
        <f>IF(DC65&lt;&gt;0,(DC65/$F65)*100,0)</f>
        <v>0</v>
      </c>
      <c r="DA65" s="672">
        <f>ROUND(DC65*[5]QCI!$R$16,2)</f>
        <v>0</v>
      </c>
      <c r="DB65" s="672">
        <f>DC65-DA65</f>
        <v>0</v>
      </c>
      <c r="DC65" s="674"/>
      <c r="DD65" s="571"/>
      <c r="DE65" s="571"/>
      <c r="DF65" s="571"/>
      <c r="DG65" s="571"/>
      <c r="DH65" s="571"/>
      <c r="DI65" s="571"/>
      <c r="DJ65" s="571"/>
      <c r="DK65" s="571"/>
    </row>
    <row r="66" spans="2:115" ht="12.75" customHeight="1">
      <c r="B66" s="688"/>
      <c r="C66" s="650"/>
      <c r="D66" s="676" t="s">
        <v>679</v>
      </c>
      <c r="E66" s="677" t="s">
        <v>680</v>
      </c>
      <c r="F66" s="678" t="e">
        <f>IF(F65=0,F63,F65)</f>
        <v>#REF!</v>
      </c>
      <c r="G66" s="679"/>
      <c r="H66" s="680"/>
      <c r="I66" s="681"/>
      <c r="J66" s="681"/>
      <c r="K66" s="682"/>
      <c r="L66" s="683">
        <f t="shared" ref="L66:BW66" si="50">L65+H66</f>
        <v>0</v>
      </c>
      <c r="M66" s="683">
        <f t="shared" si="50"/>
        <v>0</v>
      </c>
      <c r="N66" s="684">
        <f t="shared" si="50"/>
        <v>0</v>
      </c>
      <c r="O66" s="685">
        <f t="shared" si="50"/>
        <v>0</v>
      </c>
      <c r="P66" s="686">
        <f t="shared" si="50"/>
        <v>0</v>
      </c>
      <c r="Q66" s="683">
        <f t="shared" si="50"/>
        <v>0</v>
      </c>
      <c r="R66" s="683">
        <f t="shared" si="50"/>
        <v>0</v>
      </c>
      <c r="S66" s="685">
        <f t="shared" si="50"/>
        <v>0</v>
      </c>
      <c r="T66" s="686">
        <f t="shared" si="50"/>
        <v>0</v>
      </c>
      <c r="U66" s="683">
        <f t="shared" si="50"/>
        <v>0</v>
      </c>
      <c r="V66" s="683">
        <f t="shared" si="50"/>
        <v>0</v>
      </c>
      <c r="W66" s="685">
        <f t="shared" si="50"/>
        <v>0</v>
      </c>
      <c r="X66" s="686">
        <f t="shared" si="50"/>
        <v>0</v>
      </c>
      <c r="Y66" s="683">
        <f t="shared" si="50"/>
        <v>0</v>
      </c>
      <c r="Z66" s="683">
        <f t="shared" si="50"/>
        <v>0</v>
      </c>
      <c r="AA66" s="685">
        <f t="shared" si="50"/>
        <v>0</v>
      </c>
      <c r="AB66" s="686">
        <f t="shared" si="50"/>
        <v>0</v>
      </c>
      <c r="AC66" s="683">
        <f t="shared" si="50"/>
        <v>0</v>
      </c>
      <c r="AD66" s="683">
        <f t="shared" si="50"/>
        <v>0</v>
      </c>
      <c r="AE66" s="685">
        <f t="shared" si="50"/>
        <v>0</v>
      </c>
      <c r="AF66" s="686">
        <f t="shared" si="50"/>
        <v>0</v>
      </c>
      <c r="AG66" s="683">
        <f t="shared" si="50"/>
        <v>0</v>
      </c>
      <c r="AH66" s="683">
        <f t="shared" si="50"/>
        <v>0</v>
      </c>
      <c r="AI66" s="685">
        <f t="shared" si="50"/>
        <v>0</v>
      </c>
      <c r="AJ66" s="686">
        <f t="shared" si="50"/>
        <v>0</v>
      </c>
      <c r="AK66" s="683">
        <f t="shared" si="50"/>
        <v>0</v>
      </c>
      <c r="AL66" s="683">
        <f t="shared" si="50"/>
        <v>0</v>
      </c>
      <c r="AM66" s="685">
        <f t="shared" si="50"/>
        <v>0</v>
      </c>
      <c r="AN66" s="686">
        <f t="shared" si="50"/>
        <v>0</v>
      </c>
      <c r="AO66" s="683">
        <f t="shared" si="50"/>
        <v>0</v>
      </c>
      <c r="AP66" s="683">
        <f t="shared" si="50"/>
        <v>0</v>
      </c>
      <c r="AQ66" s="685">
        <f t="shared" si="50"/>
        <v>0</v>
      </c>
      <c r="AR66" s="686">
        <f t="shared" si="50"/>
        <v>0</v>
      </c>
      <c r="AS66" s="683">
        <f t="shared" si="50"/>
        <v>0</v>
      </c>
      <c r="AT66" s="683">
        <f t="shared" si="50"/>
        <v>0</v>
      </c>
      <c r="AU66" s="685">
        <f t="shared" si="50"/>
        <v>0</v>
      </c>
      <c r="AV66" s="686">
        <f t="shared" si="50"/>
        <v>0</v>
      </c>
      <c r="AW66" s="683">
        <f t="shared" si="50"/>
        <v>0</v>
      </c>
      <c r="AX66" s="683">
        <f t="shared" si="50"/>
        <v>0</v>
      </c>
      <c r="AY66" s="685">
        <f t="shared" si="50"/>
        <v>0</v>
      </c>
      <c r="AZ66" s="686">
        <f t="shared" si="50"/>
        <v>0</v>
      </c>
      <c r="BA66" s="683">
        <f t="shared" si="50"/>
        <v>0</v>
      </c>
      <c r="BB66" s="683">
        <f t="shared" si="50"/>
        <v>0</v>
      </c>
      <c r="BC66" s="685">
        <f t="shared" si="50"/>
        <v>0</v>
      </c>
      <c r="BD66" s="686">
        <f t="shared" si="50"/>
        <v>0</v>
      </c>
      <c r="BE66" s="683">
        <f t="shared" si="50"/>
        <v>0</v>
      </c>
      <c r="BF66" s="683">
        <f t="shared" si="50"/>
        <v>0</v>
      </c>
      <c r="BG66" s="685">
        <f t="shared" si="50"/>
        <v>0</v>
      </c>
      <c r="BH66" s="686">
        <f t="shared" si="50"/>
        <v>0</v>
      </c>
      <c r="BI66" s="683">
        <f t="shared" si="50"/>
        <v>0</v>
      </c>
      <c r="BJ66" s="683">
        <f t="shared" si="50"/>
        <v>0</v>
      </c>
      <c r="BK66" s="685">
        <f t="shared" si="50"/>
        <v>0</v>
      </c>
      <c r="BL66" s="686">
        <f t="shared" si="50"/>
        <v>0</v>
      </c>
      <c r="BM66" s="683">
        <f t="shared" si="50"/>
        <v>0</v>
      </c>
      <c r="BN66" s="683">
        <f t="shared" si="50"/>
        <v>0</v>
      </c>
      <c r="BO66" s="685">
        <f t="shared" si="50"/>
        <v>0</v>
      </c>
      <c r="BP66" s="686">
        <f t="shared" si="50"/>
        <v>0</v>
      </c>
      <c r="BQ66" s="683">
        <f t="shared" si="50"/>
        <v>0</v>
      </c>
      <c r="BR66" s="683">
        <f t="shared" si="50"/>
        <v>0</v>
      </c>
      <c r="BS66" s="685">
        <f t="shared" si="50"/>
        <v>0</v>
      </c>
      <c r="BT66" s="686">
        <f t="shared" si="50"/>
        <v>0</v>
      </c>
      <c r="BU66" s="683">
        <f t="shared" si="50"/>
        <v>0</v>
      </c>
      <c r="BV66" s="683">
        <f t="shared" si="50"/>
        <v>0</v>
      </c>
      <c r="BW66" s="685">
        <f t="shared" si="50"/>
        <v>0</v>
      </c>
      <c r="BX66" s="686">
        <f t="shared" ref="BX66:DC66" si="51">BX65+BT66</f>
        <v>0</v>
      </c>
      <c r="BY66" s="683">
        <f t="shared" si="51"/>
        <v>0</v>
      </c>
      <c r="BZ66" s="683">
        <f t="shared" si="51"/>
        <v>0</v>
      </c>
      <c r="CA66" s="685">
        <f t="shared" si="51"/>
        <v>0</v>
      </c>
      <c r="CB66" s="686">
        <f t="shared" si="51"/>
        <v>0</v>
      </c>
      <c r="CC66" s="683">
        <f t="shared" si="51"/>
        <v>0</v>
      </c>
      <c r="CD66" s="683">
        <f t="shared" si="51"/>
        <v>0</v>
      </c>
      <c r="CE66" s="685">
        <f t="shared" si="51"/>
        <v>0</v>
      </c>
      <c r="CF66" s="686">
        <f t="shared" si="51"/>
        <v>0</v>
      </c>
      <c r="CG66" s="683">
        <f t="shared" si="51"/>
        <v>0</v>
      </c>
      <c r="CH66" s="683">
        <f t="shared" si="51"/>
        <v>0</v>
      </c>
      <c r="CI66" s="685">
        <f t="shared" si="51"/>
        <v>0</v>
      </c>
      <c r="CJ66" s="686">
        <f t="shared" si="51"/>
        <v>0</v>
      </c>
      <c r="CK66" s="683">
        <f t="shared" si="51"/>
        <v>0</v>
      </c>
      <c r="CL66" s="683">
        <f t="shared" si="51"/>
        <v>0</v>
      </c>
      <c r="CM66" s="685">
        <f t="shared" si="51"/>
        <v>0</v>
      </c>
      <c r="CN66" s="686">
        <f t="shared" si="51"/>
        <v>0</v>
      </c>
      <c r="CO66" s="683">
        <f t="shared" si="51"/>
        <v>0</v>
      </c>
      <c r="CP66" s="683">
        <f t="shared" si="51"/>
        <v>0</v>
      </c>
      <c r="CQ66" s="685">
        <f t="shared" si="51"/>
        <v>0</v>
      </c>
      <c r="CR66" s="686">
        <f t="shared" si="51"/>
        <v>0</v>
      </c>
      <c r="CS66" s="683">
        <f t="shared" si="51"/>
        <v>0</v>
      </c>
      <c r="CT66" s="683">
        <f t="shared" si="51"/>
        <v>0</v>
      </c>
      <c r="CU66" s="685">
        <f t="shared" si="51"/>
        <v>0</v>
      </c>
      <c r="CV66" s="686">
        <f t="shared" si="51"/>
        <v>0</v>
      </c>
      <c r="CW66" s="683">
        <f t="shared" si="51"/>
        <v>0</v>
      </c>
      <c r="CX66" s="683">
        <f t="shared" si="51"/>
        <v>0</v>
      </c>
      <c r="CY66" s="685">
        <f t="shared" si="51"/>
        <v>0</v>
      </c>
      <c r="CZ66" s="686">
        <f t="shared" si="51"/>
        <v>0</v>
      </c>
      <c r="DA66" s="683">
        <f t="shared" si="51"/>
        <v>0</v>
      </c>
      <c r="DB66" s="683">
        <f t="shared" si="51"/>
        <v>0</v>
      </c>
      <c r="DC66" s="685">
        <f t="shared" si="51"/>
        <v>0</v>
      </c>
      <c r="DD66" s="571"/>
      <c r="DE66" s="571"/>
      <c r="DF66" s="571"/>
      <c r="DG66" s="571"/>
      <c r="DH66" s="571"/>
      <c r="DI66" s="571"/>
      <c r="DJ66" s="571"/>
      <c r="DK66" s="571"/>
    </row>
    <row r="67" spans="2:115" ht="12.75" customHeight="1">
      <c r="B67" s="633">
        <v>14</v>
      </c>
      <c r="C67" s="687" t="e">
        <f>[5]QCI!#REF!</f>
        <v>#REF!</v>
      </c>
      <c r="D67" s="635" t="s">
        <v>674</v>
      </c>
      <c r="E67" s="636" t="s">
        <v>675</v>
      </c>
      <c r="F67" s="637" t="e">
        <f>[5]QCI!#REF!</f>
        <v>#REF!</v>
      </c>
      <c r="G67" s="638" t="e">
        <f>'[5]Percentuais do Cronograma'!#REF!</f>
        <v>#REF!</v>
      </c>
      <c r="H67" s="639"/>
      <c r="I67" s="640"/>
      <c r="J67" s="640"/>
      <c r="K67" s="641"/>
      <c r="L67" s="642" t="e">
        <f>'[5]Percentuais do Cronograma'!#REF!</f>
        <v>#REF!</v>
      </c>
      <c r="M67" s="643" t="e">
        <f>L67*[5]QCI!#REF!*[5]QCI!#REF!/100</f>
        <v>#REF!</v>
      </c>
      <c r="N67" s="644" t="e">
        <f>L67/100*[5]QCI!#REF!*([5]QCI!#REF!+[5]QCI!#REF!)</f>
        <v>#REF!</v>
      </c>
      <c r="O67" s="645" t="e">
        <f>M67+N67</f>
        <v>#REF!</v>
      </c>
      <c r="P67" s="646" t="e">
        <f>'[5]Percentuais do Cronograma'!#REF!</f>
        <v>#REF!</v>
      </c>
      <c r="Q67" s="647" t="e">
        <f>P67*[5]QCI!#REF!*[5]QCI!#REF!/100</f>
        <v>#REF!</v>
      </c>
      <c r="R67" s="647" t="e">
        <f>P67/100*[5]QCI!#REF!*([5]QCI!#REF!+[5]QCI!#REF!)</f>
        <v>#REF!</v>
      </c>
      <c r="S67" s="648" t="e">
        <f>Q67+R67</f>
        <v>#REF!</v>
      </c>
      <c r="T67" s="646" t="e">
        <f>'[5]Percentuais do Cronograma'!#REF!</f>
        <v>#REF!</v>
      </c>
      <c r="U67" s="647" t="e">
        <f>T67*[5]QCI!#REF!*[5]QCI!#REF!/100</f>
        <v>#REF!</v>
      </c>
      <c r="V67" s="647" t="e">
        <f>T67/100*[5]QCI!#REF!*([5]QCI!#REF!+[5]QCI!#REF!)</f>
        <v>#REF!</v>
      </c>
      <c r="W67" s="648" t="e">
        <f>U67+V67</f>
        <v>#REF!</v>
      </c>
      <c r="X67" s="646" t="e">
        <f>'[5]Percentuais do Cronograma'!#REF!</f>
        <v>#REF!</v>
      </c>
      <c r="Y67" s="647" t="e">
        <f>X67*[5]QCI!#REF!*[5]QCI!#REF!/100</f>
        <v>#REF!</v>
      </c>
      <c r="Z67" s="647" t="e">
        <f>X67/100*[5]QCI!#REF!*([5]QCI!#REF!+[5]QCI!#REF!)</f>
        <v>#REF!</v>
      </c>
      <c r="AA67" s="648" t="e">
        <f>Y67+Z67</f>
        <v>#REF!</v>
      </c>
      <c r="AB67" s="646" t="e">
        <f>'[5]Percentuais do Cronograma'!#REF!</f>
        <v>#REF!</v>
      </c>
      <c r="AC67" s="647" t="e">
        <f>AB67*[5]QCI!#REF!*[5]QCI!#REF!/100</f>
        <v>#REF!</v>
      </c>
      <c r="AD67" s="647" t="e">
        <f>AB67/100*[5]QCI!#REF!*([5]QCI!#REF!+[5]QCI!#REF!)</f>
        <v>#REF!</v>
      </c>
      <c r="AE67" s="648" t="e">
        <f>AC67+AD67</f>
        <v>#REF!</v>
      </c>
      <c r="AF67" s="646" t="e">
        <f>'[5]Percentuais do Cronograma'!#REF!</f>
        <v>#REF!</v>
      </c>
      <c r="AG67" s="647" t="e">
        <f>AF67*[5]QCI!#REF!*[5]QCI!#REF!/100</f>
        <v>#REF!</v>
      </c>
      <c r="AH67" s="647" t="e">
        <f>AF67/100*[5]QCI!#REF!*([5]QCI!#REF!+[5]QCI!#REF!)</f>
        <v>#REF!</v>
      </c>
      <c r="AI67" s="648" t="e">
        <f>AG67+AH67</f>
        <v>#REF!</v>
      </c>
      <c r="AJ67" s="646" t="e">
        <f>'[5]Percentuais do Cronograma'!#REF!</f>
        <v>#REF!</v>
      </c>
      <c r="AK67" s="647" t="e">
        <f>AJ67*[5]QCI!#REF!*[5]QCI!#REF!/100</f>
        <v>#REF!</v>
      </c>
      <c r="AL67" s="647" t="e">
        <f>AJ67/100*[5]QCI!#REF!*([5]QCI!#REF!+[5]QCI!#REF!)</f>
        <v>#REF!</v>
      </c>
      <c r="AM67" s="648" t="e">
        <f>AK67+AL67</f>
        <v>#REF!</v>
      </c>
      <c r="AN67" s="646" t="e">
        <f>'[5]Percentuais do Cronograma'!#REF!</f>
        <v>#REF!</v>
      </c>
      <c r="AO67" s="647" t="e">
        <f>AN67*[5]QCI!#REF!*[5]QCI!#REF!/100</f>
        <v>#REF!</v>
      </c>
      <c r="AP67" s="647" t="e">
        <f>AN67/100*[5]QCI!#REF!*([5]QCI!#REF!+[5]QCI!#REF!)</f>
        <v>#REF!</v>
      </c>
      <c r="AQ67" s="648" t="e">
        <f>AO67+AP67</f>
        <v>#REF!</v>
      </c>
      <c r="AR67" s="646" t="e">
        <f>'[5]Percentuais do Cronograma'!#REF!</f>
        <v>#REF!</v>
      </c>
      <c r="AS67" s="647" t="e">
        <f>AR67*[5]QCI!#REF!*[5]QCI!#REF!/100</f>
        <v>#REF!</v>
      </c>
      <c r="AT67" s="647" t="e">
        <f>AR67/100*[5]QCI!#REF!*([5]QCI!#REF!+[5]QCI!#REF!)</f>
        <v>#REF!</v>
      </c>
      <c r="AU67" s="648" t="e">
        <f>AS67+AT67</f>
        <v>#REF!</v>
      </c>
      <c r="AV67" s="646" t="e">
        <f>'[5]Percentuais do Cronograma'!#REF!</f>
        <v>#REF!</v>
      </c>
      <c r="AW67" s="647" t="e">
        <f>AV67*[5]QCI!#REF!*[5]QCI!#REF!/100</f>
        <v>#REF!</v>
      </c>
      <c r="AX67" s="647" t="e">
        <f>AV67/100*[5]QCI!#REF!*([5]QCI!#REF!+[5]QCI!#REF!)</f>
        <v>#REF!</v>
      </c>
      <c r="AY67" s="648" t="e">
        <f>AW67+AX67</f>
        <v>#REF!</v>
      </c>
      <c r="AZ67" s="646" t="e">
        <f>'[5]Percentuais do Cronograma'!#REF!</f>
        <v>#REF!</v>
      </c>
      <c r="BA67" s="647" t="e">
        <f>AZ67*[5]QCI!#REF!*[5]QCI!#REF!/100</f>
        <v>#REF!</v>
      </c>
      <c r="BB67" s="647" t="e">
        <f>AZ67/100*[5]QCI!#REF!*([5]QCI!#REF!+[5]QCI!#REF!)</f>
        <v>#REF!</v>
      </c>
      <c r="BC67" s="648" t="e">
        <f>BA67+BB67</f>
        <v>#REF!</v>
      </c>
      <c r="BD67" s="646" t="e">
        <f>'[5]Percentuais do Cronograma'!#REF!</f>
        <v>#REF!</v>
      </c>
      <c r="BE67" s="647" t="e">
        <f>BD67*[5]QCI!#REF!*[5]QCI!#REF!/100</f>
        <v>#REF!</v>
      </c>
      <c r="BF67" s="647" t="e">
        <f>BD67/100*[5]QCI!#REF!*([5]QCI!#REF!+[5]QCI!#REF!)</f>
        <v>#REF!</v>
      </c>
      <c r="BG67" s="648" t="e">
        <f>BE67+BF67</f>
        <v>#REF!</v>
      </c>
      <c r="BH67" s="646" t="e">
        <f>'[5]Percentuais do Cronograma'!#REF!</f>
        <v>#REF!</v>
      </c>
      <c r="BI67" s="647" t="e">
        <f>BH67*[5]QCI!#REF!*[5]QCI!#REF!/100</f>
        <v>#REF!</v>
      </c>
      <c r="BJ67" s="647" t="e">
        <f>BH67/100*[5]QCI!#REF!*([5]QCI!#REF!+[5]QCI!#REF!)</f>
        <v>#REF!</v>
      </c>
      <c r="BK67" s="648" t="e">
        <f>BI67+BJ67</f>
        <v>#REF!</v>
      </c>
      <c r="BL67" s="646" t="e">
        <f>'[5]Percentuais do Cronograma'!#REF!</f>
        <v>#REF!</v>
      </c>
      <c r="BM67" s="647" t="e">
        <f>BL67*[5]QCI!#REF!*[5]QCI!#REF!/100</f>
        <v>#REF!</v>
      </c>
      <c r="BN67" s="647" t="e">
        <f>BL67/100*[5]QCI!#REF!*([5]QCI!#REF!+[5]QCI!#REF!)</f>
        <v>#REF!</v>
      </c>
      <c r="BO67" s="648" t="e">
        <f>BM67+BN67</f>
        <v>#REF!</v>
      </c>
      <c r="BP67" s="646" t="e">
        <f>'[5]Percentuais do Cronograma'!#REF!</f>
        <v>#REF!</v>
      </c>
      <c r="BQ67" s="647" t="e">
        <f>BP67*[5]QCI!#REF!*[5]QCI!#REF!/100</f>
        <v>#REF!</v>
      </c>
      <c r="BR67" s="647" t="e">
        <f>BP67/100*[5]QCI!#REF!*([5]QCI!#REF!+[5]QCI!#REF!)</f>
        <v>#REF!</v>
      </c>
      <c r="BS67" s="648" t="e">
        <f>BQ67+BR67</f>
        <v>#REF!</v>
      </c>
      <c r="BT67" s="646" t="e">
        <f>'[5]Percentuais do Cronograma'!#REF!</f>
        <v>#REF!</v>
      </c>
      <c r="BU67" s="647" t="e">
        <f>BT67*[5]QCI!#REF!*[5]QCI!#REF!/100</f>
        <v>#REF!</v>
      </c>
      <c r="BV67" s="647" t="e">
        <f>BT67/100*[5]QCI!#REF!*([5]QCI!#REF!+[5]QCI!#REF!)</f>
        <v>#REF!</v>
      </c>
      <c r="BW67" s="648" t="e">
        <f>BU67+BV67</f>
        <v>#REF!</v>
      </c>
      <c r="BX67" s="646" t="e">
        <f>'[5]Percentuais do Cronograma'!#REF!</f>
        <v>#REF!</v>
      </c>
      <c r="BY67" s="647" t="e">
        <f>BX67*[5]QCI!#REF!*[5]QCI!#REF!/100</f>
        <v>#REF!</v>
      </c>
      <c r="BZ67" s="647" t="e">
        <f>BX67/100*[5]QCI!#REF!*([5]QCI!#REF!+[5]QCI!#REF!)</f>
        <v>#REF!</v>
      </c>
      <c r="CA67" s="648" t="e">
        <f>BY67+BZ67</f>
        <v>#REF!</v>
      </c>
      <c r="CB67" s="646" t="e">
        <f>'[5]Percentuais do Cronograma'!#REF!</f>
        <v>#REF!</v>
      </c>
      <c r="CC67" s="647" t="e">
        <f>CB67*[5]QCI!#REF!*[5]QCI!#REF!/100</f>
        <v>#REF!</v>
      </c>
      <c r="CD67" s="647" t="e">
        <f>CB67/100*[5]QCI!#REF!*([5]QCI!#REF!+[5]QCI!#REF!)</f>
        <v>#REF!</v>
      </c>
      <c r="CE67" s="648" t="e">
        <f>CC67+CD67</f>
        <v>#REF!</v>
      </c>
      <c r="CF67" s="646" t="e">
        <f>'[5]Percentuais do Cronograma'!#REF!</f>
        <v>#REF!</v>
      </c>
      <c r="CG67" s="647" t="e">
        <f>CF67*[5]QCI!#REF!*[5]QCI!#REF!/100</f>
        <v>#REF!</v>
      </c>
      <c r="CH67" s="647" t="e">
        <f>CF67/100*[5]QCI!#REF!*([5]QCI!#REF!+[5]QCI!#REF!)</f>
        <v>#REF!</v>
      </c>
      <c r="CI67" s="648" t="e">
        <f>CG67+CH67</f>
        <v>#REF!</v>
      </c>
      <c r="CJ67" s="646" t="e">
        <f>'[5]Percentuais do Cronograma'!#REF!</f>
        <v>#REF!</v>
      </c>
      <c r="CK67" s="647" t="e">
        <f>CJ67*[5]QCI!#REF!*[5]QCI!#REF!/100</f>
        <v>#REF!</v>
      </c>
      <c r="CL67" s="647" t="e">
        <f>CJ67/100*[5]QCI!#REF!*([5]QCI!#REF!+[5]QCI!#REF!)</f>
        <v>#REF!</v>
      </c>
      <c r="CM67" s="648" t="e">
        <f>CK67+CL67</f>
        <v>#REF!</v>
      </c>
      <c r="CN67" s="646" t="e">
        <f>'[5]Percentuais do Cronograma'!#REF!</f>
        <v>#REF!</v>
      </c>
      <c r="CO67" s="647" t="e">
        <f>CN67*[5]QCI!#REF!*[5]QCI!#REF!/100</f>
        <v>#REF!</v>
      </c>
      <c r="CP67" s="647" t="e">
        <f>CN67/100*[5]QCI!#REF!*([5]QCI!#REF!+[5]QCI!#REF!)</f>
        <v>#REF!</v>
      </c>
      <c r="CQ67" s="648" t="e">
        <f>CO67+CP67</f>
        <v>#REF!</v>
      </c>
      <c r="CR67" s="646" t="e">
        <f>'[5]Percentuais do Cronograma'!#REF!</f>
        <v>#REF!</v>
      </c>
      <c r="CS67" s="647" t="e">
        <f>CR67*[5]QCI!#REF!*[5]QCI!#REF!/100</f>
        <v>#REF!</v>
      </c>
      <c r="CT67" s="647" t="e">
        <f>CR67/100*[5]QCI!#REF!*([5]QCI!#REF!+[5]QCI!#REF!)</f>
        <v>#REF!</v>
      </c>
      <c r="CU67" s="648" t="e">
        <f>CS67+CT67</f>
        <v>#REF!</v>
      </c>
      <c r="CV67" s="646" t="e">
        <f>'[5]Percentuais do Cronograma'!#REF!</f>
        <v>#REF!</v>
      </c>
      <c r="CW67" s="647" t="e">
        <f>CV67*[5]QCI!#REF!*[5]QCI!#REF!/100</f>
        <v>#REF!</v>
      </c>
      <c r="CX67" s="647" t="e">
        <f>CV67/100*[5]QCI!#REF!*([5]QCI!#REF!+[5]QCI!#REF!)</f>
        <v>#REF!</v>
      </c>
      <c r="CY67" s="648" t="e">
        <f>CW67+CX67</f>
        <v>#REF!</v>
      </c>
      <c r="CZ67" s="646" t="e">
        <f>'[5]Percentuais do Cronograma'!#REF!</f>
        <v>#REF!</v>
      </c>
      <c r="DA67" s="647" t="e">
        <f>CZ67*[5]QCI!#REF!*[5]QCI!#REF!/100</f>
        <v>#REF!</v>
      </c>
      <c r="DB67" s="647" t="e">
        <f>CZ67/100*[5]QCI!#REF!*([5]QCI!#REF!+[5]QCI!#REF!)</f>
        <v>#REF!</v>
      </c>
      <c r="DC67" s="648" t="e">
        <f>DA67+DB67</f>
        <v>#REF!</v>
      </c>
      <c r="DD67" s="571"/>
      <c r="DE67" s="571"/>
      <c r="DF67" s="571"/>
      <c r="DG67" s="571"/>
      <c r="DH67" s="571"/>
      <c r="DI67" s="571"/>
      <c r="DJ67" s="571"/>
      <c r="DK67" s="571"/>
    </row>
    <row r="68" spans="2:115" ht="12.75" customHeight="1">
      <c r="B68" s="649"/>
      <c r="C68" s="650"/>
      <c r="D68" s="651" t="s">
        <v>674</v>
      </c>
      <c r="E68" s="652" t="s">
        <v>676</v>
      </c>
      <c r="F68" s="653">
        <f>IF(F69&lt;&gt;0,F67-F69,0)</f>
        <v>0</v>
      </c>
      <c r="G68" s="654"/>
      <c r="H68" s="655"/>
      <c r="I68" s="656"/>
      <c r="J68" s="656"/>
      <c r="K68" s="657"/>
      <c r="L68" s="658" t="e">
        <f t="shared" ref="L68:BW68" si="52">L67+H68</f>
        <v>#REF!</v>
      </c>
      <c r="M68" s="658" t="e">
        <f t="shared" si="52"/>
        <v>#REF!</v>
      </c>
      <c r="N68" s="659" t="e">
        <f t="shared" si="52"/>
        <v>#REF!</v>
      </c>
      <c r="O68" s="660" t="e">
        <f>#REF!</f>
        <v>#REF!</v>
      </c>
      <c r="P68" s="661" t="e">
        <f t="shared" si="52"/>
        <v>#REF!</v>
      </c>
      <c r="Q68" s="662" t="e">
        <f t="shared" si="52"/>
        <v>#REF!</v>
      </c>
      <c r="R68" s="663" t="e">
        <f t="shared" si="52"/>
        <v>#REF!</v>
      </c>
      <c r="S68" s="664" t="e">
        <f t="shared" si="52"/>
        <v>#REF!</v>
      </c>
      <c r="T68" s="661" t="e">
        <f t="shared" si="52"/>
        <v>#REF!</v>
      </c>
      <c r="U68" s="662" t="e">
        <f t="shared" si="52"/>
        <v>#REF!</v>
      </c>
      <c r="V68" s="663" t="e">
        <f t="shared" si="52"/>
        <v>#REF!</v>
      </c>
      <c r="W68" s="664" t="e">
        <f t="shared" si="52"/>
        <v>#REF!</v>
      </c>
      <c r="X68" s="661" t="e">
        <f t="shared" si="52"/>
        <v>#REF!</v>
      </c>
      <c r="Y68" s="662" t="e">
        <f t="shared" si="52"/>
        <v>#REF!</v>
      </c>
      <c r="Z68" s="663" t="e">
        <f t="shared" si="52"/>
        <v>#REF!</v>
      </c>
      <c r="AA68" s="664" t="e">
        <f t="shared" si="52"/>
        <v>#REF!</v>
      </c>
      <c r="AB68" s="661" t="e">
        <f t="shared" si="52"/>
        <v>#REF!</v>
      </c>
      <c r="AC68" s="662" t="e">
        <f t="shared" si="52"/>
        <v>#REF!</v>
      </c>
      <c r="AD68" s="663" t="e">
        <f t="shared" si="52"/>
        <v>#REF!</v>
      </c>
      <c r="AE68" s="664" t="e">
        <f t="shared" si="52"/>
        <v>#REF!</v>
      </c>
      <c r="AF68" s="661" t="e">
        <f t="shared" si="52"/>
        <v>#REF!</v>
      </c>
      <c r="AG68" s="662" t="e">
        <f t="shared" si="52"/>
        <v>#REF!</v>
      </c>
      <c r="AH68" s="663" t="e">
        <f t="shared" si="52"/>
        <v>#REF!</v>
      </c>
      <c r="AI68" s="664" t="e">
        <f t="shared" si="52"/>
        <v>#REF!</v>
      </c>
      <c r="AJ68" s="661" t="e">
        <f t="shared" si="52"/>
        <v>#REF!</v>
      </c>
      <c r="AK68" s="662" t="e">
        <f t="shared" si="52"/>
        <v>#REF!</v>
      </c>
      <c r="AL68" s="663" t="e">
        <f t="shared" si="52"/>
        <v>#REF!</v>
      </c>
      <c r="AM68" s="664" t="e">
        <f t="shared" si="52"/>
        <v>#REF!</v>
      </c>
      <c r="AN68" s="661" t="e">
        <f t="shared" si="52"/>
        <v>#REF!</v>
      </c>
      <c r="AO68" s="662" t="e">
        <f t="shared" si="52"/>
        <v>#REF!</v>
      </c>
      <c r="AP68" s="663" t="e">
        <f t="shared" si="52"/>
        <v>#REF!</v>
      </c>
      <c r="AQ68" s="664" t="e">
        <f t="shared" si="52"/>
        <v>#REF!</v>
      </c>
      <c r="AR68" s="661" t="e">
        <f t="shared" si="52"/>
        <v>#REF!</v>
      </c>
      <c r="AS68" s="662" t="e">
        <f t="shared" si="52"/>
        <v>#REF!</v>
      </c>
      <c r="AT68" s="663" t="e">
        <f t="shared" si="52"/>
        <v>#REF!</v>
      </c>
      <c r="AU68" s="664" t="e">
        <f t="shared" si="52"/>
        <v>#REF!</v>
      </c>
      <c r="AV68" s="661" t="e">
        <f t="shared" si="52"/>
        <v>#REF!</v>
      </c>
      <c r="AW68" s="662" t="e">
        <f t="shared" si="52"/>
        <v>#REF!</v>
      </c>
      <c r="AX68" s="663" t="e">
        <f t="shared" si="52"/>
        <v>#REF!</v>
      </c>
      <c r="AY68" s="664" t="e">
        <f t="shared" si="52"/>
        <v>#REF!</v>
      </c>
      <c r="AZ68" s="661" t="e">
        <f t="shared" si="52"/>
        <v>#REF!</v>
      </c>
      <c r="BA68" s="662" t="e">
        <f t="shared" si="52"/>
        <v>#REF!</v>
      </c>
      <c r="BB68" s="663" t="e">
        <f t="shared" si="52"/>
        <v>#REF!</v>
      </c>
      <c r="BC68" s="664" t="e">
        <f t="shared" si="52"/>
        <v>#REF!</v>
      </c>
      <c r="BD68" s="661" t="e">
        <f t="shared" si="52"/>
        <v>#REF!</v>
      </c>
      <c r="BE68" s="662" t="e">
        <f t="shared" si="52"/>
        <v>#REF!</v>
      </c>
      <c r="BF68" s="663" t="e">
        <f t="shared" si="52"/>
        <v>#REF!</v>
      </c>
      <c r="BG68" s="664" t="e">
        <f t="shared" si="52"/>
        <v>#REF!</v>
      </c>
      <c r="BH68" s="661" t="e">
        <f t="shared" si="52"/>
        <v>#REF!</v>
      </c>
      <c r="BI68" s="662" t="e">
        <f t="shared" si="52"/>
        <v>#REF!</v>
      </c>
      <c r="BJ68" s="663" t="e">
        <f t="shared" si="52"/>
        <v>#REF!</v>
      </c>
      <c r="BK68" s="664" t="e">
        <f t="shared" si="52"/>
        <v>#REF!</v>
      </c>
      <c r="BL68" s="661" t="e">
        <f t="shared" si="52"/>
        <v>#REF!</v>
      </c>
      <c r="BM68" s="662" t="e">
        <f t="shared" si="52"/>
        <v>#REF!</v>
      </c>
      <c r="BN68" s="663" t="e">
        <f t="shared" si="52"/>
        <v>#REF!</v>
      </c>
      <c r="BO68" s="664" t="e">
        <f t="shared" si="52"/>
        <v>#REF!</v>
      </c>
      <c r="BP68" s="661" t="e">
        <f t="shared" si="52"/>
        <v>#REF!</v>
      </c>
      <c r="BQ68" s="662" t="e">
        <f t="shared" si="52"/>
        <v>#REF!</v>
      </c>
      <c r="BR68" s="663" t="e">
        <f t="shared" si="52"/>
        <v>#REF!</v>
      </c>
      <c r="BS68" s="664" t="e">
        <f t="shared" si="52"/>
        <v>#REF!</v>
      </c>
      <c r="BT68" s="661" t="e">
        <f t="shared" si="52"/>
        <v>#REF!</v>
      </c>
      <c r="BU68" s="662" t="e">
        <f t="shared" si="52"/>
        <v>#REF!</v>
      </c>
      <c r="BV68" s="663" t="e">
        <f t="shared" si="52"/>
        <v>#REF!</v>
      </c>
      <c r="BW68" s="664" t="e">
        <f t="shared" si="52"/>
        <v>#REF!</v>
      </c>
      <c r="BX68" s="661" t="e">
        <f t="shared" ref="BX68:DC68" si="53">BX67+BT68</f>
        <v>#REF!</v>
      </c>
      <c r="BY68" s="662" t="e">
        <f t="shared" si="53"/>
        <v>#REF!</v>
      </c>
      <c r="BZ68" s="663" t="e">
        <f t="shared" si="53"/>
        <v>#REF!</v>
      </c>
      <c r="CA68" s="664" t="e">
        <f t="shared" si="53"/>
        <v>#REF!</v>
      </c>
      <c r="CB68" s="661" t="e">
        <f t="shared" si="53"/>
        <v>#REF!</v>
      </c>
      <c r="CC68" s="662" t="e">
        <f t="shared" si="53"/>
        <v>#REF!</v>
      </c>
      <c r="CD68" s="663" t="e">
        <f t="shared" si="53"/>
        <v>#REF!</v>
      </c>
      <c r="CE68" s="664" t="e">
        <f t="shared" si="53"/>
        <v>#REF!</v>
      </c>
      <c r="CF68" s="661" t="e">
        <f t="shared" si="53"/>
        <v>#REF!</v>
      </c>
      <c r="CG68" s="662" t="e">
        <f t="shared" si="53"/>
        <v>#REF!</v>
      </c>
      <c r="CH68" s="663" t="e">
        <f t="shared" si="53"/>
        <v>#REF!</v>
      </c>
      <c r="CI68" s="664" t="e">
        <f t="shared" si="53"/>
        <v>#REF!</v>
      </c>
      <c r="CJ68" s="661" t="e">
        <f t="shared" si="53"/>
        <v>#REF!</v>
      </c>
      <c r="CK68" s="662" t="e">
        <f t="shared" si="53"/>
        <v>#REF!</v>
      </c>
      <c r="CL68" s="663" t="e">
        <f t="shared" si="53"/>
        <v>#REF!</v>
      </c>
      <c r="CM68" s="664" t="e">
        <f t="shared" si="53"/>
        <v>#REF!</v>
      </c>
      <c r="CN68" s="661" t="e">
        <f t="shared" si="53"/>
        <v>#REF!</v>
      </c>
      <c r="CO68" s="662" t="e">
        <f t="shared" si="53"/>
        <v>#REF!</v>
      </c>
      <c r="CP68" s="663" t="e">
        <f t="shared" si="53"/>
        <v>#REF!</v>
      </c>
      <c r="CQ68" s="664" t="e">
        <f t="shared" si="53"/>
        <v>#REF!</v>
      </c>
      <c r="CR68" s="661" t="e">
        <f t="shared" si="53"/>
        <v>#REF!</v>
      </c>
      <c r="CS68" s="662" t="e">
        <f t="shared" si="53"/>
        <v>#REF!</v>
      </c>
      <c r="CT68" s="663" t="e">
        <f t="shared" si="53"/>
        <v>#REF!</v>
      </c>
      <c r="CU68" s="664" t="e">
        <f t="shared" si="53"/>
        <v>#REF!</v>
      </c>
      <c r="CV68" s="661" t="e">
        <f t="shared" si="53"/>
        <v>#REF!</v>
      </c>
      <c r="CW68" s="662" t="e">
        <f t="shared" si="53"/>
        <v>#REF!</v>
      </c>
      <c r="CX68" s="663" t="e">
        <f t="shared" si="53"/>
        <v>#REF!</v>
      </c>
      <c r="CY68" s="664" t="e">
        <f t="shared" si="53"/>
        <v>#REF!</v>
      </c>
      <c r="CZ68" s="661" t="e">
        <f t="shared" si="53"/>
        <v>#REF!</v>
      </c>
      <c r="DA68" s="662" t="e">
        <f t="shared" si="53"/>
        <v>#REF!</v>
      </c>
      <c r="DB68" s="663" t="e">
        <f t="shared" si="53"/>
        <v>#REF!</v>
      </c>
      <c r="DC68" s="664" t="e">
        <f t="shared" si="53"/>
        <v>#REF!</v>
      </c>
      <c r="DD68" s="571"/>
      <c r="DE68" s="571"/>
      <c r="DF68" s="571"/>
      <c r="DG68" s="571"/>
      <c r="DH68" s="571"/>
      <c r="DI68" s="571"/>
      <c r="DJ68" s="571"/>
      <c r="DK68" s="571"/>
    </row>
    <row r="69" spans="2:115" ht="12.75" customHeight="1">
      <c r="B69" s="649"/>
      <c r="C69" s="650"/>
      <c r="D69" s="665" t="s">
        <v>677</v>
      </c>
      <c r="E69" s="666" t="s">
        <v>678</v>
      </c>
      <c r="F69" s="667"/>
      <c r="G69" s="668">
        <f>IF(F69=0,0,F69/F$115)</f>
        <v>0</v>
      </c>
      <c r="H69" s="669"/>
      <c r="I69" s="670"/>
      <c r="J69" s="670"/>
      <c r="K69" s="671"/>
      <c r="L69" s="672">
        <f>IF(O69&lt;&gt;0,(O69/$F69)*100,0)</f>
        <v>0</v>
      </c>
      <c r="M69" s="672">
        <f>ROUND(O69*[5]QCI!$R$16,2)</f>
        <v>0</v>
      </c>
      <c r="N69" s="673">
        <f>O69-M69</f>
        <v>0</v>
      </c>
      <c r="O69" s="674"/>
      <c r="P69" s="675">
        <f>IF(S69&lt;&gt;0,(S69/$F69)*100,0)</f>
        <v>0</v>
      </c>
      <c r="Q69" s="672">
        <f>ROUND(S69*[5]QCI!$R$16,2)</f>
        <v>0</v>
      </c>
      <c r="R69" s="672">
        <f>S69-Q69</f>
        <v>0</v>
      </c>
      <c r="S69" s="674"/>
      <c r="T69" s="675">
        <f>IF(W69&lt;&gt;0,(W69/$F69)*100,0)</f>
        <v>0</v>
      </c>
      <c r="U69" s="672">
        <f>ROUND(W69*[5]QCI!$R$16,2)</f>
        <v>0</v>
      </c>
      <c r="V69" s="672">
        <f>W69-U69</f>
        <v>0</v>
      </c>
      <c r="W69" s="674"/>
      <c r="X69" s="675">
        <f>IF(AA69&lt;&gt;0,(AA69/$F69)*100,0)</f>
        <v>0</v>
      </c>
      <c r="Y69" s="672">
        <f>ROUND(AA69*[5]QCI!$R$16,2)</f>
        <v>0</v>
      </c>
      <c r="Z69" s="672">
        <f>AA69-Y69</f>
        <v>0</v>
      </c>
      <c r="AA69" s="674"/>
      <c r="AB69" s="675">
        <f>IF(AE69&lt;&gt;0,(AE69/$F69)*100,0)</f>
        <v>0</v>
      </c>
      <c r="AC69" s="672">
        <f>ROUND(AE69*[5]QCI!$R$16,2)</f>
        <v>0</v>
      </c>
      <c r="AD69" s="672">
        <f>AE69-AC69</f>
        <v>0</v>
      </c>
      <c r="AE69" s="674"/>
      <c r="AF69" s="675">
        <f>IF(AI69&lt;&gt;0,(AI69/$F69)*100,0)</f>
        <v>0</v>
      </c>
      <c r="AG69" s="672">
        <f>ROUND(AI69*[5]QCI!$R$16,2)</f>
        <v>0</v>
      </c>
      <c r="AH69" s="672">
        <f>AI69-AG69</f>
        <v>0</v>
      </c>
      <c r="AI69" s="674"/>
      <c r="AJ69" s="675">
        <f>IF(AM69&lt;&gt;0,(AM69/$F69)*100,0)</f>
        <v>0</v>
      </c>
      <c r="AK69" s="672">
        <f>ROUND(AM69*[5]QCI!$R$16,2)</f>
        <v>0</v>
      </c>
      <c r="AL69" s="672">
        <f>AM69-AK69</f>
        <v>0</v>
      </c>
      <c r="AM69" s="674"/>
      <c r="AN69" s="675">
        <f>IF(AQ69&lt;&gt;0,(AQ69/$F69)*100,0)</f>
        <v>0</v>
      </c>
      <c r="AO69" s="672">
        <f>ROUND(AQ69*[5]QCI!$R$16,2)</f>
        <v>0</v>
      </c>
      <c r="AP69" s="672">
        <f>AQ69-AO69</f>
        <v>0</v>
      </c>
      <c r="AQ69" s="674"/>
      <c r="AR69" s="675">
        <f>IF(AU69&lt;&gt;0,(AU69/$F69)*100,0)</f>
        <v>0</v>
      </c>
      <c r="AS69" s="672">
        <f>ROUND(AU69*[5]QCI!$R$16,2)</f>
        <v>0</v>
      </c>
      <c r="AT69" s="672">
        <f>AU69-AS69</f>
        <v>0</v>
      </c>
      <c r="AU69" s="674"/>
      <c r="AV69" s="675">
        <f>IF(AY69&lt;&gt;0,(AY69/$F69)*100,0)</f>
        <v>0</v>
      </c>
      <c r="AW69" s="672">
        <f>ROUND(AY69*[5]QCI!$R$16,2)</f>
        <v>0</v>
      </c>
      <c r="AX69" s="672">
        <f>AY69-AW69</f>
        <v>0</v>
      </c>
      <c r="AY69" s="674"/>
      <c r="AZ69" s="675">
        <f>IF(BC69&lt;&gt;0,(BC69/$F69)*100,0)</f>
        <v>0</v>
      </c>
      <c r="BA69" s="672">
        <f>ROUND(BC69*[5]QCI!$R$16,2)</f>
        <v>0</v>
      </c>
      <c r="BB69" s="672">
        <f>BC69-BA69</f>
        <v>0</v>
      </c>
      <c r="BC69" s="674"/>
      <c r="BD69" s="675">
        <f>IF(BG69&lt;&gt;0,(BG69/$F69)*100,0)</f>
        <v>0</v>
      </c>
      <c r="BE69" s="672">
        <f>ROUND(BG69*[5]QCI!$R$16,2)</f>
        <v>0</v>
      </c>
      <c r="BF69" s="672">
        <f>BG69-BE69</f>
        <v>0</v>
      </c>
      <c r="BG69" s="674"/>
      <c r="BH69" s="675">
        <f>IF(BK69&lt;&gt;0,(BK69/$F69)*100,0)</f>
        <v>0</v>
      </c>
      <c r="BI69" s="672">
        <f>ROUND(BK69*[5]QCI!$R$16,2)</f>
        <v>0</v>
      </c>
      <c r="BJ69" s="672">
        <f>BK69-BI69</f>
        <v>0</v>
      </c>
      <c r="BK69" s="674"/>
      <c r="BL69" s="675">
        <f>IF(BO69&lt;&gt;0,(BO69/$F69)*100,0)</f>
        <v>0</v>
      </c>
      <c r="BM69" s="672">
        <f>ROUND(BO69*[5]QCI!$R$16,2)</f>
        <v>0</v>
      </c>
      <c r="BN69" s="672">
        <f>BO69-BM69</f>
        <v>0</v>
      </c>
      <c r="BO69" s="674"/>
      <c r="BP69" s="675">
        <f>IF(BS69&lt;&gt;0,(BS69/$F69)*100,0)</f>
        <v>0</v>
      </c>
      <c r="BQ69" s="672">
        <f>ROUND(BS69*[5]QCI!$R$16,2)</f>
        <v>0</v>
      </c>
      <c r="BR69" s="672">
        <f>BS69-BQ69</f>
        <v>0</v>
      </c>
      <c r="BS69" s="674"/>
      <c r="BT69" s="675">
        <f>IF(BW69&lt;&gt;0,(BW69/$F69)*100,0)</f>
        <v>0</v>
      </c>
      <c r="BU69" s="672">
        <f>ROUND(BW69*[5]QCI!$R$16,2)</f>
        <v>0</v>
      </c>
      <c r="BV69" s="672">
        <f>BW69-BU69</f>
        <v>0</v>
      </c>
      <c r="BW69" s="674"/>
      <c r="BX69" s="675">
        <f>IF(CA69&lt;&gt;0,(CA69/$F69)*100,0)</f>
        <v>0</v>
      </c>
      <c r="BY69" s="672">
        <f>ROUND(CA69*[5]QCI!$R$16,2)</f>
        <v>0</v>
      </c>
      <c r="BZ69" s="672">
        <f>CA69-BY69</f>
        <v>0</v>
      </c>
      <c r="CA69" s="674"/>
      <c r="CB69" s="675">
        <f>IF(CE69&lt;&gt;0,(CE69/$F69)*100,0)</f>
        <v>0</v>
      </c>
      <c r="CC69" s="672">
        <f>ROUND(CE69*[5]QCI!$R$16,2)</f>
        <v>0</v>
      </c>
      <c r="CD69" s="672">
        <f>CE69-CC69</f>
        <v>0</v>
      </c>
      <c r="CE69" s="674"/>
      <c r="CF69" s="675">
        <f>IF(CI69&lt;&gt;0,(CI69/$F69)*100,0)</f>
        <v>0</v>
      </c>
      <c r="CG69" s="672">
        <f>ROUND(CI69*[5]QCI!$R$16,2)</f>
        <v>0</v>
      </c>
      <c r="CH69" s="672">
        <f>CI69-CG69</f>
        <v>0</v>
      </c>
      <c r="CI69" s="674"/>
      <c r="CJ69" s="675">
        <f>IF(CM69&lt;&gt;0,(CM69/$F69)*100,0)</f>
        <v>0</v>
      </c>
      <c r="CK69" s="672">
        <f>ROUND(CM69*[5]QCI!$R$16,2)</f>
        <v>0</v>
      </c>
      <c r="CL69" s="672">
        <f>CM69-CK69</f>
        <v>0</v>
      </c>
      <c r="CM69" s="674"/>
      <c r="CN69" s="675">
        <f>IF(CQ69&lt;&gt;0,(CQ69/$F69)*100,0)</f>
        <v>0</v>
      </c>
      <c r="CO69" s="672">
        <f>ROUND(CQ69*[5]QCI!$R$16,2)</f>
        <v>0</v>
      </c>
      <c r="CP69" s="672">
        <f>CQ69-CO69</f>
        <v>0</v>
      </c>
      <c r="CQ69" s="674"/>
      <c r="CR69" s="675">
        <f>IF(CU69&lt;&gt;0,(CU69/$F69)*100,0)</f>
        <v>0</v>
      </c>
      <c r="CS69" s="672">
        <f>ROUND(CU69*[5]QCI!$R$16,2)</f>
        <v>0</v>
      </c>
      <c r="CT69" s="672">
        <f>CU69-CS69</f>
        <v>0</v>
      </c>
      <c r="CU69" s="674"/>
      <c r="CV69" s="675">
        <f>IF(CY69&lt;&gt;0,(CY69/$F69)*100,0)</f>
        <v>0</v>
      </c>
      <c r="CW69" s="672">
        <f>ROUND(CY69*[5]QCI!$R$16,2)</f>
        <v>0</v>
      </c>
      <c r="CX69" s="672">
        <f>CY69-CW69</f>
        <v>0</v>
      </c>
      <c r="CY69" s="674"/>
      <c r="CZ69" s="675">
        <f>IF(DC69&lt;&gt;0,(DC69/$F69)*100,0)</f>
        <v>0</v>
      </c>
      <c r="DA69" s="672">
        <f>ROUND(DC69*[5]QCI!$R$16,2)</f>
        <v>0</v>
      </c>
      <c r="DB69" s="672">
        <f>DC69-DA69</f>
        <v>0</v>
      </c>
      <c r="DC69" s="674"/>
      <c r="DD69" s="571"/>
      <c r="DE69" s="571"/>
      <c r="DF69" s="571"/>
      <c r="DG69" s="571"/>
      <c r="DH69" s="571"/>
      <c r="DI69" s="571"/>
      <c r="DJ69" s="571"/>
      <c r="DK69" s="571"/>
    </row>
    <row r="70" spans="2:115" ht="12.75" customHeight="1">
      <c r="B70" s="688"/>
      <c r="C70" s="650"/>
      <c r="D70" s="676" t="s">
        <v>679</v>
      </c>
      <c r="E70" s="677" t="s">
        <v>680</v>
      </c>
      <c r="F70" s="678" t="e">
        <f>IF(F69=0,F67,F69)</f>
        <v>#REF!</v>
      </c>
      <c r="G70" s="679"/>
      <c r="H70" s="680"/>
      <c r="I70" s="681"/>
      <c r="J70" s="681"/>
      <c r="K70" s="682"/>
      <c r="L70" s="683">
        <f t="shared" ref="L70:BW70" si="54">L69+H70</f>
        <v>0</v>
      </c>
      <c r="M70" s="683">
        <f t="shared" si="54"/>
        <v>0</v>
      </c>
      <c r="N70" s="684">
        <f t="shared" si="54"/>
        <v>0</v>
      </c>
      <c r="O70" s="685">
        <f t="shared" si="54"/>
        <v>0</v>
      </c>
      <c r="P70" s="686">
        <f t="shared" si="54"/>
        <v>0</v>
      </c>
      <c r="Q70" s="683">
        <f t="shared" si="54"/>
        <v>0</v>
      </c>
      <c r="R70" s="683">
        <f t="shared" si="54"/>
        <v>0</v>
      </c>
      <c r="S70" s="685">
        <f t="shared" si="54"/>
        <v>0</v>
      </c>
      <c r="T70" s="686">
        <f t="shared" si="54"/>
        <v>0</v>
      </c>
      <c r="U70" s="683">
        <f t="shared" si="54"/>
        <v>0</v>
      </c>
      <c r="V70" s="683">
        <f t="shared" si="54"/>
        <v>0</v>
      </c>
      <c r="W70" s="685">
        <f t="shared" si="54"/>
        <v>0</v>
      </c>
      <c r="X70" s="686">
        <f t="shared" si="54"/>
        <v>0</v>
      </c>
      <c r="Y70" s="683">
        <f t="shared" si="54"/>
        <v>0</v>
      </c>
      <c r="Z70" s="683">
        <f t="shared" si="54"/>
        <v>0</v>
      </c>
      <c r="AA70" s="685">
        <f t="shared" si="54"/>
        <v>0</v>
      </c>
      <c r="AB70" s="686">
        <f t="shared" si="54"/>
        <v>0</v>
      </c>
      <c r="AC70" s="683">
        <f t="shared" si="54"/>
        <v>0</v>
      </c>
      <c r="AD70" s="683">
        <f t="shared" si="54"/>
        <v>0</v>
      </c>
      <c r="AE70" s="685">
        <f t="shared" si="54"/>
        <v>0</v>
      </c>
      <c r="AF70" s="686">
        <f t="shared" si="54"/>
        <v>0</v>
      </c>
      <c r="AG70" s="683">
        <f t="shared" si="54"/>
        <v>0</v>
      </c>
      <c r="AH70" s="683">
        <f t="shared" si="54"/>
        <v>0</v>
      </c>
      <c r="AI70" s="685">
        <f t="shared" si="54"/>
        <v>0</v>
      </c>
      <c r="AJ70" s="686">
        <f t="shared" si="54"/>
        <v>0</v>
      </c>
      <c r="AK70" s="683">
        <f t="shared" si="54"/>
        <v>0</v>
      </c>
      <c r="AL70" s="683">
        <f t="shared" si="54"/>
        <v>0</v>
      </c>
      <c r="AM70" s="685">
        <f t="shared" si="54"/>
        <v>0</v>
      </c>
      <c r="AN70" s="686">
        <f t="shared" si="54"/>
        <v>0</v>
      </c>
      <c r="AO70" s="683">
        <f t="shared" si="54"/>
        <v>0</v>
      </c>
      <c r="AP70" s="683">
        <f t="shared" si="54"/>
        <v>0</v>
      </c>
      <c r="AQ70" s="685">
        <f t="shared" si="54"/>
        <v>0</v>
      </c>
      <c r="AR70" s="686">
        <f t="shared" si="54"/>
        <v>0</v>
      </c>
      <c r="AS70" s="683">
        <f t="shared" si="54"/>
        <v>0</v>
      </c>
      <c r="AT70" s="683">
        <f t="shared" si="54"/>
        <v>0</v>
      </c>
      <c r="AU70" s="685">
        <f t="shared" si="54"/>
        <v>0</v>
      </c>
      <c r="AV70" s="686">
        <f t="shared" si="54"/>
        <v>0</v>
      </c>
      <c r="AW70" s="683">
        <f t="shared" si="54"/>
        <v>0</v>
      </c>
      <c r="AX70" s="683">
        <f t="shared" si="54"/>
        <v>0</v>
      </c>
      <c r="AY70" s="685">
        <f t="shared" si="54"/>
        <v>0</v>
      </c>
      <c r="AZ70" s="686">
        <f t="shared" si="54"/>
        <v>0</v>
      </c>
      <c r="BA70" s="683">
        <f t="shared" si="54"/>
        <v>0</v>
      </c>
      <c r="BB70" s="683">
        <f t="shared" si="54"/>
        <v>0</v>
      </c>
      <c r="BC70" s="685">
        <f t="shared" si="54"/>
        <v>0</v>
      </c>
      <c r="BD70" s="686">
        <f t="shared" si="54"/>
        <v>0</v>
      </c>
      <c r="BE70" s="683">
        <f t="shared" si="54"/>
        <v>0</v>
      </c>
      <c r="BF70" s="683">
        <f t="shared" si="54"/>
        <v>0</v>
      </c>
      <c r="BG70" s="685">
        <f t="shared" si="54"/>
        <v>0</v>
      </c>
      <c r="BH70" s="686">
        <f t="shared" si="54"/>
        <v>0</v>
      </c>
      <c r="BI70" s="683">
        <f t="shared" si="54"/>
        <v>0</v>
      </c>
      <c r="BJ70" s="683">
        <f t="shared" si="54"/>
        <v>0</v>
      </c>
      <c r="BK70" s="685">
        <f t="shared" si="54"/>
        <v>0</v>
      </c>
      <c r="BL70" s="686">
        <f t="shared" si="54"/>
        <v>0</v>
      </c>
      <c r="BM70" s="683">
        <f t="shared" si="54"/>
        <v>0</v>
      </c>
      <c r="BN70" s="683">
        <f t="shared" si="54"/>
        <v>0</v>
      </c>
      <c r="BO70" s="685">
        <f t="shared" si="54"/>
        <v>0</v>
      </c>
      <c r="BP70" s="686">
        <f t="shared" si="54"/>
        <v>0</v>
      </c>
      <c r="BQ70" s="683">
        <f t="shared" si="54"/>
        <v>0</v>
      </c>
      <c r="BR70" s="683">
        <f t="shared" si="54"/>
        <v>0</v>
      </c>
      <c r="BS70" s="685">
        <f t="shared" si="54"/>
        <v>0</v>
      </c>
      <c r="BT70" s="686">
        <f t="shared" si="54"/>
        <v>0</v>
      </c>
      <c r="BU70" s="683">
        <f t="shared" si="54"/>
        <v>0</v>
      </c>
      <c r="BV70" s="683">
        <f t="shared" si="54"/>
        <v>0</v>
      </c>
      <c r="BW70" s="685">
        <f t="shared" si="54"/>
        <v>0</v>
      </c>
      <c r="BX70" s="686">
        <f t="shared" ref="BX70:DC70" si="55">BX69+BT70</f>
        <v>0</v>
      </c>
      <c r="BY70" s="683">
        <f t="shared" si="55"/>
        <v>0</v>
      </c>
      <c r="BZ70" s="683">
        <f t="shared" si="55"/>
        <v>0</v>
      </c>
      <c r="CA70" s="685">
        <f t="shared" si="55"/>
        <v>0</v>
      </c>
      <c r="CB70" s="686">
        <f t="shared" si="55"/>
        <v>0</v>
      </c>
      <c r="CC70" s="683">
        <f t="shared" si="55"/>
        <v>0</v>
      </c>
      <c r="CD70" s="683">
        <f t="shared" si="55"/>
        <v>0</v>
      </c>
      <c r="CE70" s="685">
        <f t="shared" si="55"/>
        <v>0</v>
      </c>
      <c r="CF70" s="686">
        <f t="shared" si="55"/>
        <v>0</v>
      </c>
      <c r="CG70" s="683">
        <f t="shared" si="55"/>
        <v>0</v>
      </c>
      <c r="CH70" s="683">
        <f t="shared" si="55"/>
        <v>0</v>
      </c>
      <c r="CI70" s="685">
        <f t="shared" si="55"/>
        <v>0</v>
      </c>
      <c r="CJ70" s="686">
        <f t="shared" si="55"/>
        <v>0</v>
      </c>
      <c r="CK70" s="683">
        <f t="shared" si="55"/>
        <v>0</v>
      </c>
      <c r="CL70" s="683">
        <f t="shared" si="55"/>
        <v>0</v>
      </c>
      <c r="CM70" s="685">
        <f t="shared" si="55"/>
        <v>0</v>
      </c>
      <c r="CN70" s="686">
        <f t="shared" si="55"/>
        <v>0</v>
      </c>
      <c r="CO70" s="683">
        <f t="shared" si="55"/>
        <v>0</v>
      </c>
      <c r="CP70" s="683">
        <f t="shared" si="55"/>
        <v>0</v>
      </c>
      <c r="CQ70" s="685">
        <f t="shared" si="55"/>
        <v>0</v>
      </c>
      <c r="CR70" s="686">
        <f t="shared" si="55"/>
        <v>0</v>
      </c>
      <c r="CS70" s="683">
        <f t="shared" si="55"/>
        <v>0</v>
      </c>
      <c r="CT70" s="683">
        <f t="shared" si="55"/>
        <v>0</v>
      </c>
      <c r="CU70" s="685">
        <f t="shared" si="55"/>
        <v>0</v>
      </c>
      <c r="CV70" s="686">
        <f t="shared" si="55"/>
        <v>0</v>
      </c>
      <c r="CW70" s="683">
        <f t="shared" si="55"/>
        <v>0</v>
      </c>
      <c r="CX70" s="683">
        <f t="shared" si="55"/>
        <v>0</v>
      </c>
      <c r="CY70" s="685">
        <f t="shared" si="55"/>
        <v>0</v>
      </c>
      <c r="CZ70" s="686">
        <f t="shared" si="55"/>
        <v>0</v>
      </c>
      <c r="DA70" s="683">
        <f t="shared" si="55"/>
        <v>0</v>
      </c>
      <c r="DB70" s="683">
        <f t="shared" si="55"/>
        <v>0</v>
      </c>
      <c r="DC70" s="685">
        <f t="shared" si="55"/>
        <v>0</v>
      </c>
      <c r="DD70" s="571"/>
      <c r="DE70" s="571"/>
      <c r="DF70" s="571"/>
      <c r="DG70" s="571"/>
      <c r="DH70" s="571"/>
      <c r="DI70" s="571"/>
      <c r="DJ70" s="571"/>
      <c r="DK70" s="571"/>
    </row>
    <row r="71" spans="2:115" ht="12.75" customHeight="1">
      <c r="B71" s="633">
        <v>15</v>
      </c>
      <c r="C71" s="687" t="e">
        <f>[5]QCI!C78</f>
        <v>#REF!</v>
      </c>
      <c r="D71" s="635" t="s">
        <v>674</v>
      </c>
      <c r="E71" s="636" t="s">
        <v>675</v>
      </c>
      <c r="F71" s="637" t="e">
        <f>[5]QCI!Y78</f>
        <v>#REF!</v>
      </c>
      <c r="G71" s="638">
        <f>'[5]Percentuais do Cronograma'!G28</f>
        <v>2.4999999907766288E-2</v>
      </c>
      <c r="H71" s="639"/>
      <c r="I71" s="640"/>
      <c r="J71" s="640"/>
      <c r="K71" s="641"/>
      <c r="L71" s="642">
        <f>'[5]Percentuais do Cronograma'!H28</f>
        <v>2.7777777777777777</v>
      </c>
      <c r="M71" s="643" t="e">
        <f>L71*[5]QCI!$Y78*[5]QCI!$R78/100</f>
        <v>#REF!</v>
      </c>
      <c r="N71" s="644" t="e">
        <f>L71/100*[5]QCI!$Y78*([5]QCI!$U78+[5]QCI!$W78)</f>
        <v>#REF!</v>
      </c>
      <c r="O71" s="645" t="e">
        <f>M71+N71</f>
        <v>#REF!</v>
      </c>
      <c r="P71" s="646">
        <f>'[5]Percentuais do Cronograma'!L28</f>
        <v>4.1873129146060402</v>
      </c>
      <c r="Q71" s="647" t="e">
        <f>P71*[5]QCI!$Y78*[5]QCI!$R78/100</f>
        <v>#REF!</v>
      </c>
      <c r="R71" s="647" t="e">
        <f>P71/100*[5]QCI!$Y78*([5]QCI!$U78+[5]QCI!$W78)</f>
        <v>#REF!</v>
      </c>
      <c r="S71" s="648" t="e">
        <f>Q71+R71</f>
        <v>#REF!</v>
      </c>
      <c r="T71" s="646">
        <f>'[5]Percentuais do Cronograma'!P28</f>
        <v>2.5492386844138561</v>
      </c>
      <c r="U71" s="647" t="e">
        <f>T71*[5]QCI!$Y78*[5]QCI!$R78/100</f>
        <v>#REF!</v>
      </c>
      <c r="V71" s="647" t="e">
        <f>T71/100*[5]QCI!$Y78*([5]QCI!$U78+[5]QCI!$W78)</f>
        <v>#REF!</v>
      </c>
      <c r="W71" s="648" t="e">
        <f>U71+V71</f>
        <v>#REF!</v>
      </c>
      <c r="X71" s="646">
        <f>'[5]Percentuais do Cronograma'!T28</f>
        <v>3.0896074539120817</v>
      </c>
      <c r="Y71" s="647" t="e">
        <f>X71*[5]QCI!$Y78*[5]QCI!$R78/100</f>
        <v>#REF!</v>
      </c>
      <c r="Z71" s="647" t="e">
        <f>X71/100*[5]QCI!$Y78*([5]QCI!$U78+[5]QCI!$W78)</f>
        <v>#REF!</v>
      </c>
      <c r="AA71" s="648" t="e">
        <f>Y71+Z71</f>
        <v>#REF!</v>
      </c>
      <c r="AB71" s="646">
        <f>'[5]Percentuais do Cronograma'!X28</f>
        <v>2.2143454930156992</v>
      </c>
      <c r="AC71" s="647" t="e">
        <f>AB71*[5]QCI!$Y78*[5]QCI!$R78/100</f>
        <v>#REF!</v>
      </c>
      <c r="AD71" s="647" t="e">
        <f>AB71/100*[5]QCI!$Y78*([5]QCI!$U78+[5]QCI!$W78)</f>
        <v>#REF!</v>
      </c>
      <c r="AE71" s="648" t="e">
        <f>AC71+AD71</f>
        <v>#REF!</v>
      </c>
      <c r="AF71" s="646">
        <f>'[5]Percentuais do Cronograma'!AB28</f>
        <v>2.4570314257155634</v>
      </c>
      <c r="AG71" s="647" t="e">
        <f>AF71*[5]QCI!$Y78*[5]QCI!$R78/100</f>
        <v>#REF!</v>
      </c>
      <c r="AH71" s="647" t="e">
        <f>AF71/100*[5]QCI!$Y78*([5]QCI!$U78+[5]QCI!$W78)</f>
        <v>#REF!</v>
      </c>
      <c r="AI71" s="648" t="e">
        <f>AG71+AH71</f>
        <v>#REF!</v>
      </c>
      <c r="AJ71" s="646">
        <f>'[5]Percentuais do Cronograma'!AF28</f>
        <v>2.2143454930156992</v>
      </c>
      <c r="AK71" s="647" t="e">
        <f>AJ71*[5]QCI!$Y78*[5]QCI!$R78/100</f>
        <v>#REF!</v>
      </c>
      <c r="AL71" s="647" t="e">
        <f>AJ71/100*[5]QCI!$Y78*([5]QCI!$U78+[5]QCI!$W78)</f>
        <v>#REF!</v>
      </c>
      <c r="AM71" s="648" t="e">
        <f>AK71+AL71</f>
        <v>#REF!</v>
      </c>
      <c r="AN71" s="646">
        <f>'[5]Percentuais do Cronograma'!AJ28</f>
        <v>2.4570314257155634</v>
      </c>
      <c r="AO71" s="647" t="e">
        <f>AN71*[5]QCI!$Y78*[5]QCI!$R78/100</f>
        <v>#REF!</v>
      </c>
      <c r="AP71" s="647" t="e">
        <f>AN71/100*[5]QCI!$Y78*([5]QCI!$U78+[5]QCI!$W78)</f>
        <v>#REF!</v>
      </c>
      <c r="AQ71" s="648" t="e">
        <f>AO71+AP71</f>
        <v>#REF!</v>
      </c>
      <c r="AR71" s="646">
        <f>'[5]Percentuais do Cronograma'!AN28</f>
        <v>2.2143454930156992</v>
      </c>
      <c r="AS71" s="647" t="e">
        <f>AR71*[5]QCI!$Y78*[5]QCI!$R78/100</f>
        <v>#REF!</v>
      </c>
      <c r="AT71" s="647" t="e">
        <f>AR71/100*[5]QCI!$Y78*([5]QCI!$U78+[5]QCI!$W78)</f>
        <v>#REF!</v>
      </c>
      <c r="AU71" s="648" t="e">
        <f>AS71+AT71</f>
        <v>#REF!</v>
      </c>
      <c r="AV71" s="646">
        <f>'[5]Percentuais do Cronograma'!AR28</f>
        <v>2.4570314257155634</v>
      </c>
      <c r="AW71" s="647" t="e">
        <f>AV71*[5]QCI!$Y78*[5]QCI!$R78/100</f>
        <v>#REF!</v>
      </c>
      <c r="AX71" s="647" t="e">
        <f>AV71/100*[5]QCI!$Y78*([5]QCI!$U78+[5]QCI!$W78)</f>
        <v>#REF!</v>
      </c>
      <c r="AY71" s="648" t="e">
        <f>AW71+AX71</f>
        <v>#REF!</v>
      </c>
      <c r="AZ71" s="646">
        <f>'[5]Percentuais do Cronograma'!AV28</f>
        <v>2.2143454930156992</v>
      </c>
      <c r="BA71" s="647" t="e">
        <f>AZ71*[5]QCI!$Y78*[5]QCI!$R78/100</f>
        <v>#REF!</v>
      </c>
      <c r="BB71" s="647" t="e">
        <f>AZ71/100*[5]QCI!$Y78*([5]QCI!$U78+[5]QCI!$W78)</f>
        <v>#REF!</v>
      </c>
      <c r="BC71" s="648" t="e">
        <f>BA71+BB71</f>
        <v>#REF!</v>
      </c>
      <c r="BD71" s="646">
        <f>'[5]Percentuais do Cronograma'!AZ28</f>
        <v>4.0980080635665317</v>
      </c>
      <c r="BE71" s="647" t="e">
        <f>BD71*[5]QCI!$Y78*[5]QCI!$R78/100</f>
        <v>#REF!</v>
      </c>
      <c r="BF71" s="647" t="e">
        <f>BD71/100*[5]QCI!$Y78*([5]QCI!$U78+[5]QCI!$W78)</f>
        <v>#REF!</v>
      </c>
      <c r="BG71" s="648" t="e">
        <f>BE71+BF71</f>
        <v>#REF!</v>
      </c>
      <c r="BH71" s="646">
        <f>'[5]Percentuais do Cronograma'!BD28</f>
        <v>2.2180665284756786</v>
      </c>
      <c r="BI71" s="647" t="e">
        <f>BH71*[5]QCI!$Y78*[5]QCI!$R78/100</f>
        <v>#REF!</v>
      </c>
      <c r="BJ71" s="647" t="e">
        <f>BH71/100*[5]QCI!$Y78*([5]QCI!$U78+[5]QCI!$W78)</f>
        <v>#REF!</v>
      </c>
      <c r="BK71" s="648" t="e">
        <f>BI71+BJ71</f>
        <v>#REF!</v>
      </c>
      <c r="BL71" s="646">
        <f>'[5]Percentuais do Cronograma'!BH28</f>
        <v>2.4607524611755429</v>
      </c>
      <c r="BM71" s="647" t="e">
        <f>BL71*[5]QCI!$Y78*[5]QCI!$R78/100</f>
        <v>#REF!</v>
      </c>
      <c r="BN71" s="647" t="e">
        <f>BL71/100*[5]QCI!$Y78*([5]QCI!$U78+[5]QCI!$W78)</f>
        <v>#REF!</v>
      </c>
      <c r="BO71" s="648" t="e">
        <f>BM71+BN71</f>
        <v>#REF!</v>
      </c>
      <c r="BP71" s="646">
        <f>'[5]Percentuais do Cronograma'!BL28</f>
        <v>2.5901700744736309</v>
      </c>
      <c r="BQ71" s="647" t="e">
        <f>BP71*[5]QCI!$Y78*[5]QCI!$R78/100</f>
        <v>#REF!</v>
      </c>
      <c r="BR71" s="647" t="e">
        <f>BP71/100*[5]QCI!$Y78*([5]QCI!$U78+[5]QCI!$W78)</f>
        <v>#REF!</v>
      </c>
      <c r="BS71" s="648" t="e">
        <f>BQ71+BR71</f>
        <v>#REF!</v>
      </c>
      <c r="BT71" s="646">
        <f>'[5]Percentuais do Cronograma'!BP28</f>
        <v>4.8050048009626405</v>
      </c>
      <c r="BU71" s="647" t="e">
        <f>BT71*[5]QCI!$Y78*[5]QCI!$R78/100</f>
        <v>#REF!</v>
      </c>
      <c r="BV71" s="647" t="e">
        <f>BT71/100*[5]QCI!$Y78*([5]QCI!$U78+[5]QCI!$W78)</f>
        <v>#REF!</v>
      </c>
      <c r="BW71" s="648" t="e">
        <f>BU71+BV71</f>
        <v>#REF!</v>
      </c>
      <c r="BX71" s="646">
        <f>'[5]Percentuais do Cronograma'!BT28</f>
        <v>2.3576053582249106</v>
      </c>
      <c r="BY71" s="647" t="e">
        <f>BX71*[5]QCI!$Y78*[5]QCI!$R78/100</f>
        <v>#REF!</v>
      </c>
      <c r="BZ71" s="647" t="e">
        <f>BX71/100*[5]QCI!$Y78*([5]QCI!$U78+[5]QCI!$W78)</f>
        <v>#REF!</v>
      </c>
      <c r="CA71" s="648" t="e">
        <f>BY71+BZ71</f>
        <v>#REF!</v>
      </c>
      <c r="CB71" s="646">
        <f>'[5]Percentuais do Cronograma'!BX28</f>
        <v>2.6002912909247748</v>
      </c>
      <c r="CC71" s="647" t="e">
        <f>CB71*[5]QCI!$Y78*[5]QCI!$R78/100</f>
        <v>#REF!</v>
      </c>
      <c r="CD71" s="647" t="e">
        <f>CB71/100*[5]QCI!$Y78*([5]QCI!$U78+[5]QCI!$W78)</f>
        <v>#REF!</v>
      </c>
      <c r="CE71" s="648" t="e">
        <f>CC71+CD71</f>
        <v>#REF!</v>
      </c>
      <c r="CF71" s="646">
        <f>'[5]Percentuais do Cronograma'!CB28</f>
        <v>3.7229495606201328</v>
      </c>
      <c r="CG71" s="647" t="e">
        <f>CF71*[5]QCI!$Y78*[5]QCI!$R78/100</f>
        <v>#REF!</v>
      </c>
      <c r="CH71" s="647" t="e">
        <f>CF71/100*[5]QCI!$Y78*([5]QCI!$U78+[5]QCI!$W78)</f>
        <v>#REF!</v>
      </c>
      <c r="CI71" s="648" t="e">
        <f>CG71+CH71</f>
        <v>#REF!</v>
      </c>
      <c r="CJ71" s="646">
        <f>'[5]Percentuais do Cronograma'!CF28</f>
        <v>6.0649462087113903</v>
      </c>
      <c r="CK71" s="647" t="e">
        <f>CJ71*[5]QCI!$Y78*[5]QCI!$R78/100</f>
        <v>#REF!</v>
      </c>
      <c r="CL71" s="647" t="e">
        <f>CJ71/100*[5]QCI!$Y78*([5]QCI!$U78+[5]QCI!$W78)</f>
        <v>#REF!</v>
      </c>
      <c r="CM71" s="648" t="e">
        <f>CK71+CL71</f>
        <v>#REF!</v>
      </c>
      <c r="CN71" s="646">
        <f>'[5]Percentuais do Cronograma'!CJ28</f>
        <v>3.7229495606201328</v>
      </c>
      <c r="CO71" s="647" t="e">
        <f>CN71*[5]QCI!$Y78*[5]QCI!$R78/100</f>
        <v>#REF!</v>
      </c>
      <c r="CP71" s="647" t="e">
        <f>CN71/100*[5]QCI!$Y78*([5]QCI!$U78+[5]QCI!$W78)</f>
        <v>#REF!</v>
      </c>
      <c r="CQ71" s="648" t="e">
        <f>CO71+CP71</f>
        <v>#REF!</v>
      </c>
      <c r="CR71" s="646">
        <f>'[5]Percentuais do Cronograma'!CN28</f>
        <v>3.9656354933199975</v>
      </c>
      <c r="CS71" s="647" t="e">
        <f>CR71*[5]QCI!$Y78*[5]QCI!$R78/100</f>
        <v>#REF!</v>
      </c>
      <c r="CT71" s="647" t="e">
        <f>CR71/100*[5]QCI!$Y78*([5]QCI!$U78+[5]QCI!$W78)</f>
        <v>#REF!</v>
      </c>
      <c r="CU71" s="648" t="e">
        <f>CS71+CT71</f>
        <v>#REF!</v>
      </c>
      <c r="CV71" s="646">
        <f>'[5]Percentuais do Cronograma'!CR28</f>
        <v>3.7229495606201328</v>
      </c>
      <c r="CW71" s="647" t="e">
        <f>CV71*[5]QCI!$Y78*[5]QCI!$R78/100</f>
        <v>#REF!</v>
      </c>
      <c r="CX71" s="647" t="e">
        <f>CV71/100*[5]QCI!$Y78*([5]QCI!$U78+[5]QCI!$W78)</f>
        <v>#REF!</v>
      </c>
      <c r="CY71" s="648" t="e">
        <f>CW71+CX71</f>
        <v>#REF!</v>
      </c>
      <c r="CZ71" s="646">
        <f>'[5]Percentuais do Cronograma'!CV28</f>
        <v>3.9656354933199975</v>
      </c>
      <c r="DA71" s="647" t="e">
        <f>CZ71*[5]QCI!$Y78*[5]QCI!$R78/100</f>
        <v>#REF!</v>
      </c>
      <c r="DB71" s="647" t="e">
        <f>CZ71/100*[5]QCI!$Y78*([5]QCI!$U78+[5]QCI!$W78)</f>
        <v>#REF!</v>
      </c>
      <c r="DC71" s="648" t="e">
        <f>DA71+DB71</f>
        <v>#REF!</v>
      </c>
      <c r="DD71" s="571"/>
      <c r="DE71" s="571"/>
      <c r="DF71" s="571"/>
      <c r="DG71" s="571"/>
      <c r="DH71" s="571"/>
      <c r="DI71" s="571"/>
      <c r="DJ71" s="571"/>
      <c r="DK71" s="571"/>
    </row>
    <row r="72" spans="2:115" ht="12.75" customHeight="1">
      <c r="B72" s="649"/>
      <c r="C72" s="650"/>
      <c r="D72" s="651" t="s">
        <v>674</v>
      </c>
      <c r="E72" s="652" t="s">
        <v>676</v>
      </c>
      <c r="F72" s="653">
        <f>IF(F73&lt;&gt;0,F71-F73,0)</f>
        <v>0</v>
      </c>
      <c r="G72" s="654"/>
      <c r="H72" s="655"/>
      <c r="I72" s="656"/>
      <c r="J72" s="656"/>
      <c r="K72" s="657"/>
      <c r="L72" s="658">
        <f t="shared" ref="L72:BW72" si="56">L71+H72</f>
        <v>2.7777777777777777</v>
      </c>
      <c r="M72" s="658" t="e">
        <f t="shared" si="56"/>
        <v>#REF!</v>
      </c>
      <c r="N72" s="659" t="e">
        <f t="shared" si="56"/>
        <v>#REF!</v>
      </c>
      <c r="O72" s="660" t="e">
        <f t="shared" si="56"/>
        <v>#REF!</v>
      </c>
      <c r="P72" s="661">
        <f t="shared" si="56"/>
        <v>6.9650906923838178</v>
      </c>
      <c r="Q72" s="662" t="e">
        <f t="shared" si="56"/>
        <v>#REF!</v>
      </c>
      <c r="R72" s="663" t="e">
        <f t="shared" si="56"/>
        <v>#REF!</v>
      </c>
      <c r="S72" s="664" t="e">
        <f t="shared" si="56"/>
        <v>#REF!</v>
      </c>
      <c r="T72" s="661">
        <f t="shared" si="56"/>
        <v>9.514329376797674</v>
      </c>
      <c r="U72" s="662" t="e">
        <f t="shared" si="56"/>
        <v>#REF!</v>
      </c>
      <c r="V72" s="663" t="e">
        <f t="shared" si="56"/>
        <v>#REF!</v>
      </c>
      <c r="W72" s="664" t="e">
        <f t="shared" si="56"/>
        <v>#REF!</v>
      </c>
      <c r="X72" s="661">
        <f t="shared" si="56"/>
        <v>12.603936830709756</v>
      </c>
      <c r="Y72" s="662" t="e">
        <f t="shared" si="56"/>
        <v>#REF!</v>
      </c>
      <c r="Z72" s="663" t="e">
        <f t="shared" si="56"/>
        <v>#REF!</v>
      </c>
      <c r="AA72" s="664" t="e">
        <f t="shared" si="56"/>
        <v>#REF!</v>
      </c>
      <c r="AB72" s="661">
        <f t="shared" si="56"/>
        <v>14.818282323725455</v>
      </c>
      <c r="AC72" s="662" t="e">
        <f t="shared" si="56"/>
        <v>#REF!</v>
      </c>
      <c r="AD72" s="663" t="e">
        <f t="shared" si="56"/>
        <v>#REF!</v>
      </c>
      <c r="AE72" s="664" t="e">
        <f t="shared" si="56"/>
        <v>#REF!</v>
      </c>
      <c r="AF72" s="661">
        <f t="shared" si="56"/>
        <v>17.275313749441018</v>
      </c>
      <c r="AG72" s="662" t="e">
        <f t="shared" si="56"/>
        <v>#REF!</v>
      </c>
      <c r="AH72" s="663" t="e">
        <f t="shared" si="56"/>
        <v>#REF!</v>
      </c>
      <c r="AI72" s="664" t="e">
        <f t="shared" si="56"/>
        <v>#REF!</v>
      </c>
      <c r="AJ72" s="661">
        <f t="shared" si="56"/>
        <v>19.489659242456717</v>
      </c>
      <c r="AK72" s="662" t="e">
        <f t="shared" si="56"/>
        <v>#REF!</v>
      </c>
      <c r="AL72" s="663" t="e">
        <f t="shared" si="56"/>
        <v>#REF!</v>
      </c>
      <c r="AM72" s="664" t="e">
        <f t="shared" si="56"/>
        <v>#REF!</v>
      </c>
      <c r="AN72" s="661">
        <f t="shared" si="56"/>
        <v>21.94669066817228</v>
      </c>
      <c r="AO72" s="662" t="e">
        <f t="shared" si="56"/>
        <v>#REF!</v>
      </c>
      <c r="AP72" s="663" t="e">
        <f t="shared" si="56"/>
        <v>#REF!</v>
      </c>
      <c r="AQ72" s="664" t="e">
        <f t="shared" si="56"/>
        <v>#REF!</v>
      </c>
      <c r="AR72" s="661">
        <f t="shared" si="56"/>
        <v>24.16103616118798</v>
      </c>
      <c r="AS72" s="662" t="e">
        <f t="shared" si="56"/>
        <v>#REF!</v>
      </c>
      <c r="AT72" s="663" t="e">
        <f t="shared" si="56"/>
        <v>#REF!</v>
      </c>
      <c r="AU72" s="664" t="e">
        <f t="shared" si="56"/>
        <v>#REF!</v>
      </c>
      <c r="AV72" s="661">
        <f t="shared" si="56"/>
        <v>26.618067586903543</v>
      </c>
      <c r="AW72" s="662" t="e">
        <f t="shared" si="56"/>
        <v>#REF!</v>
      </c>
      <c r="AX72" s="663" t="e">
        <f t="shared" si="56"/>
        <v>#REF!</v>
      </c>
      <c r="AY72" s="664" t="e">
        <f t="shared" si="56"/>
        <v>#REF!</v>
      </c>
      <c r="AZ72" s="661">
        <f t="shared" si="56"/>
        <v>28.832413079919242</v>
      </c>
      <c r="BA72" s="662" t="e">
        <f t="shared" si="56"/>
        <v>#REF!</v>
      </c>
      <c r="BB72" s="663" t="e">
        <f t="shared" si="56"/>
        <v>#REF!</v>
      </c>
      <c r="BC72" s="664" t="e">
        <f t="shared" si="56"/>
        <v>#REF!</v>
      </c>
      <c r="BD72" s="661">
        <f t="shared" si="56"/>
        <v>32.930421143485773</v>
      </c>
      <c r="BE72" s="662" t="e">
        <f t="shared" si="56"/>
        <v>#REF!</v>
      </c>
      <c r="BF72" s="663" t="e">
        <f t="shared" si="56"/>
        <v>#REF!</v>
      </c>
      <c r="BG72" s="664" t="e">
        <f t="shared" si="56"/>
        <v>#REF!</v>
      </c>
      <c r="BH72" s="661">
        <f t="shared" si="56"/>
        <v>35.148487671961455</v>
      </c>
      <c r="BI72" s="662" t="e">
        <f t="shared" si="56"/>
        <v>#REF!</v>
      </c>
      <c r="BJ72" s="663" t="e">
        <f t="shared" si="56"/>
        <v>#REF!</v>
      </c>
      <c r="BK72" s="664" t="e">
        <f t="shared" si="56"/>
        <v>#REF!</v>
      </c>
      <c r="BL72" s="661">
        <f t="shared" si="56"/>
        <v>37.609240133137</v>
      </c>
      <c r="BM72" s="662" t="e">
        <f t="shared" si="56"/>
        <v>#REF!</v>
      </c>
      <c r="BN72" s="663" t="e">
        <f t="shared" si="56"/>
        <v>#REF!</v>
      </c>
      <c r="BO72" s="664" t="e">
        <f t="shared" si="56"/>
        <v>#REF!</v>
      </c>
      <c r="BP72" s="661">
        <f t="shared" si="56"/>
        <v>40.199410207610633</v>
      </c>
      <c r="BQ72" s="662" t="e">
        <f t="shared" si="56"/>
        <v>#REF!</v>
      </c>
      <c r="BR72" s="663" t="e">
        <f t="shared" si="56"/>
        <v>#REF!</v>
      </c>
      <c r="BS72" s="664" t="e">
        <f t="shared" si="56"/>
        <v>#REF!</v>
      </c>
      <c r="BT72" s="661">
        <f t="shared" si="56"/>
        <v>45.004415008573275</v>
      </c>
      <c r="BU72" s="662" t="e">
        <f t="shared" si="56"/>
        <v>#REF!</v>
      </c>
      <c r="BV72" s="663" t="e">
        <f t="shared" si="56"/>
        <v>#REF!</v>
      </c>
      <c r="BW72" s="664" t="e">
        <f t="shared" si="56"/>
        <v>#REF!</v>
      </c>
      <c r="BX72" s="661">
        <f t="shared" ref="BX72:DC72" si="57">BX71+BT72</f>
        <v>47.362020366798184</v>
      </c>
      <c r="BY72" s="662" t="e">
        <f t="shared" si="57"/>
        <v>#REF!</v>
      </c>
      <c r="BZ72" s="663" t="e">
        <f t="shared" si="57"/>
        <v>#REF!</v>
      </c>
      <c r="CA72" s="664" t="e">
        <f t="shared" si="57"/>
        <v>#REF!</v>
      </c>
      <c r="CB72" s="661">
        <f t="shared" si="57"/>
        <v>49.962311657722957</v>
      </c>
      <c r="CC72" s="662" t="e">
        <f t="shared" si="57"/>
        <v>#REF!</v>
      </c>
      <c r="CD72" s="663" t="e">
        <f t="shared" si="57"/>
        <v>#REF!</v>
      </c>
      <c r="CE72" s="664" t="e">
        <f t="shared" si="57"/>
        <v>#REF!</v>
      </c>
      <c r="CF72" s="661">
        <f t="shared" si="57"/>
        <v>53.685261218343086</v>
      </c>
      <c r="CG72" s="662" t="e">
        <f t="shared" si="57"/>
        <v>#REF!</v>
      </c>
      <c r="CH72" s="663" t="e">
        <f t="shared" si="57"/>
        <v>#REF!</v>
      </c>
      <c r="CI72" s="664" t="e">
        <f t="shared" si="57"/>
        <v>#REF!</v>
      </c>
      <c r="CJ72" s="661">
        <f t="shared" si="57"/>
        <v>59.750207427054477</v>
      </c>
      <c r="CK72" s="662" t="e">
        <f t="shared" si="57"/>
        <v>#REF!</v>
      </c>
      <c r="CL72" s="663" t="e">
        <f t="shared" si="57"/>
        <v>#REF!</v>
      </c>
      <c r="CM72" s="664" t="e">
        <f t="shared" si="57"/>
        <v>#REF!</v>
      </c>
      <c r="CN72" s="661">
        <f t="shared" si="57"/>
        <v>63.473156987674606</v>
      </c>
      <c r="CO72" s="662" t="e">
        <f t="shared" si="57"/>
        <v>#REF!</v>
      </c>
      <c r="CP72" s="663" t="e">
        <f t="shared" si="57"/>
        <v>#REF!</v>
      </c>
      <c r="CQ72" s="664" t="e">
        <f t="shared" si="57"/>
        <v>#REF!</v>
      </c>
      <c r="CR72" s="661">
        <f t="shared" si="57"/>
        <v>67.438792480994607</v>
      </c>
      <c r="CS72" s="662" t="e">
        <f t="shared" si="57"/>
        <v>#REF!</v>
      </c>
      <c r="CT72" s="663" t="e">
        <f t="shared" si="57"/>
        <v>#REF!</v>
      </c>
      <c r="CU72" s="664" t="e">
        <f t="shared" si="57"/>
        <v>#REF!</v>
      </c>
      <c r="CV72" s="661">
        <f t="shared" si="57"/>
        <v>71.161742041614744</v>
      </c>
      <c r="CW72" s="662" t="e">
        <f t="shared" si="57"/>
        <v>#REF!</v>
      </c>
      <c r="CX72" s="663" t="e">
        <f t="shared" si="57"/>
        <v>#REF!</v>
      </c>
      <c r="CY72" s="664" t="e">
        <f t="shared" si="57"/>
        <v>#REF!</v>
      </c>
      <c r="CZ72" s="661">
        <f t="shared" si="57"/>
        <v>75.127377534934737</v>
      </c>
      <c r="DA72" s="662" t="e">
        <f t="shared" si="57"/>
        <v>#REF!</v>
      </c>
      <c r="DB72" s="663" t="e">
        <f t="shared" si="57"/>
        <v>#REF!</v>
      </c>
      <c r="DC72" s="664" t="e">
        <f t="shared" si="57"/>
        <v>#REF!</v>
      </c>
      <c r="DD72" s="571"/>
      <c r="DE72" s="571"/>
      <c r="DF72" s="571"/>
      <c r="DG72" s="571"/>
      <c r="DH72" s="571"/>
      <c r="DI72" s="571"/>
      <c r="DJ72" s="571"/>
      <c r="DK72" s="571"/>
    </row>
    <row r="73" spans="2:115" ht="12.75" customHeight="1">
      <c r="B73" s="649"/>
      <c r="C73" s="650"/>
      <c r="D73" s="665" t="s">
        <v>677</v>
      </c>
      <c r="E73" s="666" t="s">
        <v>678</v>
      </c>
      <c r="F73" s="667"/>
      <c r="G73" s="668">
        <f>IF(F73=0,0,F73/F$115)</f>
        <v>0</v>
      </c>
      <c r="H73" s="669"/>
      <c r="I73" s="670"/>
      <c r="J73" s="670"/>
      <c r="K73" s="671"/>
      <c r="L73" s="672" t="e">
        <f>IF(O73&lt;&gt;0,(O73/$F73)*100,0)</f>
        <v>#REF!</v>
      </c>
      <c r="M73" s="672" t="e">
        <f>ROUND(O73*[5]QCI!$R$16,2)</f>
        <v>#REF!</v>
      </c>
      <c r="N73" s="673" t="e">
        <f>O73-M73</f>
        <v>#REF!</v>
      </c>
      <c r="O73" s="674" t="e">
        <f>#REF!</f>
        <v>#REF!</v>
      </c>
      <c r="P73" s="675">
        <f>IF(S73&lt;&gt;0,(S73/$F73)*100,0)</f>
        <v>0</v>
      </c>
      <c r="Q73" s="672">
        <f>ROUND(S73*[5]QCI!$R$16,2)</f>
        <v>0</v>
      </c>
      <c r="R73" s="672">
        <f>S73-Q73</f>
        <v>0</v>
      </c>
      <c r="S73" s="674"/>
      <c r="T73" s="675">
        <f>IF(W73&lt;&gt;0,(W73/$F73)*100,0)</f>
        <v>0</v>
      </c>
      <c r="U73" s="672">
        <f>ROUND(W73*[5]QCI!$R$16,2)</f>
        <v>0</v>
      </c>
      <c r="V73" s="672">
        <f>W73-U73</f>
        <v>0</v>
      </c>
      <c r="W73" s="674"/>
      <c r="X73" s="675">
        <f>IF(AA73&lt;&gt;0,(AA73/$F73)*100,0)</f>
        <v>0</v>
      </c>
      <c r="Y73" s="672">
        <f>ROUND(AA73*[5]QCI!$R$16,2)</f>
        <v>0</v>
      </c>
      <c r="Z73" s="672">
        <f>AA73-Y73</f>
        <v>0</v>
      </c>
      <c r="AA73" s="674"/>
      <c r="AB73" s="675">
        <f>IF(AE73&lt;&gt;0,(AE73/$F73)*100,0)</f>
        <v>0</v>
      </c>
      <c r="AC73" s="672">
        <f>ROUND(AE73*[5]QCI!$R$16,2)</f>
        <v>0</v>
      </c>
      <c r="AD73" s="672">
        <f>AE73-AC73</f>
        <v>0</v>
      </c>
      <c r="AE73" s="674"/>
      <c r="AF73" s="675">
        <f>IF(AI73&lt;&gt;0,(AI73/$F73)*100,0)</f>
        <v>0</v>
      </c>
      <c r="AG73" s="672">
        <f>ROUND(AI73*[5]QCI!$R$16,2)</f>
        <v>0</v>
      </c>
      <c r="AH73" s="672">
        <f>AI73-AG73</f>
        <v>0</v>
      </c>
      <c r="AI73" s="674"/>
      <c r="AJ73" s="675">
        <f>IF(AM73&lt;&gt;0,(AM73/$F73)*100,0)</f>
        <v>0</v>
      </c>
      <c r="AK73" s="672">
        <f>ROUND(AM73*[5]QCI!$R$16,2)</f>
        <v>0</v>
      </c>
      <c r="AL73" s="672">
        <f>AM73-AK73</f>
        <v>0</v>
      </c>
      <c r="AM73" s="674"/>
      <c r="AN73" s="675">
        <f>IF(AQ73&lt;&gt;0,(AQ73/$F73)*100,0)</f>
        <v>0</v>
      </c>
      <c r="AO73" s="672">
        <f>ROUND(AQ73*[5]QCI!$R$16,2)</f>
        <v>0</v>
      </c>
      <c r="AP73" s="672">
        <f>AQ73-AO73</f>
        <v>0</v>
      </c>
      <c r="AQ73" s="674"/>
      <c r="AR73" s="675">
        <f>IF(AU73&lt;&gt;0,(AU73/$F73)*100,0)</f>
        <v>0</v>
      </c>
      <c r="AS73" s="672">
        <f>ROUND(AU73*[5]QCI!$R$16,2)</f>
        <v>0</v>
      </c>
      <c r="AT73" s="672">
        <f>AU73-AS73</f>
        <v>0</v>
      </c>
      <c r="AU73" s="674"/>
      <c r="AV73" s="675">
        <f>IF(AY73&lt;&gt;0,(AY73/$F73)*100,0)</f>
        <v>0</v>
      </c>
      <c r="AW73" s="672">
        <f>ROUND(AY73*[5]QCI!$R$16,2)</f>
        <v>0</v>
      </c>
      <c r="AX73" s="672">
        <f>AY73-AW73</f>
        <v>0</v>
      </c>
      <c r="AY73" s="674"/>
      <c r="AZ73" s="675">
        <f>IF(BC73&lt;&gt;0,(BC73/$F73)*100,0)</f>
        <v>0</v>
      </c>
      <c r="BA73" s="672">
        <f>ROUND(BC73*[5]QCI!$R$16,2)</f>
        <v>0</v>
      </c>
      <c r="BB73" s="672">
        <f>BC73-BA73</f>
        <v>0</v>
      </c>
      <c r="BC73" s="674"/>
      <c r="BD73" s="675">
        <f>IF(BG73&lt;&gt;0,(BG73/$F73)*100,0)</f>
        <v>0</v>
      </c>
      <c r="BE73" s="672">
        <f>ROUND(BG73*[5]QCI!$R$16,2)</f>
        <v>0</v>
      </c>
      <c r="BF73" s="672">
        <f>BG73-BE73</f>
        <v>0</v>
      </c>
      <c r="BG73" s="674"/>
      <c r="BH73" s="675">
        <f>IF(BK73&lt;&gt;0,(BK73/$F73)*100,0)</f>
        <v>0</v>
      </c>
      <c r="BI73" s="672">
        <f>ROUND(BK73*[5]QCI!$R$16,2)</f>
        <v>0</v>
      </c>
      <c r="BJ73" s="672">
        <f>BK73-BI73</f>
        <v>0</v>
      </c>
      <c r="BK73" s="674"/>
      <c r="BL73" s="675">
        <f>IF(BO73&lt;&gt;0,(BO73/$F73)*100,0)</f>
        <v>0</v>
      </c>
      <c r="BM73" s="672">
        <f>ROUND(BO73*[5]QCI!$R$16,2)</f>
        <v>0</v>
      </c>
      <c r="BN73" s="672">
        <f>BO73-BM73</f>
        <v>0</v>
      </c>
      <c r="BO73" s="674"/>
      <c r="BP73" s="675">
        <f>IF(BS73&lt;&gt;0,(BS73/$F73)*100,0)</f>
        <v>0</v>
      </c>
      <c r="BQ73" s="672">
        <f>ROUND(BS73*[5]QCI!$R$16,2)</f>
        <v>0</v>
      </c>
      <c r="BR73" s="672">
        <f>BS73-BQ73</f>
        <v>0</v>
      </c>
      <c r="BS73" s="674"/>
      <c r="BT73" s="675">
        <f>IF(BW73&lt;&gt;0,(BW73/$F73)*100,0)</f>
        <v>0</v>
      </c>
      <c r="BU73" s="672">
        <f>ROUND(BW73*[5]QCI!$R$16,2)</f>
        <v>0</v>
      </c>
      <c r="BV73" s="672">
        <f>BW73-BU73</f>
        <v>0</v>
      </c>
      <c r="BW73" s="674"/>
      <c r="BX73" s="675">
        <f>IF(CA73&lt;&gt;0,(CA73/$F73)*100,0)</f>
        <v>0</v>
      </c>
      <c r="BY73" s="672">
        <f>ROUND(CA73*[5]QCI!$R$16,2)</f>
        <v>0</v>
      </c>
      <c r="BZ73" s="672">
        <f>CA73-BY73</f>
        <v>0</v>
      </c>
      <c r="CA73" s="674"/>
      <c r="CB73" s="675">
        <f>IF(CE73&lt;&gt;0,(CE73/$F73)*100,0)</f>
        <v>0</v>
      </c>
      <c r="CC73" s="672">
        <f>ROUND(CE73*[5]QCI!$R$16,2)</f>
        <v>0</v>
      </c>
      <c r="CD73" s="672">
        <f>CE73-CC73</f>
        <v>0</v>
      </c>
      <c r="CE73" s="674"/>
      <c r="CF73" s="675">
        <f>IF(CI73&lt;&gt;0,(CI73/$F73)*100,0)</f>
        <v>0</v>
      </c>
      <c r="CG73" s="672">
        <f>ROUND(CI73*[5]QCI!$R$16,2)</f>
        <v>0</v>
      </c>
      <c r="CH73" s="672">
        <f>CI73-CG73</f>
        <v>0</v>
      </c>
      <c r="CI73" s="674"/>
      <c r="CJ73" s="675">
        <f>IF(CM73&lt;&gt;0,(CM73/$F73)*100,0)</f>
        <v>0</v>
      </c>
      <c r="CK73" s="672">
        <f>ROUND(CM73*[5]QCI!$R$16,2)</f>
        <v>0</v>
      </c>
      <c r="CL73" s="672">
        <f>CM73-CK73</f>
        <v>0</v>
      </c>
      <c r="CM73" s="674"/>
      <c r="CN73" s="675">
        <f>IF(CQ73&lt;&gt;0,(CQ73/$F73)*100,0)</f>
        <v>0</v>
      </c>
      <c r="CO73" s="672">
        <f>ROUND(CQ73*[5]QCI!$R$16,2)</f>
        <v>0</v>
      </c>
      <c r="CP73" s="672">
        <f>CQ73-CO73</f>
        <v>0</v>
      </c>
      <c r="CQ73" s="674"/>
      <c r="CR73" s="675">
        <f>IF(CU73&lt;&gt;0,(CU73/$F73)*100,0)</f>
        <v>0</v>
      </c>
      <c r="CS73" s="672">
        <f>ROUND(CU73*[5]QCI!$R$16,2)</f>
        <v>0</v>
      </c>
      <c r="CT73" s="672">
        <f>CU73-CS73</f>
        <v>0</v>
      </c>
      <c r="CU73" s="674"/>
      <c r="CV73" s="675">
        <f>IF(CY73&lt;&gt;0,(CY73/$F73)*100,0)</f>
        <v>0</v>
      </c>
      <c r="CW73" s="672">
        <f>ROUND(CY73*[5]QCI!$R$16,2)</f>
        <v>0</v>
      </c>
      <c r="CX73" s="672">
        <f>CY73-CW73</f>
        <v>0</v>
      </c>
      <c r="CY73" s="674"/>
      <c r="CZ73" s="675">
        <f>IF(DC73&lt;&gt;0,(DC73/$F73)*100,0)</f>
        <v>0</v>
      </c>
      <c r="DA73" s="672">
        <f>ROUND(DC73*[5]QCI!$R$16,2)</f>
        <v>0</v>
      </c>
      <c r="DB73" s="672">
        <f>DC73-DA73</f>
        <v>0</v>
      </c>
      <c r="DC73" s="674"/>
      <c r="DD73" s="571"/>
      <c r="DE73" s="571"/>
      <c r="DF73" s="571"/>
      <c r="DG73" s="571"/>
      <c r="DH73" s="571"/>
      <c r="DI73" s="571"/>
      <c r="DJ73" s="571"/>
      <c r="DK73" s="571"/>
    </row>
    <row r="74" spans="2:115" ht="12.75" customHeight="1">
      <c r="B74" s="688"/>
      <c r="C74" s="650"/>
      <c r="D74" s="676" t="s">
        <v>679</v>
      </c>
      <c r="E74" s="677" t="s">
        <v>680</v>
      </c>
      <c r="F74" s="678" t="e">
        <f>IF(F73=0,F71,F73)</f>
        <v>#REF!</v>
      </c>
      <c r="G74" s="679"/>
      <c r="H74" s="680"/>
      <c r="I74" s="681"/>
      <c r="J74" s="681"/>
      <c r="K74" s="682"/>
      <c r="L74" s="683" t="e">
        <f t="shared" ref="L74:BW74" si="58">L73+H74</f>
        <v>#REF!</v>
      </c>
      <c r="M74" s="683" t="e">
        <f t="shared" si="58"/>
        <v>#REF!</v>
      </c>
      <c r="N74" s="684" t="e">
        <f t="shared" si="58"/>
        <v>#REF!</v>
      </c>
      <c r="O74" s="685" t="e">
        <f t="shared" si="58"/>
        <v>#REF!</v>
      </c>
      <c r="P74" s="686" t="e">
        <f t="shared" si="58"/>
        <v>#REF!</v>
      </c>
      <c r="Q74" s="683" t="e">
        <f t="shared" si="58"/>
        <v>#REF!</v>
      </c>
      <c r="R74" s="683" t="e">
        <f t="shared" si="58"/>
        <v>#REF!</v>
      </c>
      <c r="S74" s="685" t="e">
        <f t="shared" si="58"/>
        <v>#REF!</v>
      </c>
      <c r="T74" s="686" t="e">
        <f t="shared" si="58"/>
        <v>#REF!</v>
      </c>
      <c r="U74" s="683" t="e">
        <f t="shared" si="58"/>
        <v>#REF!</v>
      </c>
      <c r="V74" s="683" t="e">
        <f t="shared" si="58"/>
        <v>#REF!</v>
      </c>
      <c r="W74" s="685" t="e">
        <f t="shared" si="58"/>
        <v>#REF!</v>
      </c>
      <c r="X74" s="686" t="e">
        <f t="shared" si="58"/>
        <v>#REF!</v>
      </c>
      <c r="Y74" s="683" t="e">
        <f t="shared" si="58"/>
        <v>#REF!</v>
      </c>
      <c r="Z74" s="683" t="e">
        <f t="shared" si="58"/>
        <v>#REF!</v>
      </c>
      <c r="AA74" s="685" t="e">
        <f t="shared" si="58"/>
        <v>#REF!</v>
      </c>
      <c r="AB74" s="686" t="e">
        <f t="shared" si="58"/>
        <v>#REF!</v>
      </c>
      <c r="AC74" s="683" t="e">
        <f t="shared" si="58"/>
        <v>#REF!</v>
      </c>
      <c r="AD74" s="683" t="e">
        <f t="shared" si="58"/>
        <v>#REF!</v>
      </c>
      <c r="AE74" s="685" t="e">
        <f t="shared" si="58"/>
        <v>#REF!</v>
      </c>
      <c r="AF74" s="686" t="e">
        <f t="shared" si="58"/>
        <v>#REF!</v>
      </c>
      <c r="AG74" s="683" t="e">
        <f t="shared" si="58"/>
        <v>#REF!</v>
      </c>
      <c r="AH74" s="683" t="e">
        <f t="shared" si="58"/>
        <v>#REF!</v>
      </c>
      <c r="AI74" s="685" t="e">
        <f t="shared" si="58"/>
        <v>#REF!</v>
      </c>
      <c r="AJ74" s="686" t="e">
        <f t="shared" si="58"/>
        <v>#REF!</v>
      </c>
      <c r="AK74" s="683" t="e">
        <f t="shared" si="58"/>
        <v>#REF!</v>
      </c>
      <c r="AL74" s="683" t="e">
        <f t="shared" si="58"/>
        <v>#REF!</v>
      </c>
      <c r="AM74" s="685" t="e">
        <f t="shared" si="58"/>
        <v>#REF!</v>
      </c>
      <c r="AN74" s="686" t="e">
        <f t="shared" si="58"/>
        <v>#REF!</v>
      </c>
      <c r="AO74" s="683" t="e">
        <f t="shared" si="58"/>
        <v>#REF!</v>
      </c>
      <c r="AP74" s="683" t="e">
        <f t="shared" si="58"/>
        <v>#REF!</v>
      </c>
      <c r="AQ74" s="685" t="e">
        <f t="shared" si="58"/>
        <v>#REF!</v>
      </c>
      <c r="AR74" s="686" t="e">
        <f t="shared" si="58"/>
        <v>#REF!</v>
      </c>
      <c r="AS74" s="683" t="e">
        <f t="shared" si="58"/>
        <v>#REF!</v>
      </c>
      <c r="AT74" s="683" t="e">
        <f t="shared" si="58"/>
        <v>#REF!</v>
      </c>
      <c r="AU74" s="685" t="e">
        <f t="shared" si="58"/>
        <v>#REF!</v>
      </c>
      <c r="AV74" s="686" t="e">
        <f t="shared" si="58"/>
        <v>#REF!</v>
      </c>
      <c r="AW74" s="683" t="e">
        <f t="shared" si="58"/>
        <v>#REF!</v>
      </c>
      <c r="AX74" s="683" t="e">
        <f t="shared" si="58"/>
        <v>#REF!</v>
      </c>
      <c r="AY74" s="685" t="e">
        <f t="shared" si="58"/>
        <v>#REF!</v>
      </c>
      <c r="AZ74" s="686" t="e">
        <f t="shared" si="58"/>
        <v>#REF!</v>
      </c>
      <c r="BA74" s="683" t="e">
        <f t="shared" si="58"/>
        <v>#REF!</v>
      </c>
      <c r="BB74" s="683" t="e">
        <f t="shared" si="58"/>
        <v>#REF!</v>
      </c>
      <c r="BC74" s="685" t="e">
        <f t="shared" si="58"/>
        <v>#REF!</v>
      </c>
      <c r="BD74" s="686" t="e">
        <f t="shared" si="58"/>
        <v>#REF!</v>
      </c>
      <c r="BE74" s="683" t="e">
        <f t="shared" si="58"/>
        <v>#REF!</v>
      </c>
      <c r="BF74" s="683" t="e">
        <f t="shared" si="58"/>
        <v>#REF!</v>
      </c>
      <c r="BG74" s="685" t="e">
        <f t="shared" si="58"/>
        <v>#REF!</v>
      </c>
      <c r="BH74" s="686" t="e">
        <f t="shared" si="58"/>
        <v>#REF!</v>
      </c>
      <c r="BI74" s="683" t="e">
        <f t="shared" si="58"/>
        <v>#REF!</v>
      </c>
      <c r="BJ74" s="683" t="e">
        <f t="shared" si="58"/>
        <v>#REF!</v>
      </c>
      <c r="BK74" s="685" t="e">
        <f t="shared" si="58"/>
        <v>#REF!</v>
      </c>
      <c r="BL74" s="686" t="e">
        <f t="shared" si="58"/>
        <v>#REF!</v>
      </c>
      <c r="BM74" s="683" t="e">
        <f t="shared" si="58"/>
        <v>#REF!</v>
      </c>
      <c r="BN74" s="683" t="e">
        <f t="shared" si="58"/>
        <v>#REF!</v>
      </c>
      <c r="BO74" s="685" t="e">
        <f t="shared" si="58"/>
        <v>#REF!</v>
      </c>
      <c r="BP74" s="686" t="e">
        <f t="shared" si="58"/>
        <v>#REF!</v>
      </c>
      <c r="BQ74" s="683" t="e">
        <f t="shared" si="58"/>
        <v>#REF!</v>
      </c>
      <c r="BR74" s="683" t="e">
        <f t="shared" si="58"/>
        <v>#REF!</v>
      </c>
      <c r="BS74" s="685" t="e">
        <f t="shared" si="58"/>
        <v>#REF!</v>
      </c>
      <c r="BT74" s="686" t="e">
        <f t="shared" si="58"/>
        <v>#REF!</v>
      </c>
      <c r="BU74" s="683" t="e">
        <f t="shared" si="58"/>
        <v>#REF!</v>
      </c>
      <c r="BV74" s="683" t="e">
        <f t="shared" si="58"/>
        <v>#REF!</v>
      </c>
      <c r="BW74" s="685" t="e">
        <f t="shared" si="58"/>
        <v>#REF!</v>
      </c>
      <c r="BX74" s="686" t="e">
        <f t="shared" ref="BX74:DC74" si="59">BX73+BT74</f>
        <v>#REF!</v>
      </c>
      <c r="BY74" s="683" t="e">
        <f t="shared" si="59"/>
        <v>#REF!</v>
      </c>
      <c r="BZ74" s="683" t="e">
        <f t="shared" si="59"/>
        <v>#REF!</v>
      </c>
      <c r="CA74" s="685" t="e">
        <f t="shared" si="59"/>
        <v>#REF!</v>
      </c>
      <c r="CB74" s="686" t="e">
        <f t="shared" si="59"/>
        <v>#REF!</v>
      </c>
      <c r="CC74" s="683" t="e">
        <f t="shared" si="59"/>
        <v>#REF!</v>
      </c>
      <c r="CD74" s="683" t="e">
        <f t="shared" si="59"/>
        <v>#REF!</v>
      </c>
      <c r="CE74" s="685" t="e">
        <f t="shared" si="59"/>
        <v>#REF!</v>
      </c>
      <c r="CF74" s="686" t="e">
        <f t="shared" si="59"/>
        <v>#REF!</v>
      </c>
      <c r="CG74" s="683" t="e">
        <f t="shared" si="59"/>
        <v>#REF!</v>
      </c>
      <c r="CH74" s="683" t="e">
        <f t="shared" si="59"/>
        <v>#REF!</v>
      </c>
      <c r="CI74" s="685" t="e">
        <f t="shared" si="59"/>
        <v>#REF!</v>
      </c>
      <c r="CJ74" s="686" t="e">
        <f t="shared" si="59"/>
        <v>#REF!</v>
      </c>
      <c r="CK74" s="683" t="e">
        <f t="shared" si="59"/>
        <v>#REF!</v>
      </c>
      <c r="CL74" s="683" t="e">
        <f t="shared" si="59"/>
        <v>#REF!</v>
      </c>
      <c r="CM74" s="685" t="e">
        <f t="shared" si="59"/>
        <v>#REF!</v>
      </c>
      <c r="CN74" s="686" t="e">
        <f t="shared" si="59"/>
        <v>#REF!</v>
      </c>
      <c r="CO74" s="683" t="e">
        <f t="shared" si="59"/>
        <v>#REF!</v>
      </c>
      <c r="CP74" s="683" t="e">
        <f t="shared" si="59"/>
        <v>#REF!</v>
      </c>
      <c r="CQ74" s="685" t="e">
        <f t="shared" si="59"/>
        <v>#REF!</v>
      </c>
      <c r="CR74" s="686" t="e">
        <f t="shared" si="59"/>
        <v>#REF!</v>
      </c>
      <c r="CS74" s="683" t="e">
        <f t="shared" si="59"/>
        <v>#REF!</v>
      </c>
      <c r="CT74" s="683" t="e">
        <f t="shared" si="59"/>
        <v>#REF!</v>
      </c>
      <c r="CU74" s="685" t="e">
        <f t="shared" si="59"/>
        <v>#REF!</v>
      </c>
      <c r="CV74" s="686" t="e">
        <f t="shared" si="59"/>
        <v>#REF!</v>
      </c>
      <c r="CW74" s="683" t="e">
        <f t="shared" si="59"/>
        <v>#REF!</v>
      </c>
      <c r="CX74" s="683" t="e">
        <f t="shared" si="59"/>
        <v>#REF!</v>
      </c>
      <c r="CY74" s="685" t="e">
        <f t="shared" si="59"/>
        <v>#REF!</v>
      </c>
      <c r="CZ74" s="686" t="e">
        <f t="shared" si="59"/>
        <v>#REF!</v>
      </c>
      <c r="DA74" s="683" t="e">
        <f t="shared" si="59"/>
        <v>#REF!</v>
      </c>
      <c r="DB74" s="683" t="e">
        <f t="shared" si="59"/>
        <v>#REF!</v>
      </c>
      <c r="DC74" s="685" t="e">
        <f t="shared" si="59"/>
        <v>#REF!</v>
      </c>
      <c r="DD74" s="571"/>
      <c r="DE74" s="571"/>
      <c r="DF74" s="571"/>
      <c r="DG74" s="571"/>
      <c r="DH74" s="571"/>
      <c r="DI74" s="571"/>
      <c r="DJ74" s="571"/>
      <c r="DK74" s="571"/>
    </row>
    <row r="75" spans="2:115" ht="12.75" customHeight="1">
      <c r="B75" s="633">
        <v>16</v>
      </c>
      <c r="C75" s="687" t="e">
        <f>[5]QCI!C83</f>
        <v>#REF!</v>
      </c>
      <c r="D75" s="635" t="s">
        <v>674</v>
      </c>
      <c r="E75" s="636" t="s">
        <v>675</v>
      </c>
      <c r="F75" s="637" t="e">
        <f>[5]QCI!Y83</f>
        <v>#REF!</v>
      </c>
      <c r="G75" s="638">
        <f>'[5]Percentuais do Cronograma'!G29</f>
        <v>2.7955917091515462E-2</v>
      </c>
      <c r="H75" s="639"/>
      <c r="I75" s="640"/>
      <c r="J75" s="640"/>
      <c r="K75" s="641"/>
      <c r="L75" s="642" t="e">
        <f>'[5]Percentuais do Cronograma'!H29</f>
        <v>#REF!</v>
      </c>
      <c r="M75" s="643" t="e">
        <f>L75*[5]QCI!$Y83*[5]QCI!$R83/100</f>
        <v>#REF!</v>
      </c>
      <c r="N75" s="644" t="e">
        <f>L75/100*[5]QCI!$Y83*([5]QCI!$U83+[5]QCI!$W83)</f>
        <v>#REF!</v>
      </c>
      <c r="O75" s="645" t="e">
        <f>M75+N75</f>
        <v>#REF!</v>
      </c>
      <c r="P75" s="646" t="e">
        <f>'[5]Percentuais do Cronograma'!L29</f>
        <v>#REF!</v>
      </c>
      <c r="Q75" s="647" t="e">
        <f>P75*[5]QCI!$Y83*[5]QCI!$R83/100</f>
        <v>#REF!</v>
      </c>
      <c r="R75" s="647" t="e">
        <f>P75/100*[5]QCI!$Y83*([5]QCI!$U83+[5]QCI!$W83)</f>
        <v>#REF!</v>
      </c>
      <c r="S75" s="648" t="e">
        <f>Q75+R75</f>
        <v>#REF!</v>
      </c>
      <c r="T75" s="646">
        <f>'[5]Percentuais do Cronograma'!P29</f>
        <v>4.1666666666600003</v>
      </c>
      <c r="U75" s="647" t="e">
        <f>T75*[5]QCI!$Y83*[5]QCI!$R83/100</f>
        <v>#REF!</v>
      </c>
      <c r="V75" s="647" t="e">
        <f>T75/100*[5]QCI!$Y83*([5]QCI!$U83+[5]QCI!$W83)</f>
        <v>#REF!</v>
      </c>
      <c r="W75" s="648" t="e">
        <f>U75+V75</f>
        <v>#REF!</v>
      </c>
      <c r="X75" s="646">
        <f>'[5]Percentuais do Cronograma'!T29</f>
        <v>4.1666666666600003</v>
      </c>
      <c r="Y75" s="647" t="e">
        <f>X75*[5]QCI!$Y83*[5]QCI!$R83/100</f>
        <v>#REF!</v>
      </c>
      <c r="Z75" s="647" t="e">
        <f>X75/100*[5]QCI!$Y83*([5]QCI!$U83+[5]QCI!$W83)</f>
        <v>#REF!</v>
      </c>
      <c r="AA75" s="648" t="e">
        <f>Y75+Z75</f>
        <v>#REF!</v>
      </c>
      <c r="AB75" s="646">
        <f>'[5]Percentuais do Cronograma'!X29</f>
        <v>4.1666666666600003</v>
      </c>
      <c r="AC75" s="647" t="e">
        <f>AB75*[5]QCI!$Y83*[5]QCI!$R83/100</f>
        <v>#REF!</v>
      </c>
      <c r="AD75" s="647" t="e">
        <f>AB75/100*[5]QCI!$Y83*([5]QCI!$U83+[5]QCI!$W83)</f>
        <v>#REF!</v>
      </c>
      <c r="AE75" s="648" t="e">
        <f>AC75+AD75</f>
        <v>#REF!</v>
      </c>
      <c r="AF75" s="646">
        <f>'[5]Percentuais do Cronograma'!AB29</f>
        <v>4.1666666666600003</v>
      </c>
      <c r="AG75" s="647" t="e">
        <f>AF75*[5]QCI!$Y83*[5]QCI!$R83/100</f>
        <v>#REF!</v>
      </c>
      <c r="AH75" s="647" t="e">
        <f>AF75/100*[5]QCI!$Y83*([5]QCI!$U83+[5]QCI!$W83)</f>
        <v>#REF!</v>
      </c>
      <c r="AI75" s="648" t="e">
        <f>AG75+AH75</f>
        <v>#REF!</v>
      </c>
      <c r="AJ75" s="646">
        <f>'[5]Percentuais do Cronograma'!AF29</f>
        <v>4.1666666666600003</v>
      </c>
      <c r="AK75" s="647" t="e">
        <f>AJ75*[5]QCI!$Y83*[5]QCI!$R83/100</f>
        <v>#REF!</v>
      </c>
      <c r="AL75" s="647" t="e">
        <f>AJ75/100*[5]QCI!$Y83*([5]QCI!$U83+[5]QCI!$W83)</f>
        <v>#REF!</v>
      </c>
      <c r="AM75" s="648" t="e">
        <f>AK75+AL75</f>
        <v>#REF!</v>
      </c>
      <c r="AN75" s="646">
        <f>'[5]Percentuais do Cronograma'!AJ29</f>
        <v>4.1666666666600003</v>
      </c>
      <c r="AO75" s="647" t="e">
        <f>AN75*[5]QCI!$Y83*[5]QCI!$R83/100</f>
        <v>#REF!</v>
      </c>
      <c r="AP75" s="647" t="e">
        <f>AN75/100*[5]QCI!$Y83*([5]QCI!$U83+[5]QCI!$W83)</f>
        <v>#REF!</v>
      </c>
      <c r="AQ75" s="648" t="e">
        <f>AO75+AP75</f>
        <v>#REF!</v>
      </c>
      <c r="AR75" s="646">
        <f>'[5]Percentuais do Cronograma'!AN29</f>
        <v>4.1666666666600003</v>
      </c>
      <c r="AS75" s="647" t="e">
        <f>AR75*[5]QCI!$Y83*[5]QCI!$R83/100</f>
        <v>#REF!</v>
      </c>
      <c r="AT75" s="647" t="e">
        <f>AR75/100*[5]QCI!$Y83*([5]QCI!$U83+[5]QCI!$W83)</f>
        <v>#REF!</v>
      </c>
      <c r="AU75" s="648" t="e">
        <f>AS75+AT75</f>
        <v>#REF!</v>
      </c>
      <c r="AV75" s="646">
        <f>'[5]Percentuais do Cronograma'!AR29</f>
        <v>4.1666666666600003</v>
      </c>
      <c r="AW75" s="647" t="e">
        <f>AV75*[5]QCI!$Y83*[5]QCI!$R83/100</f>
        <v>#REF!</v>
      </c>
      <c r="AX75" s="647" t="e">
        <f>AV75/100*[5]QCI!$Y83*([5]QCI!$U83+[5]QCI!$W83)</f>
        <v>#REF!</v>
      </c>
      <c r="AY75" s="648" t="e">
        <f>AW75+AX75</f>
        <v>#REF!</v>
      </c>
      <c r="AZ75" s="646">
        <f>'[5]Percentuais do Cronograma'!AV29</f>
        <v>4.1666666666600003</v>
      </c>
      <c r="BA75" s="647" t="e">
        <f>AZ75*[5]QCI!$Y83*[5]QCI!$R83/100</f>
        <v>#REF!</v>
      </c>
      <c r="BB75" s="647" t="e">
        <f>AZ75/100*[5]QCI!$Y83*([5]QCI!$U83+[5]QCI!$W83)</f>
        <v>#REF!</v>
      </c>
      <c r="BC75" s="648" t="e">
        <f>BA75+BB75</f>
        <v>#REF!</v>
      </c>
      <c r="BD75" s="646">
        <f>'[5]Percentuais do Cronograma'!AZ29</f>
        <v>4.1666666666600003</v>
      </c>
      <c r="BE75" s="647" t="e">
        <f>BD75*[5]QCI!$Y83*[5]QCI!$R83/100</f>
        <v>#REF!</v>
      </c>
      <c r="BF75" s="647" t="e">
        <f>BD75/100*[5]QCI!$Y83*([5]QCI!$U83+[5]QCI!$W83)</f>
        <v>#REF!</v>
      </c>
      <c r="BG75" s="648" t="e">
        <f>BE75+BF75</f>
        <v>#REF!</v>
      </c>
      <c r="BH75" s="646">
        <f>'[5]Percentuais do Cronograma'!BD29</f>
        <v>4.1666666666600003</v>
      </c>
      <c r="BI75" s="647" t="e">
        <f>BH75*[5]QCI!$Y83*[5]QCI!$R83/100</f>
        <v>#REF!</v>
      </c>
      <c r="BJ75" s="647" t="e">
        <f>BH75/100*[5]QCI!$Y83*([5]QCI!$U83+[5]QCI!$W83)</f>
        <v>#REF!</v>
      </c>
      <c r="BK75" s="648" t="e">
        <f>BI75+BJ75</f>
        <v>#REF!</v>
      </c>
      <c r="BL75" s="646">
        <f>'[5]Percentuais do Cronograma'!BH29</f>
        <v>4.1666666666600003</v>
      </c>
      <c r="BM75" s="647" t="e">
        <f>BL75*[5]QCI!$Y83*[5]QCI!$R83/100</f>
        <v>#REF!</v>
      </c>
      <c r="BN75" s="647" t="e">
        <f>BL75/100*[5]QCI!$Y83*([5]QCI!$U83+[5]QCI!$W83)</f>
        <v>#REF!</v>
      </c>
      <c r="BO75" s="648" t="e">
        <f>BM75+BN75</f>
        <v>#REF!</v>
      </c>
      <c r="BP75" s="646">
        <f>'[5]Percentuais do Cronograma'!BL29</f>
        <v>4.1666666666600003</v>
      </c>
      <c r="BQ75" s="647" t="e">
        <f>BP75*[5]QCI!$Y83*[5]QCI!$R83/100</f>
        <v>#REF!</v>
      </c>
      <c r="BR75" s="647" t="e">
        <f>BP75/100*[5]QCI!$Y83*([5]QCI!$U83+[5]QCI!$W83)</f>
        <v>#REF!</v>
      </c>
      <c r="BS75" s="648" t="e">
        <f>BQ75+BR75</f>
        <v>#REF!</v>
      </c>
      <c r="BT75" s="646">
        <f>'[5]Percentuais do Cronograma'!BP29</f>
        <v>4.1666666666600003</v>
      </c>
      <c r="BU75" s="647" t="e">
        <f>BT75*[5]QCI!$Y83*[5]QCI!$R83/100</f>
        <v>#REF!</v>
      </c>
      <c r="BV75" s="647" t="e">
        <f>BT75/100*[5]QCI!$Y83*([5]QCI!$U83+[5]QCI!$W83)</f>
        <v>#REF!</v>
      </c>
      <c r="BW75" s="648" t="e">
        <f>BU75+BV75</f>
        <v>#REF!</v>
      </c>
      <c r="BX75" s="646">
        <f>'[5]Percentuais do Cronograma'!BT29</f>
        <v>4.1666666666600003</v>
      </c>
      <c r="BY75" s="647" t="e">
        <f>BX75*[5]QCI!$Y83*[5]QCI!$R83/100</f>
        <v>#REF!</v>
      </c>
      <c r="BZ75" s="647" t="e">
        <f>BX75/100*[5]QCI!$Y83*([5]QCI!$U83+[5]QCI!$W83)</f>
        <v>#REF!</v>
      </c>
      <c r="CA75" s="648" t="e">
        <f>BY75+BZ75</f>
        <v>#REF!</v>
      </c>
      <c r="CB75" s="646">
        <f>'[5]Percentuais do Cronograma'!BX29</f>
        <v>4.1666666666600003</v>
      </c>
      <c r="CC75" s="647" t="e">
        <f>CB75*[5]QCI!$Y83*[5]QCI!$R83/100</f>
        <v>#REF!</v>
      </c>
      <c r="CD75" s="647" t="e">
        <f>CB75/100*[5]QCI!$Y83*([5]QCI!$U83+[5]QCI!$W83)</f>
        <v>#REF!</v>
      </c>
      <c r="CE75" s="648" t="e">
        <f>CC75+CD75</f>
        <v>#REF!</v>
      </c>
      <c r="CF75" s="646">
        <f>'[5]Percentuais do Cronograma'!CB29</f>
        <v>4.1666666666600003</v>
      </c>
      <c r="CG75" s="647" t="e">
        <f>CF75*[5]QCI!$Y83*[5]QCI!$R83/100</f>
        <v>#REF!</v>
      </c>
      <c r="CH75" s="647" t="e">
        <f>CF75/100*[5]QCI!$Y83*([5]QCI!$U83+[5]QCI!$W83)</f>
        <v>#REF!</v>
      </c>
      <c r="CI75" s="648" t="e">
        <f>CG75+CH75</f>
        <v>#REF!</v>
      </c>
      <c r="CJ75" s="646">
        <f>'[5]Percentuais do Cronograma'!CF29</f>
        <v>4.1666666666600003</v>
      </c>
      <c r="CK75" s="647" t="e">
        <f>CJ75*[5]QCI!$Y83*[5]QCI!$R83/100</f>
        <v>#REF!</v>
      </c>
      <c r="CL75" s="647" t="e">
        <f>CJ75/100*[5]QCI!$Y83*([5]QCI!$U83+[5]QCI!$W83)</f>
        <v>#REF!</v>
      </c>
      <c r="CM75" s="648" t="e">
        <f>CK75+CL75</f>
        <v>#REF!</v>
      </c>
      <c r="CN75" s="646">
        <f>'[5]Percentuais do Cronograma'!CJ29</f>
        <v>4.1666666666600003</v>
      </c>
      <c r="CO75" s="647" t="e">
        <f>CN75*[5]QCI!$Y83*[5]QCI!$R83/100</f>
        <v>#REF!</v>
      </c>
      <c r="CP75" s="647" t="e">
        <f>CN75/100*[5]QCI!$Y83*([5]QCI!$U83+[5]QCI!$W83)</f>
        <v>#REF!</v>
      </c>
      <c r="CQ75" s="648" t="e">
        <f>CO75+CP75</f>
        <v>#REF!</v>
      </c>
      <c r="CR75" s="646">
        <f>'[5]Percentuais do Cronograma'!CN29</f>
        <v>4.1666666666600003</v>
      </c>
      <c r="CS75" s="647" t="e">
        <f>CR75*[5]QCI!$Y83*[5]QCI!$R83/100</f>
        <v>#REF!</v>
      </c>
      <c r="CT75" s="647" t="e">
        <f>CR75/100*[5]QCI!$Y83*([5]QCI!$U83+[5]QCI!$W83)</f>
        <v>#REF!</v>
      </c>
      <c r="CU75" s="648" t="e">
        <f>CS75+CT75</f>
        <v>#REF!</v>
      </c>
      <c r="CV75" s="646">
        <f>'[5]Percentuais do Cronograma'!CR29</f>
        <v>4.1666666666600003</v>
      </c>
      <c r="CW75" s="647" t="e">
        <f>CV75*[5]QCI!$Y83*[5]QCI!$R83/100</f>
        <v>#REF!</v>
      </c>
      <c r="CX75" s="647" t="e">
        <f>CV75/100*[5]QCI!$Y83*([5]QCI!$U83+[5]QCI!$W83)</f>
        <v>#REF!</v>
      </c>
      <c r="CY75" s="648" t="e">
        <f>CW75+CX75</f>
        <v>#REF!</v>
      </c>
      <c r="CZ75" s="646">
        <f>'[5]Percentuais do Cronograma'!CV29</f>
        <v>4.1666666666600003</v>
      </c>
      <c r="DA75" s="647" t="e">
        <f>CZ75*[5]QCI!$Y83*[5]QCI!$R83/100</f>
        <v>#REF!</v>
      </c>
      <c r="DB75" s="647" t="e">
        <f>CZ75/100*[5]QCI!$Y83*([5]QCI!$U83+[5]QCI!$W83)</f>
        <v>#REF!</v>
      </c>
      <c r="DC75" s="648" t="e">
        <f>DA75+DB75</f>
        <v>#REF!</v>
      </c>
      <c r="DD75" s="571"/>
      <c r="DE75" s="571"/>
      <c r="DF75" s="571"/>
      <c r="DG75" s="571"/>
      <c r="DH75" s="571"/>
      <c r="DI75" s="571"/>
      <c r="DJ75" s="571"/>
      <c r="DK75" s="571"/>
    </row>
    <row r="76" spans="2:115" ht="12.75" customHeight="1">
      <c r="B76" s="649"/>
      <c r="C76" s="650"/>
      <c r="D76" s="651" t="s">
        <v>674</v>
      </c>
      <c r="E76" s="652" t="s">
        <v>676</v>
      </c>
      <c r="F76" s="653">
        <f>IF(F77&lt;&gt;0,F75-F77,0)</f>
        <v>0</v>
      </c>
      <c r="G76" s="654"/>
      <c r="H76" s="655"/>
      <c r="I76" s="656"/>
      <c r="J76" s="656"/>
      <c r="K76" s="657"/>
      <c r="L76" s="658" t="e">
        <f t="shared" ref="L76:BW76" si="60">L75+H76</f>
        <v>#REF!</v>
      </c>
      <c r="M76" s="658" t="e">
        <f t="shared" si="60"/>
        <v>#REF!</v>
      </c>
      <c r="N76" s="659" t="e">
        <f t="shared" si="60"/>
        <v>#REF!</v>
      </c>
      <c r="O76" s="660" t="e">
        <f t="shared" si="60"/>
        <v>#REF!</v>
      </c>
      <c r="P76" s="661" t="e">
        <f t="shared" si="60"/>
        <v>#REF!</v>
      </c>
      <c r="Q76" s="662" t="e">
        <f t="shared" si="60"/>
        <v>#REF!</v>
      </c>
      <c r="R76" s="663" t="e">
        <f t="shared" si="60"/>
        <v>#REF!</v>
      </c>
      <c r="S76" s="664" t="e">
        <f t="shared" si="60"/>
        <v>#REF!</v>
      </c>
      <c r="T76" s="661" t="e">
        <f t="shared" si="60"/>
        <v>#REF!</v>
      </c>
      <c r="U76" s="662" t="e">
        <f t="shared" si="60"/>
        <v>#REF!</v>
      </c>
      <c r="V76" s="663" t="e">
        <f t="shared" si="60"/>
        <v>#REF!</v>
      </c>
      <c r="W76" s="664" t="e">
        <f t="shared" si="60"/>
        <v>#REF!</v>
      </c>
      <c r="X76" s="661" t="e">
        <f t="shared" si="60"/>
        <v>#REF!</v>
      </c>
      <c r="Y76" s="662" t="e">
        <f t="shared" si="60"/>
        <v>#REF!</v>
      </c>
      <c r="Z76" s="663" t="e">
        <f t="shared" si="60"/>
        <v>#REF!</v>
      </c>
      <c r="AA76" s="664" t="e">
        <f t="shared" si="60"/>
        <v>#REF!</v>
      </c>
      <c r="AB76" s="661" t="e">
        <f t="shared" si="60"/>
        <v>#REF!</v>
      </c>
      <c r="AC76" s="662" t="e">
        <f t="shared" si="60"/>
        <v>#REF!</v>
      </c>
      <c r="AD76" s="663" t="e">
        <f t="shared" si="60"/>
        <v>#REF!</v>
      </c>
      <c r="AE76" s="664" t="e">
        <f t="shared" si="60"/>
        <v>#REF!</v>
      </c>
      <c r="AF76" s="661" t="e">
        <f t="shared" si="60"/>
        <v>#REF!</v>
      </c>
      <c r="AG76" s="662" t="e">
        <f t="shared" si="60"/>
        <v>#REF!</v>
      </c>
      <c r="AH76" s="663" t="e">
        <f t="shared" si="60"/>
        <v>#REF!</v>
      </c>
      <c r="AI76" s="664" t="e">
        <f t="shared" si="60"/>
        <v>#REF!</v>
      </c>
      <c r="AJ76" s="661" t="e">
        <f t="shared" si="60"/>
        <v>#REF!</v>
      </c>
      <c r="AK76" s="662" t="e">
        <f t="shared" si="60"/>
        <v>#REF!</v>
      </c>
      <c r="AL76" s="663" t="e">
        <f t="shared" si="60"/>
        <v>#REF!</v>
      </c>
      <c r="AM76" s="664" t="e">
        <f t="shared" si="60"/>
        <v>#REF!</v>
      </c>
      <c r="AN76" s="661" t="e">
        <f t="shared" si="60"/>
        <v>#REF!</v>
      </c>
      <c r="AO76" s="662" t="e">
        <f t="shared" si="60"/>
        <v>#REF!</v>
      </c>
      <c r="AP76" s="663" t="e">
        <f t="shared" si="60"/>
        <v>#REF!</v>
      </c>
      <c r="AQ76" s="664" t="e">
        <f t="shared" si="60"/>
        <v>#REF!</v>
      </c>
      <c r="AR76" s="661" t="e">
        <f t="shared" si="60"/>
        <v>#REF!</v>
      </c>
      <c r="AS76" s="662" t="e">
        <f t="shared" si="60"/>
        <v>#REF!</v>
      </c>
      <c r="AT76" s="663" t="e">
        <f t="shared" si="60"/>
        <v>#REF!</v>
      </c>
      <c r="AU76" s="664" t="e">
        <f t="shared" si="60"/>
        <v>#REF!</v>
      </c>
      <c r="AV76" s="661" t="e">
        <f t="shared" si="60"/>
        <v>#REF!</v>
      </c>
      <c r="AW76" s="662" t="e">
        <f t="shared" si="60"/>
        <v>#REF!</v>
      </c>
      <c r="AX76" s="663" t="e">
        <f t="shared" si="60"/>
        <v>#REF!</v>
      </c>
      <c r="AY76" s="664" t="e">
        <f t="shared" si="60"/>
        <v>#REF!</v>
      </c>
      <c r="AZ76" s="661" t="e">
        <f t="shared" si="60"/>
        <v>#REF!</v>
      </c>
      <c r="BA76" s="662" t="e">
        <f t="shared" si="60"/>
        <v>#REF!</v>
      </c>
      <c r="BB76" s="663" t="e">
        <f t="shared" si="60"/>
        <v>#REF!</v>
      </c>
      <c r="BC76" s="664" t="e">
        <f t="shared" si="60"/>
        <v>#REF!</v>
      </c>
      <c r="BD76" s="661" t="e">
        <f t="shared" si="60"/>
        <v>#REF!</v>
      </c>
      <c r="BE76" s="662" t="e">
        <f t="shared" si="60"/>
        <v>#REF!</v>
      </c>
      <c r="BF76" s="663" t="e">
        <f t="shared" si="60"/>
        <v>#REF!</v>
      </c>
      <c r="BG76" s="664" t="e">
        <f t="shared" si="60"/>
        <v>#REF!</v>
      </c>
      <c r="BH76" s="661" t="e">
        <f t="shared" si="60"/>
        <v>#REF!</v>
      </c>
      <c r="BI76" s="662" t="e">
        <f t="shared" si="60"/>
        <v>#REF!</v>
      </c>
      <c r="BJ76" s="663" t="e">
        <f t="shared" si="60"/>
        <v>#REF!</v>
      </c>
      <c r="BK76" s="664" t="e">
        <f t="shared" si="60"/>
        <v>#REF!</v>
      </c>
      <c r="BL76" s="661" t="e">
        <f t="shared" si="60"/>
        <v>#REF!</v>
      </c>
      <c r="BM76" s="662" t="e">
        <f t="shared" si="60"/>
        <v>#REF!</v>
      </c>
      <c r="BN76" s="663" t="e">
        <f t="shared" si="60"/>
        <v>#REF!</v>
      </c>
      <c r="BO76" s="664" t="e">
        <f t="shared" si="60"/>
        <v>#REF!</v>
      </c>
      <c r="BP76" s="661" t="e">
        <f t="shared" si="60"/>
        <v>#REF!</v>
      </c>
      <c r="BQ76" s="662" t="e">
        <f t="shared" si="60"/>
        <v>#REF!</v>
      </c>
      <c r="BR76" s="663" t="e">
        <f t="shared" si="60"/>
        <v>#REF!</v>
      </c>
      <c r="BS76" s="664" t="e">
        <f t="shared" si="60"/>
        <v>#REF!</v>
      </c>
      <c r="BT76" s="661" t="e">
        <f t="shared" si="60"/>
        <v>#REF!</v>
      </c>
      <c r="BU76" s="662" t="e">
        <f t="shared" si="60"/>
        <v>#REF!</v>
      </c>
      <c r="BV76" s="663" t="e">
        <f t="shared" si="60"/>
        <v>#REF!</v>
      </c>
      <c r="BW76" s="664" t="e">
        <f t="shared" si="60"/>
        <v>#REF!</v>
      </c>
      <c r="BX76" s="661" t="e">
        <f t="shared" ref="BX76:DC76" si="61">BX75+BT76</f>
        <v>#REF!</v>
      </c>
      <c r="BY76" s="662" t="e">
        <f t="shared" si="61"/>
        <v>#REF!</v>
      </c>
      <c r="BZ76" s="663" t="e">
        <f t="shared" si="61"/>
        <v>#REF!</v>
      </c>
      <c r="CA76" s="664" t="e">
        <f t="shared" si="61"/>
        <v>#REF!</v>
      </c>
      <c r="CB76" s="661" t="e">
        <f t="shared" si="61"/>
        <v>#REF!</v>
      </c>
      <c r="CC76" s="662" t="e">
        <f t="shared" si="61"/>
        <v>#REF!</v>
      </c>
      <c r="CD76" s="663" t="e">
        <f t="shared" si="61"/>
        <v>#REF!</v>
      </c>
      <c r="CE76" s="664" t="e">
        <f t="shared" si="61"/>
        <v>#REF!</v>
      </c>
      <c r="CF76" s="661" t="e">
        <f t="shared" si="61"/>
        <v>#REF!</v>
      </c>
      <c r="CG76" s="662" t="e">
        <f t="shared" si="61"/>
        <v>#REF!</v>
      </c>
      <c r="CH76" s="663" t="e">
        <f t="shared" si="61"/>
        <v>#REF!</v>
      </c>
      <c r="CI76" s="664" t="e">
        <f t="shared" si="61"/>
        <v>#REF!</v>
      </c>
      <c r="CJ76" s="661" t="e">
        <f t="shared" si="61"/>
        <v>#REF!</v>
      </c>
      <c r="CK76" s="662" t="e">
        <f t="shared" si="61"/>
        <v>#REF!</v>
      </c>
      <c r="CL76" s="663" t="e">
        <f t="shared" si="61"/>
        <v>#REF!</v>
      </c>
      <c r="CM76" s="664" t="e">
        <f t="shared" si="61"/>
        <v>#REF!</v>
      </c>
      <c r="CN76" s="661" t="e">
        <f t="shared" si="61"/>
        <v>#REF!</v>
      </c>
      <c r="CO76" s="662" t="e">
        <f t="shared" si="61"/>
        <v>#REF!</v>
      </c>
      <c r="CP76" s="663" t="e">
        <f t="shared" si="61"/>
        <v>#REF!</v>
      </c>
      <c r="CQ76" s="664" t="e">
        <f t="shared" si="61"/>
        <v>#REF!</v>
      </c>
      <c r="CR76" s="661" t="e">
        <f t="shared" si="61"/>
        <v>#REF!</v>
      </c>
      <c r="CS76" s="662" t="e">
        <f t="shared" si="61"/>
        <v>#REF!</v>
      </c>
      <c r="CT76" s="663" t="e">
        <f t="shared" si="61"/>
        <v>#REF!</v>
      </c>
      <c r="CU76" s="664" t="e">
        <f t="shared" si="61"/>
        <v>#REF!</v>
      </c>
      <c r="CV76" s="661" t="e">
        <f t="shared" si="61"/>
        <v>#REF!</v>
      </c>
      <c r="CW76" s="662" t="e">
        <f t="shared" si="61"/>
        <v>#REF!</v>
      </c>
      <c r="CX76" s="663" t="e">
        <f t="shared" si="61"/>
        <v>#REF!</v>
      </c>
      <c r="CY76" s="664" t="e">
        <f t="shared" si="61"/>
        <v>#REF!</v>
      </c>
      <c r="CZ76" s="661" t="e">
        <f t="shared" si="61"/>
        <v>#REF!</v>
      </c>
      <c r="DA76" s="662" t="e">
        <f t="shared" si="61"/>
        <v>#REF!</v>
      </c>
      <c r="DB76" s="663" t="e">
        <f t="shared" si="61"/>
        <v>#REF!</v>
      </c>
      <c r="DC76" s="664" t="e">
        <f t="shared" si="61"/>
        <v>#REF!</v>
      </c>
      <c r="DD76" s="571"/>
      <c r="DE76" s="571"/>
      <c r="DF76" s="571"/>
      <c r="DG76" s="571"/>
      <c r="DH76" s="571"/>
      <c r="DI76" s="571"/>
      <c r="DJ76" s="571"/>
      <c r="DK76" s="571"/>
    </row>
    <row r="77" spans="2:115" ht="12.75" customHeight="1">
      <c r="B77" s="649"/>
      <c r="C77" s="650"/>
      <c r="D77" s="665" t="s">
        <v>677</v>
      </c>
      <c r="E77" s="666" t="s">
        <v>678</v>
      </c>
      <c r="F77" s="667"/>
      <c r="G77" s="668">
        <f>IF(F77=0,0,F77/F$115)</f>
        <v>0</v>
      </c>
      <c r="H77" s="669"/>
      <c r="I77" s="670"/>
      <c r="J77" s="670"/>
      <c r="K77" s="671"/>
      <c r="L77" s="672">
        <f>IF(O77&lt;&gt;0,(O77/$F77)*100,0)</f>
        <v>0</v>
      </c>
      <c r="M77" s="672">
        <f>ROUND(O77*[5]QCI!$R$16,2)</f>
        <v>0</v>
      </c>
      <c r="N77" s="673">
        <f>O77-M77</f>
        <v>0</v>
      </c>
      <c r="O77" s="674"/>
      <c r="P77" s="675">
        <f>IF(S77&lt;&gt;0,(S77/$F77)*100,0)</f>
        <v>0</v>
      </c>
      <c r="Q77" s="672">
        <f>ROUND(S77*[5]QCI!$R$16,2)</f>
        <v>0</v>
      </c>
      <c r="R77" s="672">
        <f>S77-Q77</f>
        <v>0</v>
      </c>
      <c r="S77" s="674"/>
      <c r="T77" s="675">
        <f>IF(W77&lt;&gt;0,(W77/$F77)*100,0)</f>
        <v>0</v>
      </c>
      <c r="U77" s="672">
        <f>ROUND(W77*[5]QCI!$R$16,2)</f>
        <v>0</v>
      </c>
      <c r="V77" s="672">
        <f>W77-U77</f>
        <v>0</v>
      </c>
      <c r="W77" s="674"/>
      <c r="X77" s="675">
        <f>IF(AA77&lt;&gt;0,(AA77/$F77)*100,0)</f>
        <v>0</v>
      </c>
      <c r="Y77" s="672">
        <f>ROUND(AA77*[5]QCI!$R$16,2)</f>
        <v>0</v>
      </c>
      <c r="Z77" s="672">
        <f>AA77-Y77</f>
        <v>0</v>
      </c>
      <c r="AA77" s="674"/>
      <c r="AB77" s="675">
        <f>IF(AE77&lt;&gt;0,(AE77/$F77)*100,0)</f>
        <v>0</v>
      </c>
      <c r="AC77" s="672">
        <f>ROUND(AE77*[5]QCI!$R$16,2)</f>
        <v>0</v>
      </c>
      <c r="AD77" s="672">
        <f>AE77-AC77</f>
        <v>0</v>
      </c>
      <c r="AE77" s="674"/>
      <c r="AF77" s="675">
        <f>IF(AI77&lt;&gt;0,(AI77/$F77)*100,0)</f>
        <v>0</v>
      </c>
      <c r="AG77" s="672">
        <f>ROUND(AI77*[5]QCI!$R$16,2)</f>
        <v>0</v>
      </c>
      <c r="AH77" s="672">
        <f>AI77-AG77</f>
        <v>0</v>
      </c>
      <c r="AI77" s="674"/>
      <c r="AJ77" s="675">
        <f>IF(AM77&lt;&gt;0,(AM77/$F77)*100,0)</f>
        <v>0</v>
      </c>
      <c r="AK77" s="672">
        <f>ROUND(AM77*[5]QCI!$R$16,2)</f>
        <v>0</v>
      </c>
      <c r="AL77" s="672">
        <f>AM77-AK77</f>
        <v>0</v>
      </c>
      <c r="AM77" s="674"/>
      <c r="AN77" s="675">
        <f>IF(AQ77&lt;&gt;0,(AQ77/$F77)*100,0)</f>
        <v>0</v>
      </c>
      <c r="AO77" s="672">
        <f>ROUND(AQ77*[5]QCI!$R$16,2)</f>
        <v>0</v>
      </c>
      <c r="AP77" s="672">
        <f>AQ77-AO77</f>
        <v>0</v>
      </c>
      <c r="AQ77" s="674"/>
      <c r="AR77" s="675">
        <f>IF(AU77&lt;&gt;0,(AU77/$F77)*100,0)</f>
        <v>0</v>
      </c>
      <c r="AS77" s="672">
        <f>ROUND(AU77*[5]QCI!$R$16,2)</f>
        <v>0</v>
      </c>
      <c r="AT77" s="672">
        <f>AU77-AS77</f>
        <v>0</v>
      </c>
      <c r="AU77" s="674"/>
      <c r="AV77" s="675">
        <f>IF(AY77&lt;&gt;0,(AY77/$F77)*100,0)</f>
        <v>0</v>
      </c>
      <c r="AW77" s="672">
        <f>ROUND(AY77*[5]QCI!$R$16,2)</f>
        <v>0</v>
      </c>
      <c r="AX77" s="672">
        <f>AY77-AW77</f>
        <v>0</v>
      </c>
      <c r="AY77" s="674"/>
      <c r="AZ77" s="675">
        <f>IF(BC77&lt;&gt;0,(BC77/$F77)*100,0)</f>
        <v>0</v>
      </c>
      <c r="BA77" s="672">
        <f>ROUND(BC77*[5]QCI!$R$16,2)</f>
        <v>0</v>
      </c>
      <c r="BB77" s="672">
        <f>BC77-BA77</f>
        <v>0</v>
      </c>
      <c r="BC77" s="674"/>
      <c r="BD77" s="675">
        <f>IF(BG77&lt;&gt;0,(BG77/$F77)*100,0)</f>
        <v>0</v>
      </c>
      <c r="BE77" s="672">
        <f>ROUND(BG77*[5]QCI!$R$16,2)</f>
        <v>0</v>
      </c>
      <c r="BF77" s="672">
        <f>BG77-BE77</f>
        <v>0</v>
      </c>
      <c r="BG77" s="674"/>
      <c r="BH77" s="675">
        <f>IF(BK77&lt;&gt;0,(BK77/$F77)*100,0)</f>
        <v>0</v>
      </c>
      <c r="BI77" s="672">
        <f>ROUND(BK77*[5]QCI!$R$16,2)</f>
        <v>0</v>
      </c>
      <c r="BJ77" s="672">
        <f>BK77-BI77</f>
        <v>0</v>
      </c>
      <c r="BK77" s="674"/>
      <c r="BL77" s="675">
        <f>IF(BO77&lt;&gt;0,(BO77/$F77)*100,0)</f>
        <v>0</v>
      </c>
      <c r="BM77" s="672">
        <f>ROUND(BO77*[5]QCI!$R$16,2)</f>
        <v>0</v>
      </c>
      <c r="BN77" s="672">
        <f>BO77-BM77</f>
        <v>0</v>
      </c>
      <c r="BO77" s="674"/>
      <c r="BP77" s="675">
        <f>IF(BS77&lt;&gt;0,(BS77/$F77)*100,0)</f>
        <v>0</v>
      </c>
      <c r="BQ77" s="672">
        <f>ROUND(BS77*[5]QCI!$R$16,2)</f>
        <v>0</v>
      </c>
      <c r="BR77" s="672">
        <f>BS77-BQ77</f>
        <v>0</v>
      </c>
      <c r="BS77" s="674"/>
      <c r="BT77" s="675">
        <f>IF(BW77&lt;&gt;0,(BW77/$F77)*100,0)</f>
        <v>0</v>
      </c>
      <c r="BU77" s="672">
        <f>ROUND(BW77*[5]QCI!$R$16,2)</f>
        <v>0</v>
      </c>
      <c r="BV77" s="672">
        <f>BW77-BU77</f>
        <v>0</v>
      </c>
      <c r="BW77" s="674"/>
      <c r="BX77" s="675">
        <f>IF(CA77&lt;&gt;0,(CA77/$F77)*100,0)</f>
        <v>0</v>
      </c>
      <c r="BY77" s="672">
        <f>ROUND(CA77*[5]QCI!$R$16,2)</f>
        <v>0</v>
      </c>
      <c r="BZ77" s="672">
        <f>CA77-BY77</f>
        <v>0</v>
      </c>
      <c r="CA77" s="674"/>
      <c r="CB77" s="675">
        <f>IF(CE77&lt;&gt;0,(CE77/$F77)*100,0)</f>
        <v>0</v>
      </c>
      <c r="CC77" s="672">
        <f>ROUND(CE77*[5]QCI!$R$16,2)</f>
        <v>0</v>
      </c>
      <c r="CD77" s="672">
        <f>CE77-CC77</f>
        <v>0</v>
      </c>
      <c r="CE77" s="674"/>
      <c r="CF77" s="675">
        <f>IF(CI77&lt;&gt;0,(CI77/$F77)*100,0)</f>
        <v>0</v>
      </c>
      <c r="CG77" s="672">
        <f>ROUND(CI77*[5]QCI!$R$16,2)</f>
        <v>0</v>
      </c>
      <c r="CH77" s="672">
        <f>CI77-CG77</f>
        <v>0</v>
      </c>
      <c r="CI77" s="674"/>
      <c r="CJ77" s="675">
        <f>IF(CM77&lt;&gt;0,(CM77/$F77)*100,0)</f>
        <v>0</v>
      </c>
      <c r="CK77" s="672">
        <f>ROUND(CM77*[5]QCI!$R$16,2)</f>
        <v>0</v>
      </c>
      <c r="CL77" s="672">
        <f>CM77-CK77</f>
        <v>0</v>
      </c>
      <c r="CM77" s="674"/>
      <c r="CN77" s="675">
        <f>IF(CQ77&lt;&gt;0,(CQ77/$F77)*100,0)</f>
        <v>0</v>
      </c>
      <c r="CO77" s="672">
        <f>ROUND(CQ77*[5]QCI!$R$16,2)</f>
        <v>0</v>
      </c>
      <c r="CP77" s="672">
        <f>CQ77-CO77</f>
        <v>0</v>
      </c>
      <c r="CQ77" s="674"/>
      <c r="CR77" s="675">
        <f>IF(CU77&lt;&gt;0,(CU77/$F77)*100,0)</f>
        <v>0</v>
      </c>
      <c r="CS77" s="672">
        <f>ROUND(CU77*[5]QCI!$R$16,2)</f>
        <v>0</v>
      </c>
      <c r="CT77" s="672">
        <f>CU77-CS77</f>
        <v>0</v>
      </c>
      <c r="CU77" s="674"/>
      <c r="CV77" s="675">
        <f>IF(CY77&lt;&gt;0,(CY77/$F77)*100,0)</f>
        <v>0</v>
      </c>
      <c r="CW77" s="672">
        <f>ROUND(CY77*[5]QCI!$R$16,2)</f>
        <v>0</v>
      </c>
      <c r="CX77" s="672">
        <f>CY77-CW77</f>
        <v>0</v>
      </c>
      <c r="CY77" s="674"/>
      <c r="CZ77" s="675">
        <f>IF(DC77&lt;&gt;0,(DC77/$F77)*100,0)</f>
        <v>0</v>
      </c>
      <c r="DA77" s="672">
        <f>ROUND(DC77*[5]QCI!$R$16,2)</f>
        <v>0</v>
      </c>
      <c r="DB77" s="672">
        <f>DC77-DA77</f>
        <v>0</v>
      </c>
      <c r="DC77" s="674"/>
      <c r="DD77" s="571"/>
      <c r="DE77" s="571"/>
      <c r="DF77" s="571"/>
      <c r="DG77" s="571"/>
      <c r="DH77" s="571"/>
      <c r="DI77" s="571"/>
      <c r="DJ77" s="571"/>
      <c r="DK77" s="571"/>
    </row>
    <row r="78" spans="2:115" ht="12.75" customHeight="1">
      <c r="B78" s="688"/>
      <c r="C78" s="650"/>
      <c r="D78" s="676" t="s">
        <v>679</v>
      </c>
      <c r="E78" s="677" t="s">
        <v>680</v>
      </c>
      <c r="F78" s="678" t="e">
        <f>IF(F77=0,F75,F77)</f>
        <v>#REF!</v>
      </c>
      <c r="G78" s="679"/>
      <c r="H78" s="680"/>
      <c r="I78" s="681"/>
      <c r="J78" s="681"/>
      <c r="K78" s="682"/>
      <c r="L78" s="683">
        <f t="shared" ref="L78:BW78" si="62">L77+H78</f>
        <v>0</v>
      </c>
      <c r="M78" s="683">
        <f t="shared" si="62"/>
        <v>0</v>
      </c>
      <c r="N78" s="684">
        <f t="shared" si="62"/>
        <v>0</v>
      </c>
      <c r="O78" s="685" t="e">
        <f>#REF!</f>
        <v>#REF!</v>
      </c>
      <c r="P78" s="686">
        <f t="shared" si="62"/>
        <v>0</v>
      </c>
      <c r="Q78" s="683">
        <f t="shared" si="62"/>
        <v>0</v>
      </c>
      <c r="R78" s="683">
        <f t="shared" si="62"/>
        <v>0</v>
      </c>
      <c r="S78" s="685" t="e">
        <f t="shared" si="62"/>
        <v>#REF!</v>
      </c>
      <c r="T78" s="686">
        <f t="shared" si="62"/>
        <v>0</v>
      </c>
      <c r="U78" s="683">
        <f t="shared" si="62"/>
        <v>0</v>
      </c>
      <c r="V78" s="683">
        <f t="shared" si="62"/>
        <v>0</v>
      </c>
      <c r="W78" s="685" t="e">
        <f t="shared" si="62"/>
        <v>#REF!</v>
      </c>
      <c r="X78" s="686">
        <f t="shared" si="62"/>
        <v>0</v>
      </c>
      <c r="Y78" s="683">
        <f t="shared" si="62"/>
        <v>0</v>
      </c>
      <c r="Z78" s="683">
        <f t="shared" si="62"/>
        <v>0</v>
      </c>
      <c r="AA78" s="685" t="e">
        <f t="shared" si="62"/>
        <v>#REF!</v>
      </c>
      <c r="AB78" s="686">
        <f t="shared" si="62"/>
        <v>0</v>
      </c>
      <c r="AC78" s="683">
        <f t="shared" si="62"/>
        <v>0</v>
      </c>
      <c r="AD78" s="683">
        <f t="shared" si="62"/>
        <v>0</v>
      </c>
      <c r="AE78" s="685" t="e">
        <f t="shared" si="62"/>
        <v>#REF!</v>
      </c>
      <c r="AF78" s="686">
        <f t="shared" si="62"/>
        <v>0</v>
      </c>
      <c r="AG78" s="683">
        <f t="shared" si="62"/>
        <v>0</v>
      </c>
      <c r="AH78" s="683">
        <f t="shared" si="62"/>
        <v>0</v>
      </c>
      <c r="AI78" s="685" t="e">
        <f t="shared" si="62"/>
        <v>#REF!</v>
      </c>
      <c r="AJ78" s="686">
        <f t="shared" si="62"/>
        <v>0</v>
      </c>
      <c r="AK78" s="683">
        <f t="shared" si="62"/>
        <v>0</v>
      </c>
      <c r="AL78" s="683">
        <f t="shared" si="62"/>
        <v>0</v>
      </c>
      <c r="AM78" s="685" t="e">
        <f t="shared" si="62"/>
        <v>#REF!</v>
      </c>
      <c r="AN78" s="686">
        <f t="shared" si="62"/>
        <v>0</v>
      </c>
      <c r="AO78" s="683">
        <f t="shared" si="62"/>
        <v>0</v>
      </c>
      <c r="AP78" s="683">
        <f t="shared" si="62"/>
        <v>0</v>
      </c>
      <c r="AQ78" s="685" t="e">
        <f t="shared" si="62"/>
        <v>#REF!</v>
      </c>
      <c r="AR78" s="686">
        <f t="shared" si="62"/>
        <v>0</v>
      </c>
      <c r="AS78" s="683">
        <f t="shared" si="62"/>
        <v>0</v>
      </c>
      <c r="AT78" s="683">
        <f t="shared" si="62"/>
        <v>0</v>
      </c>
      <c r="AU78" s="685" t="e">
        <f t="shared" si="62"/>
        <v>#REF!</v>
      </c>
      <c r="AV78" s="686">
        <f t="shared" si="62"/>
        <v>0</v>
      </c>
      <c r="AW78" s="683">
        <f t="shared" si="62"/>
        <v>0</v>
      </c>
      <c r="AX78" s="683">
        <f t="shared" si="62"/>
        <v>0</v>
      </c>
      <c r="AY78" s="685" t="e">
        <f t="shared" si="62"/>
        <v>#REF!</v>
      </c>
      <c r="AZ78" s="686">
        <f t="shared" si="62"/>
        <v>0</v>
      </c>
      <c r="BA78" s="683">
        <f t="shared" si="62"/>
        <v>0</v>
      </c>
      <c r="BB78" s="683">
        <f t="shared" si="62"/>
        <v>0</v>
      </c>
      <c r="BC78" s="685" t="e">
        <f t="shared" si="62"/>
        <v>#REF!</v>
      </c>
      <c r="BD78" s="686">
        <f t="shared" si="62"/>
        <v>0</v>
      </c>
      <c r="BE78" s="683">
        <f t="shared" si="62"/>
        <v>0</v>
      </c>
      <c r="BF78" s="683">
        <f t="shared" si="62"/>
        <v>0</v>
      </c>
      <c r="BG78" s="685" t="e">
        <f t="shared" si="62"/>
        <v>#REF!</v>
      </c>
      <c r="BH78" s="686">
        <f t="shared" si="62"/>
        <v>0</v>
      </c>
      <c r="BI78" s="683">
        <f t="shared" si="62"/>
        <v>0</v>
      </c>
      <c r="BJ78" s="683">
        <f t="shared" si="62"/>
        <v>0</v>
      </c>
      <c r="BK78" s="685" t="e">
        <f t="shared" si="62"/>
        <v>#REF!</v>
      </c>
      <c r="BL78" s="686">
        <f t="shared" si="62"/>
        <v>0</v>
      </c>
      <c r="BM78" s="683">
        <f t="shared" si="62"/>
        <v>0</v>
      </c>
      <c r="BN78" s="683">
        <f t="shared" si="62"/>
        <v>0</v>
      </c>
      <c r="BO78" s="685" t="e">
        <f t="shared" si="62"/>
        <v>#REF!</v>
      </c>
      <c r="BP78" s="686">
        <f t="shared" si="62"/>
        <v>0</v>
      </c>
      <c r="BQ78" s="683">
        <f t="shared" si="62"/>
        <v>0</v>
      </c>
      <c r="BR78" s="683">
        <f t="shared" si="62"/>
        <v>0</v>
      </c>
      <c r="BS78" s="685" t="e">
        <f t="shared" si="62"/>
        <v>#REF!</v>
      </c>
      <c r="BT78" s="686">
        <f t="shared" si="62"/>
        <v>0</v>
      </c>
      <c r="BU78" s="683">
        <f t="shared" si="62"/>
        <v>0</v>
      </c>
      <c r="BV78" s="683">
        <f t="shared" si="62"/>
        <v>0</v>
      </c>
      <c r="BW78" s="685" t="e">
        <f t="shared" si="62"/>
        <v>#REF!</v>
      </c>
      <c r="BX78" s="686">
        <f t="shared" ref="BX78:DC78" si="63">BX77+BT78</f>
        <v>0</v>
      </c>
      <c r="BY78" s="683">
        <f t="shared" si="63"/>
        <v>0</v>
      </c>
      <c r="BZ78" s="683">
        <f t="shared" si="63"/>
        <v>0</v>
      </c>
      <c r="CA78" s="685" t="e">
        <f t="shared" si="63"/>
        <v>#REF!</v>
      </c>
      <c r="CB78" s="686">
        <f t="shared" si="63"/>
        <v>0</v>
      </c>
      <c r="CC78" s="683">
        <f t="shared" si="63"/>
        <v>0</v>
      </c>
      <c r="CD78" s="683">
        <f t="shared" si="63"/>
        <v>0</v>
      </c>
      <c r="CE78" s="685" t="e">
        <f t="shared" si="63"/>
        <v>#REF!</v>
      </c>
      <c r="CF78" s="686">
        <f t="shared" si="63"/>
        <v>0</v>
      </c>
      <c r="CG78" s="683">
        <f t="shared" si="63"/>
        <v>0</v>
      </c>
      <c r="CH78" s="683">
        <f t="shared" si="63"/>
        <v>0</v>
      </c>
      <c r="CI78" s="685" t="e">
        <f t="shared" si="63"/>
        <v>#REF!</v>
      </c>
      <c r="CJ78" s="686">
        <f t="shared" si="63"/>
        <v>0</v>
      </c>
      <c r="CK78" s="683">
        <f t="shared" si="63"/>
        <v>0</v>
      </c>
      <c r="CL78" s="683">
        <f t="shared" si="63"/>
        <v>0</v>
      </c>
      <c r="CM78" s="685" t="e">
        <f t="shared" si="63"/>
        <v>#REF!</v>
      </c>
      <c r="CN78" s="686">
        <f t="shared" si="63"/>
        <v>0</v>
      </c>
      <c r="CO78" s="683">
        <f t="shared" si="63"/>
        <v>0</v>
      </c>
      <c r="CP78" s="683">
        <f t="shared" si="63"/>
        <v>0</v>
      </c>
      <c r="CQ78" s="685" t="e">
        <f t="shared" si="63"/>
        <v>#REF!</v>
      </c>
      <c r="CR78" s="686">
        <f t="shared" si="63"/>
        <v>0</v>
      </c>
      <c r="CS78" s="683">
        <f t="shared" si="63"/>
        <v>0</v>
      </c>
      <c r="CT78" s="683">
        <f t="shared" si="63"/>
        <v>0</v>
      </c>
      <c r="CU78" s="685" t="e">
        <f t="shared" si="63"/>
        <v>#REF!</v>
      </c>
      <c r="CV78" s="686">
        <f t="shared" si="63"/>
        <v>0</v>
      </c>
      <c r="CW78" s="683">
        <f t="shared" si="63"/>
        <v>0</v>
      </c>
      <c r="CX78" s="683">
        <f t="shared" si="63"/>
        <v>0</v>
      </c>
      <c r="CY78" s="685" t="e">
        <f t="shared" si="63"/>
        <v>#REF!</v>
      </c>
      <c r="CZ78" s="686">
        <f t="shared" si="63"/>
        <v>0</v>
      </c>
      <c r="DA78" s="683">
        <f t="shared" si="63"/>
        <v>0</v>
      </c>
      <c r="DB78" s="683">
        <f t="shared" si="63"/>
        <v>0</v>
      </c>
      <c r="DC78" s="685" t="e">
        <f t="shared" si="63"/>
        <v>#REF!</v>
      </c>
      <c r="DD78" s="571"/>
      <c r="DE78" s="571"/>
      <c r="DF78" s="571"/>
      <c r="DG78" s="571"/>
      <c r="DH78" s="571"/>
      <c r="DI78" s="571"/>
      <c r="DJ78" s="571"/>
      <c r="DK78" s="571"/>
    </row>
    <row r="79" spans="2:115" ht="12.75" customHeight="1">
      <c r="B79" s="633">
        <v>17</v>
      </c>
      <c r="C79" s="687" t="e">
        <f>[5]QCI!C84</f>
        <v>#REF!</v>
      </c>
      <c r="D79" s="635" t="s">
        <v>674</v>
      </c>
      <c r="E79" s="636" t="s">
        <v>675</v>
      </c>
      <c r="F79" s="637" t="e">
        <f>[5]QCI!Y84</f>
        <v>#REF!</v>
      </c>
      <c r="G79" s="638" t="e">
        <f>'[5]Percentuais do Cronograma'!G30</f>
        <v>#REF!</v>
      </c>
      <c r="H79" s="639"/>
      <c r="I79" s="640"/>
      <c r="J79" s="640"/>
      <c r="K79" s="641"/>
      <c r="L79" s="642" t="e">
        <f>'[5]Percentuais do Cronograma'!H30</f>
        <v>#REF!</v>
      </c>
      <c r="M79" s="643" t="e">
        <f>L79*[5]QCI!$Y84*[5]QCI!$R84/100</f>
        <v>#REF!</v>
      </c>
      <c r="N79" s="644" t="e">
        <f>L79/100*[5]QCI!$Y84*([5]QCI!$U84+[5]QCI!$W84)</f>
        <v>#REF!</v>
      </c>
      <c r="O79" s="645" t="e">
        <f>M79+N79</f>
        <v>#REF!</v>
      </c>
      <c r="P79" s="646" t="e">
        <f>'[5]Percentuais do Cronograma'!L30</f>
        <v>#REF!</v>
      </c>
      <c r="Q79" s="647" t="e">
        <f>P79*[5]QCI!$Y84*[5]QCI!$R84/100</f>
        <v>#REF!</v>
      </c>
      <c r="R79" s="647" t="e">
        <f>P79/100*[5]QCI!$Y84*([5]QCI!$U84+[5]QCI!$W84)</f>
        <v>#REF!</v>
      </c>
      <c r="S79" s="648" t="e">
        <f>Q79+R79</f>
        <v>#REF!</v>
      </c>
      <c r="T79" s="646" t="e">
        <f>'[5]Percentuais do Cronograma'!P30</f>
        <v>#REF!</v>
      </c>
      <c r="U79" s="647" t="e">
        <f>T79*[5]QCI!$Y84*[5]QCI!$R84/100</f>
        <v>#REF!</v>
      </c>
      <c r="V79" s="647" t="e">
        <f>T79/100*[5]QCI!$Y84*([5]QCI!$U84+[5]QCI!$W84)</f>
        <v>#REF!</v>
      </c>
      <c r="W79" s="648" t="e">
        <f>U79+V79</f>
        <v>#REF!</v>
      </c>
      <c r="X79" s="646" t="e">
        <f>'[5]Percentuais do Cronograma'!T30</f>
        <v>#REF!</v>
      </c>
      <c r="Y79" s="647" t="e">
        <f>X79*[5]QCI!$Y84*[5]QCI!$R84/100</f>
        <v>#REF!</v>
      </c>
      <c r="Z79" s="647" t="e">
        <f>X79/100*[5]QCI!$Y84*([5]QCI!$U84+[5]QCI!$W84)</f>
        <v>#REF!</v>
      </c>
      <c r="AA79" s="648" t="e">
        <f>Y79+Z79</f>
        <v>#REF!</v>
      </c>
      <c r="AB79" s="646" t="e">
        <f>'[5]Percentuais do Cronograma'!X30</f>
        <v>#REF!</v>
      </c>
      <c r="AC79" s="647" t="e">
        <f>AB79*[5]QCI!$Y84*[5]QCI!$R84/100</f>
        <v>#REF!</v>
      </c>
      <c r="AD79" s="647" t="e">
        <f>AB79/100*[5]QCI!$Y84*([5]QCI!$U84+[5]QCI!$W84)</f>
        <v>#REF!</v>
      </c>
      <c r="AE79" s="648" t="e">
        <f>AC79+AD79</f>
        <v>#REF!</v>
      </c>
      <c r="AF79" s="646" t="e">
        <f>'[5]Percentuais do Cronograma'!AB30</f>
        <v>#REF!</v>
      </c>
      <c r="AG79" s="647" t="e">
        <f>AF79*[5]QCI!$Y84*[5]QCI!$R84/100</f>
        <v>#REF!</v>
      </c>
      <c r="AH79" s="647" t="e">
        <f>AF79/100*[5]QCI!$Y84*([5]QCI!$U84+[5]QCI!$W84)</f>
        <v>#REF!</v>
      </c>
      <c r="AI79" s="648" t="e">
        <f>AG79+AH79</f>
        <v>#REF!</v>
      </c>
      <c r="AJ79" s="646" t="e">
        <f>'[5]Percentuais do Cronograma'!AF30</f>
        <v>#REF!</v>
      </c>
      <c r="AK79" s="647" t="e">
        <f>AJ79*[5]QCI!$Y84*[5]QCI!$R84/100</f>
        <v>#REF!</v>
      </c>
      <c r="AL79" s="647" t="e">
        <f>AJ79/100*[5]QCI!$Y84*([5]QCI!$U84+[5]QCI!$W84)</f>
        <v>#REF!</v>
      </c>
      <c r="AM79" s="648" t="e">
        <f>AK79+AL79</f>
        <v>#REF!</v>
      </c>
      <c r="AN79" s="646" t="e">
        <f>'[5]Percentuais do Cronograma'!AJ30</f>
        <v>#REF!</v>
      </c>
      <c r="AO79" s="647" t="e">
        <f>AN79*[5]QCI!$Y84*[5]QCI!$R84/100</f>
        <v>#REF!</v>
      </c>
      <c r="AP79" s="647" t="e">
        <f>AN79/100*[5]QCI!$Y84*([5]QCI!$U84+[5]QCI!$W84)</f>
        <v>#REF!</v>
      </c>
      <c r="AQ79" s="648" t="e">
        <f>AO79+AP79</f>
        <v>#REF!</v>
      </c>
      <c r="AR79" s="646" t="e">
        <f>'[5]Percentuais do Cronograma'!AN30</f>
        <v>#REF!</v>
      </c>
      <c r="AS79" s="647" t="e">
        <f>AR79*[5]QCI!$Y84*[5]QCI!$R84/100</f>
        <v>#REF!</v>
      </c>
      <c r="AT79" s="647" t="e">
        <f>AR79/100*[5]QCI!$Y84*([5]QCI!$U84+[5]QCI!$W84)</f>
        <v>#REF!</v>
      </c>
      <c r="AU79" s="648" t="e">
        <f>AS79+AT79</f>
        <v>#REF!</v>
      </c>
      <c r="AV79" s="646" t="e">
        <f>'[5]Percentuais do Cronograma'!AR30</f>
        <v>#REF!</v>
      </c>
      <c r="AW79" s="647" t="e">
        <f>AV79*[5]QCI!$Y84*[5]QCI!$R84/100</f>
        <v>#REF!</v>
      </c>
      <c r="AX79" s="647" t="e">
        <f>AV79/100*[5]QCI!$Y84*([5]QCI!$U84+[5]QCI!$W84)</f>
        <v>#REF!</v>
      </c>
      <c r="AY79" s="648" t="e">
        <f>AW79+AX79</f>
        <v>#REF!</v>
      </c>
      <c r="AZ79" s="646" t="e">
        <f>'[5]Percentuais do Cronograma'!AV30</f>
        <v>#REF!</v>
      </c>
      <c r="BA79" s="647" t="e">
        <f>AZ79*[5]QCI!$Y84*[5]QCI!$R84/100</f>
        <v>#REF!</v>
      </c>
      <c r="BB79" s="647" t="e">
        <f>AZ79/100*[5]QCI!$Y84*([5]QCI!$U84+[5]QCI!$W84)</f>
        <v>#REF!</v>
      </c>
      <c r="BC79" s="648" t="e">
        <f>BA79+BB79</f>
        <v>#REF!</v>
      </c>
      <c r="BD79" s="646" t="e">
        <f>'[5]Percentuais do Cronograma'!AZ30</f>
        <v>#REF!</v>
      </c>
      <c r="BE79" s="647" t="e">
        <f>BD79*[5]QCI!$Y84*[5]QCI!$R84/100</f>
        <v>#REF!</v>
      </c>
      <c r="BF79" s="647" t="e">
        <f>BD79/100*[5]QCI!$Y84*([5]QCI!$U84+[5]QCI!$W84)</f>
        <v>#REF!</v>
      </c>
      <c r="BG79" s="648" t="e">
        <f>BE79+BF79</f>
        <v>#REF!</v>
      </c>
      <c r="BH79" s="646" t="e">
        <f>'[5]Percentuais do Cronograma'!BD30</f>
        <v>#REF!</v>
      </c>
      <c r="BI79" s="647" t="e">
        <f>BH79*[5]QCI!$Y84*[5]QCI!$R84/100</f>
        <v>#REF!</v>
      </c>
      <c r="BJ79" s="647" t="e">
        <f>BH79/100*[5]QCI!$Y84*([5]QCI!$U84+[5]QCI!$W84)</f>
        <v>#REF!</v>
      </c>
      <c r="BK79" s="648" t="e">
        <f>BI79+BJ79</f>
        <v>#REF!</v>
      </c>
      <c r="BL79" s="646" t="e">
        <f>'[5]Percentuais do Cronograma'!BH30</f>
        <v>#REF!</v>
      </c>
      <c r="BM79" s="647" t="e">
        <f>BL79*[5]QCI!$Y84*[5]QCI!$R84/100</f>
        <v>#REF!</v>
      </c>
      <c r="BN79" s="647" t="e">
        <f>BL79/100*[5]QCI!$Y84*([5]QCI!$U84+[5]QCI!$W84)</f>
        <v>#REF!</v>
      </c>
      <c r="BO79" s="648" t="e">
        <f>BM79+BN79</f>
        <v>#REF!</v>
      </c>
      <c r="BP79" s="646" t="e">
        <f>'[5]Percentuais do Cronograma'!BL30</f>
        <v>#REF!</v>
      </c>
      <c r="BQ79" s="647" t="e">
        <f>BP79*[5]QCI!$Y84*[5]QCI!$R84/100</f>
        <v>#REF!</v>
      </c>
      <c r="BR79" s="647" t="e">
        <f>BP79/100*[5]QCI!$Y84*([5]QCI!$U84+[5]QCI!$W84)</f>
        <v>#REF!</v>
      </c>
      <c r="BS79" s="648" t="e">
        <f>BQ79+BR79</f>
        <v>#REF!</v>
      </c>
      <c r="BT79" s="646" t="e">
        <f>'[5]Percentuais do Cronograma'!BP30</f>
        <v>#REF!</v>
      </c>
      <c r="BU79" s="647" t="e">
        <f>BT79*[5]QCI!$Y84*[5]QCI!$R84/100</f>
        <v>#REF!</v>
      </c>
      <c r="BV79" s="647" t="e">
        <f>BT79/100*[5]QCI!$Y84*([5]QCI!$U84+[5]QCI!$W84)</f>
        <v>#REF!</v>
      </c>
      <c r="BW79" s="648" t="e">
        <f>BU79+BV79</f>
        <v>#REF!</v>
      </c>
      <c r="BX79" s="646" t="e">
        <f>'[5]Percentuais do Cronograma'!BT30</f>
        <v>#REF!</v>
      </c>
      <c r="BY79" s="647" t="e">
        <f>BX79*[5]QCI!$Y84*[5]QCI!$R84/100</f>
        <v>#REF!</v>
      </c>
      <c r="BZ79" s="647" t="e">
        <f>BX79/100*[5]QCI!$Y84*([5]QCI!$U84+[5]QCI!$W84)</f>
        <v>#REF!</v>
      </c>
      <c r="CA79" s="648" t="e">
        <f>BY79+BZ79</f>
        <v>#REF!</v>
      </c>
      <c r="CB79" s="646" t="e">
        <f>'[5]Percentuais do Cronograma'!BX30</f>
        <v>#REF!</v>
      </c>
      <c r="CC79" s="647" t="e">
        <f>CB79*[5]QCI!$Y84*[5]QCI!$R84/100</f>
        <v>#REF!</v>
      </c>
      <c r="CD79" s="647" t="e">
        <f>CB79/100*[5]QCI!$Y84*([5]QCI!$U84+[5]QCI!$W84)</f>
        <v>#REF!</v>
      </c>
      <c r="CE79" s="648" t="e">
        <f>CC79+CD79</f>
        <v>#REF!</v>
      </c>
      <c r="CF79" s="646" t="e">
        <f>'[5]Percentuais do Cronograma'!CB30</f>
        <v>#REF!</v>
      </c>
      <c r="CG79" s="647" t="e">
        <f>CF79*[5]QCI!$Y84*[5]QCI!$R84/100</f>
        <v>#REF!</v>
      </c>
      <c r="CH79" s="647" t="e">
        <f>CF79/100*[5]QCI!$Y84*([5]QCI!$U84+[5]QCI!$W84)</f>
        <v>#REF!</v>
      </c>
      <c r="CI79" s="648" t="e">
        <f>CG79+CH79</f>
        <v>#REF!</v>
      </c>
      <c r="CJ79" s="646" t="e">
        <f>'[5]Percentuais do Cronograma'!CF30</f>
        <v>#REF!</v>
      </c>
      <c r="CK79" s="647" t="e">
        <f>CJ79*[5]QCI!$Y84*[5]QCI!$R84/100</f>
        <v>#REF!</v>
      </c>
      <c r="CL79" s="647" t="e">
        <f>CJ79/100*[5]QCI!$Y84*([5]QCI!$U84+[5]QCI!$W84)</f>
        <v>#REF!</v>
      </c>
      <c r="CM79" s="648" t="e">
        <f>CK79+CL79</f>
        <v>#REF!</v>
      </c>
      <c r="CN79" s="646" t="e">
        <f>'[5]Percentuais do Cronograma'!CJ30</f>
        <v>#REF!</v>
      </c>
      <c r="CO79" s="647" t="e">
        <f>CN79*[5]QCI!$Y84*[5]QCI!$R84/100</f>
        <v>#REF!</v>
      </c>
      <c r="CP79" s="647" t="e">
        <f>CN79/100*[5]QCI!$Y84*([5]QCI!$U84+[5]QCI!$W84)</f>
        <v>#REF!</v>
      </c>
      <c r="CQ79" s="648" t="e">
        <f>CO79+CP79</f>
        <v>#REF!</v>
      </c>
      <c r="CR79" s="646" t="e">
        <f>'[5]Percentuais do Cronograma'!CN30</f>
        <v>#REF!</v>
      </c>
      <c r="CS79" s="647" t="e">
        <f>CR79*[5]QCI!$Y84*[5]QCI!$R84/100</f>
        <v>#REF!</v>
      </c>
      <c r="CT79" s="647" t="e">
        <f>CR79/100*[5]QCI!$Y84*([5]QCI!$U84+[5]QCI!$W84)</f>
        <v>#REF!</v>
      </c>
      <c r="CU79" s="648" t="e">
        <f>CS79+CT79</f>
        <v>#REF!</v>
      </c>
      <c r="CV79" s="646" t="e">
        <f>'[5]Percentuais do Cronograma'!CR30</f>
        <v>#REF!</v>
      </c>
      <c r="CW79" s="647" t="e">
        <f>CV79*[5]QCI!$Y84*[5]QCI!$R84/100</f>
        <v>#REF!</v>
      </c>
      <c r="CX79" s="647" t="e">
        <f>CV79/100*[5]QCI!$Y84*([5]QCI!$U84+[5]QCI!$W84)</f>
        <v>#REF!</v>
      </c>
      <c r="CY79" s="648" t="e">
        <f>CW79+CX79</f>
        <v>#REF!</v>
      </c>
      <c r="CZ79" s="646" t="e">
        <f>'[5]Percentuais do Cronograma'!CV30</f>
        <v>#REF!</v>
      </c>
      <c r="DA79" s="647" t="e">
        <f>CZ79*[5]QCI!$Y84*[5]QCI!$R84/100</f>
        <v>#REF!</v>
      </c>
      <c r="DB79" s="647" t="e">
        <f>CZ79/100*[5]QCI!$Y84*([5]QCI!$U84+[5]QCI!$W84)</f>
        <v>#REF!</v>
      </c>
      <c r="DC79" s="648" t="e">
        <f>DA79+DB79</f>
        <v>#REF!</v>
      </c>
      <c r="DD79" s="571"/>
      <c r="DE79" s="571"/>
      <c r="DF79" s="571"/>
      <c r="DG79" s="571"/>
      <c r="DH79" s="571"/>
      <c r="DI79" s="571"/>
      <c r="DJ79" s="571"/>
      <c r="DK79" s="571"/>
    </row>
    <row r="80" spans="2:115" ht="12.75" customHeight="1">
      <c r="B80" s="649"/>
      <c r="C80" s="650"/>
      <c r="D80" s="651" t="s">
        <v>674</v>
      </c>
      <c r="E80" s="652" t="s">
        <v>676</v>
      </c>
      <c r="F80" s="653">
        <f>IF(F81&lt;&gt;0,F79-F81,0)</f>
        <v>0</v>
      </c>
      <c r="G80" s="654"/>
      <c r="H80" s="655"/>
      <c r="I80" s="656"/>
      <c r="J80" s="656"/>
      <c r="K80" s="657"/>
      <c r="L80" s="658" t="e">
        <f t="shared" ref="L80:BW80" si="64">L79+H80</f>
        <v>#REF!</v>
      </c>
      <c r="M80" s="658" t="e">
        <f t="shared" si="64"/>
        <v>#REF!</v>
      </c>
      <c r="N80" s="659" t="e">
        <f t="shared" si="64"/>
        <v>#REF!</v>
      </c>
      <c r="O80" s="660" t="e">
        <f t="shared" si="64"/>
        <v>#REF!</v>
      </c>
      <c r="P80" s="661" t="e">
        <f t="shared" si="64"/>
        <v>#REF!</v>
      </c>
      <c r="Q80" s="662" t="e">
        <f t="shared" si="64"/>
        <v>#REF!</v>
      </c>
      <c r="R80" s="663" t="e">
        <f t="shared" si="64"/>
        <v>#REF!</v>
      </c>
      <c r="S80" s="664" t="e">
        <f t="shared" si="64"/>
        <v>#REF!</v>
      </c>
      <c r="T80" s="661" t="e">
        <f t="shared" si="64"/>
        <v>#REF!</v>
      </c>
      <c r="U80" s="662" t="e">
        <f t="shared" si="64"/>
        <v>#REF!</v>
      </c>
      <c r="V80" s="663" t="e">
        <f t="shared" si="64"/>
        <v>#REF!</v>
      </c>
      <c r="W80" s="664" t="e">
        <f t="shared" si="64"/>
        <v>#REF!</v>
      </c>
      <c r="X80" s="661" t="e">
        <f t="shared" si="64"/>
        <v>#REF!</v>
      </c>
      <c r="Y80" s="662" t="e">
        <f t="shared" si="64"/>
        <v>#REF!</v>
      </c>
      <c r="Z80" s="663" t="e">
        <f t="shared" si="64"/>
        <v>#REF!</v>
      </c>
      <c r="AA80" s="664" t="e">
        <f t="shared" si="64"/>
        <v>#REF!</v>
      </c>
      <c r="AB80" s="661" t="e">
        <f t="shared" si="64"/>
        <v>#REF!</v>
      </c>
      <c r="AC80" s="662" t="e">
        <f t="shared" si="64"/>
        <v>#REF!</v>
      </c>
      <c r="AD80" s="663" t="e">
        <f t="shared" si="64"/>
        <v>#REF!</v>
      </c>
      <c r="AE80" s="664" t="e">
        <f t="shared" si="64"/>
        <v>#REF!</v>
      </c>
      <c r="AF80" s="661" t="e">
        <f t="shared" si="64"/>
        <v>#REF!</v>
      </c>
      <c r="AG80" s="662" t="e">
        <f t="shared" si="64"/>
        <v>#REF!</v>
      </c>
      <c r="AH80" s="663" t="e">
        <f t="shared" si="64"/>
        <v>#REF!</v>
      </c>
      <c r="AI80" s="664" t="e">
        <f t="shared" si="64"/>
        <v>#REF!</v>
      </c>
      <c r="AJ80" s="661" t="e">
        <f t="shared" si="64"/>
        <v>#REF!</v>
      </c>
      <c r="AK80" s="662" t="e">
        <f t="shared" si="64"/>
        <v>#REF!</v>
      </c>
      <c r="AL80" s="663" t="e">
        <f t="shared" si="64"/>
        <v>#REF!</v>
      </c>
      <c r="AM80" s="664" t="e">
        <f t="shared" si="64"/>
        <v>#REF!</v>
      </c>
      <c r="AN80" s="661" t="e">
        <f t="shared" si="64"/>
        <v>#REF!</v>
      </c>
      <c r="AO80" s="662" t="e">
        <f t="shared" si="64"/>
        <v>#REF!</v>
      </c>
      <c r="AP80" s="663" t="e">
        <f t="shared" si="64"/>
        <v>#REF!</v>
      </c>
      <c r="AQ80" s="664" t="e">
        <f t="shared" si="64"/>
        <v>#REF!</v>
      </c>
      <c r="AR80" s="661" t="e">
        <f t="shared" si="64"/>
        <v>#REF!</v>
      </c>
      <c r="AS80" s="662" t="e">
        <f t="shared" si="64"/>
        <v>#REF!</v>
      </c>
      <c r="AT80" s="663" t="e">
        <f t="shared" si="64"/>
        <v>#REF!</v>
      </c>
      <c r="AU80" s="664" t="e">
        <f t="shared" si="64"/>
        <v>#REF!</v>
      </c>
      <c r="AV80" s="661" t="e">
        <f t="shared" si="64"/>
        <v>#REF!</v>
      </c>
      <c r="AW80" s="662" t="e">
        <f t="shared" si="64"/>
        <v>#REF!</v>
      </c>
      <c r="AX80" s="663" t="e">
        <f t="shared" si="64"/>
        <v>#REF!</v>
      </c>
      <c r="AY80" s="664" t="e">
        <f t="shared" si="64"/>
        <v>#REF!</v>
      </c>
      <c r="AZ80" s="661" t="e">
        <f t="shared" si="64"/>
        <v>#REF!</v>
      </c>
      <c r="BA80" s="662" t="e">
        <f t="shared" si="64"/>
        <v>#REF!</v>
      </c>
      <c r="BB80" s="663" t="e">
        <f t="shared" si="64"/>
        <v>#REF!</v>
      </c>
      <c r="BC80" s="664" t="e">
        <f t="shared" si="64"/>
        <v>#REF!</v>
      </c>
      <c r="BD80" s="661" t="e">
        <f t="shared" si="64"/>
        <v>#REF!</v>
      </c>
      <c r="BE80" s="662" t="e">
        <f t="shared" si="64"/>
        <v>#REF!</v>
      </c>
      <c r="BF80" s="663" t="e">
        <f t="shared" si="64"/>
        <v>#REF!</v>
      </c>
      <c r="BG80" s="664" t="e">
        <f t="shared" si="64"/>
        <v>#REF!</v>
      </c>
      <c r="BH80" s="661" t="e">
        <f t="shared" si="64"/>
        <v>#REF!</v>
      </c>
      <c r="BI80" s="662" t="e">
        <f t="shared" si="64"/>
        <v>#REF!</v>
      </c>
      <c r="BJ80" s="663" t="e">
        <f t="shared" si="64"/>
        <v>#REF!</v>
      </c>
      <c r="BK80" s="664" t="e">
        <f t="shared" si="64"/>
        <v>#REF!</v>
      </c>
      <c r="BL80" s="661" t="e">
        <f t="shared" si="64"/>
        <v>#REF!</v>
      </c>
      <c r="BM80" s="662" t="e">
        <f t="shared" si="64"/>
        <v>#REF!</v>
      </c>
      <c r="BN80" s="663" t="e">
        <f t="shared" si="64"/>
        <v>#REF!</v>
      </c>
      <c r="BO80" s="664" t="e">
        <f t="shared" si="64"/>
        <v>#REF!</v>
      </c>
      <c r="BP80" s="661" t="e">
        <f t="shared" si="64"/>
        <v>#REF!</v>
      </c>
      <c r="BQ80" s="662" t="e">
        <f t="shared" si="64"/>
        <v>#REF!</v>
      </c>
      <c r="BR80" s="663" t="e">
        <f t="shared" si="64"/>
        <v>#REF!</v>
      </c>
      <c r="BS80" s="664" t="e">
        <f t="shared" si="64"/>
        <v>#REF!</v>
      </c>
      <c r="BT80" s="661" t="e">
        <f t="shared" si="64"/>
        <v>#REF!</v>
      </c>
      <c r="BU80" s="662" t="e">
        <f t="shared" si="64"/>
        <v>#REF!</v>
      </c>
      <c r="BV80" s="663" t="e">
        <f t="shared" si="64"/>
        <v>#REF!</v>
      </c>
      <c r="BW80" s="664" t="e">
        <f t="shared" si="64"/>
        <v>#REF!</v>
      </c>
      <c r="BX80" s="661" t="e">
        <f t="shared" ref="BX80:DC80" si="65">BX79+BT80</f>
        <v>#REF!</v>
      </c>
      <c r="BY80" s="662" t="e">
        <f t="shared" si="65"/>
        <v>#REF!</v>
      </c>
      <c r="BZ80" s="663" t="e">
        <f t="shared" si="65"/>
        <v>#REF!</v>
      </c>
      <c r="CA80" s="664" t="e">
        <f t="shared" si="65"/>
        <v>#REF!</v>
      </c>
      <c r="CB80" s="661" t="e">
        <f t="shared" si="65"/>
        <v>#REF!</v>
      </c>
      <c r="CC80" s="662" t="e">
        <f t="shared" si="65"/>
        <v>#REF!</v>
      </c>
      <c r="CD80" s="663" t="e">
        <f t="shared" si="65"/>
        <v>#REF!</v>
      </c>
      <c r="CE80" s="664" t="e">
        <f t="shared" si="65"/>
        <v>#REF!</v>
      </c>
      <c r="CF80" s="661" t="e">
        <f t="shared" si="65"/>
        <v>#REF!</v>
      </c>
      <c r="CG80" s="662" t="e">
        <f t="shared" si="65"/>
        <v>#REF!</v>
      </c>
      <c r="CH80" s="663" t="e">
        <f t="shared" si="65"/>
        <v>#REF!</v>
      </c>
      <c r="CI80" s="664" t="e">
        <f t="shared" si="65"/>
        <v>#REF!</v>
      </c>
      <c r="CJ80" s="661" t="e">
        <f t="shared" si="65"/>
        <v>#REF!</v>
      </c>
      <c r="CK80" s="662" t="e">
        <f t="shared" si="65"/>
        <v>#REF!</v>
      </c>
      <c r="CL80" s="663" t="e">
        <f t="shared" si="65"/>
        <v>#REF!</v>
      </c>
      <c r="CM80" s="664" t="e">
        <f t="shared" si="65"/>
        <v>#REF!</v>
      </c>
      <c r="CN80" s="661" t="e">
        <f t="shared" si="65"/>
        <v>#REF!</v>
      </c>
      <c r="CO80" s="662" t="e">
        <f t="shared" si="65"/>
        <v>#REF!</v>
      </c>
      <c r="CP80" s="663" t="e">
        <f t="shared" si="65"/>
        <v>#REF!</v>
      </c>
      <c r="CQ80" s="664" t="e">
        <f t="shared" si="65"/>
        <v>#REF!</v>
      </c>
      <c r="CR80" s="661" t="e">
        <f t="shared" si="65"/>
        <v>#REF!</v>
      </c>
      <c r="CS80" s="662" t="e">
        <f t="shared" si="65"/>
        <v>#REF!</v>
      </c>
      <c r="CT80" s="663" t="e">
        <f t="shared" si="65"/>
        <v>#REF!</v>
      </c>
      <c r="CU80" s="664" t="e">
        <f t="shared" si="65"/>
        <v>#REF!</v>
      </c>
      <c r="CV80" s="661" t="e">
        <f t="shared" si="65"/>
        <v>#REF!</v>
      </c>
      <c r="CW80" s="662" t="e">
        <f t="shared" si="65"/>
        <v>#REF!</v>
      </c>
      <c r="CX80" s="663" t="e">
        <f t="shared" si="65"/>
        <v>#REF!</v>
      </c>
      <c r="CY80" s="664" t="e">
        <f t="shared" si="65"/>
        <v>#REF!</v>
      </c>
      <c r="CZ80" s="661" t="e">
        <f t="shared" si="65"/>
        <v>#REF!</v>
      </c>
      <c r="DA80" s="662" t="e">
        <f t="shared" si="65"/>
        <v>#REF!</v>
      </c>
      <c r="DB80" s="663" t="e">
        <f t="shared" si="65"/>
        <v>#REF!</v>
      </c>
      <c r="DC80" s="664" t="e">
        <f t="shared" si="65"/>
        <v>#REF!</v>
      </c>
      <c r="DD80" s="571"/>
      <c r="DE80" s="571"/>
      <c r="DF80" s="571"/>
      <c r="DG80" s="571"/>
      <c r="DH80" s="571"/>
      <c r="DI80" s="571"/>
      <c r="DJ80" s="571"/>
      <c r="DK80" s="571"/>
    </row>
    <row r="81" spans="2:115" ht="12.75" customHeight="1">
      <c r="B81" s="649"/>
      <c r="C81" s="650"/>
      <c r="D81" s="665" t="s">
        <v>677</v>
      </c>
      <c r="E81" s="666" t="s">
        <v>678</v>
      </c>
      <c r="F81" s="667"/>
      <c r="G81" s="668">
        <f>IF(F81=0,0,F81/F$115)</f>
        <v>0</v>
      </c>
      <c r="H81" s="669"/>
      <c r="I81" s="670"/>
      <c r="J81" s="670"/>
      <c r="K81" s="671"/>
      <c r="L81" s="672">
        <f>IF(O81&lt;&gt;0,(O81/$F81)*100,0)</f>
        <v>0</v>
      </c>
      <c r="M81" s="672">
        <f>ROUND(O81*[5]QCI!$R$16,2)</f>
        <v>0</v>
      </c>
      <c r="N81" s="673">
        <f>O81-M81</f>
        <v>0</v>
      </c>
      <c r="O81" s="674"/>
      <c r="P81" s="675">
        <f>IF(S81&lt;&gt;0,(S81/$F81)*100,0)</f>
        <v>0</v>
      </c>
      <c r="Q81" s="672">
        <f>ROUND(S81*[5]QCI!$R$16,2)</f>
        <v>0</v>
      </c>
      <c r="R81" s="672">
        <f>S81-Q81</f>
        <v>0</v>
      </c>
      <c r="S81" s="674"/>
      <c r="T81" s="675">
        <f>IF(W81&lt;&gt;0,(W81/$F81)*100,0)</f>
        <v>0</v>
      </c>
      <c r="U81" s="672">
        <f>ROUND(W81*[5]QCI!$R$16,2)</f>
        <v>0</v>
      </c>
      <c r="V81" s="672">
        <f>W81-U81</f>
        <v>0</v>
      </c>
      <c r="W81" s="674"/>
      <c r="X81" s="675">
        <f>IF(AA81&lt;&gt;0,(AA81/$F81)*100,0)</f>
        <v>0</v>
      </c>
      <c r="Y81" s="672">
        <f>ROUND(AA81*[5]QCI!$R$16,2)</f>
        <v>0</v>
      </c>
      <c r="Z81" s="672">
        <f>AA81-Y81</f>
        <v>0</v>
      </c>
      <c r="AA81" s="674"/>
      <c r="AB81" s="675">
        <f>IF(AE81&lt;&gt;0,(AE81/$F81)*100,0)</f>
        <v>0</v>
      </c>
      <c r="AC81" s="672">
        <f>ROUND(AE81*[5]QCI!$R$16,2)</f>
        <v>0</v>
      </c>
      <c r="AD81" s="672">
        <f>AE81-AC81</f>
        <v>0</v>
      </c>
      <c r="AE81" s="674"/>
      <c r="AF81" s="675">
        <f>IF(AI81&lt;&gt;0,(AI81/$F81)*100,0)</f>
        <v>0</v>
      </c>
      <c r="AG81" s="672">
        <f>ROUND(AI81*[5]QCI!$R$16,2)</f>
        <v>0</v>
      </c>
      <c r="AH81" s="672">
        <f>AI81-AG81</f>
        <v>0</v>
      </c>
      <c r="AI81" s="674"/>
      <c r="AJ81" s="675">
        <f>IF(AM81&lt;&gt;0,(AM81/$F81)*100,0)</f>
        <v>0</v>
      </c>
      <c r="AK81" s="672">
        <f>ROUND(AM81*[5]QCI!$R$16,2)</f>
        <v>0</v>
      </c>
      <c r="AL81" s="672">
        <f>AM81-AK81</f>
        <v>0</v>
      </c>
      <c r="AM81" s="674"/>
      <c r="AN81" s="675">
        <f>IF(AQ81&lt;&gt;0,(AQ81/$F81)*100,0)</f>
        <v>0</v>
      </c>
      <c r="AO81" s="672">
        <f>ROUND(AQ81*[5]QCI!$R$16,2)</f>
        <v>0</v>
      </c>
      <c r="AP81" s="672">
        <f>AQ81-AO81</f>
        <v>0</v>
      </c>
      <c r="AQ81" s="674"/>
      <c r="AR81" s="675">
        <f>IF(AU81&lt;&gt;0,(AU81/$F81)*100,0)</f>
        <v>0</v>
      </c>
      <c r="AS81" s="672">
        <f>ROUND(AU81*[5]QCI!$R$16,2)</f>
        <v>0</v>
      </c>
      <c r="AT81" s="672">
        <f>AU81-AS81</f>
        <v>0</v>
      </c>
      <c r="AU81" s="674"/>
      <c r="AV81" s="675">
        <f>IF(AY81&lt;&gt;0,(AY81/$F81)*100,0)</f>
        <v>0</v>
      </c>
      <c r="AW81" s="672">
        <f>ROUND(AY81*[5]QCI!$R$16,2)</f>
        <v>0</v>
      </c>
      <c r="AX81" s="672">
        <f>AY81-AW81</f>
        <v>0</v>
      </c>
      <c r="AY81" s="674"/>
      <c r="AZ81" s="675">
        <f>IF(BC81&lt;&gt;0,(BC81/$F81)*100,0)</f>
        <v>0</v>
      </c>
      <c r="BA81" s="672">
        <f>ROUND(BC81*[5]QCI!$R$16,2)</f>
        <v>0</v>
      </c>
      <c r="BB81" s="672">
        <f>BC81-BA81</f>
        <v>0</v>
      </c>
      <c r="BC81" s="674"/>
      <c r="BD81" s="675">
        <f>IF(BG81&lt;&gt;0,(BG81/$F81)*100,0)</f>
        <v>0</v>
      </c>
      <c r="BE81" s="672">
        <f>ROUND(BG81*[5]QCI!$R$16,2)</f>
        <v>0</v>
      </c>
      <c r="BF81" s="672">
        <f>BG81-BE81</f>
        <v>0</v>
      </c>
      <c r="BG81" s="674"/>
      <c r="BH81" s="675">
        <f>IF(BK81&lt;&gt;0,(BK81/$F81)*100,0)</f>
        <v>0</v>
      </c>
      <c r="BI81" s="672">
        <f>ROUND(BK81*[5]QCI!$R$16,2)</f>
        <v>0</v>
      </c>
      <c r="BJ81" s="672">
        <f>BK81-BI81</f>
        <v>0</v>
      </c>
      <c r="BK81" s="674"/>
      <c r="BL81" s="675">
        <f>IF(BO81&lt;&gt;0,(BO81/$F81)*100,0)</f>
        <v>0</v>
      </c>
      <c r="BM81" s="672">
        <f>ROUND(BO81*[5]QCI!$R$16,2)</f>
        <v>0</v>
      </c>
      <c r="BN81" s="672">
        <f>BO81-BM81</f>
        <v>0</v>
      </c>
      <c r="BO81" s="674"/>
      <c r="BP81" s="675">
        <f>IF(BS81&lt;&gt;0,(BS81/$F81)*100,0)</f>
        <v>0</v>
      </c>
      <c r="BQ81" s="672">
        <f>ROUND(BS81*[5]QCI!$R$16,2)</f>
        <v>0</v>
      </c>
      <c r="BR81" s="672">
        <f>BS81-BQ81</f>
        <v>0</v>
      </c>
      <c r="BS81" s="674"/>
      <c r="BT81" s="675">
        <f>IF(BW81&lt;&gt;0,(BW81/$F81)*100,0)</f>
        <v>0</v>
      </c>
      <c r="BU81" s="672">
        <f>ROUND(BW81*[5]QCI!$R$16,2)</f>
        <v>0</v>
      </c>
      <c r="BV81" s="672">
        <f>BW81-BU81</f>
        <v>0</v>
      </c>
      <c r="BW81" s="674"/>
      <c r="BX81" s="675">
        <f>IF(CA81&lt;&gt;0,(CA81/$F81)*100,0)</f>
        <v>0</v>
      </c>
      <c r="BY81" s="672">
        <f>ROUND(CA81*[5]QCI!$R$16,2)</f>
        <v>0</v>
      </c>
      <c r="BZ81" s="672">
        <f>CA81-BY81</f>
        <v>0</v>
      </c>
      <c r="CA81" s="674"/>
      <c r="CB81" s="675">
        <f>IF(CE81&lt;&gt;0,(CE81/$F81)*100,0)</f>
        <v>0</v>
      </c>
      <c r="CC81" s="672">
        <f>ROUND(CE81*[5]QCI!$R$16,2)</f>
        <v>0</v>
      </c>
      <c r="CD81" s="672">
        <f>CE81-CC81</f>
        <v>0</v>
      </c>
      <c r="CE81" s="674"/>
      <c r="CF81" s="675">
        <f>IF(CI81&lt;&gt;0,(CI81/$F81)*100,0)</f>
        <v>0</v>
      </c>
      <c r="CG81" s="672">
        <f>ROUND(CI81*[5]QCI!$R$16,2)</f>
        <v>0</v>
      </c>
      <c r="CH81" s="672">
        <f>CI81-CG81</f>
        <v>0</v>
      </c>
      <c r="CI81" s="674"/>
      <c r="CJ81" s="675">
        <f>IF(CM81&lt;&gt;0,(CM81/$F81)*100,0)</f>
        <v>0</v>
      </c>
      <c r="CK81" s="672">
        <f>ROUND(CM81*[5]QCI!$R$16,2)</f>
        <v>0</v>
      </c>
      <c r="CL81" s="672">
        <f>CM81-CK81</f>
        <v>0</v>
      </c>
      <c r="CM81" s="674"/>
      <c r="CN81" s="675">
        <f>IF(CQ81&lt;&gt;0,(CQ81/$F81)*100,0)</f>
        <v>0</v>
      </c>
      <c r="CO81" s="672">
        <f>ROUND(CQ81*[5]QCI!$R$16,2)</f>
        <v>0</v>
      </c>
      <c r="CP81" s="672">
        <f>CQ81-CO81</f>
        <v>0</v>
      </c>
      <c r="CQ81" s="674"/>
      <c r="CR81" s="675">
        <f>IF(CU81&lt;&gt;0,(CU81/$F81)*100,0)</f>
        <v>0</v>
      </c>
      <c r="CS81" s="672">
        <f>ROUND(CU81*[5]QCI!$R$16,2)</f>
        <v>0</v>
      </c>
      <c r="CT81" s="672">
        <f>CU81-CS81</f>
        <v>0</v>
      </c>
      <c r="CU81" s="674"/>
      <c r="CV81" s="675">
        <f>IF(CY81&lt;&gt;0,(CY81/$F81)*100,0)</f>
        <v>0</v>
      </c>
      <c r="CW81" s="672">
        <f>ROUND(CY81*[5]QCI!$R$16,2)</f>
        <v>0</v>
      </c>
      <c r="CX81" s="672">
        <f>CY81-CW81</f>
        <v>0</v>
      </c>
      <c r="CY81" s="674"/>
      <c r="CZ81" s="675">
        <f>IF(DC81&lt;&gt;0,(DC81/$F81)*100,0)</f>
        <v>0</v>
      </c>
      <c r="DA81" s="672">
        <f>ROUND(DC81*[5]QCI!$R$16,2)</f>
        <v>0</v>
      </c>
      <c r="DB81" s="672">
        <f>DC81-DA81</f>
        <v>0</v>
      </c>
      <c r="DC81" s="674"/>
      <c r="DD81" s="571"/>
      <c r="DE81" s="571"/>
      <c r="DF81" s="571"/>
      <c r="DG81" s="571"/>
      <c r="DH81" s="571"/>
      <c r="DI81" s="571"/>
      <c r="DJ81" s="571"/>
      <c r="DK81" s="571"/>
    </row>
    <row r="82" spans="2:115" ht="12.75" customHeight="1">
      <c r="B82" s="688"/>
      <c r="C82" s="650"/>
      <c r="D82" s="676" t="s">
        <v>679</v>
      </c>
      <c r="E82" s="677" t="s">
        <v>680</v>
      </c>
      <c r="F82" s="678" t="e">
        <f>IF(F81=0,F79,F81)</f>
        <v>#REF!</v>
      </c>
      <c r="G82" s="679"/>
      <c r="H82" s="680"/>
      <c r="I82" s="681"/>
      <c r="J82" s="681"/>
      <c r="K82" s="682"/>
      <c r="L82" s="683">
        <f t="shared" ref="L82:BW82" si="66">L81+H82</f>
        <v>0</v>
      </c>
      <c r="M82" s="683">
        <f t="shared" si="66"/>
        <v>0</v>
      </c>
      <c r="N82" s="684">
        <f t="shared" si="66"/>
        <v>0</v>
      </c>
      <c r="O82" s="685">
        <f t="shared" si="66"/>
        <v>0</v>
      </c>
      <c r="P82" s="686">
        <f t="shared" si="66"/>
        <v>0</v>
      </c>
      <c r="Q82" s="683">
        <f t="shared" si="66"/>
        <v>0</v>
      </c>
      <c r="R82" s="683">
        <f t="shared" si="66"/>
        <v>0</v>
      </c>
      <c r="S82" s="685">
        <f t="shared" si="66"/>
        <v>0</v>
      </c>
      <c r="T82" s="686">
        <f t="shared" si="66"/>
        <v>0</v>
      </c>
      <c r="U82" s="683">
        <f t="shared" si="66"/>
        <v>0</v>
      </c>
      <c r="V82" s="683">
        <f t="shared" si="66"/>
        <v>0</v>
      </c>
      <c r="W82" s="685">
        <f t="shared" si="66"/>
        <v>0</v>
      </c>
      <c r="X82" s="686">
        <f t="shared" si="66"/>
        <v>0</v>
      </c>
      <c r="Y82" s="683">
        <f t="shared" si="66"/>
        <v>0</v>
      </c>
      <c r="Z82" s="683">
        <f t="shared" si="66"/>
        <v>0</v>
      </c>
      <c r="AA82" s="685">
        <f t="shared" si="66"/>
        <v>0</v>
      </c>
      <c r="AB82" s="686">
        <f t="shared" si="66"/>
        <v>0</v>
      </c>
      <c r="AC82" s="683">
        <f t="shared" si="66"/>
        <v>0</v>
      </c>
      <c r="AD82" s="683">
        <f t="shared" si="66"/>
        <v>0</v>
      </c>
      <c r="AE82" s="685">
        <f t="shared" si="66"/>
        <v>0</v>
      </c>
      <c r="AF82" s="686">
        <f t="shared" si="66"/>
        <v>0</v>
      </c>
      <c r="AG82" s="683">
        <f t="shared" si="66"/>
        <v>0</v>
      </c>
      <c r="AH82" s="683">
        <f t="shared" si="66"/>
        <v>0</v>
      </c>
      <c r="AI82" s="685">
        <f t="shared" si="66"/>
        <v>0</v>
      </c>
      <c r="AJ82" s="686">
        <f t="shared" si="66"/>
        <v>0</v>
      </c>
      <c r="AK82" s="683">
        <f t="shared" si="66"/>
        <v>0</v>
      </c>
      <c r="AL82" s="683">
        <f t="shared" si="66"/>
        <v>0</v>
      </c>
      <c r="AM82" s="685">
        <f t="shared" si="66"/>
        <v>0</v>
      </c>
      <c r="AN82" s="686">
        <f t="shared" si="66"/>
        <v>0</v>
      </c>
      <c r="AO82" s="683">
        <f t="shared" si="66"/>
        <v>0</v>
      </c>
      <c r="AP82" s="683">
        <f t="shared" si="66"/>
        <v>0</v>
      </c>
      <c r="AQ82" s="685">
        <f t="shared" si="66"/>
        <v>0</v>
      </c>
      <c r="AR82" s="686">
        <f t="shared" si="66"/>
        <v>0</v>
      </c>
      <c r="AS82" s="683">
        <f t="shared" si="66"/>
        <v>0</v>
      </c>
      <c r="AT82" s="683">
        <f t="shared" si="66"/>
        <v>0</v>
      </c>
      <c r="AU82" s="685">
        <f t="shared" si="66"/>
        <v>0</v>
      </c>
      <c r="AV82" s="686">
        <f t="shared" si="66"/>
        <v>0</v>
      </c>
      <c r="AW82" s="683">
        <f t="shared" si="66"/>
        <v>0</v>
      </c>
      <c r="AX82" s="683">
        <f t="shared" si="66"/>
        <v>0</v>
      </c>
      <c r="AY82" s="685">
        <f t="shared" si="66"/>
        <v>0</v>
      </c>
      <c r="AZ82" s="686">
        <f t="shared" si="66"/>
        <v>0</v>
      </c>
      <c r="BA82" s="683">
        <f t="shared" si="66"/>
        <v>0</v>
      </c>
      <c r="BB82" s="683">
        <f t="shared" si="66"/>
        <v>0</v>
      </c>
      <c r="BC82" s="685">
        <f t="shared" si="66"/>
        <v>0</v>
      </c>
      <c r="BD82" s="686">
        <f t="shared" si="66"/>
        <v>0</v>
      </c>
      <c r="BE82" s="683">
        <f t="shared" si="66"/>
        <v>0</v>
      </c>
      <c r="BF82" s="683">
        <f t="shared" si="66"/>
        <v>0</v>
      </c>
      <c r="BG82" s="685">
        <f t="shared" si="66"/>
        <v>0</v>
      </c>
      <c r="BH82" s="686">
        <f t="shared" si="66"/>
        <v>0</v>
      </c>
      <c r="BI82" s="683">
        <f t="shared" si="66"/>
        <v>0</v>
      </c>
      <c r="BJ82" s="683">
        <f t="shared" si="66"/>
        <v>0</v>
      </c>
      <c r="BK82" s="685">
        <f t="shared" si="66"/>
        <v>0</v>
      </c>
      <c r="BL82" s="686">
        <f t="shared" si="66"/>
        <v>0</v>
      </c>
      <c r="BM82" s="683">
        <f t="shared" si="66"/>
        <v>0</v>
      </c>
      <c r="BN82" s="683">
        <f t="shared" si="66"/>
        <v>0</v>
      </c>
      <c r="BO82" s="685">
        <f t="shared" si="66"/>
        <v>0</v>
      </c>
      <c r="BP82" s="686">
        <f t="shared" si="66"/>
        <v>0</v>
      </c>
      <c r="BQ82" s="683">
        <f t="shared" si="66"/>
        <v>0</v>
      </c>
      <c r="BR82" s="683">
        <f t="shared" si="66"/>
        <v>0</v>
      </c>
      <c r="BS82" s="685">
        <f t="shared" si="66"/>
        <v>0</v>
      </c>
      <c r="BT82" s="686">
        <f t="shared" si="66"/>
        <v>0</v>
      </c>
      <c r="BU82" s="683">
        <f t="shared" si="66"/>
        <v>0</v>
      </c>
      <c r="BV82" s="683">
        <f t="shared" si="66"/>
        <v>0</v>
      </c>
      <c r="BW82" s="685">
        <f t="shared" si="66"/>
        <v>0</v>
      </c>
      <c r="BX82" s="686">
        <f t="shared" ref="BX82:DC82" si="67">BX81+BT82</f>
        <v>0</v>
      </c>
      <c r="BY82" s="683">
        <f t="shared" si="67"/>
        <v>0</v>
      </c>
      <c r="BZ82" s="683">
        <f t="shared" si="67"/>
        <v>0</v>
      </c>
      <c r="CA82" s="685">
        <f t="shared" si="67"/>
        <v>0</v>
      </c>
      <c r="CB82" s="686">
        <f t="shared" si="67"/>
        <v>0</v>
      </c>
      <c r="CC82" s="683">
        <f t="shared" si="67"/>
        <v>0</v>
      </c>
      <c r="CD82" s="683">
        <f t="shared" si="67"/>
        <v>0</v>
      </c>
      <c r="CE82" s="685">
        <f t="shared" si="67"/>
        <v>0</v>
      </c>
      <c r="CF82" s="686">
        <f t="shared" si="67"/>
        <v>0</v>
      </c>
      <c r="CG82" s="683">
        <f t="shared" si="67"/>
        <v>0</v>
      </c>
      <c r="CH82" s="683">
        <f t="shared" si="67"/>
        <v>0</v>
      </c>
      <c r="CI82" s="685">
        <f t="shared" si="67"/>
        <v>0</v>
      </c>
      <c r="CJ82" s="686">
        <f t="shared" si="67"/>
        <v>0</v>
      </c>
      <c r="CK82" s="683">
        <f t="shared" si="67"/>
        <v>0</v>
      </c>
      <c r="CL82" s="683">
        <f t="shared" si="67"/>
        <v>0</v>
      </c>
      <c r="CM82" s="685">
        <f t="shared" si="67"/>
        <v>0</v>
      </c>
      <c r="CN82" s="686">
        <f t="shared" si="67"/>
        <v>0</v>
      </c>
      <c r="CO82" s="683">
        <f t="shared" si="67"/>
        <v>0</v>
      </c>
      <c r="CP82" s="683">
        <f t="shared" si="67"/>
        <v>0</v>
      </c>
      <c r="CQ82" s="685">
        <f t="shared" si="67"/>
        <v>0</v>
      </c>
      <c r="CR82" s="686">
        <f t="shared" si="67"/>
        <v>0</v>
      </c>
      <c r="CS82" s="683">
        <f t="shared" si="67"/>
        <v>0</v>
      </c>
      <c r="CT82" s="683">
        <f t="shared" si="67"/>
        <v>0</v>
      </c>
      <c r="CU82" s="685">
        <f t="shared" si="67"/>
        <v>0</v>
      </c>
      <c r="CV82" s="686">
        <f t="shared" si="67"/>
        <v>0</v>
      </c>
      <c r="CW82" s="683">
        <f t="shared" si="67"/>
        <v>0</v>
      </c>
      <c r="CX82" s="683">
        <f t="shared" si="67"/>
        <v>0</v>
      </c>
      <c r="CY82" s="685">
        <f t="shared" si="67"/>
        <v>0</v>
      </c>
      <c r="CZ82" s="686">
        <f t="shared" si="67"/>
        <v>0</v>
      </c>
      <c r="DA82" s="683">
        <f t="shared" si="67"/>
        <v>0</v>
      </c>
      <c r="DB82" s="683">
        <f t="shared" si="67"/>
        <v>0</v>
      </c>
      <c r="DC82" s="685">
        <f t="shared" si="67"/>
        <v>0</v>
      </c>
      <c r="DD82" s="571"/>
      <c r="DE82" s="571"/>
      <c r="DF82" s="571"/>
      <c r="DG82" s="571"/>
      <c r="DH82" s="571"/>
      <c r="DI82" s="571"/>
      <c r="DJ82" s="571"/>
      <c r="DK82" s="571"/>
    </row>
    <row r="83" spans="2:115" ht="12.75" customHeight="1">
      <c r="B83" s="633">
        <v>18</v>
      </c>
      <c r="C83" s="687" t="e">
        <f>[5]QCI!C85</f>
        <v>#REF!</v>
      </c>
      <c r="D83" s="635" t="s">
        <v>674</v>
      </c>
      <c r="E83" s="636" t="s">
        <v>675</v>
      </c>
      <c r="F83" s="637" t="e">
        <f>[5]QCI!Y85</f>
        <v>#REF!</v>
      </c>
      <c r="G83" s="638" t="e">
        <f>'[5]Percentuais do Cronograma'!G31</f>
        <v>#REF!</v>
      </c>
      <c r="H83" s="639"/>
      <c r="I83" s="640"/>
      <c r="J83" s="640"/>
      <c r="K83" s="641"/>
      <c r="L83" s="642" t="e">
        <f>'[5]Percentuais do Cronograma'!H31</f>
        <v>#REF!</v>
      </c>
      <c r="M83" s="643" t="e">
        <f>L83*[5]QCI!$Y85*[5]QCI!$R85/100</f>
        <v>#REF!</v>
      </c>
      <c r="N83" s="644" t="e">
        <f>L83/100*[5]QCI!$Y85*([5]QCI!$U85+[5]QCI!$W85)</f>
        <v>#REF!</v>
      </c>
      <c r="O83" s="645" t="e">
        <f>#REF!</f>
        <v>#REF!</v>
      </c>
      <c r="P83" s="646" t="e">
        <f>'[5]Percentuais do Cronograma'!L31</f>
        <v>#REF!</v>
      </c>
      <c r="Q83" s="647" t="e">
        <f>P83*[5]QCI!$Y85*[5]QCI!$R85/100</f>
        <v>#REF!</v>
      </c>
      <c r="R83" s="647" t="e">
        <f>P83/100*[5]QCI!$Y85*([5]QCI!$U85+[5]QCI!$W85)</f>
        <v>#REF!</v>
      </c>
      <c r="S83" s="648" t="e">
        <f>Q83+R83</f>
        <v>#REF!</v>
      </c>
      <c r="T83" s="646" t="e">
        <f>'[5]Percentuais do Cronograma'!P31</f>
        <v>#REF!</v>
      </c>
      <c r="U83" s="647" t="e">
        <f>T83*[5]QCI!$Y85*[5]QCI!$R85/100</f>
        <v>#REF!</v>
      </c>
      <c r="V83" s="647" t="e">
        <f>T83/100*[5]QCI!$Y85*([5]QCI!$U85+[5]QCI!$W85)</f>
        <v>#REF!</v>
      </c>
      <c r="W83" s="648" t="e">
        <f>U83+V83</f>
        <v>#REF!</v>
      </c>
      <c r="X83" s="646" t="e">
        <f>'[5]Percentuais do Cronograma'!T31</f>
        <v>#REF!</v>
      </c>
      <c r="Y83" s="647" t="e">
        <f>X83*[5]QCI!$Y85*[5]QCI!$R85/100</f>
        <v>#REF!</v>
      </c>
      <c r="Z83" s="647" t="e">
        <f>X83/100*[5]QCI!$Y85*([5]QCI!$U85+[5]QCI!$W85)</f>
        <v>#REF!</v>
      </c>
      <c r="AA83" s="648" t="e">
        <f>Y83+Z83</f>
        <v>#REF!</v>
      </c>
      <c r="AB83" s="646" t="e">
        <f>'[5]Percentuais do Cronograma'!X31</f>
        <v>#REF!</v>
      </c>
      <c r="AC83" s="647" t="e">
        <f>AB83*[5]QCI!$Y85*[5]QCI!$R85/100</f>
        <v>#REF!</v>
      </c>
      <c r="AD83" s="647" t="e">
        <f>AB83/100*[5]QCI!$Y85*([5]QCI!$U85+[5]QCI!$W85)</f>
        <v>#REF!</v>
      </c>
      <c r="AE83" s="648" t="e">
        <f>AC83+AD83</f>
        <v>#REF!</v>
      </c>
      <c r="AF83" s="646" t="e">
        <f>'[5]Percentuais do Cronograma'!AB31</f>
        <v>#REF!</v>
      </c>
      <c r="AG83" s="647" t="e">
        <f>AF83*[5]QCI!$Y85*[5]QCI!$R85/100</f>
        <v>#REF!</v>
      </c>
      <c r="AH83" s="647" t="e">
        <f>AF83/100*[5]QCI!$Y85*([5]QCI!$U85+[5]QCI!$W85)</f>
        <v>#REF!</v>
      </c>
      <c r="AI83" s="648" t="e">
        <f>AG83+AH83</f>
        <v>#REF!</v>
      </c>
      <c r="AJ83" s="646" t="e">
        <f>'[5]Percentuais do Cronograma'!AF31</f>
        <v>#REF!</v>
      </c>
      <c r="AK83" s="647" t="e">
        <f>AJ83*[5]QCI!$Y85*[5]QCI!$R85/100</f>
        <v>#REF!</v>
      </c>
      <c r="AL83" s="647" t="e">
        <f>AJ83/100*[5]QCI!$Y85*([5]QCI!$U85+[5]QCI!$W85)</f>
        <v>#REF!</v>
      </c>
      <c r="AM83" s="648" t="e">
        <f>AK83+AL83</f>
        <v>#REF!</v>
      </c>
      <c r="AN83" s="646" t="e">
        <f>'[5]Percentuais do Cronograma'!AJ31</f>
        <v>#REF!</v>
      </c>
      <c r="AO83" s="647" t="e">
        <f>AN83*[5]QCI!$Y85*[5]QCI!$R85/100</f>
        <v>#REF!</v>
      </c>
      <c r="AP83" s="647" t="e">
        <f>AN83/100*[5]QCI!$Y85*([5]QCI!$U85+[5]QCI!$W85)</f>
        <v>#REF!</v>
      </c>
      <c r="AQ83" s="648" t="e">
        <f>AO83+AP83</f>
        <v>#REF!</v>
      </c>
      <c r="AR83" s="646" t="e">
        <f>'[5]Percentuais do Cronograma'!AN31</f>
        <v>#REF!</v>
      </c>
      <c r="AS83" s="647" t="e">
        <f>AR83*[5]QCI!$Y85*[5]QCI!$R85/100</f>
        <v>#REF!</v>
      </c>
      <c r="AT83" s="647" t="e">
        <f>AR83/100*[5]QCI!$Y85*([5]QCI!$U85+[5]QCI!$W85)</f>
        <v>#REF!</v>
      </c>
      <c r="AU83" s="648" t="e">
        <f>AS83+AT83</f>
        <v>#REF!</v>
      </c>
      <c r="AV83" s="646" t="e">
        <f>'[5]Percentuais do Cronograma'!AR31</f>
        <v>#REF!</v>
      </c>
      <c r="AW83" s="647" t="e">
        <f>AV83*[5]QCI!$Y85*[5]QCI!$R85/100</f>
        <v>#REF!</v>
      </c>
      <c r="AX83" s="647" t="e">
        <f>AV83/100*[5]QCI!$Y85*([5]QCI!$U85+[5]QCI!$W85)</f>
        <v>#REF!</v>
      </c>
      <c r="AY83" s="648" t="e">
        <f>AW83+AX83</f>
        <v>#REF!</v>
      </c>
      <c r="AZ83" s="646" t="e">
        <f>'[5]Percentuais do Cronograma'!AV31</f>
        <v>#REF!</v>
      </c>
      <c r="BA83" s="647" t="e">
        <f>AZ83*[5]QCI!$Y85*[5]QCI!$R85/100</f>
        <v>#REF!</v>
      </c>
      <c r="BB83" s="647" t="e">
        <f>AZ83/100*[5]QCI!$Y85*([5]QCI!$U85+[5]QCI!$W85)</f>
        <v>#REF!</v>
      </c>
      <c r="BC83" s="648" t="e">
        <f>BA83+BB83</f>
        <v>#REF!</v>
      </c>
      <c r="BD83" s="646" t="e">
        <f>'[5]Percentuais do Cronograma'!AZ31</f>
        <v>#REF!</v>
      </c>
      <c r="BE83" s="647" t="e">
        <f>BD83*[5]QCI!$Y85*[5]QCI!$R85/100</f>
        <v>#REF!</v>
      </c>
      <c r="BF83" s="647" t="e">
        <f>BD83/100*[5]QCI!$Y85*([5]QCI!$U85+[5]QCI!$W85)</f>
        <v>#REF!</v>
      </c>
      <c r="BG83" s="648" t="e">
        <f>BE83+BF83</f>
        <v>#REF!</v>
      </c>
      <c r="BH83" s="646" t="e">
        <f>'[5]Percentuais do Cronograma'!BD31</f>
        <v>#REF!</v>
      </c>
      <c r="BI83" s="647" t="e">
        <f>BH83*[5]QCI!$Y85*[5]QCI!$R85/100</f>
        <v>#REF!</v>
      </c>
      <c r="BJ83" s="647" t="e">
        <f>BH83/100*[5]QCI!$Y85*([5]QCI!$U85+[5]QCI!$W85)</f>
        <v>#REF!</v>
      </c>
      <c r="BK83" s="648" t="e">
        <f>BI83+BJ83</f>
        <v>#REF!</v>
      </c>
      <c r="BL83" s="646" t="e">
        <f>'[5]Percentuais do Cronograma'!BH31</f>
        <v>#REF!</v>
      </c>
      <c r="BM83" s="647" t="e">
        <f>BL83*[5]QCI!$Y85*[5]QCI!$R85/100</f>
        <v>#REF!</v>
      </c>
      <c r="BN83" s="647" t="e">
        <f>BL83/100*[5]QCI!$Y85*([5]QCI!$U85+[5]QCI!$W85)</f>
        <v>#REF!</v>
      </c>
      <c r="BO83" s="648" t="e">
        <f>BM83+BN83</f>
        <v>#REF!</v>
      </c>
      <c r="BP83" s="646" t="e">
        <f>'[5]Percentuais do Cronograma'!BL31</f>
        <v>#REF!</v>
      </c>
      <c r="BQ83" s="647" t="e">
        <f>BP83*[5]QCI!$Y85*[5]QCI!$R85/100</f>
        <v>#REF!</v>
      </c>
      <c r="BR83" s="647" t="e">
        <f>BP83/100*[5]QCI!$Y85*([5]QCI!$U85+[5]QCI!$W85)</f>
        <v>#REF!</v>
      </c>
      <c r="BS83" s="648" t="e">
        <f>BQ83+BR83</f>
        <v>#REF!</v>
      </c>
      <c r="BT83" s="646" t="e">
        <f>'[5]Percentuais do Cronograma'!BP31</f>
        <v>#REF!</v>
      </c>
      <c r="BU83" s="647" t="e">
        <f>BT83*[5]QCI!$Y85*[5]QCI!$R85/100</f>
        <v>#REF!</v>
      </c>
      <c r="BV83" s="647" t="e">
        <f>BT83/100*[5]QCI!$Y85*([5]QCI!$U85+[5]QCI!$W85)</f>
        <v>#REF!</v>
      </c>
      <c r="BW83" s="648" t="e">
        <f>BU83+BV83</f>
        <v>#REF!</v>
      </c>
      <c r="BX83" s="646" t="e">
        <f>'[5]Percentuais do Cronograma'!BT31</f>
        <v>#REF!</v>
      </c>
      <c r="BY83" s="647" t="e">
        <f>BX83*[5]QCI!$Y85*[5]QCI!$R85/100</f>
        <v>#REF!</v>
      </c>
      <c r="BZ83" s="647" t="e">
        <f>BX83/100*[5]QCI!$Y85*([5]QCI!$U85+[5]QCI!$W85)</f>
        <v>#REF!</v>
      </c>
      <c r="CA83" s="648" t="e">
        <f>BY83+BZ83</f>
        <v>#REF!</v>
      </c>
      <c r="CB83" s="646" t="e">
        <f>'[5]Percentuais do Cronograma'!BX31</f>
        <v>#REF!</v>
      </c>
      <c r="CC83" s="647" t="e">
        <f>CB83*[5]QCI!$Y85*[5]QCI!$R85/100</f>
        <v>#REF!</v>
      </c>
      <c r="CD83" s="647" t="e">
        <f>CB83/100*[5]QCI!$Y85*([5]QCI!$U85+[5]QCI!$W85)</f>
        <v>#REF!</v>
      </c>
      <c r="CE83" s="648" t="e">
        <f>CC83+CD83</f>
        <v>#REF!</v>
      </c>
      <c r="CF83" s="646" t="e">
        <f>'[5]Percentuais do Cronograma'!CB31</f>
        <v>#REF!</v>
      </c>
      <c r="CG83" s="647" t="e">
        <f>CF83*[5]QCI!$Y85*[5]QCI!$R85/100</f>
        <v>#REF!</v>
      </c>
      <c r="CH83" s="647" t="e">
        <f>CF83/100*[5]QCI!$Y85*([5]QCI!$U85+[5]QCI!$W85)</f>
        <v>#REF!</v>
      </c>
      <c r="CI83" s="648" t="e">
        <f>CG83+CH83</f>
        <v>#REF!</v>
      </c>
      <c r="CJ83" s="646" t="e">
        <f>'[5]Percentuais do Cronograma'!CF31</f>
        <v>#REF!</v>
      </c>
      <c r="CK83" s="647" t="e">
        <f>CJ83*[5]QCI!$Y85*[5]QCI!$R85/100</f>
        <v>#REF!</v>
      </c>
      <c r="CL83" s="647" t="e">
        <f>CJ83/100*[5]QCI!$Y85*([5]QCI!$U85+[5]QCI!$W85)</f>
        <v>#REF!</v>
      </c>
      <c r="CM83" s="648" t="e">
        <f>CK83+CL83</f>
        <v>#REF!</v>
      </c>
      <c r="CN83" s="646" t="e">
        <f>'[5]Percentuais do Cronograma'!CJ31</f>
        <v>#REF!</v>
      </c>
      <c r="CO83" s="647" t="e">
        <f>CN83*[5]QCI!$Y85*[5]QCI!$R85/100</f>
        <v>#REF!</v>
      </c>
      <c r="CP83" s="647" t="e">
        <f>CN83/100*[5]QCI!$Y85*([5]QCI!$U85+[5]QCI!$W85)</f>
        <v>#REF!</v>
      </c>
      <c r="CQ83" s="648" t="e">
        <f>CO83+CP83</f>
        <v>#REF!</v>
      </c>
      <c r="CR83" s="646" t="e">
        <f>'[5]Percentuais do Cronograma'!CN31</f>
        <v>#REF!</v>
      </c>
      <c r="CS83" s="647" t="e">
        <f>CR83*[5]QCI!$Y85*[5]QCI!$R85/100</f>
        <v>#REF!</v>
      </c>
      <c r="CT83" s="647" t="e">
        <f>CR83/100*[5]QCI!$Y85*([5]QCI!$U85+[5]QCI!$W85)</f>
        <v>#REF!</v>
      </c>
      <c r="CU83" s="648" t="e">
        <f>CS83+CT83</f>
        <v>#REF!</v>
      </c>
      <c r="CV83" s="646" t="e">
        <f>'[5]Percentuais do Cronograma'!CR31</f>
        <v>#REF!</v>
      </c>
      <c r="CW83" s="647" t="e">
        <f>CV83*[5]QCI!$Y85*[5]QCI!$R85/100</f>
        <v>#REF!</v>
      </c>
      <c r="CX83" s="647" t="e">
        <f>CV83/100*[5]QCI!$Y85*([5]QCI!$U85+[5]QCI!$W85)</f>
        <v>#REF!</v>
      </c>
      <c r="CY83" s="648" t="e">
        <f>CW83+CX83</f>
        <v>#REF!</v>
      </c>
      <c r="CZ83" s="646" t="e">
        <f>'[5]Percentuais do Cronograma'!CV31</f>
        <v>#REF!</v>
      </c>
      <c r="DA83" s="647" t="e">
        <f>CZ83*[5]QCI!$Y85*[5]QCI!$R85/100</f>
        <v>#REF!</v>
      </c>
      <c r="DB83" s="647" t="e">
        <f>CZ83/100*[5]QCI!$Y85*([5]QCI!$U85+[5]QCI!$W85)</f>
        <v>#REF!</v>
      </c>
      <c r="DC83" s="648" t="e">
        <f>DA83+DB83</f>
        <v>#REF!</v>
      </c>
      <c r="DD83" s="571"/>
      <c r="DE83" s="571"/>
      <c r="DF83" s="571"/>
      <c r="DG83" s="571"/>
      <c r="DH83" s="571"/>
      <c r="DI83" s="571"/>
      <c r="DJ83" s="571"/>
      <c r="DK83" s="571"/>
    </row>
    <row r="84" spans="2:115" ht="12.75" customHeight="1">
      <c r="B84" s="649"/>
      <c r="C84" s="650"/>
      <c r="D84" s="651" t="s">
        <v>674</v>
      </c>
      <c r="E84" s="652" t="s">
        <v>676</v>
      </c>
      <c r="F84" s="653">
        <f>IF(F85&lt;&gt;0,F83-F85,0)</f>
        <v>0</v>
      </c>
      <c r="G84" s="654"/>
      <c r="H84" s="655"/>
      <c r="I84" s="656"/>
      <c r="J84" s="656"/>
      <c r="K84" s="657"/>
      <c r="L84" s="658" t="e">
        <f t="shared" ref="L84:BW84" si="68">L83+H84</f>
        <v>#REF!</v>
      </c>
      <c r="M84" s="658" t="e">
        <f t="shared" si="68"/>
        <v>#REF!</v>
      </c>
      <c r="N84" s="659" t="e">
        <f t="shared" si="68"/>
        <v>#REF!</v>
      </c>
      <c r="O84" s="660" t="e">
        <f t="shared" si="68"/>
        <v>#REF!</v>
      </c>
      <c r="P84" s="661" t="e">
        <f t="shared" si="68"/>
        <v>#REF!</v>
      </c>
      <c r="Q84" s="662" t="e">
        <f t="shared" si="68"/>
        <v>#REF!</v>
      </c>
      <c r="R84" s="663" t="e">
        <f t="shared" si="68"/>
        <v>#REF!</v>
      </c>
      <c r="S84" s="664" t="e">
        <f t="shared" si="68"/>
        <v>#REF!</v>
      </c>
      <c r="T84" s="661" t="e">
        <f t="shared" si="68"/>
        <v>#REF!</v>
      </c>
      <c r="U84" s="662" t="e">
        <f t="shared" si="68"/>
        <v>#REF!</v>
      </c>
      <c r="V84" s="663" t="e">
        <f t="shared" si="68"/>
        <v>#REF!</v>
      </c>
      <c r="W84" s="664" t="e">
        <f t="shared" si="68"/>
        <v>#REF!</v>
      </c>
      <c r="X84" s="661" t="e">
        <f t="shared" si="68"/>
        <v>#REF!</v>
      </c>
      <c r="Y84" s="662" t="e">
        <f t="shared" si="68"/>
        <v>#REF!</v>
      </c>
      <c r="Z84" s="663" t="e">
        <f t="shared" si="68"/>
        <v>#REF!</v>
      </c>
      <c r="AA84" s="664" t="e">
        <f t="shared" si="68"/>
        <v>#REF!</v>
      </c>
      <c r="AB84" s="661" t="e">
        <f t="shared" si="68"/>
        <v>#REF!</v>
      </c>
      <c r="AC84" s="662" t="e">
        <f t="shared" si="68"/>
        <v>#REF!</v>
      </c>
      <c r="AD84" s="663" t="e">
        <f t="shared" si="68"/>
        <v>#REF!</v>
      </c>
      <c r="AE84" s="664" t="e">
        <f t="shared" si="68"/>
        <v>#REF!</v>
      </c>
      <c r="AF84" s="661" t="e">
        <f t="shared" si="68"/>
        <v>#REF!</v>
      </c>
      <c r="AG84" s="662" t="e">
        <f t="shared" si="68"/>
        <v>#REF!</v>
      </c>
      <c r="AH84" s="663" t="e">
        <f t="shared" si="68"/>
        <v>#REF!</v>
      </c>
      <c r="AI84" s="664" t="e">
        <f t="shared" si="68"/>
        <v>#REF!</v>
      </c>
      <c r="AJ84" s="661" t="e">
        <f t="shared" si="68"/>
        <v>#REF!</v>
      </c>
      <c r="AK84" s="662" t="e">
        <f t="shared" si="68"/>
        <v>#REF!</v>
      </c>
      <c r="AL84" s="663" t="e">
        <f t="shared" si="68"/>
        <v>#REF!</v>
      </c>
      <c r="AM84" s="664" t="e">
        <f t="shared" si="68"/>
        <v>#REF!</v>
      </c>
      <c r="AN84" s="661" t="e">
        <f t="shared" si="68"/>
        <v>#REF!</v>
      </c>
      <c r="AO84" s="662" t="e">
        <f t="shared" si="68"/>
        <v>#REF!</v>
      </c>
      <c r="AP84" s="663" t="e">
        <f t="shared" si="68"/>
        <v>#REF!</v>
      </c>
      <c r="AQ84" s="664" t="e">
        <f t="shared" si="68"/>
        <v>#REF!</v>
      </c>
      <c r="AR84" s="661" t="e">
        <f t="shared" si="68"/>
        <v>#REF!</v>
      </c>
      <c r="AS84" s="662" t="e">
        <f t="shared" si="68"/>
        <v>#REF!</v>
      </c>
      <c r="AT84" s="663" t="e">
        <f t="shared" si="68"/>
        <v>#REF!</v>
      </c>
      <c r="AU84" s="664" t="e">
        <f t="shared" si="68"/>
        <v>#REF!</v>
      </c>
      <c r="AV84" s="661" t="e">
        <f t="shared" si="68"/>
        <v>#REF!</v>
      </c>
      <c r="AW84" s="662" t="e">
        <f t="shared" si="68"/>
        <v>#REF!</v>
      </c>
      <c r="AX84" s="663" t="e">
        <f t="shared" si="68"/>
        <v>#REF!</v>
      </c>
      <c r="AY84" s="664" t="e">
        <f t="shared" si="68"/>
        <v>#REF!</v>
      </c>
      <c r="AZ84" s="661" t="e">
        <f t="shared" si="68"/>
        <v>#REF!</v>
      </c>
      <c r="BA84" s="662" t="e">
        <f t="shared" si="68"/>
        <v>#REF!</v>
      </c>
      <c r="BB84" s="663" t="e">
        <f t="shared" si="68"/>
        <v>#REF!</v>
      </c>
      <c r="BC84" s="664" t="e">
        <f t="shared" si="68"/>
        <v>#REF!</v>
      </c>
      <c r="BD84" s="661" t="e">
        <f t="shared" si="68"/>
        <v>#REF!</v>
      </c>
      <c r="BE84" s="662" t="e">
        <f t="shared" si="68"/>
        <v>#REF!</v>
      </c>
      <c r="BF84" s="663" t="e">
        <f t="shared" si="68"/>
        <v>#REF!</v>
      </c>
      <c r="BG84" s="664" t="e">
        <f t="shared" si="68"/>
        <v>#REF!</v>
      </c>
      <c r="BH84" s="661" t="e">
        <f t="shared" si="68"/>
        <v>#REF!</v>
      </c>
      <c r="BI84" s="662" t="e">
        <f t="shared" si="68"/>
        <v>#REF!</v>
      </c>
      <c r="BJ84" s="663" t="e">
        <f t="shared" si="68"/>
        <v>#REF!</v>
      </c>
      <c r="BK84" s="664" t="e">
        <f t="shared" si="68"/>
        <v>#REF!</v>
      </c>
      <c r="BL84" s="661" t="e">
        <f t="shared" si="68"/>
        <v>#REF!</v>
      </c>
      <c r="BM84" s="662" t="e">
        <f t="shared" si="68"/>
        <v>#REF!</v>
      </c>
      <c r="BN84" s="663" t="e">
        <f t="shared" si="68"/>
        <v>#REF!</v>
      </c>
      <c r="BO84" s="664" t="e">
        <f t="shared" si="68"/>
        <v>#REF!</v>
      </c>
      <c r="BP84" s="661" t="e">
        <f t="shared" si="68"/>
        <v>#REF!</v>
      </c>
      <c r="BQ84" s="662" t="e">
        <f t="shared" si="68"/>
        <v>#REF!</v>
      </c>
      <c r="BR84" s="663" t="e">
        <f t="shared" si="68"/>
        <v>#REF!</v>
      </c>
      <c r="BS84" s="664" t="e">
        <f t="shared" si="68"/>
        <v>#REF!</v>
      </c>
      <c r="BT84" s="661" t="e">
        <f t="shared" si="68"/>
        <v>#REF!</v>
      </c>
      <c r="BU84" s="662" t="e">
        <f t="shared" si="68"/>
        <v>#REF!</v>
      </c>
      <c r="BV84" s="663" t="e">
        <f t="shared" si="68"/>
        <v>#REF!</v>
      </c>
      <c r="BW84" s="664" t="e">
        <f t="shared" si="68"/>
        <v>#REF!</v>
      </c>
      <c r="BX84" s="661" t="e">
        <f t="shared" ref="BX84:DC84" si="69">BX83+BT84</f>
        <v>#REF!</v>
      </c>
      <c r="BY84" s="662" t="e">
        <f t="shared" si="69"/>
        <v>#REF!</v>
      </c>
      <c r="BZ84" s="663" t="e">
        <f t="shared" si="69"/>
        <v>#REF!</v>
      </c>
      <c r="CA84" s="664" t="e">
        <f t="shared" si="69"/>
        <v>#REF!</v>
      </c>
      <c r="CB84" s="661" t="e">
        <f t="shared" si="69"/>
        <v>#REF!</v>
      </c>
      <c r="CC84" s="662" t="e">
        <f t="shared" si="69"/>
        <v>#REF!</v>
      </c>
      <c r="CD84" s="663" t="e">
        <f t="shared" si="69"/>
        <v>#REF!</v>
      </c>
      <c r="CE84" s="664" t="e">
        <f t="shared" si="69"/>
        <v>#REF!</v>
      </c>
      <c r="CF84" s="661" t="e">
        <f t="shared" si="69"/>
        <v>#REF!</v>
      </c>
      <c r="CG84" s="662" t="e">
        <f t="shared" si="69"/>
        <v>#REF!</v>
      </c>
      <c r="CH84" s="663" t="e">
        <f t="shared" si="69"/>
        <v>#REF!</v>
      </c>
      <c r="CI84" s="664" t="e">
        <f t="shared" si="69"/>
        <v>#REF!</v>
      </c>
      <c r="CJ84" s="661" t="e">
        <f t="shared" si="69"/>
        <v>#REF!</v>
      </c>
      <c r="CK84" s="662" t="e">
        <f t="shared" si="69"/>
        <v>#REF!</v>
      </c>
      <c r="CL84" s="663" t="e">
        <f t="shared" si="69"/>
        <v>#REF!</v>
      </c>
      <c r="CM84" s="664" t="e">
        <f t="shared" si="69"/>
        <v>#REF!</v>
      </c>
      <c r="CN84" s="661" t="e">
        <f t="shared" si="69"/>
        <v>#REF!</v>
      </c>
      <c r="CO84" s="662" t="e">
        <f t="shared" si="69"/>
        <v>#REF!</v>
      </c>
      <c r="CP84" s="663" t="e">
        <f t="shared" si="69"/>
        <v>#REF!</v>
      </c>
      <c r="CQ84" s="664" t="e">
        <f t="shared" si="69"/>
        <v>#REF!</v>
      </c>
      <c r="CR84" s="661" t="e">
        <f t="shared" si="69"/>
        <v>#REF!</v>
      </c>
      <c r="CS84" s="662" t="e">
        <f t="shared" si="69"/>
        <v>#REF!</v>
      </c>
      <c r="CT84" s="663" t="e">
        <f t="shared" si="69"/>
        <v>#REF!</v>
      </c>
      <c r="CU84" s="664" t="e">
        <f t="shared" si="69"/>
        <v>#REF!</v>
      </c>
      <c r="CV84" s="661" t="e">
        <f t="shared" si="69"/>
        <v>#REF!</v>
      </c>
      <c r="CW84" s="662" t="e">
        <f t="shared" si="69"/>
        <v>#REF!</v>
      </c>
      <c r="CX84" s="663" t="e">
        <f t="shared" si="69"/>
        <v>#REF!</v>
      </c>
      <c r="CY84" s="664" t="e">
        <f t="shared" si="69"/>
        <v>#REF!</v>
      </c>
      <c r="CZ84" s="661" t="e">
        <f t="shared" si="69"/>
        <v>#REF!</v>
      </c>
      <c r="DA84" s="662" t="e">
        <f t="shared" si="69"/>
        <v>#REF!</v>
      </c>
      <c r="DB84" s="663" t="e">
        <f t="shared" si="69"/>
        <v>#REF!</v>
      </c>
      <c r="DC84" s="664" t="e">
        <f t="shared" si="69"/>
        <v>#REF!</v>
      </c>
      <c r="DD84" s="571"/>
      <c r="DE84" s="571"/>
      <c r="DF84" s="571"/>
      <c r="DG84" s="571"/>
      <c r="DH84" s="571"/>
      <c r="DI84" s="571"/>
      <c r="DJ84" s="571"/>
      <c r="DK84" s="571"/>
    </row>
    <row r="85" spans="2:115" ht="12.75" customHeight="1">
      <c r="B85" s="649"/>
      <c r="C85" s="650"/>
      <c r="D85" s="665" t="s">
        <v>677</v>
      </c>
      <c r="E85" s="666" t="s">
        <v>678</v>
      </c>
      <c r="F85" s="667"/>
      <c r="G85" s="668">
        <f>IF(F85=0,0,F85/F$115)</f>
        <v>0</v>
      </c>
      <c r="H85" s="669"/>
      <c r="I85" s="670"/>
      <c r="J85" s="670"/>
      <c r="K85" s="671"/>
      <c r="L85" s="672">
        <f>IF(O85&lt;&gt;0,(O85/$F85)*100,0)</f>
        <v>0</v>
      </c>
      <c r="M85" s="672">
        <f>ROUND(O85*[5]QCI!$R$16,2)</f>
        <v>0</v>
      </c>
      <c r="N85" s="673">
        <f>O85-M85</f>
        <v>0</v>
      </c>
      <c r="O85" s="674"/>
      <c r="P85" s="675">
        <f>IF(S85&lt;&gt;0,(S85/$F85)*100,0)</f>
        <v>0</v>
      </c>
      <c r="Q85" s="672">
        <f>ROUND(S85*[5]QCI!$R$16,2)</f>
        <v>0</v>
      </c>
      <c r="R85" s="672">
        <f>S85-Q85</f>
        <v>0</v>
      </c>
      <c r="S85" s="674"/>
      <c r="T85" s="675">
        <f>IF(W85&lt;&gt;0,(W85/$F85)*100,0)</f>
        <v>0</v>
      </c>
      <c r="U85" s="672">
        <f>ROUND(W85*[5]QCI!$R$16,2)</f>
        <v>0</v>
      </c>
      <c r="V85" s="672">
        <f>W85-U85</f>
        <v>0</v>
      </c>
      <c r="W85" s="674"/>
      <c r="X85" s="675">
        <f>IF(AA85&lt;&gt;0,(AA85/$F85)*100,0)</f>
        <v>0</v>
      </c>
      <c r="Y85" s="672">
        <f>ROUND(AA85*[5]QCI!$R$16,2)</f>
        <v>0</v>
      </c>
      <c r="Z85" s="672">
        <f>AA85-Y85</f>
        <v>0</v>
      </c>
      <c r="AA85" s="674"/>
      <c r="AB85" s="675">
        <f>IF(AE85&lt;&gt;0,(AE85/$F85)*100,0)</f>
        <v>0</v>
      </c>
      <c r="AC85" s="672">
        <f>ROUND(AE85*[5]QCI!$R$16,2)</f>
        <v>0</v>
      </c>
      <c r="AD85" s="672">
        <f>AE85-AC85</f>
        <v>0</v>
      </c>
      <c r="AE85" s="674"/>
      <c r="AF85" s="675">
        <f>IF(AI85&lt;&gt;0,(AI85/$F85)*100,0)</f>
        <v>0</v>
      </c>
      <c r="AG85" s="672">
        <f>ROUND(AI85*[5]QCI!$R$16,2)</f>
        <v>0</v>
      </c>
      <c r="AH85" s="672">
        <f>AI85-AG85</f>
        <v>0</v>
      </c>
      <c r="AI85" s="674"/>
      <c r="AJ85" s="675">
        <f>IF(AM85&lt;&gt;0,(AM85/$F85)*100,0)</f>
        <v>0</v>
      </c>
      <c r="AK85" s="672">
        <f>ROUND(AM85*[5]QCI!$R$16,2)</f>
        <v>0</v>
      </c>
      <c r="AL85" s="672">
        <f>AM85-AK85</f>
        <v>0</v>
      </c>
      <c r="AM85" s="674"/>
      <c r="AN85" s="675">
        <f>IF(AQ85&lt;&gt;0,(AQ85/$F85)*100,0)</f>
        <v>0</v>
      </c>
      <c r="AO85" s="672">
        <f>ROUND(AQ85*[5]QCI!$R$16,2)</f>
        <v>0</v>
      </c>
      <c r="AP85" s="672">
        <f>AQ85-AO85</f>
        <v>0</v>
      </c>
      <c r="AQ85" s="674"/>
      <c r="AR85" s="675">
        <f>IF(AU85&lt;&gt;0,(AU85/$F85)*100,0)</f>
        <v>0</v>
      </c>
      <c r="AS85" s="672">
        <f>ROUND(AU85*[5]QCI!$R$16,2)</f>
        <v>0</v>
      </c>
      <c r="AT85" s="672">
        <f>AU85-AS85</f>
        <v>0</v>
      </c>
      <c r="AU85" s="674"/>
      <c r="AV85" s="675">
        <f>IF(AY85&lt;&gt;0,(AY85/$F85)*100,0)</f>
        <v>0</v>
      </c>
      <c r="AW85" s="672">
        <f>ROUND(AY85*[5]QCI!$R$16,2)</f>
        <v>0</v>
      </c>
      <c r="AX85" s="672">
        <f>AY85-AW85</f>
        <v>0</v>
      </c>
      <c r="AY85" s="674"/>
      <c r="AZ85" s="675">
        <f>IF(BC85&lt;&gt;0,(BC85/$F85)*100,0)</f>
        <v>0</v>
      </c>
      <c r="BA85" s="672">
        <f>ROUND(BC85*[5]QCI!$R$16,2)</f>
        <v>0</v>
      </c>
      <c r="BB85" s="672">
        <f>BC85-BA85</f>
        <v>0</v>
      </c>
      <c r="BC85" s="674"/>
      <c r="BD85" s="675">
        <f>IF(BG85&lt;&gt;0,(BG85/$F85)*100,0)</f>
        <v>0</v>
      </c>
      <c r="BE85" s="672">
        <f>ROUND(BG85*[5]QCI!$R$16,2)</f>
        <v>0</v>
      </c>
      <c r="BF85" s="672">
        <f>BG85-BE85</f>
        <v>0</v>
      </c>
      <c r="BG85" s="674"/>
      <c r="BH85" s="675">
        <f>IF(BK85&lt;&gt;0,(BK85/$F85)*100,0)</f>
        <v>0</v>
      </c>
      <c r="BI85" s="672">
        <f>ROUND(BK85*[5]QCI!$R$16,2)</f>
        <v>0</v>
      </c>
      <c r="BJ85" s="672">
        <f>BK85-BI85</f>
        <v>0</v>
      </c>
      <c r="BK85" s="674"/>
      <c r="BL85" s="675">
        <f>IF(BO85&lt;&gt;0,(BO85/$F85)*100,0)</f>
        <v>0</v>
      </c>
      <c r="BM85" s="672">
        <f>ROUND(BO85*[5]QCI!$R$16,2)</f>
        <v>0</v>
      </c>
      <c r="BN85" s="672">
        <f>BO85-BM85</f>
        <v>0</v>
      </c>
      <c r="BO85" s="674"/>
      <c r="BP85" s="675">
        <f>IF(BS85&lt;&gt;0,(BS85/$F85)*100,0)</f>
        <v>0</v>
      </c>
      <c r="BQ85" s="672">
        <f>ROUND(BS85*[5]QCI!$R$16,2)</f>
        <v>0</v>
      </c>
      <c r="BR85" s="672">
        <f>BS85-BQ85</f>
        <v>0</v>
      </c>
      <c r="BS85" s="674"/>
      <c r="BT85" s="675">
        <f>IF(BW85&lt;&gt;0,(BW85/$F85)*100,0)</f>
        <v>0</v>
      </c>
      <c r="BU85" s="672">
        <f>ROUND(BW85*[5]QCI!$R$16,2)</f>
        <v>0</v>
      </c>
      <c r="BV85" s="672">
        <f>BW85-BU85</f>
        <v>0</v>
      </c>
      <c r="BW85" s="674"/>
      <c r="BX85" s="675">
        <f>IF(CA85&lt;&gt;0,(CA85/$F85)*100,0)</f>
        <v>0</v>
      </c>
      <c r="BY85" s="672">
        <f>ROUND(CA85*[5]QCI!$R$16,2)</f>
        <v>0</v>
      </c>
      <c r="BZ85" s="672">
        <f>CA85-BY85</f>
        <v>0</v>
      </c>
      <c r="CA85" s="674"/>
      <c r="CB85" s="675">
        <f>IF(CE85&lt;&gt;0,(CE85/$F85)*100,0)</f>
        <v>0</v>
      </c>
      <c r="CC85" s="672">
        <f>ROUND(CE85*[5]QCI!$R$16,2)</f>
        <v>0</v>
      </c>
      <c r="CD85" s="672">
        <f>CE85-CC85</f>
        <v>0</v>
      </c>
      <c r="CE85" s="674"/>
      <c r="CF85" s="675">
        <f>IF(CI85&lt;&gt;0,(CI85/$F85)*100,0)</f>
        <v>0</v>
      </c>
      <c r="CG85" s="672">
        <f>ROUND(CI85*[5]QCI!$R$16,2)</f>
        <v>0</v>
      </c>
      <c r="CH85" s="672">
        <f>CI85-CG85</f>
        <v>0</v>
      </c>
      <c r="CI85" s="674"/>
      <c r="CJ85" s="675">
        <f>IF(CM85&lt;&gt;0,(CM85/$F85)*100,0)</f>
        <v>0</v>
      </c>
      <c r="CK85" s="672">
        <f>ROUND(CM85*[5]QCI!$R$16,2)</f>
        <v>0</v>
      </c>
      <c r="CL85" s="672">
        <f>CM85-CK85</f>
        <v>0</v>
      </c>
      <c r="CM85" s="674"/>
      <c r="CN85" s="675">
        <f>IF(CQ85&lt;&gt;0,(CQ85/$F85)*100,0)</f>
        <v>0</v>
      </c>
      <c r="CO85" s="672">
        <f>ROUND(CQ85*[5]QCI!$R$16,2)</f>
        <v>0</v>
      </c>
      <c r="CP85" s="672">
        <f>CQ85-CO85</f>
        <v>0</v>
      </c>
      <c r="CQ85" s="674"/>
      <c r="CR85" s="675">
        <f>IF(CU85&lt;&gt;0,(CU85/$F85)*100,0)</f>
        <v>0</v>
      </c>
      <c r="CS85" s="672">
        <f>ROUND(CU85*[5]QCI!$R$16,2)</f>
        <v>0</v>
      </c>
      <c r="CT85" s="672">
        <f>CU85-CS85</f>
        <v>0</v>
      </c>
      <c r="CU85" s="674"/>
      <c r="CV85" s="675">
        <f>IF(CY85&lt;&gt;0,(CY85/$F85)*100,0)</f>
        <v>0</v>
      </c>
      <c r="CW85" s="672">
        <f>ROUND(CY85*[5]QCI!$R$16,2)</f>
        <v>0</v>
      </c>
      <c r="CX85" s="672">
        <f>CY85-CW85</f>
        <v>0</v>
      </c>
      <c r="CY85" s="674"/>
      <c r="CZ85" s="675">
        <f>IF(DC85&lt;&gt;0,(DC85/$F85)*100,0)</f>
        <v>0</v>
      </c>
      <c r="DA85" s="672">
        <f>ROUND(DC85*[5]QCI!$R$16,2)</f>
        <v>0</v>
      </c>
      <c r="DB85" s="672">
        <f>DC85-DA85</f>
        <v>0</v>
      </c>
      <c r="DC85" s="674"/>
      <c r="DD85" s="571"/>
      <c r="DE85" s="571"/>
      <c r="DF85" s="571"/>
      <c r="DG85" s="571"/>
      <c r="DH85" s="571"/>
      <c r="DI85" s="571"/>
      <c r="DJ85" s="571"/>
      <c r="DK85" s="571"/>
    </row>
    <row r="86" spans="2:115" ht="12.75" customHeight="1">
      <c r="B86" s="688"/>
      <c r="C86" s="650"/>
      <c r="D86" s="676" t="s">
        <v>679</v>
      </c>
      <c r="E86" s="677" t="s">
        <v>680</v>
      </c>
      <c r="F86" s="678" t="e">
        <f>IF(F85=0,F83,F85)</f>
        <v>#REF!</v>
      </c>
      <c r="G86" s="679"/>
      <c r="H86" s="680"/>
      <c r="I86" s="681"/>
      <c r="J86" s="681"/>
      <c r="K86" s="682"/>
      <c r="L86" s="683">
        <f t="shared" ref="L86:BW86" si="70">L85+H86</f>
        <v>0</v>
      </c>
      <c r="M86" s="683">
        <f t="shared" si="70"/>
        <v>0</v>
      </c>
      <c r="N86" s="684">
        <f t="shared" si="70"/>
        <v>0</v>
      </c>
      <c r="O86" s="685">
        <f t="shared" si="70"/>
        <v>0</v>
      </c>
      <c r="P86" s="686">
        <f t="shared" si="70"/>
        <v>0</v>
      </c>
      <c r="Q86" s="683">
        <f t="shared" si="70"/>
        <v>0</v>
      </c>
      <c r="R86" s="683">
        <f t="shared" si="70"/>
        <v>0</v>
      </c>
      <c r="S86" s="685">
        <f t="shared" si="70"/>
        <v>0</v>
      </c>
      <c r="T86" s="686">
        <f t="shared" si="70"/>
        <v>0</v>
      </c>
      <c r="U86" s="683">
        <f t="shared" si="70"/>
        <v>0</v>
      </c>
      <c r="V86" s="683">
        <f t="shared" si="70"/>
        <v>0</v>
      </c>
      <c r="W86" s="685">
        <f t="shared" si="70"/>
        <v>0</v>
      </c>
      <c r="X86" s="686">
        <f t="shared" si="70"/>
        <v>0</v>
      </c>
      <c r="Y86" s="683">
        <f t="shared" si="70"/>
        <v>0</v>
      </c>
      <c r="Z86" s="683">
        <f t="shared" si="70"/>
        <v>0</v>
      </c>
      <c r="AA86" s="685">
        <f t="shared" si="70"/>
        <v>0</v>
      </c>
      <c r="AB86" s="686">
        <f t="shared" si="70"/>
        <v>0</v>
      </c>
      <c r="AC86" s="683">
        <f t="shared" si="70"/>
        <v>0</v>
      </c>
      <c r="AD86" s="683">
        <f t="shared" si="70"/>
        <v>0</v>
      </c>
      <c r="AE86" s="685">
        <f t="shared" si="70"/>
        <v>0</v>
      </c>
      <c r="AF86" s="686">
        <f t="shared" si="70"/>
        <v>0</v>
      </c>
      <c r="AG86" s="683">
        <f t="shared" si="70"/>
        <v>0</v>
      </c>
      <c r="AH86" s="683">
        <f t="shared" si="70"/>
        <v>0</v>
      </c>
      <c r="AI86" s="685">
        <f t="shared" si="70"/>
        <v>0</v>
      </c>
      <c r="AJ86" s="686">
        <f t="shared" si="70"/>
        <v>0</v>
      </c>
      <c r="AK86" s="683">
        <f t="shared" si="70"/>
        <v>0</v>
      </c>
      <c r="AL86" s="683">
        <f t="shared" si="70"/>
        <v>0</v>
      </c>
      <c r="AM86" s="685">
        <f t="shared" si="70"/>
        <v>0</v>
      </c>
      <c r="AN86" s="686">
        <f t="shared" si="70"/>
        <v>0</v>
      </c>
      <c r="AO86" s="683">
        <f t="shared" si="70"/>
        <v>0</v>
      </c>
      <c r="AP86" s="683">
        <f t="shared" si="70"/>
        <v>0</v>
      </c>
      <c r="AQ86" s="685">
        <f t="shared" si="70"/>
        <v>0</v>
      </c>
      <c r="AR86" s="686">
        <f t="shared" si="70"/>
        <v>0</v>
      </c>
      <c r="AS86" s="683">
        <f t="shared" si="70"/>
        <v>0</v>
      </c>
      <c r="AT86" s="683">
        <f t="shared" si="70"/>
        <v>0</v>
      </c>
      <c r="AU86" s="685">
        <f t="shared" si="70"/>
        <v>0</v>
      </c>
      <c r="AV86" s="686">
        <f t="shared" si="70"/>
        <v>0</v>
      </c>
      <c r="AW86" s="683">
        <f t="shared" si="70"/>
        <v>0</v>
      </c>
      <c r="AX86" s="683">
        <f t="shared" si="70"/>
        <v>0</v>
      </c>
      <c r="AY86" s="685">
        <f t="shared" si="70"/>
        <v>0</v>
      </c>
      <c r="AZ86" s="686">
        <f t="shared" si="70"/>
        <v>0</v>
      </c>
      <c r="BA86" s="683">
        <f t="shared" si="70"/>
        <v>0</v>
      </c>
      <c r="BB86" s="683">
        <f t="shared" si="70"/>
        <v>0</v>
      </c>
      <c r="BC86" s="685">
        <f t="shared" si="70"/>
        <v>0</v>
      </c>
      <c r="BD86" s="686">
        <f t="shared" si="70"/>
        <v>0</v>
      </c>
      <c r="BE86" s="683">
        <f t="shared" si="70"/>
        <v>0</v>
      </c>
      <c r="BF86" s="683">
        <f t="shared" si="70"/>
        <v>0</v>
      </c>
      <c r="BG86" s="685">
        <f t="shared" si="70"/>
        <v>0</v>
      </c>
      <c r="BH86" s="686">
        <f t="shared" si="70"/>
        <v>0</v>
      </c>
      <c r="BI86" s="683">
        <f t="shared" si="70"/>
        <v>0</v>
      </c>
      <c r="BJ86" s="683">
        <f t="shared" si="70"/>
        <v>0</v>
      </c>
      <c r="BK86" s="685">
        <f t="shared" si="70"/>
        <v>0</v>
      </c>
      <c r="BL86" s="686">
        <f t="shared" si="70"/>
        <v>0</v>
      </c>
      <c r="BM86" s="683">
        <f t="shared" si="70"/>
        <v>0</v>
      </c>
      <c r="BN86" s="683">
        <f t="shared" si="70"/>
        <v>0</v>
      </c>
      <c r="BO86" s="685">
        <f t="shared" si="70"/>
        <v>0</v>
      </c>
      <c r="BP86" s="686">
        <f t="shared" si="70"/>
        <v>0</v>
      </c>
      <c r="BQ86" s="683">
        <f t="shared" si="70"/>
        <v>0</v>
      </c>
      <c r="BR86" s="683">
        <f t="shared" si="70"/>
        <v>0</v>
      </c>
      <c r="BS86" s="685">
        <f t="shared" si="70"/>
        <v>0</v>
      </c>
      <c r="BT86" s="686">
        <f t="shared" si="70"/>
        <v>0</v>
      </c>
      <c r="BU86" s="683">
        <f t="shared" si="70"/>
        <v>0</v>
      </c>
      <c r="BV86" s="683">
        <f t="shared" si="70"/>
        <v>0</v>
      </c>
      <c r="BW86" s="685">
        <f t="shared" si="70"/>
        <v>0</v>
      </c>
      <c r="BX86" s="686">
        <f t="shared" ref="BX86:DC86" si="71">BX85+BT86</f>
        <v>0</v>
      </c>
      <c r="BY86" s="683">
        <f t="shared" si="71"/>
        <v>0</v>
      </c>
      <c r="BZ86" s="683">
        <f t="shared" si="71"/>
        <v>0</v>
      </c>
      <c r="CA86" s="685">
        <f t="shared" si="71"/>
        <v>0</v>
      </c>
      <c r="CB86" s="686">
        <f t="shared" si="71"/>
        <v>0</v>
      </c>
      <c r="CC86" s="683">
        <f t="shared" si="71"/>
        <v>0</v>
      </c>
      <c r="CD86" s="683">
        <f t="shared" si="71"/>
        <v>0</v>
      </c>
      <c r="CE86" s="685">
        <f t="shared" si="71"/>
        <v>0</v>
      </c>
      <c r="CF86" s="686">
        <f t="shared" si="71"/>
        <v>0</v>
      </c>
      <c r="CG86" s="683">
        <f t="shared" si="71"/>
        <v>0</v>
      </c>
      <c r="CH86" s="683">
        <f t="shared" si="71"/>
        <v>0</v>
      </c>
      <c r="CI86" s="685">
        <f t="shared" si="71"/>
        <v>0</v>
      </c>
      <c r="CJ86" s="686">
        <f t="shared" si="71"/>
        <v>0</v>
      </c>
      <c r="CK86" s="683">
        <f t="shared" si="71"/>
        <v>0</v>
      </c>
      <c r="CL86" s="683">
        <f t="shared" si="71"/>
        <v>0</v>
      </c>
      <c r="CM86" s="685">
        <f t="shared" si="71"/>
        <v>0</v>
      </c>
      <c r="CN86" s="686">
        <f t="shared" si="71"/>
        <v>0</v>
      </c>
      <c r="CO86" s="683">
        <f t="shared" si="71"/>
        <v>0</v>
      </c>
      <c r="CP86" s="683">
        <f t="shared" si="71"/>
        <v>0</v>
      </c>
      <c r="CQ86" s="685">
        <f t="shared" si="71"/>
        <v>0</v>
      </c>
      <c r="CR86" s="686">
        <f t="shared" si="71"/>
        <v>0</v>
      </c>
      <c r="CS86" s="683">
        <f t="shared" si="71"/>
        <v>0</v>
      </c>
      <c r="CT86" s="683">
        <f t="shared" si="71"/>
        <v>0</v>
      </c>
      <c r="CU86" s="685">
        <f t="shared" si="71"/>
        <v>0</v>
      </c>
      <c r="CV86" s="686">
        <f t="shared" si="71"/>
        <v>0</v>
      </c>
      <c r="CW86" s="683">
        <f t="shared" si="71"/>
        <v>0</v>
      </c>
      <c r="CX86" s="683">
        <f t="shared" si="71"/>
        <v>0</v>
      </c>
      <c r="CY86" s="685">
        <f t="shared" si="71"/>
        <v>0</v>
      </c>
      <c r="CZ86" s="686">
        <f t="shared" si="71"/>
        <v>0</v>
      </c>
      <c r="DA86" s="683">
        <f t="shared" si="71"/>
        <v>0</v>
      </c>
      <c r="DB86" s="683">
        <f t="shared" si="71"/>
        <v>0</v>
      </c>
      <c r="DC86" s="685">
        <f t="shared" si="71"/>
        <v>0</v>
      </c>
      <c r="DD86" s="571"/>
      <c r="DE86" s="571"/>
      <c r="DF86" s="571"/>
      <c r="DG86" s="571"/>
      <c r="DH86" s="571"/>
      <c r="DI86" s="571"/>
      <c r="DJ86" s="571"/>
      <c r="DK86" s="571"/>
    </row>
    <row r="87" spans="2:115" ht="12.75" customHeight="1">
      <c r="B87" s="633">
        <v>19</v>
      </c>
      <c r="C87" s="687" t="e">
        <f>[5]QCI!C86</f>
        <v>#REF!</v>
      </c>
      <c r="D87" s="635" t="s">
        <v>674</v>
      </c>
      <c r="E87" s="636" t="s">
        <v>675</v>
      </c>
      <c r="F87" s="637" t="e">
        <f>[5]QCI!Y86</f>
        <v>#REF!</v>
      </c>
      <c r="G87" s="638" t="e">
        <f>'[5]Percentuais do Cronograma'!G32</f>
        <v>#REF!</v>
      </c>
      <c r="H87" s="639"/>
      <c r="I87" s="640"/>
      <c r="J87" s="640"/>
      <c r="K87" s="641"/>
      <c r="L87" s="642" t="e">
        <f>'[5]Percentuais do Cronograma'!H32</f>
        <v>#REF!</v>
      </c>
      <c r="M87" s="643" t="e">
        <f>L87*[5]QCI!$Y86*[5]QCI!$R86/100</f>
        <v>#REF!</v>
      </c>
      <c r="N87" s="644" t="e">
        <f>L87/100*[5]QCI!$Y86*([5]QCI!$U86+[5]QCI!$W86)</f>
        <v>#REF!</v>
      </c>
      <c r="O87" s="645" t="e">
        <f>M87+N87</f>
        <v>#REF!</v>
      </c>
      <c r="P87" s="646" t="e">
        <f>'[5]Percentuais do Cronograma'!L32</f>
        <v>#REF!</v>
      </c>
      <c r="Q87" s="647" t="e">
        <f>P87*[5]QCI!$Y86*[5]QCI!$R86/100</f>
        <v>#REF!</v>
      </c>
      <c r="R87" s="647" t="e">
        <f>P87/100*[5]QCI!$Y86*([5]QCI!$U86+[5]QCI!$W86)</f>
        <v>#REF!</v>
      </c>
      <c r="S87" s="648" t="e">
        <f>Q87+R87</f>
        <v>#REF!</v>
      </c>
      <c r="T87" s="646" t="e">
        <f>'[5]Percentuais do Cronograma'!P32</f>
        <v>#REF!</v>
      </c>
      <c r="U87" s="647" t="e">
        <f>T87*[5]QCI!$Y86*[5]QCI!$R86/100</f>
        <v>#REF!</v>
      </c>
      <c r="V87" s="647" t="e">
        <f>T87/100*[5]QCI!$Y86*([5]QCI!$U86+[5]QCI!$W86)</f>
        <v>#REF!</v>
      </c>
      <c r="W87" s="648" t="e">
        <f>U87+V87</f>
        <v>#REF!</v>
      </c>
      <c r="X87" s="646" t="e">
        <f>'[5]Percentuais do Cronograma'!T32</f>
        <v>#REF!</v>
      </c>
      <c r="Y87" s="647" t="e">
        <f>X87*[5]QCI!$Y86*[5]QCI!$R86/100</f>
        <v>#REF!</v>
      </c>
      <c r="Z87" s="647" t="e">
        <f>X87/100*[5]QCI!$Y86*([5]QCI!$U86+[5]QCI!$W86)</f>
        <v>#REF!</v>
      </c>
      <c r="AA87" s="648" t="e">
        <f>Y87+Z87</f>
        <v>#REF!</v>
      </c>
      <c r="AB87" s="646" t="e">
        <f>'[5]Percentuais do Cronograma'!X32</f>
        <v>#REF!</v>
      </c>
      <c r="AC87" s="647" t="e">
        <f>AB87*[5]QCI!$Y86*[5]QCI!$R86/100</f>
        <v>#REF!</v>
      </c>
      <c r="AD87" s="647" t="e">
        <f>AB87/100*[5]QCI!$Y86*([5]QCI!$U86+[5]QCI!$W86)</f>
        <v>#REF!</v>
      </c>
      <c r="AE87" s="648" t="e">
        <f>AC87+AD87</f>
        <v>#REF!</v>
      </c>
      <c r="AF87" s="646" t="e">
        <f>'[5]Percentuais do Cronograma'!AB32</f>
        <v>#REF!</v>
      </c>
      <c r="AG87" s="647" t="e">
        <f>AF87*[5]QCI!$Y86*[5]QCI!$R86/100</f>
        <v>#REF!</v>
      </c>
      <c r="AH87" s="647" t="e">
        <f>AF87/100*[5]QCI!$Y86*([5]QCI!$U86+[5]QCI!$W86)</f>
        <v>#REF!</v>
      </c>
      <c r="AI87" s="648" t="e">
        <f>AG87+AH87</f>
        <v>#REF!</v>
      </c>
      <c r="AJ87" s="646" t="e">
        <f>'[5]Percentuais do Cronograma'!AF32</f>
        <v>#REF!</v>
      </c>
      <c r="AK87" s="647" t="e">
        <f>AJ87*[5]QCI!$Y86*[5]QCI!$R86/100</f>
        <v>#REF!</v>
      </c>
      <c r="AL87" s="647" t="e">
        <f>AJ87/100*[5]QCI!$Y86*([5]QCI!$U86+[5]QCI!$W86)</f>
        <v>#REF!</v>
      </c>
      <c r="AM87" s="648" t="e">
        <f>AK87+AL87</f>
        <v>#REF!</v>
      </c>
      <c r="AN87" s="646" t="e">
        <f>'[5]Percentuais do Cronograma'!AJ32</f>
        <v>#REF!</v>
      </c>
      <c r="AO87" s="647" t="e">
        <f>AN87*[5]QCI!$Y86*[5]QCI!$R86/100</f>
        <v>#REF!</v>
      </c>
      <c r="AP87" s="647" t="e">
        <f>AN87/100*[5]QCI!$Y86*([5]QCI!$U86+[5]QCI!$W86)</f>
        <v>#REF!</v>
      </c>
      <c r="AQ87" s="648" t="e">
        <f>AO87+AP87</f>
        <v>#REF!</v>
      </c>
      <c r="AR87" s="646" t="e">
        <f>'[5]Percentuais do Cronograma'!AN32</f>
        <v>#REF!</v>
      </c>
      <c r="AS87" s="647" t="e">
        <f>AR87*[5]QCI!$Y86*[5]QCI!$R86/100</f>
        <v>#REF!</v>
      </c>
      <c r="AT87" s="647" t="e">
        <f>AR87/100*[5]QCI!$Y86*([5]QCI!$U86+[5]QCI!$W86)</f>
        <v>#REF!</v>
      </c>
      <c r="AU87" s="648" t="e">
        <f>AS87+AT87</f>
        <v>#REF!</v>
      </c>
      <c r="AV87" s="646" t="e">
        <f>'[5]Percentuais do Cronograma'!AR32</f>
        <v>#REF!</v>
      </c>
      <c r="AW87" s="647" t="e">
        <f>AV87*[5]QCI!$Y86*[5]QCI!$R86/100</f>
        <v>#REF!</v>
      </c>
      <c r="AX87" s="647" t="e">
        <f>AV87/100*[5]QCI!$Y86*([5]QCI!$U86+[5]QCI!$W86)</f>
        <v>#REF!</v>
      </c>
      <c r="AY87" s="648" t="e">
        <f>AW87+AX87</f>
        <v>#REF!</v>
      </c>
      <c r="AZ87" s="646" t="e">
        <f>'[5]Percentuais do Cronograma'!AV32</f>
        <v>#REF!</v>
      </c>
      <c r="BA87" s="647" t="e">
        <f>AZ87*[5]QCI!$Y86*[5]QCI!$R86/100</f>
        <v>#REF!</v>
      </c>
      <c r="BB87" s="647" t="e">
        <f>AZ87/100*[5]QCI!$Y86*([5]QCI!$U86+[5]QCI!$W86)</f>
        <v>#REF!</v>
      </c>
      <c r="BC87" s="648" t="e">
        <f>BA87+BB87</f>
        <v>#REF!</v>
      </c>
      <c r="BD87" s="646" t="e">
        <f>'[5]Percentuais do Cronograma'!AZ32</f>
        <v>#REF!</v>
      </c>
      <c r="BE87" s="647" t="e">
        <f>BD87*[5]QCI!$Y86*[5]QCI!$R86/100</f>
        <v>#REF!</v>
      </c>
      <c r="BF87" s="647" t="e">
        <f>BD87/100*[5]QCI!$Y86*([5]QCI!$U86+[5]QCI!$W86)</f>
        <v>#REF!</v>
      </c>
      <c r="BG87" s="648" t="e">
        <f>BE87+BF87</f>
        <v>#REF!</v>
      </c>
      <c r="BH87" s="646" t="e">
        <f>'[5]Percentuais do Cronograma'!BD32</f>
        <v>#REF!</v>
      </c>
      <c r="BI87" s="647" t="e">
        <f>BH87*[5]QCI!$Y86*[5]QCI!$R86/100</f>
        <v>#REF!</v>
      </c>
      <c r="BJ87" s="647" t="e">
        <f>BH87/100*[5]QCI!$Y86*([5]QCI!$U86+[5]QCI!$W86)</f>
        <v>#REF!</v>
      </c>
      <c r="BK87" s="648" t="e">
        <f>BI87+BJ87</f>
        <v>#REF!</v>
      </c>
      <c r="BL87" s="646" t="e">
        <f>'[5]Percentuais do Cronograma'!BH32</f>
        <v>#REF!</v>
      </c>
      <c r="BM87" s="647" t="e">
        <f>BL87*[5]QCI!$Y86*[5]QCI!$R86/100</f>
        <v>#REF!</v>
      </c>
      <c r="BN87" s="647" t="e">
        <f>BL87/100*[5]QCI!$Y86*([5]QCI!$U86+[5]QCI!$W86)</f>
        <v>#REF!</v>
      </c>
      <c r="BO87" s="648" t="e">
        <f>BM87+BN87</f>
        <v>#REF!</v>
      </c>
      <c r="BP87" s="646" t="e">
        <f>'[5]Percentuais do Cronograma'!BL32</f>
        <v>#REF!</v>
      </c>
      <c r="BQ87" s="647" t="e">
        <f>BP87*[5]QCI!$Y86*[5]QCI!$R86/100</f>
        <v>#REF!</v>
      </c>
      <c r="BR87" s="647" t="e">
        <f>BP87/100*[5]QCI!$Y86*([5]QCI!$U86+[5]QCI!$W86)</f>
        <v>#REF!</v>
      </c>
      <c r="BS87" s="648" t="e">
        <f>BQ87+BR87</f>
        <v>#REF!</v>
      </c>
      <c r="BT87" s="646" t="e">
        <f>'[5]Percentuais do Cronograma'!BP32</f>
        <v>#REF!</v>
      </c>
      <c r="BU87" s="647" t="e">
        <f>BT87*[5]QCI!$Y86*[5]QCI!$R86/100</f>
        <v>#REF!</v>
      </c>
      <c r="BV87" s="647" t="e">
        <f>BT87/100*[5]QCI!$Y86*([5]QCI!$U86+[5]QCI!$W86)</f>
        <v>#REF!</v>
      </c>
      <c r="BW87" s="648" t="e">
        <f>BU87+BV87</f>
        <v>#REF!</v>
      </c>
      <c r="BX87" s="646" t="e">
        <f>'[5]Percentuais do Cronograma'!BT32</f>
        <v>#REF!</v>
      </c>
      <c r="BY87" s="647" t="e">
        <f>BX87*[5]QCI!$Y86*[5]QCI!$R86/100</f>
        <v>#REF!</v>
      </c>
      <c r="BZ87" s="647" t="e">
        <f>BX87/100*[5]QCI!$Y86*([5]QCI!$U86+[5]QCI!$W86)</f>
        <v>#REF!</v>
      </c>
      <c r="CA87" s="648" t="e">
        <f>BY87+BZ87</f>
        <v>#REF!</v>
      </c>
      <c r="CB87" s="646" t="e">
        <f>'[5]Percentuais do Cronograma'!BX32</f>
        <v>#REF!</v>
      </c>
      <c r="CC87" s="647" t="e">
        <f>CB87*[5]QCI!$Y86*[5]QCI!$R86/100</f>
        <v>#REF!</v>
      </c>
      <c r="CD87" s="647" t="e">
        <f>CB87/100*[5]QCI!$Y86*([5]QCI!$U86+[5]QCI!$W86)</f>
        <v>#REF!</v>
      </c>
      <c r="CE87" s="648" t="e">
        <f>CC87+CD87</f>
        <v>#REF!</v>
      </c>
      <c r="CF87" s="646" t="e">
        <f>'[5]Percentuais do Cronograma'!CB32</f>
        <v>#REF!</v>
      </c>
      <c r="CG87" s="647" t="e">
        <f>CF87*[5]QCI!$Y86*[5]QCI!$R86/100</f>
        <v>#REF!</v>
      </c>
      <c r="CH87" s="647" t="e">
        <f>CF87/100*[5]QCI!$Y86*([5]QCI!$U86+[5]QCI!$W86)</f>
        <v>#REF!</v>
      </c>
      <c r="CI87" s="648" t="e">
        <f>CG87+CH87</f>
        <v>#REF!</v>
      </c>
      <c r="CJ87" s="646" t="e">
        <f>'[5]Percentuais do Cronograma'!CF32</f>
        <v>#REF!</v>
      </c>
      <c r="CK87" s="647" t="e">
        <f>CJ87*[5]QCI!$Y86*[5]QCI!$R86/100</f>
        <v>#REF!</v>
      </c>
      <c r="CL87" s="647" t="e">
        <f>CJ87/100*[5]QCI!$Y86*([5]QCI!$U86+[5]QCI!$W86)</f>
        <v>#REF!</v>
      </c>
      <c r="CM87" s="648" t="e">
        <f>CK87+CL87</f>
        <v>#REF!</v>
      </c>
      <c r="CN87" s="646" t="e">
        <f>'[5]Percentuais do Cronograma'!CJ32</f>
        <v>#REF!</v>
      </c>
      <c r="CO87" s="647" t="e">
        <f>CN87*[5]QCI!$Y86*[5]QCI!$R86/100</f>
        <v>#REF!</v>
      </c>
      <c r="CP87" s="647" t="e">
        <f>CN87/100*[5]QCI!$Y86*([5]QCI!$U86+[5]QCI!$W86)</f>
        <v>#REF!</v>
      </c>
      <c r="CQ87" s="648" t="e">
        <f>CO87+CP87</f>
        <v>#REF!</v>
      </c>
      <c r="CR87" s="646" t="e">
        <f>'[5]Percentuais do Cronograma'!CN32</f>
        <v>#REF!</v>
      </c>
      <c r="CS87" s="647" t="e">
        <f>CR87*[5]QCI!$Y86*[5]QCI!$R86/100</f>
        <v>#REF!</v>
      </c>
      <c r="CT87" s="647" t="e">
        <f>CR87/100*[5]QCI!$Y86*([5]QCI!$U86+[5]QCI!$W86)</f>
        <v>#REF!</v>
      </c>
      <c r="CU87" s="648" t="e">
        <f>CS87+CT87</f>
        <v>#REF!</v>
      </c>
      <c r="CV87" s="646" t="e">
        <f>'[5]Percentuais do Cronograma'!CR32</f>
        <v>#REF!</v>
      </c>
      <c r="CW87" s="647" t="e">
        <f>CV87*[5]QCI!$Y86*[5]QCI!$R86/100</f>
        <v>#REF!</v>
      </c>
      <c r="CX87" s="647" t="e">
        <f>CV87/100*[5]QCI!$Y86*([5]QCI!$U86+[5]QCI!$W86)</f>
        <v>#REF!</v>
      </c>
      <c r="CY87" s="648" t="e">
        <f>CW87+CX87</f>
        <v>#REF!</v>
      </c>
      <c r="CZ87" s="646" t="e">
        <f>'[5]Percentuais do Cronograma'!CV32</f>
        <v>#REF!</v>
      </c>
      <c r="DA87" s="647" t="e">
        <f>CZ87*[5]QCI!$Y86*[5]QCI!$R86/100</f>
        <v>#REF!</v>
      </c>
      <c r="DB87" s="647" t="e">
        <f>CZ87/100*[5]QCI!$Y86*([5]QCI!$U86+[5]QCI!$W86)</f>
        <v>#REF!</v>
      </c>
      <c r="DC87" s="648" t="e">
        <f>DA87+DB87</f>
        <v>#REF!</v>
      </c>
      <c r="DD87" s="571"/>
      <c r="DE87" s="571"/>
      <c r="DF87" s="571"/>
      <c r="DG87" s="571"/>
      <c r="DH87" s="571"/>
      <c r="DI87" s="571"/>
      <c r="DJ87" s="571"/>
      <c r="DK87" s="571"/>
    </row>
    <row r="88" spans="2:115" ht="12.75" customHeight="1">
      <c r="B88" s="649"/>
      <c r="C88" s="650"/>
      <c r="D88" s="651" t="s">
        <v>674</v>
      </c>
      <c r="E88" s="652" t="s">
        <v>676</v>
      </c>
      <c r="F88" s="653">
        <f>IF(F89&lt;&gt;0,F87-F89,0)</f>
        <v>0</v>
      </c>
      <c r="G88" s="654"/>
      <c r="H88" s="655"/>
      <c r="I88" s="656"/>
      <c r="J88" s="656"/>
      <c r="K88" s="657"/>
      <c r="L88" s="658" t="e">
        <f t="shared" ref="L88:BW88" si="72">L87+H88</f>
        <v>#REF!</v>
      </c>
      <c r="M88" s="658" t="e">
        <f t="shared" si="72"/>
        <v>#REF!</v>
      </c>
      <c r="N88" s="659" t="e">
        <f t="shared" si="72"/>
        <v>#REF!</v>
      </c>
      <c r="O88" s="660" t="e">
        <f t="shared" si="72"/>
        <v>#REF!</v>
      </c>
      <c r="P88" s="661" t="e">
        <f t="shared" si="72"/>
        <v>#REF!</v>
      </c>
      <c r="Q88" s="662" t="e">
        <f t="shared" si="72"/>
        <v>#REF!</v>
      </c>
      <c r="R88" s="663" t="e">
        <f t="shared" si="72"/>
        <v>#REF!</v>
      </c>
      <c r="S88" s="664" t="e">
        <f t="shared" si="72"/>
        <v>#REF!</v>
      </c>
      <c r="T88" s="661" t="e">
        <f t="shared" si="72"/>
        <v>#REF!</v>
      </c>
      <c r="U88" s="662" t="e">
        <f t="shared" si="72"/>
        <v>#REF!</v>
      </c>
      <c r="V88" s="663" t="e">
        <f t="shared" si="72"/>
        <v>#REF!</v>
      </c>
      <c r="W88" s="664" t="e">
        <f t="shared" si="72"/>
        <v>#REF!</v>
      </c>
      <c r="X88" s="661" t="e">
        <f t="shared" si="72"/>
        <v>#REF!</v>
      </c>
      <c r="Y88" s="662" t="e">
        <f t="shared" si="72"/>
        <v>#REF!</v>
      </c>
      <c r="Z88" s="663" t="e">
        <f t="shared" si="72"/>
        <v>#REF!</v>
      </c>
      <c r="AA88" s="664" t="e">
        <f t="shared" si="72"/>
        <v>#REF!</v>
      </c>
      <c r="AB88" s="661" t="e">
        <f t="shared" si="72"/>
        <v>#REF!</v>
      </c>
      <c r="AC88" s="662" t="e">
        <f t="shared" si="72"/>
        <v>#REF!</v>
      </c>
      <c r="AD88" s="663" t="e">
        <f t="shared" si="72"/>
        <v>#REF!</v>
      </c>
      <c r="AE88" s="664" t="e">
        <f t="shared" si="72"/>
        <v>#REF!</v>
      </c>
      <c r="AF88" s="661" t="e">
        <f t="shared" si="72"/>
        <v>#REF!</v>
      </c>
      <c r="AG88" s="662" t="e">
        <f t="shared" si="72"/>
        <v>#REF!</v>
      </c>
      <c r="AH88" s="663" t="e">
        <f t="shared" si="72"/>
        <v>#REF!</v>
      </c>
      <c r="AI88" s="664" t="e">
        <f t="shared" si="72"/>
        <v>#REF!</v>
      </c>
      <c r="AJ88" s="661" t="e">
        <f t="shared" si="72"/>
        <v>#REF!</v>
      </c>
      <c r="AK88" s="662" t="e">
        <f t="shared" si="72"/>
        <v>#REF!</v>
      </c>
      <c r="AL88" s="663" t="e">
        <f t="shared" si="72"/>
        <v>#REF!</v>
      </c>
      <c r="AM88" s="664" t="e">
        <f t="shared" si="72"/>
        <v>#REF!</v>
      </c>
      <c r="AN88" s="661" t="e">
        <f t="shared" si="72"/>
        <v>#REF!</v>
      </c>
      <c r="AO88" s="662" t="e">
        <f t="shared" si="72"/>
        <v>#REF!</v>
      </c>
      <c r="AP88" s="663" t="e">
        <f t="shared" si="72"/>
        <v>#REF!</v>
      </c>
      <c r="AQ88" s="664" t="e">
        <f t="shared" si="72"/>
        <v>#REF!</v>
      </c>
      <c r="AR88" s="661" t="e">
        <f t="shared" si="72"/>
        <v>#REF!</v>
      </c>
      <c r="AS88" s="662" t="e">
        <f t="shared" si="72"/>
        <v>#REF!</v>
      </c>
      <c r="AT88" s="663" t="e">
        <f t="shared" si="72"/>
        <v>#REF!</v>
      </c>
      <c r="AU88" s="664" t="e">
        <f t="shared" si="72"/>
        <v>#REF!</v>
      </c>
      <c r="AV88" s="661" t="e">
        <f t="shared" si="72"/>
        <v>#REF!</v>
      </c>
      <c r="AW88" s="662" t="e">
        <f t="shared" si="72"/>
        <v>#REF!</v>
      </c>
      <c r="AX88" s="663" t="e">
        <f t="shared" si="72"/>
        <v>#REF!</v>
      </c>
      <c r="AY88" s="664" t="e">
        <f t="shared" si="72"/>
        <v>#REF!</v>
      </c>
      <c r="AZ88" s="661" t="e">
        <f t="shared" si="72"/>
        <v>#REF!</v>
      </c>
      <c r="BA88" s="662" t="e">
        <f t="shared" si="72"/>
        <v>#REF!</v>
      </c>
      <c r="BB88" s="663" t="e">
        <f t="shared" si="72"/>
        <v>#REF!</v>
      </c>
      <c r="BC88" s="664" t="e">
        <f t="shared" si="72"/>
        <v>#REF!</v>
      </c>
      <c r="BD88" s="661" t="e">
        <f t="shared" si="72"/>
        <v>#REF!</v>
      </c>
      <c r="BE88" s="662" t="e">
        <f t="shared" si="72"/>
        <v>#REF!</v>
      </c>
      <c r="BF88" s="663" t="e">
        <f t="shared" si="72"/>
        <v>#REF!</v>
      </c>
      <c r="BG88" s="664" t="e">
        <f t="shared" si="72"/>
        <v>#REF!</v>
      </c>
      <c r="BH88" s="661" t="e">
        <f t="shared" si="72"/>
        <v>#REF!</v>
      </c>
      <c r="BI88" s="662" t="e">
        <f t="shared" si="72"/>
        <v>#REF!</v>
      </c>
      <c r="BJ88" s="663" t="e">
        <f t="shared" si="72"/>
        <v>#REF!</v>
      </c>
      <c r="BK88" s="664" t="e">
        <f t="shared" si="72"/>
        <v>#REF!</v>
      </c>
      <c r="BL88" s="661" t="e">
        <f t="shared" si="72"/>
        <v>#REF!</v>
      </c>
      <c r="BM88" s="662" t="e">
        <f t="shared" si="72"/>
        <v>#REF!</v>
      </c>
      <c r="BN88" s="663" t="e">
        <f t="shared" si="72"/>
        <v>#REF!</v>
      </c>
      <c r="BO88" s="664" t="e">
        <f t="shared" si="72"/>
        <v>#REF!</v>
      </c>
      <c r="BP88" s="661" t="e">
        <f t="shared" si="72"/>
        <v>#REF!</v>
      </c>
      <c r="BQ88" s="662" t="e">
        <f t="shared" si="72"/>
        <v>#REF!</v>
      </c>
      <c r="BR88" s="663" t="e">
        <f t="shared" si="72"/>
        <v>#REF!</v>
      </c>
      <c r="BS88" s="664" t="e">
        <f t="shared" si="72"/>
        <v>#REF!</v>
      </c>
      <c r="BT88" s="661" t="e">
        <f t="shared" si="72"/>
        <v>#REF!</v>
      </c>
      <c r="BU88" s="662" t="e">
        <f t="shared" si="72"/>
        <v>#REF!</v>
      </c>
      <c r="BV88" s="663" t="e">
        <f t="shared" si="72"/>
        <v>#REF!</v>
      </c>
      <c r="BW88" s="664" t="e">
        <f t="shared" si="72"/>
        <v>#REF!</v>
      </c>
      <c r="BX88" s="661" t="e">
        <f t="shared" ref="BX88:DC88" si="73">BX87+BT88</f>
        <v>#REF!</v>
      </c>
      <c r="BY88" s="662" t="e">
        <f t="shared" si="73"/>
        <v>#REF!</v>
      </c>
      <c r="BZ88" s="663" t="e">
        <f t="shared" si="73"/>
        <v>#REF!</v>
      </c>
      <c r="CA88" s="664" t="e">
        <f t="shared" si="73"/>
        <v>#REF!</v>
      </c>
      <c r="CB88" s="661" t="e">
        <f t="shared" si="73"/>
        <v>#REF!</v>
      </c>
      <c r="CC88" s="662" t="e">
        <f t="shared" si="73"/>
        <v>#REF!</v>
      </c>
      <c r="CD88" s="663" t="e">
        <f t="shared" si="73"/>
        <v>#REF!</v>
      </c>
      <c r="CE88" s="664" t="e">
        <f t="shared" si="73"/>
        <v>#REF!</v>
      </c>
      <c r="CF88" s="661" t="e">
        <f t="shared" si="73"/>
        <v>#REF!</v>
      </c>
      <c r="CG88" s="662" t="e">
        <f t="shared" si="73"/>
        <v>#REF!</v>
      </c>
      <c r="CH88" s="663" t="e">
        <f t="shared" si="73"/>
        <v>#REF!</v>
      </c>
      <c r="CI88" s="664" t="e">
        <f t="shared" si="73"/>
        <v>#REF!</v>
      </c>
      <c r="CJ88" s="661" t="e">
        <f t="shared" si="73"/>
        <v>#REF!</v>
      </c>
      <c r="CK88" s="662" t="e">
        <f t="shared" si="73"/>
        <v>#REF!</v>
      </c>
      <c r="CL88" s="663" t="e">
        <f t="shared" si="73"/>
        <v>#REF!</v>
      </c>
      <c r="CM88" s="664" t="e">
        <f t="shared" si="73"/>
        <v>#REF!</v>
      </c>
      <c r="CN88" s="661" t="e">
        <f t="shared" si="73"/>
        <v>#REF!</v>
      </c>
      <c r="CO88" s="662" t="e">
        <f t="shared" si="73"/>
        <v>#REF!</v>
      </c>
      <c r="CP88" s="663" t="e">
        <f t="shared" si="73"/>
        <v>#REF!</v>
      </c>
      <c r="CQ88" s="664" t="e">
        <f t="shared" si="73"/>
        <v>#REF!</v>
      </c>
      <c r="CR88" s="661" t="e">
        <f t="shared" si="73"/>
        <v>#REF!</v>
      </c>
      <c r="CS88" s="662" t="e">
        <f t="shared" si="73"/>
        <v>#REF!</v>
      </c>
      <c r="CT88" s="663" t="e">
        <f t="shared" si="73"/>
        <v>#REF!</v>
      </c>
      <c r="CU88" s="664" t="e">
        <f t="shared" si="73"/>
        <v>#REF!</v>
      </c>
      <c r="CV88" s="661" t="e">
        <f t="shared" si="73"/>
        <v>#REF!</v>
      </c>
      <c r="CW88" s="662" t="e">
        <f t="shared" si="73"/>
        <v>#REF!</v>
      </c>
      <c r="CX88" s="663" t="e">
        <f t="shared" si="73"/>
        <v>#REF!</v>
      </c>
      <c r="CY88" s="664" t="e">
        <f t="shared" si="73"/>
        <v>#REF!</v>
      </c>
      <c r="CZ88" s="661" t="e">
        <f t="shared" si="73"/>
        <v>#REF!</v>
      </c>
      <c r="DA88" s="662" t="e">
        <f t="shared" si="73"/>
        <v>#REF!</v>
      </c>
      <c r="DB88" s="663" t="e">
        <f t="shared" si="73"/>
        <v>#REF!</v>
      </c>
      <c r="DC88" s="664" t="e">
        <f t="shared" si="73"/>
        <v>#REF!</v>
      </c>
      <c r="DD88" s="571"/>
      <c r="DE88" s="571"/>
      <c r="DF88" s="571"/>
      <c r="DG88" s="571"/>
      <c r="DH88" s="571"/>
      <c r="DI88" s="571"/>
      <c r="DJ88" s="571"/>
      <c r="DK88" s="571"/>
    </row>
    <row r="89" spans="2:115" ht="12.75" customHeight="1">
      <c r="B89" s="649"/>
      <c r="C89" s="650"/>
      <c r="D89" s="665" t="s">
        <v>677</v>
      </c>
      <c r="E89" s="666" t="s">
        <v>678</v>
      </c>
      <c r="F89" s="667"/>
      <c r="G89" s="668">
        <f>IF(F89=0,0,F89/F$115)</f>
        <v>0</v>
      </c>
      <c r="H89" s="669"/>
      <c r="I89" s="670"/>
      <c r="J89" s="670"/>
      <c r="K89" s="671"/>
      <c r="L89" s="672">
        <f>IF(O89&lt;&gt;0,(O89/$F89)*100,0)</f>
        <v>0</v>
      </c>
      <c r="M89" s="672">
        <f>ROUND(O89*[5]QCI!$R$16,2)</f>
        <v>0</v>
      </c>
      <c r="N89" s="673">
        <f>O89-M89</f>
        <v>0</v>
      </c>
      <c r="O89" s="674"/>
      <c r="P89" s="675">
        <f>IF(S89&lt;&gt;0,(S89/$F89)*100,0)</f>
        <v>0</v>
      </c>
      <c r="Q89" s="672">
        <f>ROUND(S89*[5]QCI!$R$16,2)</f>
        <v>0</v>
      </c>
      <c r="R89" s="672">
        <f>S89-Q89</f>
        <v>0</v>
      </c>
      <c r="S89" s="674"/>
      <c r="T89" s="675">
        <f>IF(W89&lt;&gt;0,(W89/$F89)*100,0)</f>
        <v>0</v>
      </c>
      <c r="U89" s="672">
        <f>ROUND(W89*[5]QCI!$R$16,2)</f>
        <v>0</v>
      </c>
      <c r="V89" s="672">
        <f>W89-U89</f>
        <v>0</v>
      </c>
      <c r="W89" s="674"/>
      <c r="X89" s="675">
        <f>IF(AA89&lt;&gt;0,(AA89/$F89)*100,0)</f>
        <v>0</v>
      </c>
      <c r="Y89" s="672">
        <f>ROUND(AA89*[5]QCI!$R$16,2)</f>
        <v>0</v>
      </c>
      <c r="Z89" s="672">
        <f>AA89-Y89</f>
        <v>0</v>
      </c>
      <c r="AA89" s="674"/>
      <c r="AB89" s="675">
        <f>IF(AE89&lt;&gt;0,(AE89/$F89)*100,0)</f>
        <v>0</v>
      </c>
      <c r="AC89" s="672">
        <f>ROUND(AE89*[5]QCI!$R$16,2)</f>
        <v>0</v>
      </c>
      <c r="AD89" s="672">
        <f>AE89-AC89</f>
        <v>0</v>
      </c>
      <c r="AE89" s="674"/>
      <c r="AF89" s="675">
        <f>IF(AI89&lt;&gt;0,(AI89/$F89)*100,0)</f>
        <v>0</v>
      </c>
      <c r="AG89" s="672">
        <f>ROUND(AI89*[5]QCI!$R$16,2)</f>
        <v>0</v>
      </c>
      <c r="AH89" s="672">
        <f>AI89-AG89</f>
        <v>0</v>
      </c>
      <c r="AI89" s="674"/>
      <c r="AJ89" s="675">
        <f>IF(AM89&lt;&gt;0,(AM89/$F89)*100,0)</f>
        <v>0</v>
      </c>
      <c r="AK89" s="672">
        <f>ROUND(AM89*[5]QCI!$R$16,2)</f>
        <v>0</v>
      </c>
      <c r="AL89" s="672">
        <f>AM89-AK89</f>
        <v>0</v>
      </c>
      <c r="AM89" s="674"/>
      <c r="AN89" s="675">
        <f>IF(AQ89&lt;&gt;0,(AQ89/$F89)*100,0)</f>
        <v>0</v>
      </c>
      <c r="AO89" s="672">
        <f>ROUND(AQ89*[5]QCI!$R$16,2)</f>
        <v>0</v>
      </c>
      <c r="AP89" s="672">
        <f>AQ89-AO89</f>
        <v>0</v>
      </c>
      <c r="AQ89" s="674"/>
      <c r="AR89" s="675">
        <f>IF(AU89&lt;&gt;0,(AU89/$F89)*100,0)</f>
        <v>0</v>
      </c>
      <c r="AS89" s="672">
        <f>ROUND(AU89*[5]QCI!$R$16,2)</f>
        <v>0</v>
      </c>
      <c r="AT89" s="672">
        <f>AU89-AS89</f>
        <v>0</v>
      </c>
      <c r="AU89" s="674"/>
      <c r="AV89" s="675">
        <f>IF(AY89&lt;&gt;0,(AY89/$F89)*100,0)</f>
        <v>0</v>
      </c>
      <c r="AW89" s="672">
        <f>ROUND(AY89*[5]QCI!$R$16,2)</f>
        <v>0</v>
      </c>
      <c r="AX89" s="672">
        <f>AY89-AW89</f>
        <v>0</v>
      </c>
      <c r="AY89" s="674"/>
      <c r="AZ89" s="675">
        <f>IF(BC89&lt;&gt;0,(BC89/$F89)*100,0)</f>
        <v>0</v>
      </c>
      <c r="BA89" s="672">
        <f>ROUND(BC89*[5]QCI!$R$16,2)</f>
        <v>0</v>
      </c>
      <c r="BB89" s="672">
        <f>BC89-BA89</f>
        <v>0</v>
      </c>
      <c r="BC89" s="674"/>
      <c r="BD89" s="675">
        <f>IF(BG89&lt;&gt;0,(BG89/$F89)*100,0)</f>
        <v>0</v>
      </c>
      <c r="BE89" s="672">
        <f>ROUND(BG89*[5]QCI!$R$16,2)</f>
        <v>0</v>
      </c>
      <c r="BF89" s="672">
        <f>BG89-BE89</f>
        <v>0</v>
      </c>
      <c r="BG89" s="674"/>
      <c r="BH89" s="675">
        <f>IF(BK89&lt;&gt;0,(BK89/$F89)*100,0)</f>
        <v>0</v>
      </c>
      <c r="BI89" s="672">
        <f>ROUND(BK89*[5]QCI!$R$16,2)</f>
        <v>0</v>
      </c>
      <c r="BJ89" s="672">
        <f>BK89-BI89</f>
        <v>0</v>
      </c>
      <c r="BK89" s="674"/>
      <c r="BL89" s="675">
        <f>IF(BO89&lt;&gt;0,(BO89/$F89)*100,0)</f>
        <v>0</v>
      </c>
      <c r="BM89" s="672">
        <f>ROUND(BO89*[5]QCI!$R$16,2)</f>
        <v>0</v>
      </c>
      <c r="BN89" s="672">
        <f>BO89-BM89</f>
        <v>0</v>
      </c>
      <c r="BO89" s="674"/>
      <c r="BP89" s="675">
        <f>IF(BS89&lt;&gt;0,(BS89/$F89)*100,0)</f>
        <v>0</v>
      </c>
      <c r="BQ89" s="672">
        <f>ROUND(BS89*[5]QCI!$R$16,2)</f>
        <v>0</v>
      </c>
      <c r="BR89" s="672">
        <f>BS89-BQ89</f>
        <v>0</v>
      </c>
      <c r="BS89" s="674"/>
      <c r="BT89" s="675">
        <f>IF(BW89&lt;&gt;0,(BW89/$F89)*100,0)</f>
        <v>0</v>
      </c>
      <c r="BU89" s="672">
        <f>ROUND(BW89*[5]QCI!$R$16,2)</f>
        <v>0</v>
      </c>
      <c r="BV89" s="672">
        <f>BW89-BU89</f>
        <v>0</v>
      </c>
      <c r="BW89" s="674"/>
      <c r="BX89" s="675">
        <f>IF(CA89&lt;&gt;0,(CA89/$F89)*100,0)</f>
        <v>0</v>
      </c>
      <c r="BY89" s="672">
        <f>ROUND(CA89*[5]QCI!$R$16,2)</f>
        <v>0</v>
      </c>
      <c r="BZ89" s="672">
        <f>CA89-BY89</f>
        <v>0</v>
      </c>
      <c r="CA89" s="674"/>
      <c r="CB89" s="675">
        <f>IF(CE89&lt;&gt;0,(CE89/$F89)*100,0)</f>
        <v>0</v>
      </c>
      <c r="CC89" s="672">
        <f>ROUND(CE89*[5]QCI!$R$16,2)</f>
        <v>0</v>
      </c>
      <c r="CD89" s="672">
        <f>CE89-CC89</f>
        <v>0</v>
      </c>
      <c r="CE89" s="674"/>
      <c r="CF89" s="675">
        <f>IF(CI89&lt;&gt;0,(CI89/$F89)*100,0)</f>
        <v>0</v>
      </c>
      <c r="CG89" s="672">
        <f>ROUND(CI89*[5]QCI!$R$16,2)</f>
        <v>0</v>
      </c>
      <c r="CH89" s="672">
        <f>CI89-CG89</f>
        <v>0</v>
      </c>
      <c r="CI89" s="674"/>
      <c r="CJ89" s="675">
        <f>IF(CM89&lt;&gt;0,(CM89/$F89)*100,0)</f>
        <v>0</v>
      </c>
      <c r="CK89" s="672">
        <f>ROUND(CM89*[5]QCI!$R$16,2)</f>
        <v>0</v>
      </c>
      <c r="CL89" s="672">
        <f>CM89-CK89</f>
        <v>0</v>
      </c>
      <c r="CM89" s="674"/>
      <c r="CN89" s="675">
        <f>IF(CQ89&lt;&gt;0,(CQ89/$F89)*100,0)</f>
        <v>0</v>
      </c>
      <c r="CO89" s="672">
        <f>ROUND(CQ89*[5]QCI!$R$16,2)</f>
        <v>0</v>
      </c>
      <c r="CP89" s="672">
        <f>CQ89-CO89</f>
        <v>0</v>
      </c>
      <c r="CQ89" s="674"/>
      <c r="CR89" s="675">
        <f>IF(CU89&lt;&gt;0,(CU89/$F89)*100,0)</f>
        <v>0</v>
      </c>
      <c r="CS89" s="672">
        <f>ROUND(CU89*[5]QCI!$R$16,2)</f>
        <v>0</v>
      </c>
      <c r="CT89" s="672">
        <f>CU89-CS89</f>
        <v>0</v>
      </c>
      <c r="CU89" s="674"/>
      <c r="CV89" s="675">
        <f>IF(CY89&lt;&gt;0,(CY89/$F89)*100,0)</f>
        <v>0</v>
      </c>
      <c r="CW89" s="672">
        <f>ROUND(CY89*[5]QCI!$R$16,2)</f>
        <v>0</v>
      </c>
      <c r="CX89" s="672">
        <f>CY89-CW89</f>
        <v>0</v>
      </c>
      <c r="CY89" s="674"/>
      <c r="CZ89" s="675">
        <f>IF(DC89&lt;&gt;0,(DC89/$F89)*100,0)</f>
        <v>0</v>
      </c>
      <c r="DA89" s="672">
        <f>ROUND(DC89*[5]QCI!$R$16,2)</f>
        <v>0</v>
      </c>
      <c r="DB89" s="672">
        <f>DC89-DA89</f>
        <v>0</v>
      </c>
      <c r="DC89" s="674"/>
      <c r="DD89" s="571"/>
      <c r="DE89" s="571"/>
      <c r="DF89" s="571"/>
      <c r="DG89" s="571"/>
      <c r="DH89" s="571"/>
      <c r="DI89" s="571"/>
      <c r="DJ89" s="571"/>
      <c r="DK89" s="571"/>
    </row>
    <row r="90" spans="2:115" ht="12.75" customHeight="1">
      <c r="B90" s="688"/>
      <c r="C90" s="650"/>
      <c r="D90" s="676" t="s">
        <v>679</v>
      </c>
      <c r="E90" s="677" t="s">
        <v>680</v>
      </c>
      <c r="F90" s="678" t="e">
        <f>IF(F89=0,F87,F89)</f>
        <v>#REF!</v>
      </c>
      <c r="G90" s="679"/>
      <c r="H90" s="680"/>
      <c r="I90" s="681"/>
      <c r="J90" s="681"/>
      <c r="K90" s="682"/>
      <c r="L90" s="683">
        <f t="shared" ref="L90:BW90" si="74">L89+H90</f>
        <v>0</v>
      </c>
      <c r="M90" s="683">
        <f t="shared" si="74"/>
        <v>0</v>
      </c>
      <c r="N90" s="684">
        <f t="shared" si="74"/>
        <v>0</v>
      </c>
      <c r="O90" s="685">
        <f t="shared" si="74"/>
        <v>0</v>
      </c>
      <c r="P90" s="686">
        <f t="shared" si="74"/>
        <v>0</v>
      </c>
      <c r="Q90" s="683">
        <f t="shared" si="74"/>
        <v>0</v>
      </c>
      <c r="R90" s="683">
        <f t="shared" si="74"/>
        <v>0</v>
      </c>
      <c r="S90" s="685">
        <f t="shared" si="74"/>
        <v>0</v>
      </c>
      <c r="T90" s="686">
        <f t="shared" si="74"/>
        <v>0</v>
      </c>
      <c r="U90" s="683">
        <f t="shared" si="74"/>
        <v>0</v>
      </c>
      <c r="V90" s="683">
        <f t="shared" si="74"/>
        <v>0</v>
      </c>
      <c r="W90" s="685">
        <f t="shared" si="74"/>
        <v>0</v>
      </c>
      <c r="X90" s="686">
        <f t="shared" si="74"/>
        <v>0</v>
      </c>
      <c r="Y90" s="683">
        <f t="shared" si="74"/>
        <v>0</v>
      </c>
      <c r="Z90" s="683">
        <f t="shared" si="74"/>
        <v>0</v>
      </c>
      <c r="AA90" s="685">
        <f t="shared" si="74"/>
        <v>0</v>
      </c>
      <c r="AB90" s="686">
        <f t="shared" si="74"/>
        <v>0</v>
      </c>
      <c r="AC90" s="683">
        <f t="shared" si="74"/>
        <v>0</v>
      </c>
      <c r="AD90" s="683">
        <f t="shared" si="74"/>
        <v>0</v>
      </c>
      <c r="AE90" s="685">
        <f t="shared" si="74"/>
        <v>0</v>
      </c>
      <c r="AF90" s="686">
        <f t="shared" si="74"/>
        <v>0</v>
      </c>
      <c r="AG90" s="683">
        <f t="shared" si="74"/>
        <v>0</v>
      </c>
      <c r="AH90" s="683">
        <f t="shared" si="74"/>
        <v>0</v>
      </c>
      <c r="AI90" s="685">
        <f t="shared" si="74"/>
        <v>0</v>
      </c>
      <c r="AJ90" s="686">
        <f t="shared" si="74"/>
        <v>0</v>
      </c>
      <c r="AK90" s="683">
        <f t="shared" si="74"/>
        <v>0</v>
      </c>
      <c r="AL90" s="683">
        <f t="shared" si="74"/>
        <v>0</v>
      </c>
      <c r="AM90" s="685">
        <f t="shared" si="74"/>
        <v>0</v>
      </c>
      <c r="AN90" s="686">
        <f t="shared" si="74"/>
        <v>0</v>
      </c>
      <c r="AO90" s="683">
        <f t="shared" si="74"/>
        <v>0</v>
      </c>
      <c r="AP90" s="683">
        <f t="shared" si="74"/>
        <v>0</v>
      </c>
      <c r="AQ90" s="685">
        <f t="shared" si="74"/>
        <v>0</v>
      </c>
      <c r="AR90" s="686">
        <f t="shared" si="74"/>
        <v>0</v>
      </c>
      <c r="AS90" s="683">
        <f t="shared" si="74"/>
        <v>0</v>
      </c>
      <c r="AT90" s="683">
        <f t="shared" si="74"/>
        <v>0</v>
      </c>
      <c r="AU90" s="685">
        <f t="shared" si="74"/>
        <v>0</v>
      </c>
      <c r="AV90" s="686">
        <f t="shared" si="74"/>
        <v>0</v>
      </c>
      <c r="AW90" s="683">
        <f t="shared" si="74"/>
        <v>0</v>
      </c>
      <c r="AX90" s="683">
        <f t="shared" si="74"/>
        <v>0</v>
      </c>
      <c r="AY90" s="685">
        <f t="shared" si="74"/>
        <v>0</v>
      </c>
      <c r="AZ90" s="686">
        <f t="shared" si="74"/>
        <v>0</v>
      </c>
      <c r="BA90" s="683">
        <f t="shared" si="74"/>
        <v>0</v>
      </c>
      <c r="BB90" s="683">
        <f t="shared" si="74"/>
        <v>0</v>
      </c>
      <c r="BC90" s="685">
        <f t="shared" si="74"/>
        <v>0</v>
      </c>
      <c r="BD90" s="686">
        <f t="shared" si="74"/>
        <v>0</v>
      </c>
      <c r="BE90" s="683">
        <f t="shared" si="74"/>
        <v>0</v>
      </c>
      <c r="BF90" s="683">
        <f t="shared" si="74"/>
        <v>0</v>
      </c>
      <c r="BG90" s="685">
        <f t="shared" si="74"/>
        <v>0</v>
      </c>
      <c r="BH90" s="686">
        <f t="shared" si="74"/>
        <v>0</v>
      </c>
      <c r="BI90" s="683">
        <f t="shared" si="74"/>
        <v>0</v>
      </c>
      <c r="BJ90" s="683">
        <f t="shared" si="74"/>
        <v>0</v>
      </c>
      <c r="BK90" s="685">
        <f t="shared" si="74"/>
        <v>0</v>
      </c>
      <c r="BL90" s="686">
        <f t="shared" si="74"/>
        <v>0</v>
      </c>
      <c r="BM90" s="683">
        <f t="shared" si="74"/>
        <v>0</v>
      </c>
      <c r="BN90" s="683">
        <f t="shared" si="74"/>
        <v>0</v>
      </c>
      <c r="BO90" s="685">
        <f t="shared" si="74"/>
        <v>0</v>
      </c>
      <c r="BP90" s="686">
        <f t="shared" si="74"/>
        <v>0</v>
      </c>
      <c r="BQ90" s="683">
        <f t="shared" si="74"/>
        <v>0</v>
      </c>
      <c r="BR90" s="683">
        <f t="shared" si="74"/>
        <v>0</v>
      </c>
      <c r="BS90" s="685">
        <f t="shared" si="74"/>
        <v>0</v>
      </c>
      <c r="BT90" s="686">
        <f t="shared" si="74"/>
        <v>0</v>
      </c>
      <c r="BU90" s="683">
        <f t="shared" si="74"/>
        <v>0</v>
      </c>
      <c r="BV90" s="683">
        <f t="shared" si="74"/>
        <v>0</v>
      </c>
      <c r="BW90" s="685">
        <f t="shared" si="74"/>
        <v>0</v>
      </c>
      <c r="BX90" s="686">
        <f t="shared" ref="BX90:DC90" si="75">BX89+BT90</f>
        <v>0</v>
      </c>
      <c r="BY90" s="683">
        <f t="shared" si="75"/>
        <v>0</v>
      </c>
      <c r="BZ90" s="683">
        <f t="shared" si="75"/>
        <v>0</v>
      </c>
      <c r="CA90" s="685">
        <f t="shared" si="75"/>
        <v>0</v>
      </c>
      <c r="CB90" s="686">
        <f t="shared" si="75"/>
        <v>0</v>
      </c>
      <c r="CC90" s="683">
        <f t="shared" si="75"/>
        <v>0</v>
      </c>
      <c r="CD90" s="683">
        <f t="shared" si="75"/>
        <v>0</v>
      </c>
      <c r="CE90" s="685">
        <f t="shared" si="75"/>
        <v>0</v>
      </c>
      <c r="CF90" s="686">
        <f t="shared" si="75"/>
        <v>0</v>
      </c>
      <c r="CG90" s="683">
        <f t="shared" si="75"/>
        <v>0</v>
      </c>
      <c r="CH90" s="683">
        <f t="shared" si="75"/>
        <v>0</v>
      </c>
      <c r="CI90" s="685">
        <f t="shared" si="75"/>
        <v>0</v>
      </c>
      <c r="CJ90" s="686">
        <f t="shared" si="75"/>
        <v>0</v>
      </c>
      <c r="CK90" s="683">
        <f t="shared" si="75"/>
        <v>0</v>
      </c>
      <c r="CL90" s="683">
        <f t="shared" si="75"/>
        <v>0</v>
      </c>
      <c r="CM90" s="685">
        <f t="shared" si="75"/>
        <v>0</v>
      </c>
      <c r="CN90" s="686">
        <f t="shared" si="75"/>
        <v>0</v>
      </c>
      <c r="CO90" s="683">
        <f t="shared" si="75"/>
        <v>0</v>
      </c>
      <c r="CP90" s="683">
        <f t="shared" si="75"/>
        <v>0</v>
      </c>
      <c r="CQ90" s="685">
        <f t="shared" si="75"/>
        <v>0</v>
      </c>
      <c r="CR90" s="686">
        <f t="shared" si="75"/>
        <v>0</v>
      </c>
      <c r="CS90" s="683">
        <f t="shared" si="75"/>
        <v>0</v>
      </c>
      <c r="CT90" s="683">
        <f t="shared" si="75"/>
        <v>0</v>
      </c>
      <c r="CU90" s="685">
        <f t="shared" si="75"/>
        <v>0</v>
      </c>
      <c r="CV90" s="686">
        <f t="shared" si="75"/>
        <v>0</v>
      </c>
      <c r="CW90" s="683">
        <f t="shared" si="75"/>
        <v>0</v>
      </c>
      <c r="CX90" s="683">
        <f t="shared" si="75"/>
        <v>0</v>
      </c>
      <c r="CY90" s="685">
        <f t="shared" si="75"/>
        <v>0</v>
      </c>
      <c r="CZ90" s="686">
        <f t="shared" si="75"/>
        <v>0</v>
      </c>
      <c r="DA90" s="683">
        <f t="shared" si="75"/>
        <v>0</v>
      </c>
      <c r="DB90" s="683">
        <f t="shared" si="75"/>
        <v>0</v>
      </c>
      <c r="DC90" s="685">
        <f t="shared" si="75"/>
        <v>0</v>
      </c>
      <c r="DD90" s="571"/>
      <c r="DE90" s="571"/>
      <c r="DF90" s="571"/>
      <c r="DG90" s="571"/>
      <c r="DH90" s="571"/>
      <c r="DI90" s="571"/>
      <c r="DJ90" s="571"/>
      <c r="DK90" s="571"/>
    </row>
    <row r="91" spans="2:115" ht="12.75" customHeight="1">
      <c r="B91" s="633">
        <v>20</v>
      </c>
      <c r="C91" s="687" t="e">
        <f>[5]QCI!C87</f>
        <v>#REF!</v>
      </c>
      <c r="D91" s="635" t="s">
        <v>674</v>
      </c>
      <c r="E91" s="636" t="s">
        <v>675</v>
      </c>
      <c r="F91" s="637" t="e">
        <f>[5]QCI!Y87</f>
        <v>#REF!</v>
      </c>
      <c r="G91" s="638" t="e">
        <f>'[5]Percentuais do Cronograma'!G33</f>
        <v>#REF!</v>
      </c>
      <c r="H91" s="639"/>
      <c r="I91" s="640"/>
      <c r="J91" s="640"/>
      <c r="K91" s="641"/>
      <c r="L91" s="642" t="e">
        <f>'[5]Percentuais do Cronograma'!H33</f>
        <v>#REF!</v>
      </c>
      <c r="M91" s="643" t="e">
        <f>L91*[5]QCI!$Y87*[5]QCI!$R87/100</f>
        <v>#REF!</v>
      </c>
      <c r="N91" s="644" t="e">
        <f>L91/100*[5]QCI!$Y87*([5]QCI!$U87+[5]QCI!$W87)</f>
        <v>#REF!</v>
      </c>
      <c r="O91" s="645" t="e">
        <f>M91+N91</f>
        <v>#REF!</v>
      </c>
      <c r="P91" s="646" t="e">
        <f>'[5]Percentuais do Cronograma'!L33</f>
        <v>#REF!</v>
      </c>
      <c r="Q91" s="647" t="e">
        <f>P91*[5]QCI!$Y87*[5]QCI!$R87/100</f>
        <v>#REF!</v>
      </c>
      <c r="R91" s="647" t="e">
        <f>P91/100*[5]QCI!$Y87*([5]QCI!$U87+[5]QCI!$W87)</f>
        <v>#REF!</v>
      </c>
      <c r="S91" s="648" t="e">
        <f>Q91+R91</f>
        <v>#REF!</v>
      </c>
      <c r="T91" s="646" t="e">
        <f>'[5]Percentuais do Cronograma'!P33</f>
        <v>#REF!</v>
      </c>
      <c r="U91" s="647" t="e">
        <f>T91*[5]QCI!$Y87*[5]QCI!$R87/100</f>
        <v>#REF!</v>
      </c>
      <c r="V91" s="647" t="e">
        <f>T91/100*[5]QCI!$Y87*([5]QCI!$U87+[5]QCI!$W87)</f>
        <v>#REF!</v>
      </c>
      <c r="W91" s="648" t="e">
        <f>U91+V91</f>
        <v>#REF!</v>
      </c>
      <c r="X91" s="646" t="e">
        <f>'[5]Percentuais do Cronograma'!T33</f>
        <v>#REF!</v>
      </c>
      <c r="Y91" s="647" t="e">
        <f>X91*[5]QCI!$Y87*[5]QCI!$R87/100</f>
        <v>#REF!</v>
      </c>
      <c r="Z91" s="647" t="e">
        <f>X91/100*[5]QCI!$Y87*([5]QCI!$U87+[5]QCI!$W87)</f>
        <v>#REF!</v>
      </c>
      <c r="AA91" s="648" t="e">
        <f>Y91+Z91</f>
        <v>#REF!</v>
      </c>
      <c r="AB91" s="646" t="e">
        <f>'[5]Percentuais do Cronograma'!X33</f>
        <v>#REF!</v>
      </c>
      <c r="AC91" s="647" t="e">
        <f>AB91*[5]QCI!$Y87*[5]QCI!$R87/100</f>
        <v>#REF!</v>
      </c>
      <c r="AD91" s="647" t="e">
        <f>AB91/100*[5]QCI!$Y87*([5]QCI!$U87+[5]QCI!$W87)</f>
        <v>#REF!</v>
      </c>
      <c r="AE91" s="648" t="e">
        <f>AC91+AD91</f>
        <v>#REF!</v>
      </c>
      <c r="AF91" s="646" t="e">
        <f>'[5]Percentuais do Cronograma'!AB33</f>
        <v>#REF!</v>
      </c>
      <c r="AG91" s="647" t="e">
        <f>AF91*[5]QCI!$Y87*[5]QCI!$R87/100</f>
        <v>#REF!</v>
      </c>
      <c r="AH91" s="647" t="e">
        <f>AF91/100*[5]QCI!$Y87*([5]QCI!$U87+[5]QCI!$W87)</f>
        <v>#REF!</v>
      </c>
      <c r="AI91" s="648" t="e">
        <f>AG91+AH91</f>
        <v>#REF!</v>
      </c>
      <c r="AJ91" s="646" t="e">
        <f>'[5]Percentuais do Cronograma'!AF33</f>
        <v>#REF!</v>
      </c>
      <c r="AK91" s="647" t="e">
        <f>AJ91*[5]QCI!$Y87*[5]QCI!$R87/100</f>
        <v>#REF!</v>
      </c>
      <c r="AL91" s="647" t="e">
        <f>AJ91/100*[5]QCI!$Y87*([5]QCI!$U87+[5]QCI!$W87)</f>
        <v>#REF!</v>
      </c>
      <c r="AM91" s="648" t="e">
        <f>AK91+AL91</f>
        <v>#REF!</v>
      </c>
      <c r="AN91" s="646" t="e">
        <f>'[5]Percentuais do Cronograma'!AJ33</f>
        <v>#REF!</v>
      </c>
      <c r="AO91" s="647" t="e">
        <f>AN91*[5]QCI!$Y87*[5]QCI!$R87/100</f>
        <v>#REF!</v>
      </c>
      <c r="AP91" s="647" t="e">
        <f>AN91/100*[5]QCI!$Y87*([5]QCI!$U87+[5]QCI!$W87)</f>
        <v>#REF!</v>
      </c>
      <c r="AQ91" s="648" t="e">
        <f>AO91+AP91</f>
        <v>#REF!</v>
      </c>
      <c r="AR91" s="646" t="e">
        <f>'[5]Percentuais do Cronograma'!AN33</f>
        <v>#REF!</v>
      </c>
      <c r="AS91" s="647" t="e">
        <f>AR91*[5]QCI!$Y87*[5]QCI!$R87/100</f>
        <v>#REF!</v>
      </c>
      <c r="AT91" s="647" t="e">
        <f>AR91/100*[5]QCI!$Y87*([5]QCI!$U87+[5]QCI!$W87)</f>
        <v>#REF!</v>
      </c>
      <c r="AU91" s="648" t="e">
        <f>AS91+AT91</f>
        <v>#REF!</v>
      </c>
      <c r="AV91" s="646" t="e">
        <f>'[5]Percentuais do Cronograma'!AR33</f>
        <v>#REF!</v>
      </c>
      <c r="AW91" s="647" t="e">
        <f>AV91*[5]QCI!$Y87*[5]QCI!$R87/100</f>
        <v>#REF!</v>
      </c>
      <c r="AX91" s="647" t="e">
        <f>AV91/100*[5]QCI!$Y87*([5]QCI!$U87+[5]QCI!$W87)</f>
        <v>#REF!</v>
      </c>
      <c r="AY91" s="648" t="e">
        <f>AW91+AX91</f>
        <v>#REF!</v>
      </c>
      <c r="AZ91" s="646" t="e">
        <f>'[5]Percentuais do Cronograma'!AV33</f>
        <v>#REF!</v>
      </c>
      <c r="BA91" s="647" t="e">
        <f>AZ91*[5]QCI!$Y87*[5]QCI!$R87/100</f>
        <v>#REF!</v>
      </c>
      <c r="BB91" s="647" t="e">
        <f>AZ91/100*[5]QCI!$Y87*([5]QCI!$U87+[5]QCI!$W87)</f>
        <v>#REF!</v>
      </c>
      <c r="BC91" s="648" t="e">
        <f>BA91+BB91</f>
        <v>#REF!</v>
      </c>
      <c r="BD91" s="646" t="e">
        <f>'[5]Percentuais do Cronograma'!AZ33</f>
        <v>#REF!</v>
      </c>
      <c r="BE91" s="647" t="e">
        <f>BD91*[5]QCI!$Y87*[5]QCI!$R87/100</f>
        <v>#REF!</v>
      </c>
      <c r="BF91" s="647" t="e">
        <f>BD91/100*[5]QCI!$Y87*([5]QCI!$U87+[5]QCI!$W87)</f>
        <v>#REF!</v>
      </c>
      <c r="BG91" s="648" t="e">
        <f>BE91+BF91</f>
        <v>#REF!</v>
      </c>
      <c r="BH91" s="646" t="e">
        <f>'[5]Percentuais do Cronograma'!BD33</f>
        <v>#REF!</v>
      </c>
      <c r="BI91" s="647" t="e">
        <f>BH91*[5]QCI!$Y87*[5]QCI!$R87/100</f>
        <v>#REF!</v>
      </c>
      <c r="BJ91" s="647" t="e">
        <f>BH91/100*[5]QCI!$Y87*([5]QCI!$U87+[5]QCI!$W87)</f>
        <v>#REF!</v>
      </c>
      <c r="BK91" s="648" t="e">
        <f>BI91+BJ91</f>
        <v>#REF!</v>
      </c>
      <c r="BL91" s="646" t="e">
        <f>'[5]Percentuais do Cronograma'!BH33</f>
        <v>#REF!</v>
      </c>
      <c r="BM91" s="647" t="e">
        <f>BL91*[5]QCI!$Y87*[5]QCI!$R87/100</f>
        <v>#REF!</v>
      </c>
      <c r="BN91" s="647" t="e">
        <f>BL91/100*[5]QCI!$Y87*([5]QCI!$U87+[5]QCI!$W87)</f>
        <v>#REF!</v>
      </c>
      <c r="BO91" s="648" t="e">
        <f>BM91+BN91</f>
        <v>#REF!</v>
      </c>
      <c r="BP91" s="646" t="e">
        <f>'[5]Percentuais do Cronograma'!BL33</f>
        <v>#REF!</v>
      </c>
      <c r="BQ91" s="647" t="e">
        <f>BP91*[5]QCI!$Y87*[5]QCI!$R87/100</f>
        <v>#REF!</v>
      </c>
      <c r="BR91" s="647" t="e">
        <f>BP91/100*[5]QCI!$Y87*([5]QCI!$U87+[5]QCI!$W87)</f>
        <v>#REF!</v>
      </c>
      <c r="BS91" s="648" t="e">
        <f>BQ91+BR91</f>
        <v>#REF!</v>
      </c>
      <c r="BT91" s="646" t="e">
        <f>'[5]Percentuais do Cronograma'!BP33</f>
        <v>#REF!</v>
      </c>
      <c r="BU91" s="647" t="e">
        <f>BT91*[5]QCI!$Y87*[5]QCI!$R87/100</f>
        <v>#REF!</v>
      </c>
      <c r="BV91" s="647" t="e">
        <f>BT91/100*[5]QCI!$Y87*([5]QCI!$U87+[5]QCI!$W87)</f>
        <v>#REF!</v>
      </c>
      <c r="BW91" s="648" t="e">
        <f>BU91+BV91</f>
        <v>#REF!</v>
      </c>
      <c r="BX91" s="646" t="e">
        <f>'[5]Percentuais do Cronograma'!BT33</f>
        <v>#REF!</v>
      </c>
      <c r="BY91" s="647" t="e">
        <f>BX91*[5]QCI!$Y87*[5]QCI!$R87/100</f>
        <v>#REF!</v>
      </c>
      <c r="BZ91" s="647" t="e">
        <f>BX91/100*[5]QCI!$Y87*([5]QCI!$U87+[5]QCI!$W87)</f>
        <v>#REF!</v>
      </c>
      <c r="CA91" s="648" t="e">
        <f>BY91+BZ91</f>
        <v>#REF!</v>
      </c>
      <c r="CB91" s="646" t="e">
        <f>'[5]Percentuais do Cronograma'!BX33</f>
        <v>#REF!</v>
      </c>
      <c r="CC91" s="647" t="e">
        <f>CB91*[5]QCI!$Y87*[5]QCI!$R87/100</f>
        <v>#REF!</v>
      </c>
      <c r="CD91" s="647" t="e">
        <f>CB91/100*[5]QCI!$Y87*([5]QCI!$U87+[5]QCI!$W87)</f>
        <v>#REF!</v>
      </c>
      <c r="CE91" s="648" t="e">
        <f>CC91+CD91</f>
        <v>#REF!</v>
      </c>
      <c r="CF91" s="646" t="e">
        <f>'[5]Percentuais do Cronograma'!CB33</f>
        <v>#REF!</v>
      </c>
      <c r="CG91" s="647" t="e">
        <f>CF91*[5]QCI!$Y87*[5]QCI!$R87/100</f>
        <v>#REF!</v>
      </c>
      <c r="CH91" s="647" t="e">
        <f>CF91/100*[5]QCI!$Y87*([5]QCI!$U87+[5]QCI!$W87)</f>
        <v>#REF!</v>
      </c>
      <c r="CI91" s="648" t="e">
        <f>CG91+CH91</f>
        <v>#REF!</v>
      </c>
      <c r="CJ91" s="646" t="e">
        <f>'[5]Percentuais do Cronograma'!CF33</f>
        <v>#REF!</v>
      </c>
      <c r="CK91" s="647" t="e">
        <f>CJ91*[5]QCI!$Y87*[5]QCI!$R87/100</f>
        <v>#REF!</v>
      </c>
      <c r="CL91" s="647" t="e">
        <f>CJ91/100*[5]QCI!$Y87*([5]QCI!$U87+[5]QCI!$W87)</f>
        <v>#REF!</v>
      </c>
      <c r="CM91" s="648" t="e">
        <f>CK91+CL91</f>
        <v>#REF!</v>
      </c>
      <c r="CN91" s="646" t="e">
        <f>'[5]Percentuais do Cronograma'!CJ33</f>
        <v>#REF!</v>
      </c>
      <c r="CO91" s="647" t="e">
        <f>CN91*[5]QCI!$Y87*[5]QCI!$R87/100</f>
        <v>#REF!</v>
      </c>
      <c r="CP91" s="647" t="e">
        <f>CN91/100*[5]QCI!$Y87*([5]QCI!$U87+[5]QCI!$W87)</f>
        <v>#REF!</v>
      </c>
      <c r="CQ91" s="648" t="e">
        <f>CO91+CP91</f>
        <v>#REF!</v>
      </c>
      <c r="CR91" s="646" t="e">
        <f>'[5]Percentuais do Cronograma'!CN33</f>
        <v>#REF!</v>
      </c>
      <c r="CS91" s="647" t="e">
        <f>CR91*[5]QCI!$Y87*[5]QCI!$R87/100</f>
        <v>#REF!</v>
      </c>
      <c r="CT91" s="647" t="e">
        <f>CR91/100*[5]QCI!$Y87*([5]QCI!$U87+[5]QCI!$W87)</f>
        <v>#REF!</v>
      </c>
      <c r="CU91" s="648" t="e">
        <f>CS91+CT91</f>
        <v>#REF!</v>
      </c>
      <c r="CV91" s="646" t="e">
        <f>'[5]Percentuais do Cronograma'!CR33</f>
        <v>#REF!</v>
      </c>
      <c r="CW91" s="647" t="e">
        <f>CV91*[5]QCI!$Y87*[5]QCI!$R87/100</f>
        <v>#REF!</v>
      </c>
      <c r="CX91" s="647" t="e">
        <f>CV91/100*[5]QCI!$Y87*([5]QCI!$U87+[5]QCI!$W87)</f>
        <v>#REF!</v>
      </c>
      <c r="CY91" s="648" t="e">
        <f>CW91+CX91</f>
        <v>#REF!</v>
      </c>
      <c r="CZ91" s="646" t="e">
        <f>'[5]Percentuais do Cronograma'!CV33</f>
        <v>#REF!</v>
      </c>
      <c r="DA91" s="647" t="e">
        <f>CZ91*[5]QCI!$Y87*[5]QCI!$R87/100</f>
        <v>#REF!</v>
      </c>
      <c r="DB91" s="647" t="e">
        <f>CZ91/100*[5]QCI!$Y87*([5]QCI!$U87+[5]QCI!$W87)</f>
        <v>#REF!</v>
      </c>
      <c r="DC91" s="648" t="e">
        <f>DA91+DB91</f>
        <v>#REF!</v>
      </c>
      <c r="DD91" s="571"/>
      <c r="DE91" s="571"/>
      <c r="DF91" s="571"/>
      <c r="DG91" s="571"/>
      <c r="DH91" s="571"/>
      <c r="DI91" s="571"/>
      <c r="DJ91" s="571"/>
      <c r="DK91" s="571"/>
    </row>
    <row r="92" spans="2:115" ht="12.75" customHeight="1">
      <c r="B92" s="649"/>
      <c r="C92" s="650"/>
      <c r="D92" s="651" t="s">
        <v>674</v>
      </c>
      <c r="E92" s="652" t="s">
        <v>676</v>
      </c>
      <c r="F92" s="653">
        <f>IF(F93&lt;&gt;0,F91-F93,0)</f>
        <v>0</v>
      </c>
      <c r="G92" s="654"/>
      <c r="H92" s="655"/>
      <c r="I92" s="656"/>
      <c r="J92" s="656"/>
      <c r="K92" s="657"/>
      <c r="L92" s="658" t="e">
        <f t="shared" ref="L92:BW92" si="76">L91+H92</f>
        <v>#REF!</v>
      </c>
      <c r="M92" s="658" t="e">
        <f t="shared" si="76"/>
        <v>#REF!</v>
      </c>
      <c r="N92" s="659" t="e">
        <f t="shared" si="76"/>
        <v>#REF!</v>
      </c>
      <c r="O92" s="660" t="e">
        <f t="shared" si="76"/>
        <v>#REF!</v>
      </c>
      <c r="P92" s="661" t="e">
        <f t="shared" si="76"/>
        <v>#REF!</v>
      </c>
      <c r="Q92" s="662" t="e">
        <f t="shared" si="76"/>
        <v>#REF!</v>
      </c>
      <c r="R92" s="663" t="e">
        <f t="shared" si="76"/>
        <v>#REF!</v>
      </c>
      <c r="S92" s="664" t="e">
        <f t="shared" si="76"/>
        <v>#REF!</v>
      </c>
      <c r="T92" s="661" t="e">
        <f t="shared" si="76"/>
        <v>#REF!</v>
      </c>
      <c r="U92" s="662" t="e">
        <f t="shared" si="76"/>
        <v>#REF!</v>
      </c>
      <c r="V92" s="663" t="e">
        <f t="shared" si="76"/>
        <v>#REF!</v>
      </c>
      <c r="W92" s="664" t="e">
        <f t="shared" si="76"/>
        <v>#REF!</v>
      </c>
      <c r="X92" s="661" t="e">
        <f t="shared" si="76"/>
        <v>#REF!</v>
      </c>
      <c r="Y92" s="662" t="e">
        <f t="shared" si="76"/>
        <v>#REF!</v>
      </c>
      <c r="Z92" s="663" t="e">
        <f t="shared" si="76"/>
        <v>#REF!</v>
      </c>
      <c r="AA92" s="664" t="e">
        <f t="shared" si="76"/>
        <v>#REF!</v>
      </c>
      <c r="AB92" s="661" t="e">
        <f t="shared" si="76"/>
        <v>#REF!</v>
      </c>
      <c r="AC92" s="662" t="e">
        <f t="shared" si="76"/>
        <v>#REF!</v>
      </c>
      <c r="AD92" s="663" t="e">
        <f t="shared" si="76"/>
        <v>#REF!</v>
      </c>
      <c r="AE92" s="664" t="e">
        <f t="shared" si="76"/>
        <v>#REF!</v>
      </c>
      <c r="AF92" s="661" t="e">
        <f t="shared" si="76"/>
        <v>#REF!</v>
      </c>
      <c r="AG92" s="662" t="e">
        <f t="shared" si="76"/>
        <v>#REF!</v>
      </c>
      <c r="AH92" s="663" t="e">
        <f t="shared" si="76"/>
        <v>#REF!</v>
      </c>
      <c r="AI92" s="664" t="e">
        <f t="shared" si="76"/>
        <v>#REF!</v>
      </c>
      <c r="AJ92" s="661" t="e">
        <f t="shared" si="76"/>
        <v>#REF!</v>
      </c>
      <c r="AK92" s="662" t="e">
        <f t="shared" si="76"/>
        <v>#REF!</v>
      </c>
      <c r="AL92" s="663" t="e">
        <f t="shared" si="76"/>
        <v>#REF!</v>
      </c>
      <c r="AM92" s="664" t="e">
        <f t="shared" si="76"/>
        <v>#REF!</v>
      </c>
      <c r="AN92" s="661" t="e">
        <f t="shared" si="76"/>
        <v>#REF!</v>
      </c>
      <c r="AO92" s="662" t="e">
        <f t="shared" si="76"/>
        <v>#REF!</v>
      </c>
      <c r="AP92" s="663" t="e">
        <f t="shared" si="76"/>
        <v>#REF!</v>
      </c>
      <c r="AQ92" s="664" t="e">
        <f t="shared" si="76"/>
        <v>#REF!</v>
      </c>
      <c r="AR92" s="661" t="e">
        <f t="shared" si="76"/>
        <v>#REF!</v>
      </c>
      <c r="AS92" s="662" t="e">
        <f t="shared" si="76"/>
        <v>#REF!</v>
      </c>
      <c r="AT92" s="663" t="e">
        <f t="shared" si="76"/>
        <v>#REF!</v>
      </c>
      <c r="AU92" s="664" t="e">
        <f t="shared" si="76"/>
        <v>#REF!</v>
      </c>
      <c r="AV92" s="661" t="e">
        <f t="shared" si="76"/>
        <v>#REF!</v>
      </c>
      <c r="AW92" s="662" t="e">
        <f t="shared" si="76"/>
        <v>#REF!</v>
      </c>
      <c r="AX92" s="663" t="e">
        <f t="shared" si="76"/>
        <v>#REF!</v>
      </c>
      <c r="AY92" s="664" t="e">
        <f t="shared" si="76"/>
        <v>#REF!</v>
      </c>
      <c r="AZ92" s="661" t="e">
        <f t="shared" si="76"/>
        <v>#REF!</v>
      </c>
      <c r="BA92" s="662" t="e">
        <f t="shared" si="76"/>
        <v>#REF!</v>
      </c>
      <c r="BB92" s="663" t="e">
        <f t="shared" si="76"/>
        <v>#REF!</v>
      </c>
      <c r="BC92" s="664" t="e">
        <f t="shared" si="76"/>
        <v>#REF!</v>
      </c>
      <c r="BD92" s="661" t="e">
        <f t="shared" si="76"/>
        <v>#REF!</v>
      </c>
      <c r="BE92" s="662" t="e">
        <f t="shared" si="76"/>
        <v>#REF!</v>
      </c>
      <c r="BF92" s="663" t="e">
        <f t="shared" si="76"/>
        <v>#REF!</v>
      </c>
      <c r="BG92" s="664" t="e">
        <f t="shared" si="76"/>
        <v>#REF!</v>
      </c>
      <c r="BH92" s="661" t="e">
        <f t="shared" si="76"/>
        <v>#REF!</v>
      </c>
      <c r="BI92" s="662" t="e">
        <f t="shared" si="76"/>
        <v>#REF!</v>
      </c>
      <c r="BJ92" s="663" t="e">
        <f t="shared" si="76"/>
        <v>#REF!</v>
      </c>
      <c r="BK92" s="664" t="e">
        <f t="shared" si="76"/>
        <v>#REF!</v>
      </c>
      <c r="BL92" s="661" t="e">
        <f t="shared" si="76"/>
        <v>#REF!</v>
      </c>
      <c r="BM92" s="662" t="e">
        <f t="shared" si="76"/>
        <v>#REF!</v>
      </c>
      <c r="BN92" s="663" t="e">
        <f t="shared" si="76"/>
        <v>#REF!</v>
      </c>
      <c r="BO92" s="664" t="e">
        <f t="shared" si="76"/>
        <v>#REF!</v>
      </c>
      <c r="BP92" s="661" t="e">
        <f t="shared" si="76"/>
        <v>#REF!</v>
      </c>
      <c r="BQ92" s="662" t="e">
        <f t="shared" si="76"/>
        <v>#REF!</v>
      </c>
      <c r="BR92" s="663" t="e">
        <f t="shared" si="76"/>
        <v>#REF!</v>
      </c>
      <c r="BS92" s="664" t="e">
        <f t="shared" si="76"/>
        <v>#REF!</v>
      </c>
      <c r="BT92" s="661" t="e">
        <f t="shared" si="76"/>
        <v>#REF!</v>
      </c>
      <c r="BU92" s="662" t="e">
        <f t="shared" si="76"/>
        <v>#REF!</v>
      </c>
      <c r="BV92" s="663" t="e">
        <f t="shared" si="76"/>
        <v>#REF!</v>
      </c>
      <c r="BW92" s="664" t="e">
        <f t="shared" si="76"/>
        <v>#REF!</v>
      </c>
      <c r="BX92" s="661" t="e">
        <f t="shared" ref="BX92:DC92" si="77">BX91+BT92</f>
        <v>#REF!</v>
      </c>
      <c r="BY92" s="662" t="e">
        <f t="shared" si="77"/>
        <v>#REF!</v>
      </c>
      <c r="BZ92" s="663" t="e">
        <f t="shared" si="77"/>
        <v>#REF!</v>
      </c>
      <c r="CA92" s="664" t="e">
        <f t="shared" si="77"/>
        <v>#REF!</v>
      </c>
      <c r="CB92" s="661" t="e">
        <f t="shared" si="77"/>
        <v>#REF!</v>
      </c>
      <c r="CC92" s="662" t="e">
        <f t="shared" si="77"/>
        <v>#REF!</v>
      </c>
      <c r="CD92" s="663" t="e">
        <f t="shared" si="77"/>
        <v>#REF!</v>
      </c>
      <c r="CE92" s="664" t="e">
        <f t="shared" si="77"/>
        <v>#REF!</v>
      </c>
      <c r="CF92" s="661" t="e">
        <f t="shared" si="77"/>
        <v>#REF!</v>
      </c>
      <c r="CG92" s="662" t="e">
        <f t="shared" si="77"/>
        <v>#REF!</v>
      </c>
      <c r="CH92" s="663" t="e">
        <f t="shared" si="77"/>
        <v>#REF!</v>
      </c>
      <c r="CI92" s="664" t="e">
        <f t="shared" si="77"/>
        <v>#REF!</v>
      </c>
      <c r="CJ92" s="661" t="e">
        <f t="shared" si="77"/>
        <v>#REF!</v>
      </c>
      <c r="CK92" s="662" t="e">
        <f t="shared" si="77"/>
        <v>#REF!</v>
      </c>
      <c r="CL92" s="663" t="e">
        <f t="shared" si="77"/>
        <v>#REF!</v>
      </c>
      <c r="CM92" s="664" t="e">
        <f t="shared" si="77"/>
        <v>#REF!</v>
      </c>
      <c r="CN92" s="661" t="e">
        <f t="shared" si="77"/>
        <v>#REF!</v>
      </c>
      <c r="CO92" s="662" t="e">
        <f t="shared" si="77"/>
        <v>#REF!</v>
      </c>
      <c r="CP92" s="663" t="e">
        <f t="shared" si="77"/>
        <v>#REF!</v>
      </c>
      <c r="CQ92" s="664" t="e">
        <f t="shared" si="77"/>
        <v>#REF!</v>
      </c>
      <c r="CR92" s="661" t="e">
        <f t="shared" si="77"/>
        <v>#REF!</v>
      </c>
      <c r="CS92" s="662" t="e">
        <f t="shared" si="77"/>
        <v>#REF!</v>
      </c>
      <c r="CT92" s="663" t="e">
        <f t="shared" si="77"/>
        <v>#REF!</v>
      </c>
      <c r="CU92" s="664" t="e">
        <f t="shared" si="77"/>
        <v>#REF!</v>
      </c>
      <c r="CV92" s="661" t="e">
        <f t="shared" si="77"/>
        <v>#REF!</v>
      </c>
      <c r="CW92" s="662" t="e">
        <f t="shared" si="77"/>
        <v>#REF!</v>
      </c>
      <c r="CX92" s="663" t="e">
        <f t="shared" si="77"/>
        <v>#REF!</v>
      </c>
      <c r="CY92" s="664" t="e">
        <f t="shared" si="77"/>
        <v>#REF!</v>
      </c>
      <c r="CZ92" s="661" t="e">
        <f t="shared" si="77"/>
        <v>#REF!</v>
      </c>
      <c r="DA92" s="662" t="e">
        <f t="shared" si="77"/>
        <v>#REF!</v>
      </c>
      <c r="DB92" s="663" t="e">
        <f t="shared" si="77"/>
        <v>#REF!</v>
      </c>
      <c r="DC92" s="664" t="e">
        <f t="shared" si="77"/>
        <v>#REF!</v>
      </c>
      <c r="DD92" s="571"/>
      <c r="DE92" s="571"/>
      <c r="DF92" s="571"/>
      <c r="DG92" s="571"/>
      <c r="DH92" s="571"/>
      <c r="DI92" s="571"/>
      <c r="DJ92" s="571"/>
      <c r="DK92" s="571"/>
    </row>
    <row r="93" spans="2:115" ht="12.75" customHeight="1">
      <c r="B93" s="649"/>
      <c r="C93" s="650"/>
      <c r="D93" s="665" t="s">
        <v>677</v>
      </c>
      <c r="E93" s="666" t="s">
        <v>678</v>
      </c>
      <c r="F93" s="667"/>
      <c r="G93" s="668">
        <f>IF(F93=0,0,F93/F$115)</f>
        <v>0</v>
      </c>
      <c r="H93" s="669"/>
      <c r="I93" s="670"/>
      <c r="J93" s="670"/>
      <c r="K93" s="671"/>
      <c r="L93" s="672">
        <f>IF(O93&lt;&gt;0,(O93/$F93)*100,0)</f>
        <v>0</v>
      </c>
      <c r="M93" s="672">
        <f>ROUND(O93*[5]QCI!$R$16,2)</f>
        <v>0</v>
      </c>
      <c r="N93" s="673">
        <f>O93-M93</f>
        <v>0</v>
      </c>
      <c r="O93" s="674"/>
      <c r="P93" s="675">
        <f>IF(S93&lt;&gt;0,(S93/$F93)*100,0)</f>
        <v>0</v>
      </c>
      <c r="Q93" s="672">
        <f>ROUND(S93*[5]QCI!$R$16,2)</f>
        <v>0</v>
      </c>
      <c r="R93" s="672">
        <f>S93-Q93</f>
        <v>0</v>
      </c>
      <c r="S93" s="674"/>
      <c r="T93" s="675">
        <f>IF(W93&lt;&gt;0,(W93/$F93)*100,0)</f>
        <v>0</v>
      </c>
      <c r="U93" s="672">
        <f>ROUND(W93*[5]QCI!$R$16,2)</f>
        <v>0</v>
      </c>
      <c r="V93" s="672">
        <f>W93-U93</f>
        <v>0</v>
      </c>
      <c r="W93" s="674"/>
      <c r="X93" s="675">
        <f>IF(AA93&lt;&gt;0,(AA93/$F93)*100,0)</f>
        <v>0</v>
      </c>
      <c r="Y93" s="672">
        <f>ROUND(AA93*[5]QCI!$R$16,2)</f>
        <v>0</v>
      </c>
      <c r="Z93" s="672">
        <f>AA93-Y93</f>
        <v>0</v>
      </c>
      <c r="AA93" s="674"/>
      <c r="AB93" s="675">
        <f>IF(AE93&lt;&gt;0,(AE93/$F93)*100,0)</f>
        <v>0</v>
      </c>
      <c r="AC93" s="672">
        <f>ROUND(AE93*[5]QCI!$R$16,2)</f>
        <v>0</v>
      </c>
      <c r="AD93" s="672">
        <f>AE93-AC93</f>
        <v>0</v>
      </c>
      <c r="AE93" s="674"/>
      <c r="AF93" s="675">
        <f>IF(AI93&lt;&gt;0,(AI93/$F93)*100,0)</f>
        <v>0</v>
      </c>
      <c r="AG93" s="672">
        <f>ROUND(AI93*[5]QCI!$R$16,2)</f>
        <v>0</v>
      </c>
      <c r="AH93" s="672">
        <f>AI93-AG93</f>
        <v>0</v>
      </c>
      <c r="AI93" s="674"/>
      <c r="AJ93" s="675">
        <f>IF(AM93&lt;&gt;0,(AM93/$F93)*100,0)</f>
        <v>0</v>
      </c>
      <c r="AK93" s="672">
        <f>ROUND(AM93*[5]QCI!$R$16,2)</f>
        <v>0</v>
      </c>
      <c r="AL93" s="672">
        <f>AM93-AK93</f>
        <v>0</v>
      </c>
      <c r="AM93" s="674"/>
      <c r="AN93" s="675">
        <f>IF(AQ93&lt;&gt;0,(AQ93/$F93)*100,0)</f>
        <v>0</v>
      </c>
      <c r="AO93" s="672">
        <f>ROUND(AQ93*[5]QCI!$R$16,2)</f>
        <v>0</v>
      </c>
      <c r="AP93" s="672">
        <f>AQ93-AO93</f>
        <v>0</v>
      </c>
      <c r="AQ93" s="674"/>
      <c r="AR93" s="675">
        <f>IF(AU93&lt;&gt;0,(AU93/$F93)*100,0)</f>
        <v>0</v>
      </c>
      <c r="AS93" s="672">
        <f>ROUND(AU93*[5]QCI!$R$16,2)</f>
        <v>0</v>
      </c>
      <c r="AT93" s="672">
        <f>AU93-AS93</f>
        <v>0</v>
      </c>
      <c r="AU93" s="674"/>
      <c r="AV93" s="675">
        <f>IF(AY93&lt;&gt;0,(AY93/$F93)*100,0)</f>
        <v>0</v>
      </c>
      <c r="AW93" s="672">
        <f>ROUND(AY93*[5]QCI!$R$16,2)</f>
        <v>0</v>
      </c>
      <c r="AX93" s="672">
        <f>AY93-AW93</f>
        <v>0</v>
      </c>
      <c r="AY93" s="674"/>
      <c r="AZ93" s="675">
        <f>IF(BC93&lt;&gt;0,(BC93/$F93)*100,0)</f>
        <v>0</v>
      </c>
      <c r="BA93" s="672">
        <f>ROUND(BC93*[5]QCI!$R$16,2)</f>
        <v>0</v>
      </c>
      <c r="BB93" s="672">
        <f>BC93-BA93</f>
        <v>0</v>
      </c>
      <c r="BC93" s="674"/>
      <c r="BD93" s="675">
        <f>IF(BG93&lt;&gt;0,(BG93/$F93)*100,0)</f>
        <v>0</v>
      </c>
      <c r="BE93" s="672">
        <f>ROUND(BG93*[5]QCI!$R$16,2)</f>
        <v>0</v>
      </c>
      <c r="BF93" s="672">
        <f>BG93-BE93</f>
        <v>0</v>
      </c>
      <c r="BG93" s="674"/>
      <c r="BH93" s="675">
        <f>IF(BK93&lt;&gt;0,(BK93/$F93)*100,0)</f>
        <v>0</v>
      </c>
      <c r="BI93" s="672">
        <f>ROUND(BK93*[5]QCI!$R$16,2)</f>
        <v>0</v>
      </c>
      <c r="BJ93" s="672">
        <f>BK93-BI93</f>
        <v>0</v>
      </c>
      <c r="BK93" s="674"/>
      <c r="BL93" s="675">
        <f>IF(BO93&lt;&gt;0,(BO93/$F93)*100,0)</f>
        <v>0</v>
      </c>
      <c r="BM93" s="672">
        <f>ROUND(BO93*[5]QCI!$R$16,2)</f>
        <v>0</v>
      </c>
      <c r="BN93" s="672">
        <f>BO93-BM93</f>
        <v>0</v>
      </c>
      <c r="BO93" s="674"/>
      <c r="BP93" s="675">
        <f>IF(BS93&lt;&gt;0,(BS93/$F93)*100,0)</f>
        <v>0</v>
      </c>
      <c r="BQ93" s="672">
        <f>ROUND(BS93*[5]QCI!$R$16,2)</f>
        <v>0</v>
      </c>
      <c r="BR93" s="672">
        <f>BS93-BQ93</f>
        <v>0</v>
      </c>
      <c r="BS93" s="674"/>
      <c r="BT93" s="675">
        <f>IF(BW93&lt;&gt;0,(BW93/$F93)*100,0)</f>
        <v>0</v>
      </c>
      <c r="BU93" s="672">
        <f>ROUND(BW93*[5]QCI!$R$16,2)</f>
        <v>0</v>
      </c>
      <c r="BV93" s="672">
        <f>BW93-BU93</f>
        <v>0</v>
      </c>
      <c r="BW93" s="674"/>
      <c r="BX93" s="675">
        <f>IF(CA93&lt;&gt;0,(CA93/$F93)*100,0)</f>
        <v>0</v>
      </c>
      <c r="BY93" s="672">
        <f>ROUND(CA93*[5]QCI!$R$16,2)</f>
        <v>0</v>
      </c>
      <c r="BZ93" s="672">
        <f>CA93-BY93</f>
        <v>0</v>
      </c>
      <c r="CA93" s="674"/>
      <c r="CB93" s="675">
        <f>IF(CE93&lt;&gt;0,(CE93/$F93)*100,0)</f>
        <v>0</v>
      </c>
      <c r="CC93" s="672">
        <f>ROUND(CE93*[5]QCI!$R$16,2)</f>
        <v>0</v>
      </c>
      <c r="CD93" s="672">
        <f>CE93-CC93</f>
        <v>0</v>
      </c>
      <c r="CE93" s="674"/>
      <c r="CF93" s="675">
        <f>IF(CI93&lt;&gt;0,(CI93/$F93)*100,0)</f>
        <v>0</v>
      </c>
      <c r="CG93" s="672">
        <f>ROUND(CI93*[5]QCI!$R$16,2)</f>
        <v>0</v>
      </c>
      <c r="CH93" s="672">
        <f>CI93-CG93</f>
        <v>0</v>
      </c>
      <c r="CI93" s="674"/>
      <c r="CJ93" s="675">
        <f>IF(CM93&lt;&gt;0,(CM93/$F93)*100,0)</f>
        <v>0</v>
      </c>
      <c r="CK93" s="672">
        <f>ROUND(CM93*[5]QCI!$R$16,2)</f>
        <v>0</v>
      </c>
      <c r="CL93" s="672">
        <f>CM93-CK93</f>
        <v>0</v>
      </c>
      <c r="CM93" s="674"/>
      <c r="CN93" s="675">
        <f>IF(CQ93&lt;&gt;0,(CQ93/$F93)*100,0)</f>
        <v>0</v>
      </c>
      <c r="CO93" s="672">
        <f>ROUND(CQ93*[5]QCI!$R$16,2)</f>
        <v>0</v>
      </c>
      <c r="CP93" s="672">
        <f>CQ93-CO93</f>
        <v>0</v>
      </c>
      <c r="CQ93" s="674"/>
      <c r="CR93" s="675">
        <f>IF(CU93&lt;&gt;0,(CU93/$F93)*100,0)</f>
        <v>0</v>
      </c>
      <c r="CS93" s="672">
        <f>ROUND(CU93*[5]QCI!$R$16,2)</f>
        <v>0</v>
      </c>
      <c r="CT93" s="672">
        <f>CU93-CS93</f>
        <v>0</v>
      </c>
      <c r="CU93" s="674"/>
      <c r="CV93" s="675">
        <f>IF(CY93&lt;&gt;0,(CY93/$F93)*100,0)</f>
        <v>0</v>
      </c>
      <c r="CW93" s="672">
        <f>ROUND(CY93*[5]QCI!$R$16,2)</f>
        <v>0</v>
      </c>
      <c r="CX93" s="672">
        <f>CY93-CW93</f>
        <v>0</v>
      </c>
      <c r="CY93" s="674"/>
      <c r="CZ93" s="675">
        <f>IF(DC93&lt;&gt;0,(DC93/$F93)*100,0)</f>
        <v>0</v>
      </c>
      <c r="DA93" s="672">
        <f>ROUND(DC93*[5]QCI!$R$16,2)</f>
        <v>0</v>
      </c>
      <c r="DB93" s="672">
        <f>DC93-DA93</f>
        <v>0</v>
      </c>
      <c r="DC93" s="674"/>
      <c r="DD93" s="571"/>
      <c r="DE93" s="571"/>
      <c r="DF93" s="571"/>
      <c r="DG93" s="571"/>
      <c r="DH93" s="571"/>
      <c r="DI93" s="571"/>
      <c r="DJ93" s="571"/>
      <c r="DK93" s="571"/>
    </row>
    <row r="94" spans="2:115" ht="12.75" customHeight="1">
      <c r="B94" s="688"/>
      <c r="C94" s="650"/>
      <c r="D94" s="676" t="s">
        <v>679</v>
      </c>
      <c r="E94" s="677" t="s">
        <v>680</v>
      </c>
      <c r="F94" s="678" t="e">
        <f>IF(F93=0,F91,F93)</f>
        <v>#REF!</v>
      </c>
      <c r="G94" s="679"/>
      <c r="H94" s="680"/>
      <c r="I94" s="681"/>
      <c r="J94" s="681"/>
      <c r="K94" s="682"/>
      <c r="L94" s="683">
        <f t="shared" ref="L94:BW94" si="78">L93+H94</f>
        <v>0</v>
      </c>
      <c r="M94" s="683">
        <f t="shared" si="78"/>
        <v>0</v>
      </c>
      <c r="N94" s="684">
        <f t="shared" si="78"/>
        <v>0</v>
      </c>
      <c r="O94" s="685">
        <f t="shared" si="78"/>
        <v>0</v>
      </c>
      <c r="P94" s="686">
        <f t="shared" si="78"/>
        <v>0</v>
      </c>
      <c r="Q94" s="683">
        <f t="shared" si="78"/>
        <v>0</v>
      </c>
      <c r="R94" s="683">
        <f t="shared" si="78"/>
        <v>0</v>
      </c>
      <c r="S94" s="685">
        <f t="shared" si="78"/>
        <v>0</v>
      </c>
      <c r="T94" s="686">
        <f t="shared" si="78"/>
        <v>0</v>
      </c>
      <c r="U94" s="683">
        <f t="shared" si="78"/>
        <v>0</v>
      </c>
      <c r="V94" s="683">
        <f t="shared" si="78"/>
        <v>0</v>
      </c>
      <c r="W94" s="685">
        <f t="shared" si="78"/>
        <v>0</v>
      </c>
      <c r="X94" s="686">
        <f t="shared" si="78"/>
        <v>0</v>
      </c>
      <c r="Y94" s="683">
        <f t="shared" si="78"/>
        <v>0</v>
      </c>
      <c r="Z94" s="683">
        <f t="shared" si="78"/>
        <v>0</v>
      </c>
      <c r="AA94" s="685">
        <f t="shared" si="78"/>
        <v>0</v>
      </c>
      <c r="AB94" s="686">
        <f t="shared" si="78"/>
        <v>0</v>
      </c>
      <c r="AC94" s="683">
        <f t="shared" si="78"/>
        <v>0</v>
      </c>
      <c r="AD94" s="683">
        <f t="shared" si="78"/>
        <v>0</v>
      </c>
      <c r="AE94" s="685">
        <f t="shared" si="78"/>
        <v>0</v>
      </c>
      <c r="AF94" s="686">
        <f t="shared" si="78"/>
        <v>0</v>
      </c>
      <c r="AG94" s="683">
        <f t="shared" si="78"/>
        <v>0</v>
      </c>
      <c r="AH94" s="683">
        <f t="shared" si="78"/>
        <v>0</v>
      </c>
      <c r="AI94" s="685">
        <f t="shared" si="78"/>
        <v>0</v>
      </c>
      <c r="AJ94" s="686">
        <f t="shared" si="78"/>
        <v>0</v>
      </c>
      <c r="AK94" s="683">
        <f t="shared" si="78"/>
        <v>0</v>
      </c>
      <c r="AL94" s="683">
        <f t="shared" si="78"/>
        <v>0</v>
      </c>
      <c r="AM94" s="685">
        <f t="shared" si="78"/>
        <v>0</v>
      </c>
      <c r="AN94" s="686">
        <f t="shared" si="78"/>
        <v>0</v>
      </c>
      <c r="AO94" s="683">
        <f t="shared" si="78"/>
        <v>0</v>
      </c>
      <c r="AP94" s="683">
        <f t="shared" si="78"/>
        <v>0</v>
      </c>
      <c r="AQ94" s="685">
        <f t="shared" si="78"/>
        <v>0</v>
      </c>
      <c r="AR94" s="686">
        <f t="shared" si="78"/>
        <v>0</v>
      </c>
      <c r="AS94" s="683">
        <f t="shared" si="78"/>
        <v>0</v>
      </c>
      <c r="AT94" s="683">
        <f t="shared" si="78"/>
        <v>0</v>
      </c>
      <c r="AU94" s="685">
        <f t="shared" si="78"/>
        <v>0</v>
      </c>
      <c r="AV94" s="686">
        <f t="shared" si="78"/>
        <v>0</v>
      </c>
      <c r="AW94" s="683">
        <f t="shared" si="78"/>
        <v>0</v>
      </c>
      <c r="AX94" s="683">
        <f t="shared" si="78"/>
        <v>0</v>
      </c>
      <c r="AY94" s="685">
        <f t="shared" si="78"/>
        <v>0</v>
      </c>
      <c r="AZ94" s="686">
        <f t="shared" si="78"/>
        <v>0</v>
      </c>
      <c r="BA94" s="683">
        <f t="shared" si="78"/>
        <v>0</v>
      </c>
      <c r="BB94" s="683">
        <f t="shared" si="78"/>
        <v>0</v>
      </c>
      <c r="BC94" s="685">
        <f t="shared" si="78"/>
        <v>0</v>
      </c>
      <c r="BD94" s="686">
        <f t="shared" si="78"/>
        <v>0</v>
      </c>
      <c r="BE94" s="683">
        <f t="shared" si="78"/>
        <v>0</v>
      </c>
      <c r="BF94" s="683">
        <f t="shared" si="78"/>
        <v>0</v>
      </c>
      <c r="BG94" s="685">
        <f t="shared" si="78"/>
        <v>0</v>
      </c>
      <c r="BH94" s="686">
        <f t="shared" si="78"/>
        <v>0</v>
      </c>
      <c r="BI94" s="683">
        <f t="shared" si="78"/>
        <v>0</v>
      </c>
      <c r="BJ94" s="683">
        <f t="shared" si="78"/>
        <v>0</v>
      </c>
      <c r="BK94" s="685">
        <f t="shared" si="78"/>
        <v>0</v>
      </c>
      <c r="BL94" s="686">
        <f t="shared" si="78"/>
        <v>0</v>
      </c>
      <c r="BM94" s="683">
        <f t="shared" si="78"/>
        <v>0</v>
      </c>
      <c r="BN94" s="683">
        <f t="shared" si="78"/>
        <v>0</v>
      </c>
      <c r="BO94" s="685">
        <f t="shared" si="78"/>
        <v>0</v>
      </c>
      <c r="BP94" s="686">
        <f t="shared" si="78"/>
        <v>0</v>
      </c>
      <c r="BQ94" s="683">
        <f t="shared" si="78"/>
        <v>0</v>
      </c>
      <c r="BR94" s="683">
        <f t="shared" si="78"/>
        <v>0</v>
      </c>
      <c r="BS94" s="685">
        <f t="shared" si="78"/>
        <v>0</v>
      </c>
      <c r="BT94" s="686">
        <f t="shared" si="78"/>
        <v>0</v>
      </c>
      <c r="BU94" s="683">
        <f t="shared" si="78"/>
        <v>0</v>
      </c>
      <c r="BV94" s="683">
        <f t="shared" si="78"/>
        <v>0</v>
      </c>
      <c r="BW94" s="685">
        <f t="shared" si="78"/>
        <v>0</v>
      </c>
      <c r="BX94" s="686">
        <f t="shared" ref="BX94:DC94" si="79">BX93+BT94</f>
        <v>0</v>
      </c>
      <c r="BY94" s="683">
        <f t="shared" si="79"/>
        <v>0</v>
      </c>
      <c r="BZ94" s="683">
        <f t="shared" si="79"/>
        <v>0</v>
      </c>
      <c r="CA94" s="685">
        <f t="shared" si="79"/>
        <v>0</v>
      </c>
      <c r="CB94" s="686">
        <f t="shared" si="79"/>
        <v>0</v>
      </c>
      <c r="CC94" s="683">
        <f t="shared" si="79"/>
        <v>0</v>
      </c>
      <c r="CD94" s="683">
        <f t="shared" si="79"/>
        <v>0</v>
      </c>
      <c r="CE94" s="685">
        <f t="shared" si="79"/>
        <v>0</v>
      </c>
      <c r="CF94" s="686">
        <f t="shared" si="79"/>
        <v>0</v>
      </c>
      <c r="CG94" s="683">
        <f t="shared" si="79"/>
        <v>0</v>
      </c>
      <c r="CH94" s="683">
        <f t="shared" si="79"/>
        <v>0</v>
      </c>
      <c r="CI94" s="685">
        <f t="shared" si="79"/>
        <v>0</v>
      </c>
      <c r="CJ94" s="686">
        <f t="shared" si="79"/>
        <v>0</v>
      </c>
      <c r="CK94" s="683">
        <f t="shared" si="79"/>
        <v>0</v>
      </c>
      <c r="CL94" s="683">
        <f t="shared" si="79"/>
        <v>0</v>
      </c>
      <c r="CM94" s="685">
        <f t="shared" si="79"/>
        <v>0</v>
      </c>
      <c r="CN94" s="686">
        <f t="shared" si="79"/>
        <v>0</v>
      </c>
      <c r="CO94" s="683">
        <f t="shared" si="79"/>
        <v>0</v>
      </c>
      <c r="CP94" s="683">
        <f t="shared" si="79"/>
        <v>0</v>
      </c>
      <c r="CQ94" s="685">
        <f t="shared" si="79"/>
        <v>0</v>
      </c>
      <c r="CR94" s="686">
        <f t="shared" si="79"/>
        <v>0</v>
      </c>
      <c r="CS94" s="683">
        <f t="shared" si="79"/>
        <v>0</v>
      </c>
      <c r="CT94" s="683">
        <f t="shared" si="79"/>
        <v>0</v>
      </c>
      <c r="CU94" s="685">
        <f t="shared" si="79"/>
        <v>0</v>
      </c>
      <c r="CV94" s="686">
        <f t="shared" si="79"/>
        <v>0</v>
      </c>
      <c r="CW94" s="683">
        <f t="shared" si="79"/>
        <v>0</v>
      </c>
      <c r="CX94" s="683">
        <f t="shared" si="79"/>
        <v>0</v>
      </c>
      <c r="CY94" s="685">
        <f t="shared" si="79"/>
        <v>0</v>
      </c>
      <c r="CZ94" s="686">
        <f t="shared" si="79"/>
        <v>0</v>
      </c>
      <c r="DA94" s="683">
        <f t="shared" si="79"/>
        <v>0</v>
      </c>
      <c r="DB94" s="683">
        <f t="shared" si="79"/>
        <v>0</v>
      </c>
      <c r="DC94" s="685">
        <f t="shared" si="79"/>
        <v>0</v>
      </c>
      <c r="DD94" s="571"/>
      <c r="DE94" s="571"/>
      <c r="DF94" s="571"/>
      <c r="DG94" s="571"/>
      <c r="DH94" s="571"/>
      <c r="DI94" s="571"/>
      <c r="DJ94" s="571"/>
      <c r="DK94" s="571"/>
    </row>
    <row r="95" spans="2:115" ht="12.75" customHeight="1">
      <c r="B95" s="633">
        <v>21</v>
      </c>
      <c r="C95" s="687" t="e">
        <f>[5]QCI!C88</f>
        <v>#REF!</v>
      </c>
      <c r="D95" s="635" t="s">
        <v>674</v>
      </c>
      <c r="E95" s="636" t="s">
        <v>675</v>
      </c>
      <c r="F95" s="637" t="e">
        <f>[5]QCI!Y88</f>
        <v>#REF!</v>
      </c>
      <c r="G95" s="638" t="e">
        <f>'[5]Percentuais do Cronograma'!G34</f>
        <v>#REF!</v>
      </c>
      <c r="H95" s="639"/>
      <c r="I95" s="640"/>
      <c r="J95" s="640"/>
      <c r="K95" s="641"/>
      <c r="L95" s="642" t="e">
        <f>'[5]Percentuais do Cronograma'!H34</f>
        <v>#REF!</v>
      </c>
      <c r="M95" s="643" t="e">
        <f>L95*[5]QCI!$Y88*[5]QCI!$R88/100</f>
        <v>#REF!</v>
      </c>
      <c r="N95" s="644" t="e">
        <f>L95/100*[5]QCI!$Y88*([5]QCI!$U88+[5]QCI!$W88)</f>
        <v>#REF!</v>
      </c>
      <c r="O95" s="645" t="e">
        <f>M95+N95</f>
        <v>#REF!</v>
      </c>
      <c r="P95" s="646" t="e">
        <f>'[5]Percentuais do Cronograma'!L34</f>
        <v>#REF!</v>
      </c>
      <c r="Q95" s="647" t="e">
        <f>P95*[5]QCI!$Y88*[5]QCI!$R88/100</f>
        <v>#REF!</v>
      </c>
      <c r="R95" s="647" t="e">
        <f>P95/100*[5]QCI!$Y88*([5]QCI!$U88+[5]QCI!$W88)</f>
        <v>#REF!</v>
      </c>
      <c r="S95" s="648" t="e">
        <f>Q95+R95</f>
        <v>#REF!</v>
      </c>
      <c r="T95" s="646" t="e">
        <f>'[5]Percentuais do Cronograma'!P34</f>
        <v>#REF!</v>
      </c>
      <c r="U95" s="647" t="e">
        <f>T95*[5]QCI!$Y88*[5]QCI!$R88/100</f>
        <v>#REF!</v>
      </c>
      <c r="V95" s="647" t="e">
        <f>T95/100*[5]QCI!$Y88*([5]QCI!$U88+[5]QCI!$W88)</f>
        <v>#REF!</v>
      </c>
      <c r="W95" s="648" t="e">
        <f>U95+V95</f>
        <v>#REF!</v>
      </c>
      <c r="X95" s="646" t="e">
        <f>'[5]Percentuais do Cronograma'!T34</f>
        <v>#REF!</v>
      </c>
      <c r="Y95" s="647" t="e">
        <f>X95*[5]QCI!$Y88*[5]QCI!$R88/100</f>
        <v>#REF!</v>
      </c>
      <c r="Z95" s="647" t="e">
        <f>X95/100*[5]QCI!$Y88*([5]QCI!$U88+[5]QCI!$W88)</f>
        <v>#REF!</v>
      </c>
      <c r="AA95" s="648" t="e">
        <f>Y95+Z95</f>
        <v>#REF!</v>
      </c>
      <c r="AB95" s="646" t="e">
        <f>'[5]Percentuais do Cronograma'!X34</f>
        <v>#REF!</v>
      </c>
      <c r="AC95" s="647" t="e">
        <f>AB95*[5]QCI!$Y88*[5]QCI!$R88/100</f>
        <v>#REF!</v>
      </c>
      <c r="AD95" s="647" t="e">
        <f>AB95/100*[5]QCI!$Y88*([5]QCI!$U88+[5]QCI!$W88)</f>
        <v>#REF!</v>
      </c>
      <c r="AE95" s="648" t="e">
        <f>AC95+AD95</f>
        <v>#REF!</v>
      </c>
      <c r="AF95" s="646" t="e">
        <f>'[5]Percentuais do Cronograma'!AB34</f>
        <v>#REF!</v>
      </c>
      <c r="AG95" s="647" t="e">
        <f>AF95*[5]QCI!$Y88*[5]QCI!$R88/100</f>
        <v>#REF!</v>
      </c>
      <c r="AH95" s="647" t="e">
        <f>AF95/100*[5]QCI!$Y88*([5]QCI!$U88+[5]QCI!$W88)</f>
        <v>#REF!</v>
      </c>
      <c r="AI95" s="648" t="e">
        <f>AG95+AH95</f>
        <v>#REF!</v>
      </c>
      <c r="AJ95" s="646" t="e">
        <f>'[5]Percentuais do Cronograma'!AF34</f>
        <v>#REF!</v>
      </c>
      <c r="AK95" s="647" t="e">
        <f>AJ95*[5]QCI!$Y88*[5]QCI!$R88/100</f>
        <v>#REF!</v>
      </c>
      <c r="AL95" s="647" t="e">
        <f>AJ95/100*[5]QCI!$Y88*([5]QCI!$U88+[5]QCI!$W88)</f>
        <v>#REF!</v>
      </c>
      <c r="AM95" s="648" t="e">
        <f>AK95+AL95</f>
        <v>#REF!</v>
      </c>
      <c r="AN95" s="646" t="e">
        <f>'[5]Percentuais do Cronograma'!AJ34</f>
        <v>#REF!</v>
      </c>
      <c r="AO95" s="647" t="e">
        <f>AN95*[5]QCI!$Y88*[5]QCI!$R88/100</f>
        <v>#REF!</v>
      </c>
      <c r="AP95" s="647" t="e">
        <f>AN95/100*[5]QCI!$Y88*([5]QCI!$U88+[5]QCI!$W88)</f>
        <v>#REF!</v>
      </c>
      <c r="AQ95" s="648" t="e">
        <f>AO95+AP95</f>
        <v>#REF!</v>
      </c>
      <c r="AR95" s="646" t="e">
        <f>'[5]Percentuais do Cronograma'!AN34</f>
        <v>#REF!</v>
      </c>
      <c r="AS95" s="647" t="e">
        <f>AR95*[5]QCI!$Y88*[5]QCI!$R88/100</f>
        <v>#REF!</v>
      </c>
      <c r="AT95" s="647" t="e">
        <f>AR95/100*[5]QCI!$Y88*([5]QCI!$U88+[5]QCI!$W88)</f>
        <v>#REF!</v>
      </c>
      <c r="AU95" s="648" t="e">
        <f>AS95+AT95</f>
        <v>#REF!</v>
      </c>
      <c r="AV95" s="646" t="e">
        <f>'[5]Percentuais do Cronograma'!AR34</f>
        <v>#REF!</v>
      </c>
      <c r="AW95" s="647" t="e">
        <f>AV95*[5]QCI!$Y88*[5]QCI!$R88/100</f>
        <v>#REF!</v>
      </c>
      <c r="AX95" s="647" t="e">
        <f>AV95/100*[5]QCI!$Y88*([5]QCI!$U88+[5]QCI!$W88)</f>
        <v>#REF!</v>
      </c>
      <c r="AY95" s="648" t="e">
        <f>AW95+AX95</f>
        <v>#REF!</v>
      </c>
      <c r="AZ95" s="646" t="e">
        <f>'[5]Percentuais do Cronograma'!AV34</f>
        <v>#REF!</v>
      </c>
      <c r="BA95" s="647" t="e">
        <f>AZ95*[5]QCI!$Y88*[5]QCI!$R88/100</f>
        <v>#REF!</v>
      </c>
      <c r="BB95" s="647" t="e">
        <f>AZ95/100*[5]QCI!$Y88*([5]QCI!$U88+[5]QCI!$W88)</f>
        <v>#REF!</v>
      </c>
      <c r="BC95" s="648" t="e">
        <f>BA95+BB95</f>
        <v>#REF!</v>
      </c>
      <c r="BD95" s="646" t="e">
        <f>'[5]Percentuais do Cronograma'!AZ34</f>
        <v>#REF!</v>
      </c>
      <c r="BE95" s="647" t="e">
        <f>BD95*[5]QCI!$Y88*[5]QCI!$R88/100</f>
        <v>#REF!</v>
      </c>
      <c r="BF95" s="647" t="e">
        <f>BD95/100*[5]QCI!$Y88*([5]QCI!$U88+[5]QCI!$W88)</f>
        <v>#REF!</v>
      </c>
      <c r="BG95" s="648" t="e">
        <f>BE95+BF95</f>
        <v>#REF!</v>
      </c>
      <c r="BH95" s="646" t="e">
        <f>'[5]Percentuais do Cronograma'!BD34</f>
        <v>#REF!</v>
      </c>
      <c r="BI95" s="647" t="e">
        <f>BH95*[5]QCI!$Y88*[5]QCI!$R88/100</f>
        <v>#REF!</v>
      </c>
      <c r="BJ95" s="647" t="e">
        <f>BH95/100*[5]QCI!$Y88*([5]QCI!$U88+[5]QCI!$W88)</f>
        <v>#REF!</v>
      </c>
      <c r="BK95" s="648" t="e">
        <f>BI95+BJ95</f>
        <v>#REF!</v>
      </c>
      <c r="BL95" s="646" t="e">
        <f>'[5]Percentuais do Cronograma'!BH34</f>
        <v>#REF!</v>
      </c>
      <c r="BM95" s="647" t="e">
        <f>BL95*[5]QCI!$Y88*[5]QCI!$R88/100</f>
        <v>#REF!</v>
      </c>
      <c r="BN95" s="647" t="e">
        <f>BL95/100*[5]QCI!$Y88*([5]QCI!$U88+[5]QCI!$W88)</f>
        <v>#REF!</v>
      </c>
      <c r="BO95" s="648" t="e">
        <f>BM95+BN95</f>
        <v>#REF!</v>
      </c>
      <c r="BP95" s="646" t="e">
        <f>'[5]Percentuais do Cronograma'!BL34</f>
        <v>#REF!</v>
      </c>
      <c r="BQ95" s="647" t="e">
        <f>BP95*[5]QCI!$Y88*[5]QCI!$R88/100</f>
        <v>#REF!</v>
      </c>
      <c r="BR95" s="647" t="e">
        <f>BP95/100*[5]QCI!$Y88*([5]QCI!$U88+[5]QCI!$W88)</f>
        <v>#REF!</v>
      </c>
      <c r="BS95" s="648" t="e">
        <f>BQ95+BR95</f>
        <v>#REF!</v>
      </c>
      <c r="BT95" s="646" t="e">
        <f>'[5]Percentuais do Cronograma'!BP34</f>
        <v>#REF!</v>
      </c>
      <c r="BU95" s="647" t="e">
        <f>BT95*[5]QCI!$Y88*[5]QCI!$R88/100</f>
        <v>#REF!</v>
      </c>
      <c r="BV95" s="647" t="e">
        <f>BT95/100*[5]QCI!$Y88*([5]QCI!$U88+[5]QCI!$W88)</f>
        <v>#REF!</v>
      </c>
      <c r="BW95" s="648" t="e">
        <f>BU95+BV95</f>
        <v>#REF!</v>
      </c>
      <c r="BX95" s="646" t="e">
        <f>'[5]Percentuais do Cronograma'!BT34</f>
        <v>#REF!</v>
      </c>
      <c r="BY95" s="647" t="e">
        <f>BX95*[5]QCI!$Y88*[5]QCI!$R88/100</f>
        <v>#REF!</v>
      </c>
      <c r="BZ95" s="647" t="e">
        <f>BX95/100*[5]QCI!$Y88*([5]QCI!$U88+[5]QCI!$W88)</f>
        <v>#REF!</v>
      </c>
      <c r="CA95" s="648" t="e">
        <f>BY95+BZ95</f>
        <v>#REF!</v>
      </c>
      <c r="CB95" s="646" t="e">
        <f>'[5]Percentuais do Cronograma'!BX34</f>
        <v>#REF!</v>
      </c>
      <c r="CC95" s="647" t="e">
        <f>CB95*[5]QCI!$Y88*[5]QCI!$R88/100</f>
        <v>#REF!</v>
      </c>
      <c r="CD95" s="647" t="e">
        <f>CB95/100*[5]QCI!$Y88*([5]QCI!$U88+[5]QCI!$W88)</f>
        <v>#REF!</v>
      </c>
      <c r="CE95" s="648" t="e">
        <f>CC95+CD95</f>
        <v>#REF!</v>
      </c>
      <c r="CF95" s="646" t="e">
        <f>'[5]Percentuais do Cronograma'!CB34</f>
        <v>#REF!</v>
      </c>
      <c r="CG95" s="647" t="e">
        <f>CF95*[5]QCI!$Y88*[5]QCI!$R88/100</f>
        <v>#REF!</v>
      </c>
      <c r="CH95" s="647" t="e">
        <f>CF95/100*[5]QCI!$Y88*([5]QCI!$U88+[5]QCI!$W88)</f>
        <v>#REF!</v>
      </c>
      <c r="CI95" s="648" t="e">
        <f>CG95+CH95</f>
        <v>#REF!</v>
      </c>
      <c r="CJ95" s="646" t="e">
        <f>'[5]Percentuais do Cronograma'!CF34</f>
        <v>#REF!</v>
      </c>
      <c r="CK95" s="647" t="e">
        <f>CJ95*[5]QCI!$Y88*[5]QCI!$R88/100</f>
        <v>#REF!</v>
      </c>
      <c r="CL95" s="647" t="e">
        <f>CJ95/100*[5]QCI!$Y88*([5]QCI!$U88+[5]QCI!$W88)</f>
        <v>#REF!</v>
      </c>
      <c r="CM95" s="648" t="e">
        <f>CK95+CL95</f>
        <v>#REF!</v>
      </c>
      <c r="CN95" s="646" t="e">
        <f>'[5]Percentuais do Cronograma'!CJ34</f>
        <v>#REF!</v>
      </c>
      <c r="CO95" s="647" t="e">
        <f>CN95*[5]QCI!$Y88*[5]QCI!$R88/100</f>
        <v>#REF!</v>
      </c>
      <c r="CP95" s="647" t="e">
        <f>CN95/100*[5]QCI!$Y88*([5]QCI!$U88+[5]QCI!$W88)</f>
        <v>#REF!</v>
      </c>
      <c r="CQ95" s="648" t="e">
        <f>CO95+CP95</f>
        <v>#REF!</v>
      </c>
      <c r="CR95" s="646" t="e">
        <f>'[5]Percentuais do Cronograma'!CN34</f>
        <v>#REF!</v>
      </c>
      <c r="CS95" s="647" t="e">
        <f>CR95*[5]QCI!$Y88*[5]QCI!$R88/100</f>
        <v>#REF!</v>
      </c>
      <c r="CT95" s="647" t="e">
        <f>CR95/100*[5]QCI!$Y88*([5]QCI!$U88+[5]QCI!$W88)</f>
        <v>#REF!</v>
      </c>
      <c r="CU95" s="648" t="e">
        <f>CS95+CT95</f>
        <v>#REF!</v>
      </c>
      <c r="CV95" s="646" t="e">
        <f>'[5]Percentuais do Cronograma'!CR34</f>
        <v>#REF!</v>
      </c>
      <c r="CW95" s="647" t="e">
        <f>CV95*[5]QCI!$Y88*[5]QCI!$R88/100</f>
        <v>#REF!</v>
      </c>
      <c r="CX95" s="647" t="e">
        <f>CV95/100*[5]QCI!$Y88*([5]QCI!$U88+[5]QCI!$W88)</f>
        <v>#REF!</v>
      </c>
      <c r="CY95" s="648" t="e">
        <f>CW95+CX95</f>
        <v>#REF!</v>
      </c>
      <c r="CZ95" s="646" t="e">
        <f>'[5]Percentuais do Cronograma'!CV34</f>
        <v>#REF!</v>
      </c>
      <c r="DA95" s="647" t="e">
        <f>CZ95*[5]QCI!$Y88*[5]QCI!$R88/100</f>
        <v>#REF!</v>
      </c>
      <c r="DB95" s="647" t="e">
        <f>CZ95/100*[5]QCI!$Y88*([5]QCI!$U88+[5]QCI!$W88)</f>
        <v>#REF!</v>
      </c>
      <c r="DC95" s="648" t="e">
        <f>DA95+DB95</f>
        <v>#REF!</v>
      </c>
      <c r="DD95" s="571"/>
      <c r="DE95" s="571"/>
      <c r="DF95" s="571"/>
      <c r="DG95" s="571"/>
      <c r="DH95" s="571"/>
      <c r="DI95" s="571"/>
      <c r="DJ95" s="571"/>
      <c r="DK95" s="571"/>
    </row>
    <row r="96" spans="2:115" ht="12.75" customHeight="1">
      <c r="B96" s="649"/>
      <c r="C96" s="650"/>
      <c r="D96" s="651" t="s">
        <v>674</v>
      </c>
      <c r="E96" s="652" t="s">
        <v>676</v>
      </c>
      <c r="F96" s="653">
        <f>IF(F97&lt;&gt;0,F95-F97,0)</f>
        <v>0</v>
      </c>
      <c r="G96" s="654"/>
      <c r="H96" s="655"/>
      <c r="I96" s="656"/>
      <c r="J96" s="656"/>
      <c r="K96" s="657"/>
      <c r="L96" s="658" t="e">
        <f t="shared" ref="L96:BW96" si="80">L95+H96</f>
        <v>#REF!</v>
      </c>
      <c r="M96" s="658" t="e">
        <f t="shared" si="80"/>
        <v>#REF!</v>
      </c>
      <c r="N96" s="659" t="e">
        <f t="shared" si="80"/>
        <v>#REF!</v>
      </c>
      <c r="O96" s="660" t="e">
        <f t="shared" si="80"/>
        <v>#REF!</v>
      </c>
      <c r="P96" s="661" t="e">
        <f t="shared" si="80"/>
        <v>#REF!</v>
      </c>
      <c r="Q96" s="662" t="e">
        <f t="shared" si="80"/>
        <v>#REF!</v>
      </c>
      <c r="R96" s="663" t="e">
        <f t="shared" si="80"/>
        <v>#REF!</v>
      </c>
      <c r="S96" s="664" t="e">
        <f t="shared" si="80"/>
        <v>#REF!</v>
      </c>
      <c r="T96" s="661" t="e">
        <f t="shared" si="80"/>
        <v>#REF!</v>
      </c>
      <c r="U96" s="662" t="e">
        <f t="shared" si="80"/>
        <v>#REF!</v>
      </c>
      <c r="V96" s="663" t="e">
        <f t="shared" si="80"/>
        <v>#REF!</v>
      </c>
      <c r="W96" s="664" t="e">
        <f t="shared" si="80"/>
        <v>#REF!</v>
      </c>
      <c r="X96" s="661" t="e">
        <f t="shared" si="80"/>
        <v>#REF!</v>
      </c>
      <c r="Y96" s="662" t="e">
        <f t="shared" si="80"/>
        <v>#REF!</v>
      </c>
      <c r="Z96" s="663" t="e">
        <f t="shared" si="80"/>
        <v>#REF!</v>
      </c>
      <c r="AA96" s="664" t="e">
        <f t="shared" si="80"/>
        <v>#REF!</v>
      </c>
      <c r="AB96" s="661" t="e">
        <f t="shared" si="80"/>
        <v>#REF!</v>
      </c>
      <c r="AC96" s="662" t="e">
        <f t="shared" si="80"/>
        <v>#REF!</v>
      </c>
      <c r="AD96" s="663" t="e">
        <f t="shared" si="80"/>
        <v>#REF!</v>
      </c>
      <c r="AE96" s="664" t="e">
        <f t="shared" si="80"/>
        <v>#REF!</v>
      </c>
      <c r="AF96" s="661" t="e">
        <f t="shared" si="80"/>
        <v>#REF!</v>
      </c>
      <c r="AG96" s="662" t="e">
        <f t="shared" si="80"/>
        <v>#REF!</v>
      </c>
      <c r="AH96" s="663" t="e">
        <f t="shared" si="80"/>
        <v>#REF!</v>
      </c>
      <c r="AI96" s="664" t="e">
        <f t="shared" si="80"/>
        <v>#REF!</v>
      </c>
      <c r="AJ96" s="661" t="e">
        <f t="shared" si="80"/>
        <v>#REF!</v>
      </c>
      <c r="AK96" s="662" t="e">
        <f t="shared" si="80"/>
        <v>#REF!</v>
      </c>
      <c r="AL96" s="663" t="e">
        <f t="shared" si="80"/>
        <v>#REF!</v>
      </c>
      <c r="AM96" s="664" t="e">
        <f t="shared" si="80"/>
        <v>#REF!</v>
      </c>
      <c r="AN96" s="661" t="e">
        <f t="shared" si="80"/>
        <v>#REF!</v>
      </c>
      <c r="AO96" s="662" t="e">
        <f t="shared" si="80"/>
        <v>#REF!</v>
      </c>
      <c r="AP96" s="663" t="e">
        <f t="shared" si="80"/>
        <v>#REF!</v>
      </c>
      <c r="AQ96" s="664" t="e">
        <f t="shared" si="80"/>
        <v>#REF!</v>
      </c>
      <c r="AR96" s="661" t="e">
        <f t="shared" si="80"/>
        <v>#REF!</v>
      </c>
      <c r="AS96" s="662" t="e">
        <f t="shared" si="80"/>
        <v>#REF!</v>
      </c>
      <c r="AT96" s="663" t="e">
        <f t="shared" si="80"/>
        <v>#REF!</v>
      </c>
      <c r="AU96" s="664" t="e">
        <f t="shared" si="80"/>
        <v>#REF!</v>
      </c>
      <c r="AV96" s="661" t="e">
        <f t="shared" si="80"/>
        <v>#REF!</v>
      </c>
      <c r="AW96" s="662" t="e">
        <f t="shared" si="80"/>
        <v>#REF!</v>
      </c>
      <c r="AX96" s="663" t="e">
        <f t="shared" si="80"/>
        <v>#REF!</v>
      </c>
      <c r="AY96" s="664" t="e">
        <f t="shared" si="80"/>
        <v>#REF!</v>
      </c>
      <c r="AZ96" s="661" t="e">
        <f t="shared" si="80"/>
        <v>#REF!</v>
      </c>
      <c r="BA96" s="662" t="e">
        <f t="shared" si="80"/>
        <v>#REF!</v>
      </c>
      <c r="BB96" s="663" t="e">
        <f t="shared" si="80"/>
        <v>#REF!</v>
      </c>
      <c r="BC96" s="664" t="e">
        <f t="shared" si="80"/>
        <v>#REF!</v>
      </c>
      <c r="BD96" s="661" t="e">
        <f t="shared" si="80"/>
        <v>#REF!</v>
      </c>
      <c r="BE96" s="662" t="e">
        <f t="shared" si="80"/>
        <v>#REF!</v>
      </c>
      <c r="BF96" s="663" t="e">
        <f t="shared" si="80"/>
        <v>#REF!</v>
      </c>
      <c r="BG96" s="664" t="e">
        <f t="shared" si="80"/>
        <v>#REF!</v>
      </c>
      <c r="BH96" s="661" t="e">
        <f t="shared" si="80"/>
        <v>#REF!</v>
      </c>
      <c r="BI96" s="662" t="e">
        <f t="shared" si="80"/>
        <v>#REF!</v>
      </c>
      <c r="BJ96" s="663" t="e">
        <f t="shared" si="80"/>
        <v>#REF!</v>
      </c>
      <c r="BK96" s="664" t="e">
        <f t="shared" si="80"/>
        <v>#REF!</v>
      </c>
      <c r="BL96" s="661" t="e">
        <f t="shared" si="80"/>
        <v>#REF!</v>
      </c>
      <c r="BM96" s="662" t="e">
        <f t="shared" si="80"/>
        <v>#REF!</v>
      </c>
      <c r="BN96" s="663" t="e">
        <f t="shared" si="80"/>
        <v>#REF!</v>
      </c>
      <c r="BO96" s="664" t="e">
        <f t="shared" si="80"/>
        <v>#REF!</v>
      </c>
      <c r="BP96" s="661" t="e">
        <f t="shared" si="80"/>
        <v>#REF!</v>
      </c>
      <c r="BQ96" s="662" t="e">
        <f t="shared" si="80"/>
        <v>#REF!</v>
      </c>
      <c r="BR96" s="663" t="e">
        <f t="shared" si="80"/>
        <v>#REF!</v>
      </c>
      <c r="BS96" s="664" t="e">
        <f t="shared" si="80"/>
        <v>#REF!</v>
      </c>
      <c r="BT96" s="661" t="e">
        <f t="shared" si="80"/>
        <v>#REF!</v>
      </c>
      <c r="BU96" s="662" t="e">
        <f t="shared" si="80"/>
        <v>#REF!</v>
      </c>
      <c r="BV96" s="663" t="e">
        <f t="shared" si="80"/>
        <v>#REF!</v>
      </c>
      <c r="BW96" s="664" t="e">
        <f t="shared" si="80"/>
        <v>#REF!</v>
      </c>
      <c r="BX96" s="661" t="e">
        <f t="shared" ref="BX96:DC96" si="81">BX95+BT96</f>
        <v>#REF!</v>
      </c>
      <c r="BY96" s="662" t="e">
        <f t="shared" si="81"/>
        <v>#REF!</v>
      </c>
      <c r="BZ96" s="663" t="e">
        <f t="shared" si="81"/>
        <v>#REF!</v>
      </c>
      <c r="CA96" s="664" t="e">
        <f t="shared" si="81"/>
        <v>#REF!</v>
      </c>
      <c r="CB96" s="661" t="e">
        <f t="shared" si="81"/>
        <v>#REF!</v>
      </c>
      <c r="CC96" s="662" t="e">
        <f t="shared" si="81"/>
        <v>#REF!</v>
      </c>
      <c r="CD96" s="663" t="e">
        <f t="shared" si="81"/>
        <v>#REF!</v>
      </c>
      <c r="CE96" s="664" t="e">
        <f t="shared" si="81"/>
        <v>#REF!</v>
      </c>
      <c r="CF96" s="661" t="e">
        <f t="shared" si="81"/>
        <v>#REF!</v>
      </c>
      <c r="CG96" s="662" t="e">
        <f t="shared" si="81"/>
        <v>#REF!</v>
      </c>
      <c r="CH96" s="663" t="e">
        <f t="shared" si="81"/>
        <v>#REF!</v>
      </c>
      <c r="CI96" s="664" t="e">
        <f t="shared" si="81"/>
        <v>#REF!</v>
      </c>
      <c r="CJ96" s="661" t="e">
        <f t="shared" si="81"/>
        <v>#REF!</v>
      </c>
      <c r="CK96" s="662" t="e">
        <f t="shared" si="81"/>
        <v>#REF!</v>
      </c>
      <c r="CL96" s="663" t="e">
        <f t="shared" si="81"/>
        <v>#REF!</v>
      </c>
      <c r="CM96" s="664" t="e">
        <f t="shared" si="81"/>
        <v>#REF!</v>
      </c>
      <c r="CN96" s="661" t="e">
        <f t="shared" si="81"/>
        <v>#REF!</v>
      </c>
      <c r="CO96" s="662" t="e">
        <f t="shared" si="81"/>
        <v>#REF!</v>
      </c>
      <c r="CP96" s="663" t="e">
        <f t="shared" si="81"/>
        <v>#REF!</v>
      </c>
      <c r="CQ96" s="664" t="e">
        <f t="shared" si="81"/>
        <v>#REF!</v>
      </c>
      <c r="CR96" s="661" t="e">
        <f t="shared" si="81"/>
        <v>#REF!</v>
      </c>
      <c r="CS96" s="662" t="e">
        <f t="shared" si="81"/>
        <v>#REF!</v>
      </c>
      <c r="CT96" s="663" t="e">
        <f t="shared" si="81"/>
        <v>#REF!</v>
      </c>
      <c r="CU96" s="664" t="e">
        <f t="shared" si="81"/>
        <v>#REF!</v>
      </c>
      <c r="CV96" s="661" t="e">
        <f t="shared" si="81"/>
        <v>#REF!</v>
      </c>
      <c r="CW96" s="662" t="e">
        <f t="shared" si="81"/>
        <v>#REF!</v>
      </c>
      <c r="CX96" s="663" t="e">
        <f t="shared" si="81"/>
        <v>#REF!</v>
      </c>
      <c r="CY96" s="664" t="e">
        <f t="shared" si="81"/>
        <v>#REF!</v>
      </c>
      <c r="CZ96" s="661" t="e">
        <f t="shared" si="81"/>
        <v>#REF!</v>
      </c>
      <c r="DA96" s="662" t="e">
        <f t="shared" si="81"/>
        <v>#REF!</v>
      </c>
      <c r="DB96" s="663" t="e">
        <f t="shared" si="81"/>
        <v>#REF!</v>
      </c>
      <c r="DC96" s="664" t="e">
        <f t="shared" si="81"/>
        <v>#REF!</v>
      </c>
      <c r="DD96" s="571"/>
      <c r="DE96" s="571"/>
      <c r="DF96" s="571"/>
      <c r="DG96" s="571"/>
      <c r="DH96" s="571"/>
      <c r="DI96" s="571"/>
      <c r="DJ96" s="571"/>
      <c r="DK96" s="571"/>
    </row>
    <row r="97" spans="2:115" ht="12.75" customHeight="1">
      <c r="B97" s="649"/>
      <c r="C97" s="650"/>
      <c r="D97" s="665" t="s">
        <v>677</v>
      </c>
      <c r="E97" s="666" t="s">
        <v>678</v>
      </c>
      <c r="F97" s="667"/>
      <c r="G97" s="668">
        <f>IF(F97=0,0,F97/F$115)</f>
        <v>0</v>
      </c>
      <c r="H97" s="669"/>
      <c r="I97" s="670"/>
      <c r="J97" s="670"/>
      <c r="K97" s="671"/>
      <c r="L97" s="672">
        <f>IF(O97&lt;&gt;0,(O97/$F97)*100,0)</f>
        <v>0</v>
      </c>
      <c r="M97" s="672">
        <f>ROUND(O97*[5]QCI!$R$16,2)</f>
        <v>0</v>
      </c>
      <c r="N97" s="673">
        <f>O97-M97</f>
        <v>0</v>
      </c>
      <c r="O97" s="674"/>
      <c r="P97" s="675">
        <f>IF(S97&lt;&gt;0,(S97/$F97)*100,0)</f>
        <v>0</v>
      </c>
      <c r="Q97" s="672">
        <f>ROUND(S97*[5]QCI!$R$16,2)</f>
        <v>0</v>
      </c>
      <c r="R97" s="672">
        <f>S97-Q97</f>
        <v>0</v>
      </c>
      <c r="S97" s="674"/>
      <c r="T97" s="675">
        <f>IF(W97&lt;&gt;0,(W97/$F97)*100,0)</f>
        <v>0</v>
      </c>
      <c r="U97" s="672">
        <f>ROUND(W97*[5]QCI!$R$16,2)</f>
        <v>0</v>
      </c>
      <c r="V97" s="672">
        <f>W97-U97</f>
        <v>0</v>
      </c>
      <c r="W97" s="674"/>
      <c r="X97" s="675">
        <f>IF(AA97&lt;&gt;0,(AA97/$F97)*100,0)</f>
        <v>0</v>
      </c>
      <c r="Y97" s="672">
        <f>ROUND(AA97*[5]QCI!$R$16,2)</f>
        <v>0</v>
      </c>
      <c r="Z97" s="672">
        <f>AA97-Y97</f>
        <v>0</v>
      </c>
      <c r="AA97" s="674"/>
      <c r="AB97" s="675">
        <f>IF(AE97&lt;&gt;0,(AE97/$F97)*100,0)</f>
        <v>0</v>
      </c>
      <c r="AC97" s="672">
        <f>ROUND(AE97*[5]QCI!$R$16,2)</f>
        <v>0</v>
      </c>
      <c r="AD97" s="672">
        <f>AE97-AC97</f>
        <v>0</v>
      </c>
      <c r="AE97" s="674"/>
      <c r="AF97" s="675">
        <f>IF(AI97&lt;&gt;0,(AI97/$F97)*100,0)</f>
        <v>0</v>
      </c>
      <c r="AG97" s="672">
        <f>ROUND(AI97*[5]QCI!$R$16,2)</f>
        <v>0</v>
      </c>
      <c r="AH97" s="672">
        <f>AI97-AG97</f>
        <v>0</v>
      </c>
      <c r="AI97" s="674"/>
      <c r="AJ97" s="675">
        <f>IF(AM97&lt;&gt;0,(AM97/$F97)*100,0)</f>
        <v>0</v>
      </c>
      <c r="AK97" s="672">
        <f>ROUND(AM97*[5]QCI!$R$16,2)</f>
        <v>0</v>
      </c>
      <c r="AL97" s="672">
        <f>AM97-AK97</f>
        <v>0</v>
      </c>
      <c r="AM97" s="674"/>
      <c r="AN97" s="675">
        <f>IF(AQ97&lt;&gt;0,(AQ97/$F97)*100,0)</f>
        <v>0</v>
      </c>
      <c r="AO97" s="672">
        <f>ROUND(AQ97*[5]QCI!$R$16,2)</f>
        <v>0</v>
      </c>
      <c r="AP97" s="672">
        <f>AQ97-AO97</f>
        <v>0</v>
      </c>
      <c r="AQ97" s="674"/>
      <c r="AR97" s="675">
        <f>IF(AU97&lt;&gt;0,(AU97/$F97)*100,0)</f>
        <v>0</v>
      </c>
      <c r="AS97" s="672">
        <f>ROUND(AU97*[5]QCI!$R$16,2)</f>
        <v>0</v>
      </c>
      <c r="AT97" s="672">
        <f>AU97-AS97</f>
        <v>0</v>
      </c>
      <c r="AU97" s="674"/>
      <c r="AV97" s="675">
        <f>IF(AY97&lt;&gt;0,(AY97/$F97)*100,0)</f>
        <v>0</v>
      </c>
      <c r="AW97" s="672">
        <f>ROUND(AY97*[5]QCI!$R$16,2)</f>
        <v>0</v>
      </c>
      <c r="AX97" s="672">
        <f>AY97-AW97</f>
        <v>0</v>
      </c>
      <c r="AY97" s="674"/>
      <c r="AZ97" s="675">
        <f>IF(BC97&lt;&gt;0,(BC97/$F97)*100,0)</f>
        <v>0</v>
      </c>
      <c r="BA97" s="672">
        <f>ROUND(BC97*[5]QCI!$R$16,2)</f>
        <v>0</v>
      </c>
      <c r="BB97" s="672">
        <f>BC97-BA97</f>
        <v>0</v>
      </c>
      <c r="BC97" s="674"/>
      <c r="BD97" s="675">
        <f>IF(BG97&lt;&gt;0,(BG97/$F97)*100,0)</f>
        <v>0</v>
      </c>
      <c r="BE97" s="672">
        <f>ROUND(BG97*[5]QCI!$R$16,2)</f>
        <v>0</v>
      </c>
      <c r="BF97" s="672">
        <f>BG97-BE97</f>
        <v>0</v>
      </c>
      <c r="BG97" s="674"/>
      <c r="BH97" s="675">
        <f>IF(BK97&lt;&gt;0,(BK97/$F97)*100,0)</f>
        <v>0</v>
      </c>
      <c r="BI97" s="672">
        <f>ROUND(BK97*[5]QCI!$R$16,2)</f>
        <v>0</v>
      </c>
      <c r="BJ97" s="672">
        <f>BK97-BI97</f>
        <v>0</v>
      </c>
      <c r="BK97" s="674"/>
      <c r="BL97" s="675">
        <f>IF(BO97&lt;&gt;0,(BO97/$F97)*100,0)</f>
        <v>0</v>
      </c>
      <c r="BM97" s="672">
        <f>ROUND(BO97*[5]QCI!$R$16,2)</f>
        <v>0</v>
      </c>
      <c r="BN97" s="672">
        <f>BO97-BM97</f>
        <v>0</v>
      </c>
      <c r="BO97" s="674"/>
      <c r="BP97" s="675">
        <f>IF(BS97&lt;&gt;0,(BS97/$F97)*100,0)</f>
        <v>0</v>
      </c>
      <c r="BQ97" s="672">
        <f>ROUND(BS97*[5]QCI!$R$16,2)</f>
        <v>0</v>
      </c>
      <c r="BR97" s="672">
        <f>BS97-BQ97</f>
        <v>0</v>
      </c>
      <c r="BS97" s="674"/>
      <c r="BT97" s="675">
        <f>IF(BW97&lt;&gt;0,(BW97/$F97)*100,0)</f>
        <v>0</v>
      </c>
      <c r="BU97" s="672">
        <f>ROUND(BW97*[5]QCI!$R$16,2)</f>
        <v>0</v>
      </c>
      <c r="BV97" s="672">
        <f>BW97-BU97</f>
        <v>0</v>
      </c>
      <c r="BW97" s="674"/>
      <c r="BX97" s="675">
        <f>IF(CA97&lt;&gt;0,(CA97/$F97)*100,0)</f>
        <v>0</v>
      </c>
      <c r="BY97" s="672">
        <f>ROUND(CA97*[5]QCI!$R$16,2)</f>
        <v>0</v>
      </c>
      <c r="BZ97" s="672">
        <f>CA97-BY97</f>
        <v>0</v>
      </c>
      <c r="CA97" s="674"/>
      <c r="CB97" s="675">
        <f>IF(CE97&lt;&gt;0,(CE97/$F97)*100,0)</f>
        <v>0</v>
      </c>
      <c r="CC97" s="672">
        <f>ROUND(CE97*[5]QCI!$R$16,2)</f>
        <v>0</v>
      </c>
      <c r="CD97" s="672">
        <f>CE97-CC97</f>
        <v>0</v>
      </c>
      <c r="CE97" s="674"/>
      <c r="CF97" s="675">
        <f>IF(CI97&lt;&gt;0,(CI97/$F97)*100,0)</f>
        <v>0</v>
      </c>
      <c r="CG97" s="672">
        <f>ROUND(CI97*[5]QCI!$R$16,2)</f>
        <v>0</v>
      </c>
      <c r="CH97" s="672">
        <f>CI97-CG97</f>
        <v>0</v>
      </c>
      <c r="CI97" s="674"/>
      <c r="CJ97" s="675">
        <f>IF(CM97&lt;&gt;0,(CM97/$F97)*100,0)</f>
        <v>0</v>
      </c>
      <c r="CK97" s="672">
        <f>ROUND(CM97*[5]QCI!$R$16,2)</f>
        <v>0</v>
      </c>
      <c r="CL97" s="672">
        <f>CM97-CK97</f>
        <v>0</v>
      </c>
      <c r="CM97" s="674"/>
      <c r="CN97" s="675">
        <f>IF(CQ97&lt;&gt;0,(CQ97/$F97)*100,0)</f>
        <v>0</v>
      </c>
      <c r="CO97" s="672">
        <f>ROUND(CQ97*[5]QCI!$R$16,2)</f>
        <v>0</v>
      </c>
      <c r="CP97" s="672">
        <f>CQ97-CO97</f>
        <v>0</v>
      </c>
      <c r="CQ97" s="674"/>
      <c r="CR97" s="675">
        <f>IF(CU97&lt;&gt;0,(CU97/$F97)*100,0)</f>
        <v>0</v>
      </c>
      <c r="CS97" s="672">
        <f>ROUND(CU97*[5]QCI!$R$16,2)</f>
        <v>0</v>
      </c>
      <c r="CT97" s="672">
        <f>CU97-CS97</f>
        <v>0</v>
      </c>
      <c r="CU97" s="674"/>
      <c r="CV97" s="675">
        <f>IF(CY97&lt;&gt;0,(CY97/$F97)*100,0)</f>
        <v>0</v>
      </c>
      <c r="CW97" s="672">
        <f>ROUND(CY97*[5]QCI!$R$16,2)</f>
        <v>0</v>
      </c>
      <c r="CX97" s="672">
        <f>CY97-CW97</f>
        <v>0</v>
      </c>
      <c r="CY97" s="674"/>
      <c r="CZ97" s="675">
        <f>IF(DC97&lt;&gt;0,(DC97/$F97)*100,0)</f>
        <v>0</v>
      </c>
      <c r="DA97" s="672">
        <f>ROUND(DC97*[5]QCI!$R$16,2)</f>
        <v>0</v>
      </c>
      <c r="DB97" s="672">
        <f>DC97-DA97</f>
        <v>0</v>
      </c>
      <c r="DC97" s="674"/>
      <c r="DD97" s="571"/>
      <c r="DE97" s="571"/>
      <c r="DF97" s="571"/>
      <c r="DG97" s="571"/>
      <c r="DH97" s="571"/>
      <c r="DI97" s="571"/>
      <c r="DJ97" s="571"/>
      <c r="DK97" s="571"/>
    </row>
    <row r="98" spans="2:115" ht="12.75" customHeight="1">
      <c r="B98" s="688"/>
      <c r="C98" s="650"/>
      <c r="D98" s="676" t="s">
        <v>679</v>
      </c>
      <c r="E98" s="677" t="s">
        <v>680</v>
      </c>
      <c r="F98" s="678" t="e">
        <f>IF(F97=0,F95,F97)</f>
        <v>#REF!</v>
      </c>
      <c r="G98" s="679"/>
      <c r="H98" s="680"/>
      <c r="I98" s="681"/>
      <c r="J98" s="681"/>
      <c r="K98" s="682"/>
      <c r="L98" s="683">
        <f t="shared" ref="L98:BW98" si="82">L97+H98</f>
        <v>0</v>
      </c>
      <c r="M98" s="683">
        <f t="shared" si="82"/>
        <v>0</v>
      </c>
      <c r="N98" s="684">
        <f t="shared" si="82"/>
        <v>0</v>
      </c>
      <c r="O98" s="685">
        <f t="shared" si="82"/>
        <v>0</v>
      </c>
      <c r="P98" s="686">
        <f t="shared" si="82"/>
        <v>0</v>
      </c>
      <c r="Q98" s="683">
        <f t="shared" si="82"/>
        <v>0</v>
      </c>
      <c r="R98" s="683">
        <f t="shared" si="82"/>
        <v>0</v>
      </c>
      <c r="S98" s="685">
        <f t="shared" si="82"/>
        <v>0</v>
      </c>
      <c r="T98" s="686">
        <f t="shared" si="82"/>
        <v>0</v>
      </c>
      <c r="U98" s="683">
        <f t="shared" si="82"/>
        <v>0</v>
      </c>
      <c r="V98" s="683">
        <f t="shared" si="82"/>
        <v>0</v>
      </c>
      <c r="W98" s="685">
        <f t="shared" si="82"/>
        <v>0</v>
      </c>
      <c r="X98" s="686">
        <f t="shared" si="82"/>
        <v>0</v>
      </c>
      <c r="Y98" s="683">
        <f t="shared" si="82"/>
        <v>0</v>
      </c>
      <c r="Z98" s="683">
        <f t="shared" si="82"/>
        <v>0</v>
      </c>
      <c r="AA98" s="685">
        <f t="shared" si="82"/>
        <v>0</v>
      </c>
      <c r="AB98" s="686">
        <f t="shared" si="82"/>
        <v>0</v>
      </c>
      <c r="AC98" s="683">
        <f t="shared" si="82"/>
        <v>0</v>
      </c>
      <c r="AD98" s="683">
        <f t="shared" si="82"/>
        <v>0</v>
      </c>
      <c r="AE98" s="685">
        <f t="shared" si="82"/>
        <v>0</v>
      </c>
      <c r="AF98" s="686">
        <f t="shared" si="82"/>
        <v>0</v>
      </c>
      <c r="AG98" s="683">
        <f t="shared" si="82"/>
        <v>0</v>
      </c>
      <c r="AH98" s="683">
        <f t="shared" si="82"/>
        <v>0</v>
      </c>
      <c r="AI98" s="685">
        <f t="shared" si="82"/>
        <v>0</v>
      </c>
      <c r="AJ98" s="686">
        <f t="shared" si="82"/>
        <v>0</v>
      </c>
      <c r="AK98" s="683">
        <f t="shared" si="82"/>
        <v>0</v>
      </c>
      <c r="AL98" s="683">
        <f t="shared" si="82"/>
        <v>0</v>
      </c>
      <c r="AM98" s="685">
        <f t="shared" si="82"/>
        <v>0</v>
      </c>
      <c r="AN98" s="686">
        <f t="shared" si="82"/>
        <v>0</v>
      </c>
      <c r="AO98" s="683">
        <f t="shared" si="82"/>
        <v>0</v>
      </c>
      <c r="AP98" s="683">
        <f t="shared" si="82"/>
        <v>0</v>
      </c>
      <c r="AQ98" s="685">
        <f t="shared" si="82"/>
        <v>0</v>
      </c>
      <c r="AR98" s="686">
        <f t="shared" si="82"/>
        <v>0</v>
      </c>
      <c r="AS98" s="683">
        <f t="shared" si="82"/>
        <v>0</v>
      </c>
      <c r="AT98" s="683">
        <f t="shared" si="82"/>
        <v>0</v>
      </c>
      <c r="AU98" s="685">
        <f t="shared" si="82"/>
        <v>0</v>
      </c>
      <c r="AV98" s="686">
        <f t="shared" si="82"/>
        <v>0</v>
      </c>
      <c r="AW98" s="683">
        <f t="shared" si="82"/>
        <v>0</v>
      </c>
      <c r="AX98" s="683">
        <f t="shared" si="82"/>
        <v>0</v>
      </c>
      <c r="AY98" s="685">
        <f t="shared" si="82"/>
        <v>0</v>
      </c>
      <c r="AZ98" s="686">
        <f t="shared" si="82"/>
        <v>0</v>
      </c>
      <c r="BA98" s="683">
        <f t="shared" si="82"/>
        <v>0</v>
      </c>
      <c r="BB98" s="683">
        <f t="shared" si="82"/>
        <v>0</v>
      </c>
      <c r="BC98" s="685">
        <f t="shared" si="82"/>
        <v>0</v>
      </c>
      <c r="BD98" s="686">
        <f t="shared" si="82"/>
        <v>0</v>
      </c>
      <c r="BE98" s="683">
        <f t="shared" si="82"/>
        <v>0</v>
      </c>
      <c r="BF98" s="683">
        <f t="shared" si="82"/>
        <v>0</v>
      </c>
      <c r="BG98" s="685">
        <f t="shared" si="82"/>
        <v>0</v>
      </c>
      <c r="BH98" s="686">
        <f t="shared" si="82"/>
        <v>0</v>
      </c>
      <c r="BI98" s="683">
        <f t="shared" si="82"/>
        <v>0</v>
      </c>
      <c r="BJ98" s="683">
        <f t="shared" si="82"/>
        <v>0</v>
      </c>
      <c r="BK98" s="685">
        <f t="shared" si="82"/>
        <v>0</v>
      </c>
      <c r="BL98" s="686">
        <f t="shared" si="82"/>
        <v>0</v>
      </c>
      <c r="BM98" s="683">
        <f t="shared" si="82"/>
        <v>0</v>
      </c>
      <c r="BN98" s="683">
        <f t="shared" si="82"/>
        <v>0</v>
      </c>
      <c r="BO98" s="685">
        <f t="shared" si="82"/>
        <v>0</v>
      </c>
      <c r="BP98" s="686">
        <f t="shared" si="82"/>
        <v>0</v>
      </c>
      <c r="BQ98" s="683">
        <f t="shared" si="82"/>
        <v>0</v>
      </c>
      <c r="BR98" s="683">
        <f t="shared" si="82"/>
        <v>0</v>
      </c>
      <c r="BS98" s="685">
        <f t="shared" si="82"/>
        <v>0</v>
      </c>
      <c r="BT98" s="686">
        <f t="shared" si="82"/>
        <v>0</v>
      </c>
      <c r="BU98" s="683">
        <f t="shared" si="82"/>
        <v>0</v>
      </c>
      <c r="BV98" s="683">
        <f t="shared" si="82"/>
        <v>0</v>
      </c>
      <c r="BW98" s="685">
        <f t="shared" si="82"/>
        <v>0</v>
      </c>
      <c r="BX98" s="686">
        <f t="shared" ref="BX98:DC98" si="83">BX97+BT98</f>
        <v>0</v>
      </c>
      <c r="BY98" s="683">
        <f t="shared" si="83"/>
        <v>0</v>
      </c>
      <c r="BZ98" s="683">
        <f t="shared" si="83"/>
        <v>0</v>
      </c>
      <c r="CA98" s="685">
        <f t="shared" si="83"/>
        <v>0</v>
      </c>
      <c r="CB98" s="686">
        <f t="shared" si="83"/>
        <v>0</v>
      </c>
      <c r="CC98" s="683">
        <f t="shared" si="83"/>
        <v>0</v>
      </c>
      <c r="CD98" s="683">
        <f t="shared" si="83"/>
        <v>0</v>
      </c>
      <c r="CE98" s="685">
        <f t="shared" si="83"/>
        <v>0</v>
      </c>
      <c r="CF98" s="686">
        <f t="shared" si="83"/>
        <v>0</v>
      </c>
      <c r="CG98" s="683">
        <f t="shared" si="83"/>
        <v>0</v>
      </c>
      <c r="CH98" s="683">
        <f t="shared" si="83"/>
        <v>0</v>
      </c>
      <c r="CI98" s="685">
        <f t="shared" si="83"/>
        <v>0</v>
      </c>
      <c r="CJ98" s="686">
        <f t="shared" si="83"/>
        <v>0</v>
      </c>
      <c r="CK98" s="683">
        <f t="shared" si="83"/>
        <v>0</v>
      </c>
      <c r="CL98" s="683">
        <f t="shared" si="83"/>
        <v>0</v>
      </c>
      <c r="CM98" s="685">
        <f t="shared" si="83"/>
        <v>0</v>
      </c>
      <c r="CN98" s="686">
        <f t="shared" si="83"/>
        <v>0</v>
      </c>
      <c r="CO98" s="683">
        <f t="shared" si="83"/>
        <v>0</v>
      </c>
      <c r="CP98" s="683">
        <f t="shared" si="83"/>
        <v>0</v>
      </c>
      <c r="CQ98" s="685">
        <f t="shared" si="83"/>
        <v>0</v>
      </c>
      <c r="CR98" s="686">
        <f t="shared" si="83"/>
        <v>0</v>
      </c>
      <c r="CS98" s="683">
        <f t="shared" si="83"/>
        <v>0</v>
      </c>
      <c r="CT98" s="683">
        <f t="shared" si="83"/>
        <v>0</v>
      </c>
      <c r="CU98" s="685">
        <f t="shared" si="83"/>
        <v>0</v>
      </c>
      <c r="CV98" s="686">
        <f t="shared" si="83"/>
        <v>0</v>
      </c>
      <c r="CW98" s="683">
        <f t="shared" si="83"/>
        <v>0</v>
      </c>
      <c r="CX98" s="683">
        <f t="shared" si="83"/>
        <v>0</v>
      </c>
      <c r="CY98" s="685">
        <f t="shared" si="83"/>
        <v>0</v>
      </c>
      <c r="CZ98" s="686">
        <f t="shared" si="83"/>
        <v>0</v>
      </c>
      <c r="DA98" s="683">
        <f t="shared" si="83"/>
        <v>0</v>
      </c>
      <c r="DB98" s="683">
        <f t="shared" si="83"/>
        <v>0</v>
      </c>
      <c r="DC98" s="685">
        <f t="shared" si="83"/>
        <v>0</v>
      </c>
      <c r="DD98" s="571"/>
      <c r="DE98" s="571"/>
      <c r="DF98" s="571"/>
      <c r="DG98" s="571"/>
      <c r="DH98" s="571"/>
      <c r="DI98" s="571"/>
      <c r="DJ98" s="571"/>
      <c r="DK98" s="571"/>
    </row>
    <row r="99" spans="2:115" ht="12.75" customHeight="1">
      <c r="B99" s="633">
        <v>22</v>
      </c>
      <c r="C99" s="687" t="e">
        <f>[5]QCI!C89</f>
        <v>#REF!</v>
      </c>
      <c r="D99" s="635" t="s">
        <v>674</v>
      </c>
      <c r="E99" s="636" t="s">
        <v>675</v>
      </c>
      <c r="F99" s="637" t="e">
        <f>[5]QCI!Y89</f>
        <v>#REF!</v>
      </c>
      <c r="G99" s="638" t="e">
        <f>'[5]Percentuais do Cronograma'!G35</f>
        <v>#REF!</v>
      </c>
      <c r="H99" s="639"/>
      <c r="I99" s="640"/>
      <c r="J99" s="640"/>
      <c r="K99" s="641"/>
      <c r="L99" s="642" t="e">
        <f>'[5]Percentuais do Cronograma'!H35</f>
        <v>#REF!</v>
      </c>
      <c r="M99" s="643" t="e">
        <f>L99*[5]QCI!$Y89*[5]QCI!$R89/100</f>
        <v>#REF!</v>
      </c>
      <c r="N99" s="644" t="e">
        <f>L99/100*[5]QCI!$Y89*([5]QCI!$U89+[5]QCI!$W89)</f>
        <v>#REF!</v>
      </c>
      <c r="O99" s="645" t="e">
        <f>M99+N99</f>
        <v>#REF!</v>
      </c>
      <c r="P99" s="646" t="e">
        <f>'[5]Percentuais do Cronograma'!L35</f>
        <v>#REF!</v>
      </c>
      <c r="Q99" s="647" t="e">
        <f>P99*[5]QCI!$Y89*[5]QCI!$R89/100</f>
        <v>#REF!</v>
      </c>
      <c r="R99" s="647" t="e">
        <f>P99/100*[5]QCI!$Y89*([5]QCI!$U89+[5]QCI!$W89)</f>
        <v>#REF!</v>
      </c>
      <c r="S99" s="648" t="e">
        <f>Q99+R99</f>
        <v>#REF!</v>
      </c>
      <c r="T99" s="646" t="e">
        <f>'[5]Percentuais do Cronograma'!P35</f>
        <v>#REF!</v>
      </c>
      <c r="U99" s="647" t="e">
        <f>T99*[5]QCI!$Y89*[5]QCI!$R89/100</f>
        <v>#REF!</v>
      </c>
      <c r="V99" s="647" t="e">
        <f>T99/100*[5]QCI!$Y89*([5]QCI!$U89+[5]QCI!$W89)</f>
        <v>#REF!</v>
      </c>
      <c r="W99" s="648" t="e">
        <f>U99+V99</f>
        <v>#REF!</v>
      </c>
      <c r="X99" s="646" t="e">
        <f>'[5]Percentuais do Cronograma'!T35</f>
        <v>#REF!</v>
      </c>
      <c r="Y99" s="647" t="e">
        <f>X99*[5]QCI!$Y89*[5]QCI!$R89/100</f>
        <v>#REF!</v>
      </c>
      <c r="Z99" s="647" t="e">
        <f>X99/100*[5]QCI!$Y89*([5]QCI!$U89+[5]QCI!$W89)</f>
        <v>#REF!</v>
      </c>
      <c r="AA99" s="648" t="e">
        <f>Y99+Z99</f>
        <v>#REF!</v>
      </c>
      <c r="AB99" s="646" t="e">
        <f>'[5]Percentuais do Cronograma'!X35</f>
        <v>#REF!</v>
      </c>
      <c r="AC99" s="647" t="e">
        <f>AB99*[5]QCI!$Y89*[5]QCI!$R89/100</f>
        <v>#REF!</v>
      </c>
      <c r="AD99" s="647" t="e">
        <f>AB99/100*[5]QCI!$Y89*([5]QCI!$U89+[5]QCI!$W89)</f>
        <v>#REF!</v>
      </c>
      <c r="AE99" s="648" t="e">
        <f>AC99+AD99</f>
        <v>#REF!</v>
      </c>
      <c r="AF99" s="646" t="e">
        <f>'[5]Percentuais do Cronograma'!AB35</f>
        <v>#REF!</v>
      </c>
      <c r="AG99" s="647" t="e">
        <f>AF99*[5]QCI!$Y89*[5]QCI!$R89/100</f>
        <v>#REF!</v>
      </c>
      <c r="AH99" s="647" t="e">
        <f>AF99/100*[5]QCI!$Y89*([5]QCI!$U89+[5]QCI!$W89)</f>
        <v>#REF!</v>
      </c>
      <c r="AI99" s="648" t="e">
        <f>AG99+AH99</f>
        <v>#REF!</v>
      </c>
      <c r="AJ99" s="646" t="e">
        <f>'[5]Percentuais do Cronograma'!AF35</f>
        <v>#REF!</v>
      </c>
      <c r="AK99" s="647" t="e">
        <f>AJ99*[5]QCI!$Y89*[5]QCI!$R89/100</f>
        <v>#REF!</v>
      </c>
      <c r="AL99" s="647" t="e">
        <f>AJ99/100*[5]QCI!$Y89*([5]QCI!$U89+[5]QCI!$W89)</f>
        <v>#REF!</v>
      </c>
      <c r="AM99" s="648" t="e">
        <f>AK99+AL99</f>
        <v>#REF!</v>
      </c>
      <c r="AN99" s="646" t="e">
        <f>'[5]Percentuais do Cronograma'!AJ35</f>
        <v>#REF!</v>
      </c>
      <c r="AO99" s="647" t="e">
        <f>AN99*[5]QCI!$Y89*[5]QCI!$R89/100</f>
        <v>#REF!</v>
      </c>
      <c r="AP99" s="647" t="e">
        <f>AN99/100*[5]QCI!$Y89*([5]QCI!$U89+[5]QCI!$W89)</f>
        <v>#REF!</v>
      </c>
      <c r="AQ99" s="648" t="e">
        <f>AO99+AP99</f>
        <v>#REF!</v>
      </c>
      <c r="AR99" s="646" t="e">
        <f>'[5]Percentuais do Cronograma'!AN35</f>
        <v>#REF!</v>
      </c>
      <c r="AS99" s="647" t="e">
        <f>AR99*[5]QCI!$Y89*[5]QCI!$R89/100</f>
        <v>#REF!</v>
      </c>
      <c r="AT99" s="647" t="e">
        <f>AR99/100*[5]QCI!$Y89*([5]QCI!$U89+[5]QCI!$W89)</f>
        <v>#REF!</v>
      </c>
      <c r="AU99" s="648" t="e">
        <f>AS99+AT99</f>
        <v>#REF!</v>
      </c>
      <c r="AV99" s="646" t="e">
        <f>'[5]Percentuais do Cronograma'!AR35</f>
        <v>#REF!</v>
      </c>
      <c r="AW99" s="647" t="e">
        <f>AV99*[5]QCI!$Y89*[5]QCI!$R89/100</f>
        <v>#REF!</v>
      </c>
      <c r="AX99" s="647" t="e">
        <f>AV99/100*[5]QCI!$Y89*([5]QCI!$U89+[5]QCI!$W89)</f>
        <v>#REF!</v>
      </c>
      <c r="AY99" s="648" t="e">
        <f>AW99+AX99</f>
        <v>#REF!</v>
      </c>
      <c r="AZ99" s="646" t="e">
        <f>'[5]Percentuais do Cronograma'!AV35</f>
        <v>#REF!</v>
      </c>
      <c r="BA99" s="647" t="e">
        <f>AZ99*[5]QCI!$Y89*[5]QCI!$R89/100</f>
        <v>#REF!</v>
      </c>
      <c r="BB99" s="647" t="e">
        <f>AZ99/100*[5]QCI!$Y89*([5]QCI!$U89+[5]QCI!$W89)</f>
        <v>#REF!</v>
      </c>
      <c r="BC99" s="648" t="e">
        <f>BA99+BB99</f>
        <v>#REF!</v>
      </c>
      <c r="BD99" s="646" t="e">
        <f>'[5]Percentuais do Cronograma'!AZ35</f>
        <v>#REF!</v>
      </c>
      <c r="BE99" s="647" t="e">
        <f>BD99*[5]QCI!$Y89*[5]QCI!$R89/100</f>
        <v>#REF!</v>
      </c>
      <c r="BF99" s="647" t="e">
        <f>BD99/100*[5]QCI!$Y89*([5]QCI!$U89+[5]QCI!$W89)</f>
        <v>#REF!</v>
      </c>
      <c r="BG99" s="648" t="e">
        <f>BE99+BF99</f>
        <v>#REF!</v>
      </c>
      <c r="BH99" s="646" t="e">
        <f>'[5]Percentuais do Cronograma'!BD35</f>
        <v>#REF!</v>
      </c>
      <c r="BI99" s="647" t="e">
        <f>BH99*[5]QCI!$Y89*[5]QCI!$R89/100</f>
        <v>#REF!</v>
      </c>
      <c r="BJ99" s="647" t="e">
        <f>BH99/100*[5]QCI!$Y89*([5]QCI!$U89+[5]QCI!$W89)</f>
        <v>#REF!</v>
      </c>
      <c r="BK99" s="648" t="e">
        <f>BI99+BJ99</f>
        <v>#REF!</v>
      </c>
      <c r="BL99" s="646" t="e">
        <f>'[5]Percentuais do Cronograma'!BH35</f>
        <v>#REF!</v>
      </c>
      <c r="BM99" s="647" t="e">
        <f>BL99*[5]QCI!$Y89*[5]QCI!$R89/100</f>
        <v>#REF!</v>
      </c>
      <c r="BN99" s="647" t="e">
        <f>BL99/100*[5]QCI!$Y89*([5]QCI!$U89+[5]QCI!$W89)</f>
        <v>#REF!</v>
      </c>
      <c r="BO99" s="648" t="e">
        <f>BM99+BN99</f>
        <v>#REF!</v>
      </c>
      <c r="BP99" s="646" t="e">
        <f>'[5]Percentuais do Cronograma'!BL35</f>
        <v>#REF!</v>
      </c>
      <c r="BQ99" s="647" t="e">
        <f>BP99*[5]QCI!$Y89*[5]QCI!$R89/100</f>
        <v>#REF!</v>
      </c>
      <c r="BR99" s="647" t="e">
        <f>BP99/100*[5]QCI!$Y89*([5]QCI!$U89+[5]QCI!$W89)</f>
        <v>#REF!</v>
      </c>
      <c r="BS99" s="648" t="e">
        <f>BQ99+BR99</f>
        <v>#REF!</v>
      </c>
      <c r="BT99" s="646" t="e">
        <f>'[5]Percentuais do Cronograma'!BP35</f>
        <v>#REF!</v>
      </c>
      <c r="BU99" s="647" t="e">
        <f>BT99*[5]QCI!$Y89*[5]QCI!$R89/100</f>
        <v>#REF!</v>
      </c>
      <c r="BV99" s="647" t="e">
        <f>BT99/100*[5]QCI!$Y89*([5]QCI!$U89+[5]QCI!$W89)</f>
        <v>#REF!</v>
      </c>
      <c r="BW99" s="648" t="e">
        <f>BU99+BV99</f>
        <v>#REF!</v>
      </c>
      <c r="BX99" s="646" t="e">
        <f>'[5]Percentuais do Cronograma'!BT35</f>
        <v>#REF!</v>
      </c>
      <c r="BY99" s="647" t="e">
        <f>BX99*[5]QCI!$Y89*[5]QCI!$R89/100</f>
        <v>#REF!</v>
      </c>
      <c r="BZ99" s="647" t="e">
        <f>BX99/100*[5]QCI!$Y89*([5]QCI!$U89+[5]QCI!$W89)</f>
        <v>#REF!</v>
      </c>
      <c r="CA99" s="648" t="e">
        <f>BY99+BZ99</f>
        <v>#REF!</v>
      </c>
      <c r="CB99" s="646" t="e">
        <f>'[5]Percentuais do Cronograma'!BX35</f>
        <v>#REF!</v>
      </c>
      <c r="CC99" s="647" t="e">
        <f>CB99*[5]QCI!$Y89*[5]QCI!$R89/100</f>
        <v>#REF!</v>
      </c>
      <c r="CD99" s="647" t="e">
        <f>CB99/100*[5]QCI!$Y89*([5]QCI!$U89+[5]QCI!$W89)</f>
        <v>#REF!</v>
      </c>
      <c r="CE99" s="648" t="e">
        <f>CC99+CD99</f>
        <v>#REF!</v>
      </c>
      <c r="CF99" s="646" t="e">
        <f>'[5]Percentuais do Cronograma'!CB35</f>
        <v>#REF!</v>
      </c>
      <c r="CG99" s="647" t="e">
        <f>CF99*[5]QCI!$Y89*[5]QCI!$R89/100</f>
        <v>#REF!</v>
      </c>
      <c r="CH99" s="647" t="e">
        <f>CF99/100*[5]QCI!$Y89*([5]QCI!$U89+[5]QCI!$W89)</f>
        <v>#REF!</v>
      </c>
      <c r="CI99" s="648" t="e">
        <f>CG99+CH99</f>
        <v>#REF!</v>
      </c>
      <c r="CJ99" s="646" t="e">
        <f>'[5]Percentuais do Cronograma'!CF35</f>
        <v>#REF!</v>
      </c>
      <c r="CK99" s="647" t="e">
        <f>CJ99*[5]QCI!$Y89*[5]QCI!$R89/100</f>
        <v>#REF!</v>
      </c>
      <c r="CL99" s="647" t="e">
        <f>CJ99/100*[5]QCI!$Y89*([5]QCI!$U89+[5]QCI!$W89)</f>
        <v>#REF!</v>
      </c>
      <c r="CM99" s="648" t="e">
        <f>CK99+CL99</f>
        <v>#REF!</v>
      </c>
      <c r="CN99" s="646" t="e">
        <f>'[5]Percentuais do Cronograma'!CJ35</f>
        <v>#REF!</v>
      </c>
      <c r="CO99" s="647" t="e">
        <f>CN99*[5]QCI!$Y89*[5]QCI!$R89/100</f>
        <v>#REF!</v>
      </c>
      <c r="CP99" s="647" t="e">
        <f>CN99/100*[5]QCI!$Y89*([5]QCI!$U89+[5]QCI!$W89)</f>
        <v>#REF!</v>
      </c>
      <c r="CQ99" s="648" t="e">
        <f>CO99+CP99</f>
        <v>#REF!</v>
      </c>
      <c r="CR99" s="646" t="e">
        <f>'[5]Percentuais do Cronograma'!CN35</f>
        <v>#REF!</v>
      </c>
      <c r="CS99" s="647" t="e">
        <f>CR99*[5]QCI!$Y89*[5]QCI!$R89/100</f>
        <v>#REF!</v>
      </c>
      <c r="CT99" s="647" t="e">
        <f>CR99/100*[5]QCI!$Y89*([5]QCI!$U89+[5]QCI!$W89)</f>
        <v>#REF!</v>
      </c>
      <c r="CU99" s="648" t="e">
        <f>CS99+CT99</f>
        <v>#REF!</v>
      </c>
      <c r="CV99" s="646" t="e">
        <f>'[5]Percentuais do Cronograma'!CR35</f>
        <v>#REF!</v>
      </c>
      <c r="CW99" s="647" t="e">
        <f>CV99*[5]QCI!$Y89*[5]QCI!$R89/100</f>
        <v>#REF!</v>
      </c>
      <c r="CX99" s="647" t="e">
        <f>CV99/100*[5]QCI!$Y89*([5]QCI!$U89+[5]QCI!$W89)</f>
        <v>#REF!</v>
      </c>
      <c r="CY99" s="648" t="e">
        <f>CW99+CX99</f>
        <v>#REF!</v>
      </c>
      <c r="CZ99" s="646" t="e">
        <f>'[5]Percentuais do Cronograma'!CV35</f>
        <v>#REF!</v>
      </c>
      <c r="DA99" s="647" t="e">
        <f>CZ99*[5]QCI!$Y89*[5]QCI!$R89/100</f>
        <v>#REF!</v>
      </c>
      <c r="DB99" s="647" t="e">
        <f>CZ99/100*[5]QCI!$Y89*([5]QCI!$U89+[5]QCI!$W89)</f>
        <v>#REF!</v>
      </c>
      <c r="DC99" s="648" t="e">
        <f>DA99+DB99</f>
        <v>#REF!</v>
      </c>
      <c r="DD99" s="571"/>
      <c r="DE99" s="571"/>
      <c r="DF99" s="571"/>
      <c r="DG99" s="571"/>
      <c r="DH99" s="571"/>
      <c r="DI99" s="571"/>
      <c r="DJ99" s="571"/>
      <c r="DK99" s="571"/>
    </row>
    <row r="100" spans="2:115" ht="12.75" customHeight="1">
      <c r="B100" s="649"/>
      <c r="C100" s="650"/>
      <c r="D100" s="651" t="s">
        <v>674</v>
      </c>
      <c r="E100" s="652" t="s">
        <v>676</v>
      </c>
      <c r="F100" s="653">
        <f>IF(F101&lt;&gt;0,F99-F101,0)</f>
        <v>0</v>
      </c>
      <c r="G100" s="654"/>
      <c r="H100" s="655"/>
      <c r="I100" s="656"/>
      <c r="J100" s="656"/>
      <c r="K100" s="657"/>
      <c r="L100" s="658" t="e">
        <f t="shared" ref="L100:BW100" si="84">L99+H100</f>
        <v>#REF!</v>
      </c>
      <c r="M100" s="658" t="e">
        <f t="shared" si="84"/>
        <v>#REF!</v>
      </c>
      <c r="N100" s="659" t="e">
        <f t="shared" si="84"/>
        <v>#REF!</v>
      </c>
      <c r="O100" s="660" t="e">
        <f t="shared" si="84"/>
        <v>#REF!</v>
      </c>
      <c r="P100" s="661" t="e">
        <f t="shared" si="84"/>
        <v>#REF!</v>
      </c>
      <c r="Q100" s="662" t="e">
        <f t="shared" si="84"/>
        <v>#REF!</v>
      </c>
      <c r="R100" s="663" t="e">
        <f t="shared" si="84"/>
        <v>#REF!</v>
      </c>
      <c r="S100" s="664" t="e">
        <f t="shared" si="84"/>
        <v>#REF!</v>
      </c>
      <c r="T100" s="661" t="e">
        <f t="shared" si="84"/>
        <v>#REF!</v>
      </c>
      <c r="U100" s="662" t="e">
        <f t="shared" si="84"/>
        <v>#REF!</v>
      </c>
      <c r="V100" s="663" t="e">
        <f t="shared" si="84"/>
        <v>#REF!</v>
      </c>
      <c r="W100" s="664" t="e">
        <f t="shared" si="84"/>
        <v>#REF!</v>
      </c>
      <c r="X100" s="661" t="e">
        <f t="shared" si="84"/>
        <v>#REF!</v>
      </c>
      <c r="Y100" s="662" t="e">
        <f t="shared" si="84"/>
        <v>#REF!</v>
      </c>
      <c r="Z100" s="663" t="e">
        <f t="shared" si="84"/>
        <v>#REF!</v>
      </c>
      <c r="AA100" s="664" t="e">
        <f t="shared" si="84"/>
        <v>#REF!</v>
      </c>
      <c r="AB100" s="661" t="e">
        <f t="shared" si="84"/>
        <v>#REF!</v>
      </c>
      <c r="AC100" s="662" t="e">
        <f t="shared" si="84"/>
        <v>#REF!</v>
      </c>
      <c r="AD100" s="663" t="e">
        <f t="shared" si="84"/>
        <v>#REF!</v>
      </c>
      <c r="AE100" s="664" t="e">
        <f t="shared" si="84"/>
        <v>#REF!</v>
      </c>
      <c r="AF100" s="661" t="e">
        <f t="shared" si="84"/>
        <v>#REF!</v>
      </c>
      <c r="AG100" s="662" t="e">
        <f t="shared" si="84"/>
        <v>#REF!</v>
      </c>
      <c r="AH100" s="663" t="e">
        <f t="shared" si="84"/>
        <v>#REF!</v>
      </c>
      <c r="AI100" s="664" t="e">
        <f t="shared" si="84"/>
        <v>#REF!</v>
      </c>
      <c r="AJ100" s="661" t="e">
        <f t="shared" si="84"/>
        <v>#REF!</v>
      </c>
      <c r="AK100" s="662" t="e">
        <f t="shared" si="84"/>
        <v>#REF!</v>
      </c>
      <c r="AL100" s="663" t="e">
        <f t="shared" si="84"/>
        <v>#REF!</v>
      </c>
      <c r="AM100" s="664" t="e">
        <f t="shared" si="84"/>
        <v>#REF!</v>
      </c>
      <c r="AN100" s="661" t="e">
        <f t="shared" si="84"/>
        <v>#REF!</v>
      </c>
      <c r="AO100" s="662" t="e">
        <f t="shared" si="84"/>
        <v>#REF!</v>
      </c>
      <c r="AP100" s="663" t="e">
        <f t="shared" si="84"/>
        <v>#REF!</v>
      </c>
      <c r="AQ100" s="664" t="e">
        <f t="shared" si="84"/>
        <v>#REF!</v>
      </c>
      <c r="AR100" s="661" t="e">
        <f t="shared" si="84"/>
        <v>#REF!</v>
      </c>
      <c r="AS100" s="662" t="e">
        <f t="shared" si="84"/>
        <v>#REF!</v>
      </c>
      <c r="AT100" s="663" t="e">
        <f t="shared" si="84"/>
        <v>#REF!</v>
      </c>
      <c r="AU100" s="664" t="e">
        <f t="shared" si="84"/>
        <v>#REF!</v>
      </c>
      <c r="AV100" s="661" t="e">
        <f t="shared" si="84"/>
        <v>#REF!</v>
      </c>
      <c r="AW100" s="662" t="e">
        <f t="shared" si="84"/>
        <v>#REF!</v>
      </c>
      <c r="AX100" s="663" t="e">
        <f t="shared" si="84"/>
        <v>#REF!</v>
      </c>
      <c r="AY100" s="664" t="e">
        <f t="shared" si="84"/>
        <v>#REF!</v>
      </c>
      <c r="AZ100" s="661" t="e">
        <f t="shared" si="84"/>
        <v>#REF!</v>
      </c>
      <c r="BA100" s="662" t="e">
        <f t="shared" si="84"/>
        <v>#REF!</v>
      </c>
      <c r="BB100" s="663" t="e">
        <f t="shared" si="84"/>
        <v>#REF!</v>
      </c>
      <c r="BC100" s="664" t="e">
        <f t="shared" si="84"/>
        <v>#REF!</v>
      </c>
      <c r="BD100" s="661" t="e">
        <f t="shared" si="84"/>
        <v>#REF!</v>
      </c>
      <c r="BE100" s="662" t="e">
        <f t="shared" si="84"/>
        <v>#REF!</v>
      </c>
      <c r="BF100" s="663" t="e">
        <f t="shared" si="84"/>
        <v>#REF!</v>
      </c>
      <c r="BG100" s="664" t="e">
        <f t="shared" si="84"/>
        <v>#REF!</v>
      </c>
      <c r="BH100" s="661" t="e">
        <f t="shared" si="84"/>
        <v>#REF!</v>
      </c>
      <c r="BI100" s="662" t="e">
        <f t="shared" si="84"/>
        <v>#REF!</v>
      </c>
      <c r="BJ100" s="663" t="e">
        <f t="shared" si="84"/>
        <v>#REF!</v>
      </c>
      <c r="BK100" s="664" t="e">
        <f t="shared" si="84"/>
        <v>#REF!</v>
      </c>
      <c r="BL100" s="661" t="e">
        <f t="shared" si="84"/>
        <v>#REF!</v>
      </c>
      <c r="BM100" s="662" t="e">
        <f t="shared" si="84"/>
        <v>#REF!</v>
      </c>
      <c r="BN100" s="663" t="e">
        <f t="shared" si="84"/>
        <v>#REF!</v>
      </c>
      <c r="BO100" s="664" t="e">
        <f t="shared" si="84"/>
        <v>#REF!</v>
      </c>
      <c r="BP100" s="661" t="e">
        <f t="shared" si="84"/>
        <v>#REF!</v>
      </c>
      <c r="BQ100" s="662" t="e">
        <f t="shared" si="84"/>
        <v>#REF!</v>
      </c>
      <c r="BR100" s="663" t="e">
        <f t="shared" si="84"/>
        <v>#REF!</v>
      </c>
      <c r="BS100" s="664" t="e">
        <f t="shared" si="84"/>
        <v>#REF!</v>
      </c>
      <c r="BT100" s="661" t="e">
        <f t="shared" si="84"/>
        <v>#REF!</v>
      </c>
      <c r="BU100" s="662" t="e">
        <f t="shared" si="84"/>
        <v>#REF!</v>
      </c>
      <c r="BV100" s="663" t="e">
        <f t="shared" si="84"/>
        <v>#REF!</v>
      </c>
      <c r="BW100" s="664" t="e">
        <f t="shared" si="84"/>
        <v>#REF!</v>
      </c>
      <c r="BX100" s="661" t="e">
        <f t="shared" ref="BX100:DC100" si="85">BX99+BT100</f>
        <v>#REF!</v>
      </c>
      <c r="BY100" s="662" t="e">
        <f t="shared" si="85"/>
        <v>#REF!</v>
      </c>
      <c r="BZ100" s="663" t="e">
        <f t="shared" si="85"/>
        <v>#REF!</v>
      </c>
      <c r="CA100" s="664" t="e">
        <f t="shared" si="85"/>
        <v>#REF!</v>
      </c>
      <c r="CB100" s="661" t="e">
        <f t="shared" si="85"/>
        <v>#REF!</v>
      </c>
      <c r="CC100" s="662" t="e">
        <f t="shared" si="85"/>
        <v>#REF!</v>
      </c>
      <c r="CD100" s="663" t="e">
        <f t="shared" si="85"/>
        <v>#REF!</v>
      </c>
      <c r="CE100" s="664" t="e">
        <f t="shared" si="85"/>
        <v>#REF!</v>
      </c>
      <c r="CF100" s="661" t="e">
        <f t="shared" si="85"/>
        <v>#REF!</v>
      </c>
      <c r="CG100" s="662" t="e">
        <f t="shared" si="85"/>
        <v>#REF!</v>
      </c>
      <c r="CH100" s="663" t="e">
        <f t="shared" si="85"/>
        <v>#REF!</v>
      </c>
      <c r="CI100" s="664" t="e">
        <f t="shared" si="85"/>
        <v>#REF!</v>
      </c>
      <c r="CJ100" s="661" t="e">
        <f t="shared" si="85"/>
        <v>#REF!</v>
      </c>
      <c r="CK100" s="662" t="e">
        <f t="shared" si="85"/>
        <v>#REF!</v>
      </c>
      <c r="CL100" s="663" t="e">
        <f t="shared" si="85"/>
        <v>#REF!</v>
      </c>
      <c r="CM100" s="664" t="e">
        <f t="shared" si="85"/>
        <v>#REF!</v>
      </c>
      <c r="CN100" s="661" t="e">
        <f t="shared" si="85"/>
        <v>#REF!</v>
      </c>
      <c r="CO100" s="662" t="e">
        <f t="shared" si="85"/>
        <v>#REF!</v>
      </c>
      <c r="CP100" s="663" t="e">
        <f t="shared" si="85"/>
        <v>#REF!</v>
      </c>
      <c r="CQ100" s="664" t="e">
        <f t="shared" si="85"/>
        <v>#REF!</v>
      </c>
      <c r="CR100" s="661" t="e">
        <f t="shared" si="85"/>
        <v>#REF!</v>
      </c>
      <c r="CS100" s="662" t="e">
        <f t="shared" si="85"/>
        <v>#REF!</v>
      </c>
      <c r="CT100" s="663" t="e">
        <f t="shared" si="85"/>
        <v>#REF!</v>
      </c>
      <c r="CU100" s="664" t="e">
        <f t="shared" si="85"/>
        <v>#REF!</v>
      </c>
      <c r="CV100" s="661" t="e">
        <f t="shared" si="85"/>
        <v>#REF!</v>
      </c>
      <c r="CW100" s="662" t="e">
        <f t="shared" si="85"/>
        <v>#REF!</v>
      </c>
      <c r="CX100" s="663" t="e">
        <f t="shared" si="85"/>
        <v>#REF!</v>
      </c>
      <c r="CY100" s="664" t="e">
        <f t="shared" si="85"/>
        <v>#REF!</v>
      </c>
      <c r="CZ100" s="661" t="e">
        <f t="shared" si="85"/>
        <v>#REF!</v>
      </c>
      <c r="DA100" s="662" t="e">
        <f t="shared" si="85"/>
        <v>#REF!</v>
      </c>
      <c r="DB100" s="663" t="e">
        <f t="shared" si="85"/>
        <v>#REF!</v>
      </c>
      <c r="DC100" s="664" t="e">
        <f t="shared" si="85"/>
        <v>#REF!</v>
      </c>
      <c r="DD100" s="571"/>
      <c r="DE100" s="571"/>
      <c r="DF100" s="571"/>
      <c r="DG100" s="571"/>
      <c r="DH100" s="571"/>
      <c r="DI100" s="571"/>
      <c r="DJ100" s="571"/>
      <c r="DK100" s="571"/>
    </row>
    <row r="101" spans="2:115" ht="12.75" customHeight="1">
      <c r="B101" s="649"/>
      <c r="C101" s="650"/>
      <c r="D101" s="665" t="s">
        <v>677</v>
      </c>
      <c r="E101" s="666" t="s">
        <v>678</v>
      </c>
      <c r="F101" s="667"/>
      <c r="G101" s="668">
        <f>IF(F101=0,0,F101/F$115)</f>
        <v>0</v>
      </c>
      <c r="H101" s="669"/>
      <c r="I101" s="670"/>
      <c r="J101" s="670"/>
      <c r="K101" s="671"/>
      <c r="L101" s="672">
        <f>IF(O101&lt;&gt;0,(O101/$F101)*100,0)</f>
        <v>0</v>
      </c>
      <c r="M101" s="672">
        <f>ROUND(O101*[5]QCI!$R$16,2)</f>
        <v>0</v>
      </c>
      <c r="N101" s="673">
        <f>O101-M101</f>
        <v>0</v>
      </c>
      <c r="O101" s="674"/>
      <c r="P101" s="675">
        <f>IF(S101&lt;&gt;0,(S101/$F101)*100,0)</f>
        <v>0</v>
      </c>
      <c r="Q101" s="672">
        <f>ROUND(S101*[5]QCI!$R$16,2)</f>
        <v>0</v>
      </c>
      <c r="R101" s="672">
        <f>S101-Q101</f>
        <v>0</v>
      </c>
      <c r="S101" s="674"/>
      <c r="T101" s="675">
        <f>IF(W101&lt;&gt;0,(W101/$F101)*100,0)</f>
        <v>0</v>
      </c>
      <c r="U101" s="672">
        <f>ROUND(W101*[5]QCI!$R$16,2)</f>
        <v>0</v>
      </c>
      <c r="V101" s="672">
        <f>W101-U101</f>
        <v>0</v>
      </c>
      <c r="W101" s="674"/>
      <c r="X101" s="675">
        <f>IF(AA101&lt;&gt;0,(AA101/$F101)*100,0)</f>
        <v>0</v>
      </c>
      <c r="Y101" s="672">
        <f>ROUND(AA101*[5]QCI!$R$16,2)</f>
        <v>0</v>
      </c>
      <c r="Z101" s="672">
        <f>AA101-Y101</f>
        <v>0</v>
      </c>
      <c r="AA101" s="674"/>
      <c r="AB101" s="675">
        <f>IF(AE101&lt;&gt;0,(AE101/$F101)*100,0)</f>
        <v>0</v>
      </c>
      <c r="AC101" s="672">
        <f>ROUND(AE101*[5]QCI!$R$16,2)</f>
        <v>0</v>
      </c>
      <c r="AD101" s="672">
        <f>AE101-AC101</f>
        <v>0</v>
      </c>
      <c r="AE101" s="674"/>
      <c r="AF101" s="675">
        <f>IF(AI101&lt;&gt;0,(AI101/$F101)*100,0)</f>
        <v>0</v>
      </c>
      <c r="AG101" s="672">
        <f>ROUND(AI101*[5]QCI!$R$16,2)</f>
        <v>0</v>
      </c>
      <c r="AH101" s="672">
        <f>AI101-AG101</f>
        <v>0</v>
      </c>
      <c r="AI101" s="674"/>
      <c r="AJ101" s="675">
        <f>IF(AM101&lt;&gt;0,(AM101/$F101)*100,0)</f>
        <v>0</v>
      </c>
      <c r="AK101" s="672">
        <f>ROUND(AM101*[5]QCI!$R$16,2)</f>
        <v>0</v>
      </c>
      <c r="AL101" s="672">
        <f>AM101-AK101</f>
        <v>0</v>
      </c>
      <c r="AM101" s="674"/>
      <c r="AN101" s="675">
        <f>IF(AQ101&lt;&gt;0,(AQ101/$F101)*100,0)</f>
        <v>0</v>
      </c>
      <c r="AO101" s="672">
        <f>ROUND(AQ101*[5]QCI!$R$16,2)</f>
        <v>0</v>
      </c>
      <c r="AP101" s="672">
        <f>AQ101-AO101</f>
        <v>0</v>
      </c>
      <c r="AQ101" s="674"/>
      <c r="AR101" s="675">
        <f>IF(AU101&lt;&gt;0,(AU101/$F101)*100,0)</f>
        <v>0</v>
      </c>
      <c r="AS101" s="672">
        <f>ROUND(AU101*[5]QCI!$R$16,2)</f>
        <v>0</v>
      </c>
      <c r="AT101" s="672">
        <f>AU101-AS101</f>
        <v>0</v>
      </c>
      <c r="AU101" s="674"/>
      <c r="AV101" s="675">
        <f>IF(AY101&lt;&gt;0,(AY101/$F101)*100,0)</f>
        <v>0</v>
      </c>
      <c r="AW101" s="672">
        <f>ROUND(AY101*[5]QCI!$R$16,2)</f>
        <v>0</v>
      </c>
      <c r="AX101" s="672">
        <f>AY101-AW101</f>
        <v>0</v>
      </c>
      <c r="AY101" s="674"/>
      <c r="AZ101" s="675">
        <f>IF(BC101&lt;&gt;0,(BC101/$F101)*100,0)</f>
        <v>0</v>
      </c>
      <c r="BA101" s="672">
        <f>ROUND(BC101*[5]QCI!$R$16,2)</f>
        <v>0</v>
      </c>
      <c r="BB101" s="672">
        <f>BC101-BA101</f>
        <v>0</v>
      </c>
      <c r="BC101" s="674"/>
      <c r="BD101" s="675">
        <f>IF(BG101&lt;&gt;0,(BG101/$F101)*100,0)</f>
        <v>0</v>
      </c>
      <c r="BE101" s="672">
        <f>ROUND(BG101*[5]QCI!$R$16,2)</f>
        <v>0</v>
      </c>
      <c r="BF101" s="672">
        <f>BG101-BE101</f>
        <v>0</v>
      </c>
      <c r="BG101" s="674"/>
      <c r="BH101" s="675">
        <f>IF(BK101&lt;&gt;0,(BK101/$F101)*100,0)</f>
        <v>0</v>
      </c>
      <c r="BI101" s="672">
        <f>ROUND(BK101*[5]QCI!$R$16,2)</f>
        <v>0</v>
      </c>
      <c r="BJ101" s="672">
        <f>BK101-BI101</f>
        <v>0</v>
      </c>
      <c r="BK101" s="674"/>
      <c r="BL101" s="675">
        <f>IF(BO101&lt;&gt;0,(BO101/$F101)*100,0)</f>
        <v>0</v>
      </c>
      <c r="BM101" s="672">
        <f>ROUND(BO101*[5]QCI!$R$16,2)</f>
        <v>0</v>
      </c>
      <c r="BN101" s="672">
        <f>BO101-BM101</f>
        <v>0</v>
      </c>
      <c r="BO101" s="674"/>
      <c r="BP101" s="675">
        <f>IF(BS101&lt;&gt;0,(BS101/$F101)*100,0)</f>
        <v>0</v>
      </c>
      <c r="BQ101" s="672">
        <f>ROUND(BS101*[5]QCI!$R$16,2)</f>
        <v>0</v>
      </c>
      <c r="BR101" s="672">
        <f>BS101-BQ101</f>
        <v>0</v>
      </c>
      <c r="BS101" s="674"/>
      <c r="BT101" s="675">
        <f>IF(BW101&lt;&gt;0,(BW101/$F101)*100,0)</f>
        <v>0</v>
      </c>
      <c r="BU101" s="672">
        <f>ROUND(BW101*[5]QCI!$R$16,2)</f>
        <v>0</v>
      </c>
      <c r="BV101" s="672">
        <f>BW101-BU101</f>
        <v>0</v>
      </c>
      <c r="BW101" s="674"/>
      <c r="BX101" s="675">
        <f>IF(CA101&lt;&gt;0,(CA101/$F101)*100,0)</f>
        <v>0</v>
      </c>
      <c r="BY101" s="672">
        <f>ROUND(CA101*[5]QCI!$R$16,2)</f>
        <v>0</v>
      </c>
      <c r="BZ101" s="672">
        <f>CA101-BY101</f>
        <v>0</v>
      </c>
      <c r="CA101" s="674"/>
      <c r="CB101" s="675">
        <f>IF(CE101&lt;&gt;0,(CE101/$F101)*100,0)</f>
        <v>0</v>
      </c>
      <c r="CC101" s="672">
        <f>ROUND(CE101*[5]QCI!$R$16,2)</f>
        <v>0</v>
      </c>
      <c r="CD101" s="672">
        <f>CE101-CC101</f>
        <v>0</v>
      </c>
      <c r="CE101" s="674"/>
      <c r="CF101" s="675">
        <f>IF(CI101&lt;&gt;0,(CI101/$F101)*100,0)</f>
        <v>0</v>
      </c>
      <c r="CG101" s="672">
        <f>ROUND(CI101*[5]QCI!$R$16,2)</f>
        <v>0</v>
      </c>
      <c r="CH101" s="672">
        <f>CI101-CG101</f>
        <v>0</v>
      </c>
      <c r="CI101" s="674"/>
      <c r="CJ101" s="675">
        <f>IF(CM101&lt;&gt;0,(CM101/$F101)*100,0)</f>
        <v>0</v>
      </c>
      <c r="CK101" s="672">
        <f>ROUND(CM101*[5]QCI!$R$16,2)</f>
        <v>0</v>
      </c>
      <c r="CL101" s="672">
        <f>CM101-CK101</f>
        <v>0</v>
      </c>
      <c r="CM101" s="674"/>
      <c r="CN101" s="675">
        <f>IF(CQ101&lt;&gt;0,(CQ101/$F101)*100,0)</f>
        <v>0</v>
      </c>
      <c r="CO101" s="672">
        <f>ROUND(CQ101*[5]QCI!$R$16,2)</f>
        <v>0</v>
      </c>
      <c r="CP101" s="672">
        <f>CQ101-CO101</f>
        <v>0</v>
      </c>
      <c r="CQ101" s="674"/>
      <c r="CR101" s="675">
        <f>IF(CU101&lt;&gt;0,(CU101/$F101)*100,0)</f>
        <v>0</v>
      </c>
      <c r="CS101" s="672">
        <f>ROUND(CU101*[5]QCI!$R$16,2)</f>
        <v>0</v>
      </c>
      <c r="CT101" s="672">
        <f>CU101-CS101</f>
        <v>0</v>
      </c>
      <c r="CU101" s="674"/>
      <c r="CV101" s="675">
        <f>IF(CY101&lt;&gt;0,(CY101/$F101)*100,0)</f>
        <v>0</v>
      </c>
      <c r="CW101" s="672">
        <f>ROUND(CY101*[5]QCI!$R$16,2)</f>
        <v>0</v>
      </c>
      <c r="CX101" s="672">
        <f>CY101-CW101</f>
        <v>0</v>
      </c>
      <c r="CY101" s="674"/>
      <c r="CZ101" s="675">
        <f>IF(DC101&lt;&gt;0,(DC101/$F101)*100,0)</f>
        <v>0</v>
      </c>
      <c r="DA101" s="672">
        <f>ROUND(DC101*[5]QCI!$R$16,2)</f>
        <v>0</v>
      </c>
      <c r="DB101" s="672">
        <f>DC101-DA101</f>
        <v>0</v>
      </c>
      <c r="DC101" s="674"/>
      <c r="DD101" s="571"/>
      <c r="DE101" s="571"/>
      <c r="DF101" s="571"/>
      <c r="DG101" s="571"/>
      <c r="DH101" s="571"/>
      <c r="DI101" s="571"/>
      <c r="DJ101" s="571"/>
      <c r="DK101" s="571"/>
    </row>
    <row r="102" spans="2:115" ht="12.75" customHeight="1">
      <c r="B102" s="688"/>
      <c r="C102" s="650"/>
      <c r="D102" s="676" t="s">
        <v>679</v>
      </c>
      <c r="E102" s="677" t="s">
        <v>680</v>
      </c>
      <c r="F102" s="678" t="e">
        <f>IF(F101=0,F99,F101)</f>
        <v>#REF!</v>
      </c>
      <c r="G102" s="679"/>
      <c r="H102" s="680"/>
      <c r="I102" s="681"/>
      <c r="J102" s="681"/>
      <c r="K102" s="682"/>
      <c r="L102" s="683">
        <f t="shared" ref="L102:BW102" si="86">L101+H102</f>
        <v>0</v>
      </c>
      <c r="M102" s="683">
        <f t="shared" si="86"/>
        <v>0</v>
      </c>
      <c r="N102" s="684">
        <f t="shared" si="86"/>
        <v>0</v>
      </c>
      <c r="O102" s="685">
        <f t="shared" si="86"/>
        <v>0</v>
      </c>
      <c r="P102" s="686">
        <f t="shared" si="86"/>
        <v>0</v>
      </c>
      <c r="Q102" s="683">
        <f t="shared" si="86"/>
        <v>0</v>
      </c>
      <c r="R102" s="683">
        <f t="shared" si="86"/>
        <v>0</v>
      </c>
      <c r="S102" s="685">
        <f t="shared" si="86"/>
        <v>0</v>
      </c>
      <c r="T102" s="686">
        <f t="shared" si="86"/>
        <v>0</v>
      </c>
      <c r="U102" s="683">
        <f t="shared" si="86"/>
        <v>0</v>
      </c>
      <c r="V102" s="683">
        <f t="shared" si="86"/>
        <v>0</v>
      </c>
      <c r="W102" s="685">
        <f t="shared" si="86"/>
        <v>0</v>
      </c>
      <c r="X102" s="686">
        <f t="shared" si="86"/>
        <v>0</v>
      </c>
      <c r="Y102" s="683">
        <f t="shared" si="86"/>
        <v>0</v>
      </c>
      <c r="Z102" s="683">
        <f t="shared" si="86"/>
        <v>0</v>
      </c>
      <c r="AA102" s="685">
        <f t="shared" si="86"/>
        <v>0</v>
      </c>
      <c r="AB102" s="686">
        <f t="shared" si="86"/>
        <v>0</v>
      </c>
      <c r="AC102" s="683">
        <f t="shared" si="86"/>
        <v>0</v>
      </c>
      <c r="AD102" s="683">
        <f t="shared" si="86"/>
        <v>0</v>
      </c>
      <c r="AE102" s="685">
        <f t="shared" si="86"/>
        <v>0</v>
      </c>
      <c r="AF102" s="686">
        <f t="shared" si="86"/>
        <v>0</v>
      </c>
      <c r="AG102" s="683">
        <f t="shared" si="86"/>
        <v>0</v>
      </c>
      <c r="AH102" s="683">
        <f t="shared" si="86"/>
        <v>0</v>
      </c>
      <c r="AI102" s="685">
        <f t="shared" si="86"/>
        <v>0</v>
      </c>
      <c r="AJ102" s="686">
        <f t="shared" si="86"/>
        <v>0</v>
      </c>
      <c r="AK102" s="683">
        <f t="shared" si="86"/>
        <v>0</v>
      </c>
      <c r="AL102" s="683">
        <f t="shared" si="86"/>
        <v>0</v>
      </c>
      <c r="AM102" s="685">
        <f t="shared" si="86"/>
        <v>0</v>
      </c>
      <c r="AN102" s="686">
        <f t="shared" si="86"/>
        <v>0</v>
      </c>
      <c r="AO102" s="683">
        <f t="shared" si="86"/>
        <v>0</v>
      </c>
      <c r="AP102" s="683">
        <f t="shared" si="86"/>
        <v>0</v>
      </c>
      <c r="AQ102" s="685">
        <f t="shared" si="86"/>
        <v>0</v>
      </c>
      <c r="AR102" s="686">
        <f t="shared" si="86"/>
        <v>0</v>
      </c>
      <c r="AS102" s="683">
        <f t="shared" si="86"/>
        <v>0</v>
      </c>
      <c r="AT102" s="683">
        <f t="shared" si="86"/>
        <v>0</v>
      </c>
      <c r="AU102" s="685">
        <f t="shared" si="86"/>
        <v>0</v>
      </c>
      <c r="AV102" s="686">
        <f t="shared" si="86"/>
        <v>0</v>
      </c>
      <c r="AW102" s="683">
        <f t="shared" si="86"/>
        <v>0</v>
      </c>
      <c r="AX102" s="683">
        <f t="shared" si="86"/>
        <v>0</v>
      </c>
      <c r="AY102" s="685">
        <f t="shared" si="86"/>
        <v>0</v>
      </c>
      <c r="AZ102" s="686">
        <f t="shared" si="86"/>
        <v>0</v>
      </c>
      <c r="BA102" s="683">
        <f t="shared" si="86"/>
        <v>0</v>
      </c>
      <c r="BB102" s="683">
        <f t="shared" si="86"/>
        <v>0</v>
      </c>
      <c r="BC102" s="685">
        <f t="shared" si="86"/>
        <v>0</v>
      </c>
      <c r="BD102" s="686">
        <f t="shared" si="86"/>
        <v>0</v>
      </c>
      <c r="BE102" s="683">
        <f t="shared" si="86"/>
        <v>0</v>
      </c>
      <c r="BF102" s="683">
        <f t="shared" si="86"/>
        <v>0</v>
      </c>
      <c r="BG102" s="685">
        <f t="shared" si="86"/>
        <v>0</v>
      </c>
      <c r="BH102" s="686">
        <f t="shared" si="86"/>
        <v>0</v>
      </c>
      <c r="BI102" s="683">
        <f t="shared" si="86"/>
        <v>0</v>
      </c>
      <c r="BJ102" s="683">
        <f t="shared" si="86"/>
        <v>0</v>
      </c>
      <c r="BK102" s="685">
        <f t="shared" si="86"/>
        <v>0</v>
      </c>
      <c r="BL102" s="686">
        <f t="shared" si="86"/>
        <v>0</v>
      </c>
      <c r="BM102" s="683">
        <f t="shared" si="86"/>
        <v>0</v>
      </c>
      <c r="BN102" s="683">
        <f t="shared" si="86"/>
        <v>0</v>
      </c>
      <c r="BO102" s="685">
        <f t="shared" si="86"/>
        <v>0</v>
      </c>
      <c r="BP102" s="686">
        <f t="shared" si="86"/>
        <v>0</v>
      </c>
      <c r="BQ102" s="683">
        <f t="shared" si="86"/>
        <v>0</v>
      </c>
      <c r="BR102" s="683">
        <f t="shared" si="86"/>
        <v>0</v>
      </c>
      <c r="BS102" s="685">
        <f t="shared" si="86"/>
        <v>0</v>
      </c>
      <c r="BT102" s="686">
        <f t="shared" si="86"/>
        <v>0</v>
      </c>
      <c r="BU102" s="683">
        <f t="shared" si="86"/>
        <v>0</v>
      </c>
      <c r="BV102" s="683">
        <f t="shared" si="86"/>
        <v>0</v>
      </c>
      <c r="BW102" s="685">
        <f t="shared" si="86"/>
        <v>0</v>
      </c>
      <c r="BX102" s="686">
        <f t="shared" ref="BX102:DC102" si="87">BX101+BT102</f>
        <v>0</v>
      </c>
      <c r="BY102" s="683">
        <f t="shared" si="87"/>
        <v>0</v>
      </c>
      <c r="BZ102" s="683">
        <f t="shared" si="87"/>
        <v>0</v>
      </c>
      <c r="CA102" s="685">
        <f t="shared" si="87"/>
        <v>0</v>
      </c>
      <c r="CB102" s="686">
        <f t="shared" si="87"/>
        <v>0</v>
      </c>
      <c r="CC102" s="683">
        <f t="shared" si="87"/>
        <v>0</v>
      </c>
      <c r="CD102" s="683">
        <f t="shared" si="87"/>
        <v>0</v>
      </c>
      <c r="CE102" s="685">
        <f t="shared" si="87"/>
        <v>0</v>
      </c>
      <c r="CF102" s="686">
        <f t="shared" si="87"/>
        <v>0</v>
      </c>
      <c r="CG102" s="683">
        <f t="shared" si="87"/>
        <v>0</v>
      </c>
      <c r="CH102" s="683">
        <f t="shared" si="87"/>
        <v>0</v>
      </c>
      <c r="CI102" s="685">
        <f t="shared" si="87"/>
        <v>0</v>
      </c>
      <c r="CJ102" s="686">
        <f t="shared" si="87"/>
        <v>0</v>
      </c>
      <c r="CK102" s="683">
        <f t="shared" si="87"/>
        <v>0</v>
      </c>
      <c r="CL102" s="683">
        <f t="shared" si="87"/>
        <v>0</v>
      </c>
      <c r="CM102" s="685">
        <f t="shared" si="87"/>
        <v>0</v>
      </c>
      <c r="CN102" s="686">
        <f t="shared" si="87"/>
        <v>0</v>
      </c>
      <c r="CO102" s="683">
        <f t="shared" si="87"/>
        <v>0</v>
      </c>
      <c r="CP102" s="683">
        <f t="shared" si="87"/>
        <v>0</v>
      </c>
      <c r="CQ102" s="685">
        <f t="shared" si="87"/>
        <v>0</v>
      </c>
      <c r="CR102" s="686">
        <f t="shared" si="87"/>
        <v>0</v>
      </c>
      <c r="CS102" s="683">
        <f t="shared" si="87"/>
        <v>0</v>
      </c>
      <c r="CT102" s="683">
        <f t="shared" si="87"/>
        <v>0</v>
      </c>
      <c r="CU102" s="685">
        <f t="shared" si="87"/>
        <v>0</v>
      </c>
      <c r="CV102" s="686">
        <f t="shared" si="87"/>
        <v>0</v>
      </c>
      <c r="CW102" s="683">
        <f t="shared" si="87"/>
        <v>0</v>
      </c>
      <c r="CX102" s="683">
        <f t="shared" si="87"/>
        <v>0</v>
      </c>
      <c r="CY102" s="685">
        <f t="shared" si="87"/>
        <v>0</v>
      </c>
      <c r="CZ102" s="686">
        <f t="shared" si="87"/>
        <v>0</v>
      </c>
      <c r="DA102" s="683">
        <f t="shared" si="87"/>
        <v>0</v>
      </c>
      <c r="DB102" s="683">
        <f t="shared" si="87"/>
        <v>0</v>
      </c>
      <c r="DC102" s="685">
        <f t="shared" si="87"/>
        <v>0</v>
      </c>
      <c r="DD102" s="571"/>
      <c r="DE102" s="571"/>
      <c r="DF102" s="571"/>
      <c r="DG102" s="571"/>
      <c r="DH102" s="571"/>
      <c r="DI102" s="571"/>
      <c r="DJ102" s="571"/>
      <c r="DK102" s="571"/>
    </row>
    <row r="103" spans="2:115" ht="12.75" customHeight="1">
      <c r="B103" s="633">
        <v>23</v>
      </c>
      <c r="C103" s="687" t="e">
        <f>[5]QCI!C90</f>
        <v>#REF!</v>
      </c>
      <c r="D103" s="635" t="s">
        <v>674</v>
      </c>
      <c r="E103" s="636" t="s">
        <v>675</v>
      </c>
      <c r="F103" s="637" t="e">
        <f>[5]QCI!Y90</f>
        <v>#REF!</v>
      </c>
      <c r="G103" s="638" t="e">
        <f>'[5]Percentuais do Cronograma'!G36</f>
        <v>#REF!</v>
      </c>
      <c r="H103" s="639"/>
      <c r="I103" s="640"/>
      <c r="J103" s="640"/>
      <c r="K103" s="641"/>
      <c r="L103" s="642" t="e">
        <f>'[5]Percentuais do Cronograma'!H36</f>
        <v>#REF!</v>
      </c>
      <c r="M103" s="643" t="e">
        <f>L103*[5]QCI!$Y90*[5]QCI!$R90/100</f>
        <v>#REF!</v>
      </c>
      <c r="N103" s="644" t="e">
        <f>L103/100*[5]QCI!$Y90*([5]QCI!$U90+[5]QCI!$W90)</f>
        <v>#REF!</v>
      </c>
      <c r="O103" s="645" t="e">
        <f>M103+N103</f>
        <v>#REF!</v>
      </c>
      <c r="P103" s="646" t="e">
        <f>'[5]Percentuais do Cronograma'!L36</f>
        <v>#REF!</v>
      </c>
      <c r="Q103" s="647" t="e">
        <f>P103*[5]QCI!$Y90*[5]QCI!$R90/100</f>
        <v>#REF!</v>
      </c>
      <c r="R103" s="647" t="e">
        <f>P103/100*[5]QCI!$Y90*([5]QCI!$U90+[5]QCI!$W90)</f>
        <v>#REF!</v>
      </c>
      <c r="S103" s="648" t="e">
        <f>Q103+R103</f>
        <v>#REF!</v>
      </c>
      <c r="T103" s="646" t="e">
        <f>'[5]Percentuais do Cronograma'!P36</f>
        <v>#REF!</v>
      </c>
      <c r="U103" s="647" t="e">
        <f>T103*[5]QCI!$Y90*[5]QCI!$R90/100</f>
        <v>#REF!</v>
      </c>
      <c r="V103" s="647" t="e">
        <f>T103/100*[5]QCI!$Y90*([5]QCI!$U90+[5]QCI!$W90)</f>
        <v>#REF!</v>
      </c>
      <c r="W103" s="648" t="e">
        <f>U103+V103</f>
        <v>#REF!</v>
      </c>
      <c r="X103" s="646" t="e">
        <f>'[5]Percentuais do Cronograma'!T36</f>
        <v>#REF!</v>
      </c>
      <c r="Y103" s="647" t="e">
        <f>X103*[5]QCI!$Y90*[5]QCI!$R90/100</f>
        <v>#REF!</v>
      </c>
      <c r="Z103" s="647" t="e">
        <f>X103/100*[5]QCI!$Y90*([5]QCI!$U90+[5]QCI!$W90)</f>
        <v>#REF!</v>
      </c>
      <c r="AA103" s="648" t="e">
        <f>Y103+Z103</f>
        <v>#REF!</v>
      </c>
      <c r="AB103" s="646" t="e">
        <f>'[5]Percentuais do Cronograma'!X36</f>
        <v>#REF!</v>
      </c>
      <c r="AC103" s="647" t="e">
        <f>AB103*[5]QCI!$Y90*[5]QCI!$R90/100</f>
        <v>#REF!</v>
      </c>
      <c r="AD103" s="647" t="e">
        <f>AB103/100*[5]QCI!$Y90*([5]QCI!$U90+[5]QCI!$W90)</f>
        <v>#REF!</v>
      </c>
      <c r="AE103" s="648" t="e">
        <f>AC103+AD103</f>
        <v>#REF!</v>
      </c>
      <c r="AF103" s="646" t="e">
        <f>'[5]Percentuais do Cronograma'!AB36</f>
        <v>#REF!</v>
      </c>
      <c r="AG103" s="647" t="e">
        <f>AF103*[5]QCI!$Y90*[5]QCI!$R90/100</f>
        <v>#REF!</v>
      </c>
      <c r="AH103" s="647" t="e">
        <f>AF103/100*[5]QCI!$Y90*([5]QCI!$U90+[5]QCI!$W90)</f>
        <v>#REF!</v>
      </c>
      <c r="AI103" s="648" t="e">
        <f>AG103+AH103</f>
        <v>#REF!</v>
      </c>
      <c r="AJ103" s="646" t="e">
        <f>'[5]Percentuais do Cronograma'!AF36</f>
        <v>#REF!</v>
      </c>
      <c r="AK103" s="647" t="e">
        <f>AJ103*[5]QCI!$Y90*[5]QCI!$R90/100</f>
        <v>#REF!</v>
      </c>
      <c r="AL103" s="647" t="e">
        <f>AJ103/100*[5]QCI!$Y90*([5]QCI!$U90+[5]QCI!$W90)</f>
        <v>#REF!</v>
      </c>
      <c r="AM103" s="648" t="e">
        <f>AK103+AL103</f>
        <v>#REF!</v>
      </c>
      <c r="AN103" s="646" t="e">
        <f>'[5]Percentuais do Cronograma'!AJ36</f>
        <v>#REF!</v>
      </c>
      <c r="AO103" s="647" t="e">
        <f>AN103*[5]QCI!$Y90*[5]QCI!$R90/100</f>
        <v>#REF!</v>
      </c>
      <c r="AP103" s="647" t="e">
        <f>AN103/100*[5]QCI!$Y90*([5]QCI!$U90+[5]QCI!$W90)</f>
        <v>#REF!</v>
      </c>
      <c r="AQ103" s="648" t="e">
        <f>AO103+AP103</f>
        <v>#REF!</v>
      </c>
      <c r="AR103" s="646" t="e">
        <f>'[5]Percentuais do Cronograma'!AN36</f>
        <v>#REF!</v>
      </c>
      <c r="AS103" s="647" t="e">
        <f>AR103*[5]QCI!$Y90*[5]QCI!$R90/100</f>
        <v>#REF!</v>
      </c>
      <c r="AT103" s="647" t="e">
        <f>AR103/100*[5]QCI!$Y90*([5]QCI!$U90+[5]QCI!$W90)</f>
        <v>#REF!</v>
      </c>
      <c r="AU103" s="648" t="e">
        <f>AS103+AT103</f>
        <v>#REF!</v>
      </c>
      <c r="AV103" s="646" t="e">
        <f>'[5]Percentuais do Cronograma'!AR36</f>
        <v>#REF!</v>
      </c>
      <c r="AW103" s="647" t="e">
        <f>AV103*[5]QCI!$Y90*[5]QCI!$R90/100</f>
        <v>#REF!</v>
      </c>
      <c r="AX103" s="647" t="e">
        <f>AV103/100*[5]QCI!$Y90*([5]QCI!$U90+[5]QCI!$W90)</f>
        <v>#REF!</v>
      </c>
      <c r="AY103" s="648" t="e">
        <f>AW103+AX103</f>
        <v>#REF!</v>
      </c>
      <c r="AZ103" s="646" t="e">
        <f>'[5]Percentuais do Cronograma'!AV36</f>
        <v>#REF!</v>
      </c>
      <c r="BA103" s="647" t="e">
        <f>AZ103*[5]QCI!$Y90*[5]QCI!$R90/100</f>
        <v>#REF!</v>
      </c>
      <c r="BB103" s="647" t="e">
        <f>AZ103/100*[5]QCI!$Y90*([5]QCI!$U90+[5]QCI!$W90)</f>
        <v>#REF!</v>
      </c>
      <c r="BC103" s="648" t="e">
        <f>BA103+BB103</f>
        <v>#REF!</v>
      </c>
      <c r="BD103" s="646" t="e">
        <f>'[5]Percentuais do Cronograma'!AZ36</f>
        <v>#REF!</v>
      </c>
      <c r="BE103" s="647" t="e">
        <f>BD103*[5]QCI!$Y90*[5]QCI!$R90/100</f>
        <v>#REF!</v>
      </c>
      <c r="BF103" s="647" t="e">
        <f>BD103/100*[5]QCI!$Y90*([5]QCI!$U90+[5]QCI!$W90)</f>
        <v>#REF!</v>
      </c>
      <c r="BG103" s="648" t="e">
        <f>BE103+BF103</f>
        <v>#REF!</v>
      </c>
      <c r="BH103" s="646" t="e">
        <f>'[5]Percentuais do Cronograma'!BD36</f>
        <v>#REF!</v>
      </c>
      <c r="BI103" s="647" t="e">
        <f>BH103*[5]QCI!$Y90*[5]QCI!$R90/100</f>
        <v>#REF!</v>
      </c>
      <c r="BJ103" s="647" t="e">
        <f>BH103/100*[5]QCI!$Y90*([5]QCI!$U90+[5]QCI!$W90)</f>
        <v>#REF!</v>
      </c>
      <c r="BK103" s="648" t="e">
        <f>BI103+BJ103</f>
        <v>#REF!</v>
      </c>
      <c r="BL103" s="646" t="e">
        <f>'[5]Percentuais do Cronograma'!BH36</f>
        <v>#REF!</v>
      </c>
      <c r="BM103" s="647" t="e">
        <f>BL103*[5]QCI!$Y90*[5]QCI!$R90/100</f>
        <v>#REF!</v>
      </c>
      <c r="BN103" s="647" t="e">
        <f>BL103/100*[5]QCI!$Y90*([5]QCI!$U90+[5]QCI!$W90)</f>
        <v>#REF!</v>
      </c>
      <c r="BO103" s="648" t="e">
        <f>BM103+BN103</f>
        <v>#REF!</v>
      </c>
      <c r="BP103" s="646" t="e">
        <f>'[5]Percentuais do Cronograma'!BL36</f>
        <v>#REF!</v>
      </c>
      <c r="BQ103" s="647" t="e">
        <f>BP103*[5]QCI!$Y90*[5]QCI!$R90/100</f>
        <v>#REF!</v>
      </c>
      <c r="BR103" s="647" t="e">
        <f>BP103/100*[5]QCI!$Y90*([5]QCI!$U90+[5]QCI!$W90)</f>
        <v>#REF!</v>
      </c>
      <c r="BS103" s="648" t="e">
        <f>BQ103+BR103</f>
        <v>#REF!</v>
      </c>
      <c r="BT103" s="646" t="e">
        <f>'[5]Percentuais do Cronograma'!BP36</f>
        <v>#REF!</v>
      </c>
      <c r="BU103" s="647" t="e">
        <f>BT103*[5]QCI!$Y90*[5]QCI!$R90/100</f>
        <v>#REF!</v>
      </c>
      <c r="BV103" s="647" t="e">
        <f>BT103/100*[5]QCI!$Y90*([5]QCI!$U90+[5]QCI!$W90)</f>
        <v>#REF!</v>
      </c>
      <c r="BW103" s="648" t="e">
        <f>BU103+BV103</f>
        <v>#REF!</v>
      </c>
      <c r="BX103" s="646" t="e">
        <f>'[5]Percentuais do Cronograma'!BT36</f>
        <v>#REF!</v>
      </c>
      <c r="BY103" s="647" t="e">
        <f>BX103*[5]QCI!$Y90*[5]QCI!$R90/100</f>
        <v>#REF!</v>
      </c>
      <c r="BZ103" s="647" t="e">
        <f>BX103/100*[5]QCI!$Y90*([5]QCI!$U90+[5]QCI!$W90)</f>
        <v>#REF!</v>
      </c>
      <c r="CA103" s="648" t="e">
        <f>BY103+BZ103</f>
        <v>#REF!</v>
      </c>
      <c r="CB103" s="646" t="e">
        <f>'[5]Percentuais do Cronograma'!BX36</f>
        <v>#REF!</v>
      </c>
      <c r="CC103" s="647" t="e">
        <f>CB103*[5]QCI!$Y90*[5]QCI!$R90/100</f>
        <v>#REF!</v>
      </c>
      <c r="CD103" s="647" t="e">
        <f>CB103/100*[5]QCI!$Y90*([5]QCI!$U90+[5]QCI!$W90)</f>
        <v>#REF!</v>
      </c>
      <c r="CE103" s="648" t="e">
        <f>CC103+CD103</f>
        <v>#REF!</v>
      </c>
      <c r="CF103" s="646" t="e">
        <f>'[5]Percentuais do Cronograma'!CB36</f>
        <v>#REF!</v>
      </c>
      <c r="CG103" s="647" t="e">
        <f>CF103*[5]QCI!$Y90*[5]QCI!$R90/100</f>
        <v>#REF!</v>
      </c>
      <c r="CH103" s="647" t="e">
        <f>CF103/100*[5]QCI!$Y90*([5]QCI!$U90+[5]QCI!$W90)</f>
        <v>#REF!</v>
      </c>
      <c r="CI103" s="648" t="e">
        <f>CG103+CH103</f>
        <v>#REF!</v>
      </c>
      <c r="CJ103" s="646" t="e">
        <f>'[5]Percentuais do Cronograma'!CF36</f>
        <v>#REF!</v>
      </c>
      <c r="CK103" s="647" t="e">
        <f>CJ103*[5]QCI!$Y90*[5]QCI!$R90/100</f>
        <v>#REF!</v>
      </c>
      <c r="CL103" s="647" t="e">
        <f>CJ103/100*[5]QCI!$Y90*([5]QCI!$U90+[5]QCI!$W90)</f>
        <v>#REF!</v>
      </c>
      <c r="CM103" s="648" t="e">
        <f>CK103+CL103</f>
        <v>#REF!</v>
      </c>
      <c r="CN103" s="646" t="e">
        <f>'[5]Percentuais do Cronograma'!CJ36</f>
        <v>#REF!</v>
      </c>
      <c r="CO103" s="647" t="e">
        <f>CN103*[5]QCI!$Y90*[5]QCI!$R90/100</f>
        <v>#REF!</v>
      </c>
      <c r="CP103" s="647" t="e">
        <f>CN103/100*[5]QCI!$Y90*([5]QCI!$U90+[5]QCI!$W90)</f>
        <v>#REF!</v>
      </c>
      <c r="CQ103" s="648" t="e">
        <f>CO103+CP103</f>
        <v>#REF!</v>
      </c>
      <c r="CR103" s="646" t="e">
        <f>'[5]Percentuais do Cronograma'!CN36</f>
        <v>#REF!</v>
      </c>
      <c r="CS103" s="647" t="e">
        <f>CR103*[5]QCI!$Y90*[5]QCI!$R90/100</f>
        <v>#REF!</v>
      </c>
      <c r="CT103" s="647" t="e">
        <f>CR103/100*[5]QCI!$Y90*([5]QCI!$U90+[5]QCI!$W90)</f>
        <v>#REF!</v>
      </c>
      <c r="CU103" s="648" t="e">
        <f>CS103+CT103</f>
        <v>#REF!</v>
      </c>
      <c r="CV103" s="646" t="e">
        <f>'[5]Percentuais do Cronograma'!CR36</f>
        <v>#REF!</v>
      </c>
      <c r="CW103" s="647" t="e">
        <f>CV103*[5]QCI!$Y90*[5]QCI!$R90/100</f>
        <v>#REF!</v>
      </c>
      <c r="CX103" s="647" t="e">
        <f>CV103/100*[5]QCI!$Y90*([5]QCI!$U90+[5]QCI!$W90)</f>
        <v>#REF!</v>
      </c>
      <c r="CY103" s="648" t="e">
        <f>CW103+CX103</f>
        <v>#REF!</v>
      </c>
      <c r="CZ103" s="646" t="e">
        <f>'[5]Percentuais do Cronograma'!CV36</f>
        <v>#REF!</v>
      </c>
      <c r="DA103" s="647" t="e">
        <f>CZ103*[5]QCI!$Y90*[5]QCI!$R90/100</f>
        <v>#REF!</v>
      </c>
      <c r="DB103" s="647" t="e">
        <f>CZ103/100*[5]QCI!$Y90*([5]QCI!$U90+[5]QCI!$W90)</f>
        <v>#REF!</v>
      </c>
      <c r="DC103" s="648" t="e">
        <f>DA103+DB103</f>
        <v>#REF!</v>
      </c>
      <c r="DD103" s="571"/>
      <c r="DE103" s="571"/>
      <c r="DF103" s="571"/>
      <c r="DG103" s="571"/>
      <c r="DH103" s="571"/>
      <c r="DI103" s="571"/>
      <c r="DJ103" s="571"/>
      <c r="DK103" s="571"/>
    </row>
    <row r="104" spans="2:115" ht="12.75" customHeight="1">
      <c r="B104" s="649"/>
      <c r="C104" s="650"/>
      <c r="D104" s="651" t="s">
        <v>674</v>
      </c>
      <c r="E104" s="652" t="s">
        <v>676</v>
      </c>
      <c r="F104" s="653">
        <f>IF(F105&lt;&gt;0,F103-F105,0)</f>
        <v>0</v>
      </c>
      <c r="G104" s="654"/>
      <c r="H104" s="655"/>
      <c r="I104" s="656"/>
      <c r="J104" s="656"/>
      <c r="K104" s="657"/>
      <c r="L104" s="658" t="e">
        <f t="shared" ref="L104:BW104" si="88">L103+H104</f>
        <v>#REF!</v>
      </c>
      <c r="M104" s="658" t="e">
        <f t="shared" si="88"/>
        <v>#REF!</v>
      </c>
      <c r="N104" s="659" t="e">
        <f t="shared" si="88"/>
        <v>#REF!</v>
      </c>
      <c r="O104" s="660" t="e">
        <f t="shared" si="88"/>
        <v>#REF!</v>
      </c>
      <c r="P104" s="661" t="e">
        <f t="shared" si="88"/>
        <v>#REF!</v>
      </c>
      <c r="Q104" s="662" t="e">
        <f t="shared" si="88"/>
        <v>#REF!</v>
      </c>
      <c r="R104" s="663" t="e">
        <f t="shared" si="88"/>
        <v>#REF!</v>
      </c>
      <c r="S104" s="664" t="e">
        <f t="shared" si="88"/>
        <v>#REF!</v>
      </c>
      <c r="T104" s="661" t="e">
        <f t="shared" si="88"/>
        <v>#REF!</v>
      </c>
      <c r="U104" s="662" t="e">
        <f t="shared" si="88"/>
        <v>#REF!</v>
      </c>
      <c r="V104" s="663" t="e">
        <f t="shared" si="88"/>
        <v>#REF!</v>
      </c>
      <c r="W104" s="664" t="e">
        <f t="shared" si="88"/>
        <v>#REF!</v>
      </c>
      <c r="X104" s="661" t="e">
        <f t="shared" si="88"/>
        <v>#REF!</v>
      </c>
      <c r="Y104" s="662" t="e">
        <f t="shared" si="88"/>
        <v>#REF!</v>
      </c>
      <c r="Z104" s="663" t="e">
        <f t="shared" si="88"/>
        <v>#REF!</v>
      </c>
      <c r="AA104" s="664" t="e">
        <f t="shared" si="88"/>
        <v>#REF!</v>
      </c>
      <c r="AB104" s="661" t="e">
        <f t="shared" si="88"/>
        <v>#REF!</v>
      </c>
      <c r="AC104" s="662" t="e">
        <f t="shared" si="88"/>
        <v>#REF!</v>
      </c>
      <c r="AD104" s="663" t="e">
        <f t="shared" si="88"/>
        <v>#REF!</v>
      </c>
      <c r="AE104" s="664" t="e">
        <f t="shared" si="88"/>
        <v>#REF!</v>
      </c>
      <c r="AF104" s="661" t="e">
        <f t="shared" si="88"/>
        <v>#REF!</v>
      </c>
      <c r="AG104" s="662" t="e">
        <f t="shared" si="88"/>
        <v>#REF!</v>
      </c>
      <c r="AH104" s="663" t="e">
        <f t="shared" si="88"/>
        <v>#REF!</v>
      </c>
      <c r="AI104" s="664" t="e">
        <f t="shared" si="88"/>
        <v>#REF!</v>
      </c>
      <c r="AJ104" s="661" t="e">
        <f t="shared" si="88"/>
        <v>#REF!</v>
      </c>
      <c r="AK104" s="662" t="e">
        <f t="shared" si="88"/>
        <v>#REF!</v>
      </c>
      <c r="AL104" s="663" t="e">
        <f t="shared" si="88"/>
        <v>#REF!</v>
      </c>
      <c r="AM104" s="664" t="e">
        <f t="shared" si="88"/>
        <v>#REF!</v>
      </c>
      <c r="AN104" s="661" t="e">
        <f t="shared" si="88"/>
        <v>#REF!</v>
      </c>
      <c r="AO104" s="662" t="e">
        <f t="shared" si="88"/>
        <v>#REF!</v>
      </c>
      <c r="AP104" s="663" t="e">
        <f t="shared" si="88"/>
        <v>#REF!</v>
      </c>
      <c r="AQ104" s="664" t="e">
        <f t="shared" si="88"/>
        <v>#REF!</v>
      </c>
      <c r="AR104" s="661" t="e">
        <f t="shared" si="88"/>
        <v>#REF!</v>
      </c>
      <c r="AS104" s="662" t="e">
        <f t="shared" si="88"/>
        <v>#REF!</v>
      </c>
      <c r="AT104" s="663" t="e">
        <f t="shared" si="88"/>
        <v>#REF!</v>
      </c>
      <c r="AU104" s="664" t="e">
        <f t="shared" si="88"/>
        <v>#REF!</v>
      </c>
      <c r="AV104" s="661" t="e">
        <f t="shared" si="88"/>
        <v>#REF!</v>
      </c>
      <c r="AW104" s="662" t="e">
        <f t="shared" si="88"/>
        <v>#REF!</v>
      </c>
      <c r="AX104" s="663" t="e">
        <f t="shared" si="88"/>
        <v>#REF!</v>
      </c>
      <c r="AY104" s="664" t="e">
        <f t="shared" si="88"/>
        <v>#REF!</v>
      </c>
      <c r="AZ104" s="661" t="e">
        <f t="shared" si="88"/>
        <v>#REF!</v>
      </c>
      <c r="BA104" s="662" t="e">
        <f t="shared" si="88"/>
        <v>#REF!</v>
      </c>
      <c r="BB104" s="663" t="e">
        <f t="shared" si="88"/>
        <v>#REF!</v>
      </c>
      <c r="BC104" s="664" t="e">
        <f t="shared" si="88"/>
        <v>#REF!</v>
      </c>
      <c r="BD104" s="661" t="e">
        <f t="shared" si="88"/>
        <v>#REF!</v>
      </c>
      <c r="BE104" s="662" t="e">
        <f t="shared" si="88"/>
        <v>#REF!</v>
      </c>
      <c r="BF104" s="663" t="e">
        <f t="shared" si="88"/>
        <v>#REF!</v>
      </c>
      <c r="BG104" s="664" t="e">
        <f t="shared" si="88"/>
        <v>#REF!</v>
      </c>
      <c r="BH104" s="661" t="e">
        <f t="shared" si="88"/>
        <v>#REF!</v>
      </c>
      <c r="BI104" s="662" t="e">
        <f t="shared" si="88"/>
        <v>#REF!</v>
      </c>
      <c r="BJ104" s="663" t="e">
        <f t="shared" si="88"/>
        <v>#REF!</v>
      </c>
      <c r="BK104" s="664" t="e">
        <f t="shared" si="88"/>
        <v>#REF!</v>
      </c>
      <c r="BL104" s="661" t="e">
        <f t="shared" si="88"/>
        <v>#REF!</v>
      </c>
      <c r="BM104" s="662" t="e">
        <f t="shared" si="88"/>
        <v>#REF!</v>
      </c>
      <c r="BN104" s="663" t="e">
        <f t="shared" si="88"/>
        <v>#REF!</v>
      </c>
      <c r="BO104" s="664" t="e">
        <f t="shared" si="88"/>
        <v>#REF!</v>
      </c>
      <c r="BP104" s="661" t="e">
        <f t="shared" si="88"/>
        <v>#REF!</v>
      </c>
      <c r="BQ104" s="662" t="e">
        <f t="shared" si="88"/>
        <v>#REF!</v>
      </c>
      <c r="BR104" s="663" t="e">
        <f t="shared" si="88"/>
        <v>#REF!</v>
      </c>
      <c r="BS104" s="664" t="e">
        <f t="shared" si="88"/>
        <v>#REF!</v>
      </c>
      <c r="BT104" s="661" t="e">
        <f t="shared" si="88"/>
        <v>#REF!</v>
      </c>
      <c r="BU104" s="662" t="e">
        <f t="shared" si="88"/>
        <v>#REF!</v>
      </c>
      <c r="BV104" s="663" t="e">
        <f t="shared" si="88"/>
        <v>#REF!</v>
      </c>
      <c r="BW104" s="664" t="e">
        <f t="shared" si="88"/>
        <v>#REF!</v>
      </c>
      <c r="BX104" s="661" t="e">
        <f t="shared" ref="BX104:DC104" si="89">BX103+BT104</f>
        <v>#REF!</v>
      </c>
      <c r="BY104" s="662" t="e">
        <f t="shared" si="89"/>
        <v>#REF!</v>
      </c>
      <c r="BZ104" s="663" t="e">
        <f t="shared" si="89"/>
        <v>#REF!</v>
      </c>
      <c r="CA104" s="664" t="e">
        <f t="shared" si="89"/>
        <v>#REF!</v>
      </c>
      <c r="CB104" s="661" t="e">
        <f t="shared" si="89"/>
        <v>#REF!</v>
      </c>
      <c r="CC104" s="662" t="e">
        <f t="shared" si="89"/>
        <v>#REF!</v>
      </c>
      <c r="CD104" s="663" t="e">
        <f t="shared" si="89"/>
        <v>#REF!</v>
      </c>
      <c r="CE104" s="664" t="e">
        <f t="shared" si="89"/>
        <v>#REF!</v>
      </c>
      <c r="CF104" s="661" t="e">
        <f t="shared" si="89"/>
        <v>#REF!</v>
      </c>
      <c r="CG104" s="662" t="e">
        <f t="shared" si="89"/>
        <v>#REF!</v>
      </c>
      <c r="CH104" s="663" t="e">
        <f t="shared" si="89"/>
        <v>#REF!</v>
      </c>
      <c r="CI104" s="664" t="e">
        <f t="shared" si="89"/>
        <v>#REF!</v>
      </c>
      <c r="CJ104" s="661" t="e">
        <f t="shared" si="89"/>
        <v>#REF!</v>
      </c>
      <c r="CK104" s="662" t="e">
        <f t="shared" si="89"/>
        <v>#REF!</v>
      </c>
      <c r="CL104" s="663" t="e">
        <f t="shared" si="89"/>
        <v>#REF!</v>
      </c>
      <c r="CM104" s="664" t="e">
        <f t="shared" si="89"/>
        <v>#REF!</v>
      </c>
      <c r="CN104" s="661" t="e">
        <f t="shared" si="89"/>
        <v>#REF!</v>
      </c>
      <c r="CO104" s="662" t="e">
        <f t="shared" si="89"/>
        <v>#REF!</v>
      </c>
      <c r="CP104" s="663" t="e">
        <f t="shared" si="89"/>
        <v>#REF!</v>
      </c>
      <c r="CQ104" s="664" t="e">
        <f t="shared" si="89"/>
        <v>#REF!</v>
      </c>
      <c r="CR104" s="661" t="e">
        <f t="shared" si="89"/>
        <v>#REF!</v>
      </c>
      <c r="CS104" s="662" t="e">
        <f t="shared" si="89"/>
        <v>#REF!</v>
      </c>
      <c r="CT104" s="663" t="e">
        <f t="shared" si="89"/>
        <v>#REF!</v>
      </c>
      <c r="CU104" s="664" t="e">
        <f t="shared" si="89"/>
        <v>#REF!</v>
      </c>
      <c r="CV104" s="661" t="e">
        <f t="shared" si="89"/>
        <v>#REF!</v>
      </c>
      <c r="CW104" s="662" t="e">
        <f t="shared" si="89"/>
        <v>#REF!</v>
      </c>
      <c r="CX104" s="663" t="e">
        <f t="shared" si="89"/>
        <v>#REF!</v>
      </c>
      <c r="CY104" s="664" t="e">
        <f t="shared" si="89"/>
        <v>#REF!</v>
      </c>
      <c r="CZ104" s="661" t="e">
        <f t="shared" si="89"/>
        <v>#REF!</v>
      </c>
      <c r="DA104" s="662" t="e">
        <f t="shared" si="89"/>
        <v>#REF!</v>
      </c>
      <c r="DB104" s="663" t="e">
        <f t="shared" si="89"/>
        <v>#REF!</v>
      </c>
      <c r="DC104" s="664" t="e">
        <f t="shared" si="89"/>
        <v>#REF!</v>
      </c>
      <c r="DD104" s="571"/>
      <c r="DE104" s="571"/>
      <c r="DF104" s="571"/>
      <c r="DG104" s="571"/>
      <c r="DH104" s="571"/>
      <c r="DI104" s="571"/>
      <c r="DJ104" s="571"/>
      <c r="DK104" s="571"/>
    </row>
    <row r="105" spans="2:115" ht="12.75" customHeight="1">
      <c r="B105" s="649"/>
      <c r="C105" s="650"/>
      <c r="D105" s="665" t="s">
        <v>677</v>
      </c>
      <c r="E105" s="666" t="s">
        <v>678</v>
      </c>
      <c r="F105" s="667"/>
      <c r="G105" s="668">
        <f>IF(F105=0,0,F105/F$115)</f>
        <v>0</v>
      </c>
      <c r="H105" s="669"/>
      <c r="I105" s="670"/>
      <c r="J105" s="670"/>
      <c r="K105" s="671"/>
      <c r="L105" s="672">
        <f>IF(O105&lt;&gt;0,(O105/$F105)*100,0)</f>
        <v>0</v>
      </c>
      <c r="M105" s="672">
        <f>ROUND(O105*[5]QCI!$R$16,2)</f>
        <v>0</v>
      </c>
      <c r="N105" s="673">
        <f>O105-M105</f>
        <v>0</v>
      </c>
      <c r="O105" s="674"/>
      <c r="P105" s="675">
        <f>IF(S105&lt;&gt;0,(S105/$F105)*100,0)</f>
        <v>0</v>
      </c>
      <c r="Q105" s="672">
        <f>ROUND(S105*[5]QCI!$R$16,2)</f>
        <v>0</v>
      </c>
      <c r="R105" s="672">
        <f>S105-Q105</f>
        <v>0</v>
      </c>
      <c r="S105" s="674"/>
      <c r="T105" s="675">
        <f>IF(W105&lt;&gt;0,(W105/$F105)*100,0)</f>
        <v>0</v>
      </c>
      <c r="U105" s="672">
        <f>ROUND(W105*[5]QCI!$R$16,2)</f>
        <v>0</v>
      </c>
      <c r="V105" s="672">
        <f>W105-U105</f>
        <v>0</v>
      </c>
      <c r="W105" s="674"/>
      <c r="X105" s="675">
        <f>IF(AA105&lt;&gt;0,(AA105/$F105)*100,0)</f>
        <v>0</v>
      </c>
      <c r="Y105" s="672">
        <f>ROUND(AA105*[5]QCI!$R$16,2)</f>
        <v>0</v>
      </c>
      <c r="Z105" s="672">
        <f>AA105-Y105</f>
        <v>0</v>
      </c>
      <c r="AA105" s="674"/>
      <c r="AB105" s="675">
        <f>IF(AE105&lt;&gt;0,(AE105/$F105)*100,0)</f>
        <v>0</v>
      </c>
      <c r="AC105" s="672">
        <f>ROUND(AE105*[5]QCI!$R$16,2)</f>
        <v>0</v>
      </c>
      <c r="AD105" s="672">
        <f>AE105-AC105</f>
        <v>0</v>
      </c>
      <c r="AE105" s="674"/>
      <c r="AF105" s="675">
        <f>IF(AI105&lt;&gt;0,(AI105/$F105)*100,0)</f>
        <v>0</v>
      </c>
      <c r="AG105" s="672">
        <f>ROUND(AI105*[5]QCI!$R$16,2)</f>
        <v>0</v>
      </c>
      <c r="AH105" s="672">
        <f>AI105-AG105</f>
        <v>0</v>
      </c>
      <c r="AI105" s="674"/>
      <c r="AJ105" s="675">
        <f>IF(AM105&lt;&gt;0,(AM105/$F105)*100,0)</f>
        <v>0</v>
      </c>
      <c r="AK105" s="672">
        <f>ROUND(AM105*[5]QCI!$R$16,2)</f>
        <v>0</v>
      </c>
      <c r="AL105" s="672">
        <f>AM105-AK105</f>
        <v>0</v>
      </c>
      <c r="AM105" s="674"/>
      <c r="AN105" s="675">
        <f>IF(AQ105&lt;&gt;0,(AQ105/$F105)*100,0)</f>
        <v>0</v>
      </c>
      <c r="AO105" s="672">
        <f>ROUND(AQ105*[5]QCI!$R$16,2)</f>
        <v>0</v>
      </c>
      <c r="AP105" s="672">
        <f>AQ105-AO105</f>
        <v>0</v>
      </c>
      <c r="AQ105" s="674"/>
      <c r="AR105" s="675">
        <f>IF(AU105&lt;&gt;0,(AU105/$F105)*100,0)</f>
        <v>0</v>
      </c>
      <c r="AS105" s="672">
        <f>ROUND(AU105*[5]QCI!$R$16,2)</f>
        <v>0</v>
      </c>
      <c r="AT105" s="672">
        <f>AU105-AS105</f>
        <v>0</v>
      </c>
      <c r="AU105" s="674"/>
      <c r="AV105" s="675">
        <f>IF(AY105&lt;&gt;0,(AY105/$F105)*100,0)</f>
        <v>0</v>
      </c>
      <c r="AW105" s="672">
        <f>ROUND(AY105*[5]QCI!$R$16,2)</f>
        <v>0</v>
      </c>
      <c r="AX105" s="672">
        <f>AY105-AW105</f>
        <v>0</v>
      </c>
      <c r="AY105" s="674"/>
      <c r="AZ105" s="675">
        <f>IF(BC105&lt;&gt;0,(BC105/$F105)*100,0)</f>
        <v>0</v>
      </c>
      <c r="BA105" s="672">
        <f>ROUND(BC105*[5]QCI!$R$16,2)</f>
        <v>0</v>
      </c>
      <c r="BB105" s="672">
        <f>BC105-BA105</f>
        <v>0</v>
      </c>
      <c r="BC105" s="674"/>
      <c r="BD105" s="675">
        <f>IF(BG105&lt;&gt;0,(BG105/$F105)*100,0)</f>
        <v>0</v>
      </c>
      <c r="BE105" s="672">
        <f>ROUND(BG105*[5]QCI!$R$16,2)</f>
        <v>0</v>
      </c>
      <c r="BF105" s="672">
        <f>BG105-BE105</f>
        <v>0</v>
      </c>
      <c r="BG105" s="674"/>
      <c r="BH105" s="675">
        <f>IF(BK105&lt;&gt;0,(BK105/$F105)*100,0)</f>
        <v>0</v>
      </c>
      <c r="BI105" s="672">
        <f>ROUND(BK105*[5]QCI!$R$16,2)</f>
        <v>0</v>
      </c>
      <c r="BJ105" s="672">
        <f>BK105-BI105</f>
        <v>0</v>
      </c>
      <c r="BK105" s="674"/>
      <c r="BL105" s="675">
        <f>IF(BO105&lt;&gt;0,(BO105/$F105)*100,0)</f>
        <v>0</v>
      </c>
      <c r="BM105" s="672">
        <f>ROUND(BO105*[5]QCI!$R$16,2)</f>
        <v>0</v>
      </c>
      <c r="BN105" s="672">
        <f>BO105-BM105</f>
        <v>0</v>
      </c>
      <c r="BO105" s="674"/>
      <c r="BP105" s="675">
        <f>IF(BS105&lt;&gt;0,(BS105/$F105)*100,0)</f>
        <v>0</v>
      </c>
      <c r="BQ105" s="672">
        <f>ROUND(BS105*[5]QCI!$R$16,2)</f>
        <v>0</v>
      </c>
      <c r="BR105" s="672">
        <f>BS105-BQ105</f>
        <v>0</v>
      </c>
      <c r="BS105" s="674"/>
      <c r="BT105" s="675">
        <f>IF(BW105&lt;&gt;0,(BW105/$F105)*100,0)</f>
        <v>0</v>
      </c>
      <c r="BU105" s="672">
        <f>ROUND(BW105*[5]QCI!$R$16,2)</f>
        <v>0</v>
      </c>
      <c r="BV105" s="672">
        <f>BW105-BU105</f>
        <v>0</v>
      </c>
      <c r="BW105" s="674"/>
      <c r="BX105" s="675">
        <f>IF(CA105&lt;&gt;0,(CA105/$F105)*100,0)</f>
        <v>0</v>
      </c>
      <c r="BY105" s="672">
        <f>ROUND(CA105*[5]QCI!$R$16,2)</f>
        <v>0</v>
      </c>
      <c r="BZ105" s="672">
        <f>CA105-BY105</f>
        <v>0</v>
      </c>
      <c r="CA105" s="674"/>
      <c r="CB105" s="675">
        <f>IF(CE105&lt;&gt;0,(CE105/$F105)*100,0)</f>
        <v>0</v>
      </c>
      <c r="CC105" s="672">
        <f>ROUND(CE105*[5]QCI!$R$16,2)</f>
        <v>0</v>
      </c>
      <c r="CD105" s="672">
        <f>CE105-CC105</f>
        <v>0</v>
      </c>
      <c r="CE105" s="674"/>
      <c r="CF105" s="675">
        <f>IF(CI105&lt;&gt;0,(CI105/$F105)*100,0)</f>
        <v>0</v>
      </c>
      <c r="CG105" s="672">
        <f>ROUND(CI105*[5]QCI!$R$16,2)</f>
        <v>0</v>
      </c>
      <c r="CH105" s="672">
        <f>CI105-CG105</f>
        <v>0</v>
      </c>
      <c r="CI105" s="674"/>
      <c r="CJ105" s="675">
        <f>IF(CM105&lt;&gt;0,(CM105/$F105)*100,0)</f>
        <v>0</v>
      </c>
      <c r="CK105" s="672">
        <f>ROUND(CM105*[5]QCI!$R$16,2)</f>
        <v>0</v>
      </c>
      <c r="CL105" s="672">
        <f>CM105-CK105</f>
        <v>0</v>
      </c>
      <c r="CM105" s="674"/>
      <c r="CN105" s="675">
        <f>IF(CQ105&lt;&gt;0,(CQ105/$F105)*100,0)</f>
        <v>0</v>
      </c>
      <c r="CO105" s="672">
        <f>ROUND(CQ105*[5]QCI!$R$16,2)</f>
        <v>0</v>
      </c>
      <c r="CP105" s="672">
        <f>CQ105-CO105</f>
        <v>0</v>
      </c>
      <c r="CQ105" s="674"/>
      <c r="CR105" s="675">
        <f>IF(CU105&lt;&gt;0,(CU105/$F105)*100,0)</f>
        <v>0</v>
      </c>
      <c r="CS105" s="672">
        <f>ROUND(CU105*[5]QCI!$R$16,2)</f>
        <v>0</v>
      </c>
      <c r="CT105" s="672">
        <f>CU105-CS105</f>
        <v>0</v>
      </c>
      <c r="CU105" s="674"/>
      <c r="CV105" s="675">
        <f>IF(CY105&lt;&gt;0,(CY105/$F105)*100,0)</f>
        <v>0</v>
      </c>
      <c r="CW105" s="672">
        <f>ROUND(CY105*[5]QCI!$R$16,2)</f>
        <v>0</v>
      </c>
      <c r="CX105" s="672">
        <f>CY105-CW105</f>
        <v>0</v>
      </c>
      <c r="CY105" s="674"/>
      <c r="CZ105" s="675">
        <f>IF(DC105&lt;&gt;0,(DC105/$F105)*100,0)</f>
        <v>0</v>
      </c>
      <c r="DA105" s="672">
        <f>ROUND(DC105*[5]QCI!$R$16,2)</f>
        <v>0</v>
      </c>
      <c r="DB105" s="672">
        <f>DC105-DA105</f>
        <v>0</v>
      </c>
      <c r="DC105" s="674"/>
      <c r="DD105" s="571"/>
      <c r="DE105" s="571"/>
      <c r="DF105" s="571"/>
      <c r="DG105" s="571"/>
      <c r="DH105" s="571"/>
      <c r="DI105" s="571"/>
      <c r="DJ105" s="571"/>
      <c r="DK105" s="571"/>
    </row>
    <row r="106" spans="2:115" ht="12.75" customHeight="1">
      <c r="B106" s="688"/>
      <c r="C106" s="650"/>
      <c r="D106" s="676" t="s">
        <v>679</v>
      </c>
      <c r="E106" s="677" t="s">
        <v>680</v>
      </c>
      <c r="F106" s="678" t="e">
        <f>IF(F105=0,F103,F105)</f>
        <v>#REF!</v>
      </c>
      <c r="G106" s="679"/>
      <c r="H106" s="680"/>
      <c r="I106" s="681"/>
      <c r="J106" s="681"/>
      <c r="K106" s="682"/>
      <c r="L106" s="683">
        <f t="shared" ref="L106:BW106" si="90">L105+H106</f>
        <v>0</v>
      </c>
      <c r="M106" s="683">
        <f t="shared" si="90"/>
        <v>0</v>
      </c>
      <c r="N106" s="684">
        <f t="shared" si="90"/>
        <v>0</v>
      </c>
      <c r="O106" s="685">
        <f t="shared" si="90"/>
        <v>0</v>
      </c>
      <c r="P106" s="686">
        <f t="shared" si="90"/>
        <v>0</v>
      </c>
      <c r="Q106" s="683">
        <f t="shared" si="90"/>
        <v>0</v>
      </c>
      <c r="R106" s="683">
        <f t="shared" si="90"/>
        <v>0</v>
      </c>
      <c r="S106" s="685">
        <f t="shared" si="90"/>
        <v>0</v>
      </c>
      <c r="T106" s="686">
        <f t="shared" si="90"/>
        <v>0</v>
      </c>
      <c r="U106" s="683">
        <f t="shared" si="90"/>
        <v>0</v>
      </c>
      <c r="V106" s="683">
        <f t="shared" si="90"/>
        <v>0</v>
      </c>
      <c r="W106" s="685">
        <f t="shared" si="90"/>
        <v>0</v>
      </c>
      <c r="X106" s="686">
        <f t="shared" si="90"/>
        <v>0</v>
      </c>
      <c r="Y106" s="683">
        <f t="shared" si="90"/>
        <v>0</v>
      </c>
      <c r="Z106" s="683">
        <f t="shared" si="90"/>
        <v>0</v>
      </c>
      <c r="AA106" s="685">
        <f t="shared" si="90"/>
        <v>0</v>
      </c>
      <c r="AB106" s="686">
        <f t="shared" si="90"/>
        <v>0</v>
      </c>
      <c r="AC106" s="683">
        <f t="shared" si="90"/>
        <v>0</v>
      </c>
      <c r="AD106" s="683">
        <f t="shared" si="90"/>
        <v>0</v>
      </c>
      <c r="AE106" s="685">
        <f t="shared" si="90"/>
        <v>0</v>
      </c>
      <c r="AF106" s="686">
        <f t="shared" si="90"/>
        <v>0</v>
      </c>
      <c r="AG106" s="683">
        <f t="shared" si="90"/>
        <v>0</v>
      </c>
      <c r="AH106" s="683">
        <f t="shared" si="90"/>
        <v>0</v>
      </c>
      <c r="AI106" s="685">
        <f t="shared" si="90"/>
        <v>0</v>
      </c>
      <c r="AJ106" s="686">
        <f t="shared" si="90"/>
        <v>0</v>
      </c>
      <c r="AK106" s="683">
        <f t="shared" si="90"/>
        <v>0</v>
      </c>
      <c r="AL106" s="683">
        <f t="shared" si="90"/>
        <v>0</v>
      </c>
      <c r="AM106" s="685">
        <f t="shared" si="90"/>
        <v>0</v>
      </c>
      <c r="AN106" s="686">
        <f t="shared" si="90"/>
        <v>0</v>
      </c>
      <c r="AO106" s="683">
        <f t="shared" si="90"/>
        <v>0</v>
      </c>
      <c r="AP106" s="683">
        <f t="shared" si="90"/>
        <v>0</v>
      </c>
      <c r="AQ106" s="685">
        <f t="shared" si="90"/>
        <v>0</v>
      </c>
      <c r="AR106" s="686">
        <f t="shared" si="90"/>
        <v>0</v>
      </c>
      <c r="AS106" s="683">
        <f t="shared" si="90"/>
        <v>0</v>
      </c>
      <c r="AT106" s="683">
        <f t="shared" si="90"/>
        <v>0</v>
      </c>
      <c r="AU106" s="685">
        <f t="shared" si="90"/>
        <v>0</v>
      </c>
      <c r="AV106" s="686">
        <f t="shared" si="90"/>
        <v>0</v>
      </c>
      <c r="AW106" s="683">
        <f t="shared" si="90"/>
        <v>0</v>
      </c>
      <c r="AX106" s="683">
        <f t="shared" si="90"/>
        <v>0</v>
      </c>
      <c r="AY106" s="685">
        <f t="shared" si="90"/>
        <v>0</v>
      </c>
      <c r="AZ106" s="686">
        <f t="shared" si="90"/>
        <v>0</v>
      </c>
      <c r="BA106" s="683">
        <f t="shared" si="90"/>
        <v>0</v>
      </c>
      <c r="BB106" s="683">
        <f t="shared" si="90"/>
        <v>0</v>
      </c>
      <c r="BC106" s="685">
        <f t="shared" si="90"/>
        <v>0</v>
      </c>
      <c r="BD106" s="686">
        <f t="shared" si="90"/>
        <v>0</v>
      </c>
      <c r="BE106" s="683">
        <f t="shared" si="90"/>
        <v>0</v>
      </c>
      <c r="BF106" s="683">
        <f t="shared" si="90"/>
        <v>0</v>
      </c>
      <c r="BG106" s="685">
        <f t="shared" si="90"/>
        <v>0</v>
      </c>
      <c r="BH106" s="686">
        <f t="shared" si="90"/>
        <v>0</v>
      </c>
      <c r="BI106" s="683">
        <f t="shared" si="90"/>
        <v>0</v>
      </c>
      <c r="BJ106" s="683">
        <f t="shared" si="90"/>
        <v>0</v>
      </c>
      <c r="BK106" s="685">
        <f t="shared" si="90"/>
        <v>0</v>
      </c>
      <c r="BL106" s="686">
        <f t="shared" si="90"/>
        <v>0</v>
      </c>
      <c r="BM106" s="683">
        <f t="shared" si="90"/>
        <v>0</v>
      </c>
      <c r="BN106" s="683">
        <f t="shared" si="90"/>
        <v>0</v>
      </c>
      <c r="BO106" s="685">
        <f t="shared" si="90"/>
        <v>0</v>
      </c>
      <c r="BP106" s="686">
        <f t="shared" si="90"/>
        <v>0</v>
      </c>
      <c r="BQ106" s="683">
        <f t="shared" si="90"/>
        <v>0</v>
      </c>
      <c r="BR106" s="683">
        <f t="shared" si="90"/>
        <v>0</v>
      </c>
      <c r="BS106" s="685">
        <f t="shared" si="90"/>
        <v>0</v>
      </c>
      <c r="BT106" s="686">
        <f t="shared" si="90"/>
        <v>0</v>
      </c>
      <c r="BU106" s="683">
        <f t="shared" si="90"/>
        <v>0</v>
      </c>
      <c r="BV106" s="683">
        <f t="shared" si="90"/>
        <v>0</v>
      </c>
      <c r="BW106" s="685">
        <f t="shared" si="90"/>
        <v>0</v>
      </c>
      <c r="BX106" s="686">
        <f t="shared" ref="BX106:DC106" si="91">BX105+BT106</f>
        <v>0</v>
      </c>
      <c r="BY106" s="683">
        <f t="shared" si="91"/>
        <v>0</v>
      </c>
      <c r="BZ106" s="683">
        <f t="shared" si="91"/>
        <v>0</v>
      </c>
      <c r="CA106" s="685">
        <f t="shared" si="91"/>
        <v>0</v>
      </c>
      <c r="CB106" s="686">
        <f t="shared" si="91"/>
        <v>0</v>
      </c>
      <c r="CC106" s="683">
        <f t="shared" si="91"/>
        <v>0</v>
      </c>
      <c r="CD106" s="683">
        <f t="shared" si="91"/>
        <v>0</v>
      </c>
      <c r="CE106" s="685">
        <f t="shared" si="91"/>
        <v>0</v>
      </c>
      <c r="CF106" s="686">
        <f t="shared" si="91"/>
        <v>0</v>
      </c>
      <c r="CG106" s="683">
        <f t="shared" si="91"/>
        <v>0</v>
      </c>
      <c r="CH106" s="683">
        <f t="shared" si="91"/>
        <v>0</v>
      </c>
      <c r="CI106" s="685">
        <f t="shared" si="91"/>
        <v>0</v>
      </c>
      <c r="CJ106" s="686">
        <f t="shared" si="91"/>
        <v>0</v>
      </c>
      <c r="CK106" s="683">
        <f t="shared" si="91"/>
        <v>0</v>
      </c>
      <c r="CL106" s="683">
        <f t="shared" si="91"/>
        <v>0</v>
      </c>
      <c r="CM106" s="685">
        <f t="shared" si="91"/>
        <v>0</v>
      </c>
      <c r="CN106" s="686">
        <f t="shared" si="91"/>
        <v>0</v>
      </c>
      <c r="CO106" s="683">
        <f t="shared" si="91"/>
        <v>0</v>
      </c>
      <c r="CP106" s="683">
        <f t="shared" si="91"/>
        <v>0</v>
      </c>
      <c r="CQ106" s="685">
        <f t="shared" si="91"/>
        <v>0</v>
      </c>
      <c r="CR106" s="686">
        <f t="shared" si="91"/>
        <v>0</v>
      </c>
      <c r="CS106" s="683">
        <f t="shared" si="91"/>
        <v>0</v>
      </c>
      <c r="CT106" s="683">
        <f t="shared" si="91"/>
        <v>0</v>
      </c>
      <c r="CU106" s="685">
        <f t="shared" si="91"/>
        <v>0</v>
      </c>
      <c r="CV106" s="686">
        <f t="shared" si="91"/>
        <v>0</v>
      </c>
      <c r="CW106" s="683">
        <f t="shared" si="91"/>
        <v>0</v>
      </c>
      <c r="CX106" s="683">
        <f t="shared" si="91"/>
        <v>0</v>
      </c>
      <c r="CY106" s="685">
        <f t="shared" si="91"/>
        <v>0</v>
      </c>
      <c r="CZ106" s="686">
        <f t="shared" si="91"/>
        <v>0</v>
      </c>
      <c r="DA106" s="683">
        <f t="shared" si="91"/>
        <v>0</v>
      </c>
      <c r="DB106" s="683">
        <f t="shared" si="91"/>
        <v>0</v>
      </c>
      <c r="DC106" s="685">
        <f t="shared" si="91"/>
        <v>0</v>
      </c>
      <c r="DD106" s="571"/>
      <c r="DE106" s="571"/>
      <c r="DF106" s="571"/>
      <c r="DG106" s="571"/>
      <c r="DH106" s="571"/>
      <c r="DI106" s="571"/>
      <c r="DJ106" s="571"/>
      <c r="DK106" s="571"/>
    </row>
    <row r="107" spans="2:115" ht="12.75" customHeight="1">
      <c r="B107" s="633">
        <v>24</v>
      </c>
      <c r="C107" s="687" t="e">
        <f>[5]QCI!C91</f>
        <v>#REF!</v>
      </c>
      <c r="D107" s="635" t="s">
        <v>674</v>
      </c>
      <c r="E107" s="636" t="s">
        <v>675</v>
      </c>
      <c r="F107" s="637">
        <f>[5]QCI!Y91</f>
        <v>54124187.199682988</v>
      </c>
      <c r="G107" s="638" t="e">
        <f>'[5]Percentuais do Cronograma'!G37</f>
        <v>#REF!</v>
      </c>
      <c r="H107" s="639"/>
      <c r="I107" s="640"/>
      <c r="J107" s="640"/>
      <c r="K107" s="641"/>
      <c r="L107" s="642" t="e">
        <f>'[5]Percentuais do Cronograma'!H37</f>
        <v>#REF!</v>
      </c>
      <c r="M107" s="643" t="e">
        <f>L107*[5]QCI!$Y91*[5]QCI!$R91/100</f>
        <v>#REF!</v>
      </c>
      <c r="N107" s="644" t="e">
        <f>L107/100*[5]QCI!$Y91*([5]QCI!$U91+[5]QCI!$W91)</f>
        <v>#REF!</v>
      </c>
      <c r="O107" s="645" t="e">
        <f>M107+N107</f>
        <v>#REF!</v>
      </c>
      <c r="P107" s="646" t="e">
        <f>'[5]Percentuais do Cronograma'!L37</f>
        <v>#REF!</v>
      </c>
      <c r="Q107" s="647" t="e">
        <f>P107*[5]QCI!$Y91*[5]QCI!$R91/100</f>
        <v>#REF!</v>
      </c>
      <c r="R107" s="647" t="e">
        <f>P107/100*[5]QCI!$Y91*([5]QCI!$U91+[5]QCI!$W91)</f>
        <v>#REF!</v>
      </c>
      <c r="S107" s="648" t="e">
        <f>Q107+R107</f>
        <v>#REF!</v>
      </c>
      <c r="T107" s="646" t="e">
        <f>'[5]Percentuais do Cronograma'!P37</f>
        <v>#REF!</v>
      </c>
      <c r="U107" s="647" t="e">
        <f>T107*[5]QCI!$Y91*[5]QCI!$R91/100</f>
        <v>#REF!</v>
      </c>
      <c r="V107" s="647" t="e">
        <f>T107/100*[5]QCI!$Y91*([5]QCI!$U91+[5]QCI!$W91)</f>
        <v>#REF!</v>
      </c>
      <c r="W107" s="648" t="e">
        <f>U107+V107</f>
        <v>#REF!</v>
      </c>
      <c r="X107" s="646" t="e">
        <f>'[5]Percentuais do Cronograma'!T37</f>
        <v>#REF!</v>
      </c>
      <c r="Y107" s="647" t="e">
        <f>X107*[5]QCI!$Y91*[5]QCI!$R91/100</f>
        <v>#REF!</v>
      </c>
      <c r="Z107" s="647" t="e">
        <f>X107/100*[5]QCI!$Y91*([5]QCI!$U91+[5]QCI!$W91)</f>
        <v>#REF!</v>
      </c>
      <c r="AA107" s="648" t="e">
        <f>Y107+Z107</f>
        <v>#REF!</v>
      </c>
      <c r="AB107" s="646" t="e">
        <f>'[5]Percentuais do Cronograma'!X37</f>
        <v>#REF!</v>
      </c>
      <c r="AC107" s="647" t="e">
        <f>AB107*[5]QCI!$Y91*[5]QCI!$R91/100</f>
        <v>#REF!</v>
      </c>
      <c r="AD107" s="647" t="e">
        <f>AB107/100*[5]QCI!$Y91*([5]QCI!$U91+[5]QCI!$W91)</f>
        <v>#REF!</v>
      </c>
      <c r="AE107" s="648" t="e">
        <f>AC107+AD107</f>
        <v>#REF!</v>
      </c>
      <c r="AF107" s="646" t="e">
        <f>'[5]Percentuais do Cronograma'!AB37</f>
        <v>#REF!</v>
      </c>
      <c r="AG107" s="647" t="e">
        <f>AF107*[5]QCI!$Y91*[5]QCI!$R91/100</f>
        <v>#REF!</v>
      </c>
      <c r="AH107" s="647" t="e">
        <f>AF107/100*[5]QCI!$Y91*([5]QCI!$U91+[5]QCI!$W91)</f>
        <v>#REF!</v>
      </c>
      <c r="AI107" s="648" t="e">
        <f>AG107+AH107</f>
        <v>#REF!</v>
      </c>
      <c r="AJ107" s="646" t="e">
        <f>'[5]Percentuais do Cronograma'!AF37</f>
        <v>#REF!</v>
      </c>
      <c r="AK107" s="647" t="e">
        <f>AJ107*[5]QCI!$Y91*[5]QCI!$R91/100</f>
        <v>#REF!</v>
      </c>
      <c r="AL107" s="647" t="e">
        <f>AJ107/100*[5]QCI!$Y91*([5]QCI!$U91+[5]QCI!$W91)</f>
        <v>#REF!</v>
      </c>
      <c r="AM107" s="648" t="e">
        <f>AK107+AL107</f>
        <v>#REF!</v>
      </c>
      <c r="AN107" s="646" t="e">
        <f>'[5]Percentuais do Cronograma'!AJ37</f>
        <v>#REF!</v>
      </c>
      <c r="AO107" s="647" t="e">
        <f>AN107*[5]QCI!$Y91*[5]QCI!$R91/100</f>
        <v>#REF!</v>
      </c>
      <c r="AP107" s="647" t="e">
        <f>AN107/100*[5]QCI!$Y91*([5]QCI!$U91+[5]QCI!$W91)</f>
        <v>#REF!</v>
      </c>
      <c r="AQ107" s="648" t="e">
        <f>AO107+AP107</f>
        <v>#REF!</v>
      </c>
      <c r="AR107" s="646" t="e">
        <f>'[5]Percentuais do Cronograma'!AN37</f>
        <v>#REF!</v>
      </c>
      <c r="AS107" s="647" t="e">
        <f>AR107*[5]QCI!$Y91*[5]QCI!$R91/100</f>
        <v>#REF!</v>
      </c>
      <c r="AT107" s="647" t="e">
        <f>AR107/100*[5]QCI!$Y91*([5]QCI!$U91+[5]QCI!$W91)</f>
        <v>#REF!</v>
      </c>
      <c r="AU107" s="648" t="e">
        <f>AS107+AT107</f>
        <v>#REF!</v>
      </c>
      <c r="AV107" s="646" t="e">
        <f>'[5]Percentuais do Cronograma'!AR37</f>
        <v>#REF!</v>
      </c>
      <c r="AW107" s="647" t="e">
        <f>AV107*[5]QCI!$Y91*[5]QCI!$R91/100</f>
        <v>#REF!</v>
      </c>
      <c r="AX107" s="647" t="e">
        <f>AV107/100*[5]QCI!$Y91*([5]QCI!$U91+[5]QCI!$W91)</f>
        <v>#REF!</v>
      </c>
      <c r="AY107" s="648" t="e">
        <f>AW107+AX107</f>
        <v>#REF!</v>
      </c>
      <c r="AZ107" s="646" t="e">
        <f>'[5]Percentuais do Cronograma'!AV37</f>
        <v>#REF!</v>
      </c>
      <c r="BA107" s="647" t="e">
        <f>AZ107*[5]QCI!$Y91*[5]QCI!$R91/100</f>
        <v>#REF!</v>
      </c>
      <c r="BB107" s="647" t="e">
        <f>AZ107/100*[5]QCI!$Y91*([5]QCI!$U91+[5]QCI!$W91)</f>
        <v>#REF!</v>
      </c>
      <c r="BC107" s="648" t="e">
        <f>BA107+BB107</f>
        <v>#REF!</v>
      </c>
      <c r="BD107" s="646" t="e">
        <f>'[5]Percentuais do Cronograma'!AZ37</f>
        <v>#REF!</v>
      </c>
      <c r="BE107" s="647" t="e">
        <f>BD107*[5]QCI!$Y91*[5]QCI!$R91/100</f>
        <v>#REF!</v>
      </c>
      <c r="BF107" s="647" t="e">
        <f>BD107/100*[5]QCI!$Y91*([5]QCI!$U91+[5]QCI!$W91)</f>
        <v>#REF!</v>
      </c>
      <c r="BG107" s="648" t="e">
        <f>BE107+BF107</f>
        <v>#REF!</v>
      </c>
      <c r="BH107" s="646" t="e">
        <f>'[5]Percentuais do Cronograma'!BD37</f>
        <v>#REF!</v>
      </c>
      <c r="BI107" s="647" t="e">
        <f>BH107*[5]QCI!$Y91*[5]QCI!$R91/100</f>
        <v>#REF!</v>
      </c>
      <c r="BJ107" s="647" t="e">
        <f>BH107/100*[5]QCI!$Y91*([5]QCI!$U91+[5]QCI!$W91)</f>
        <v>#REF!</v>
      </c>
      <c r="BK107" s="648" t="e">
        <f>BI107+BJ107</f>
        <v>#REF!</v>
      </c>
      <c r="BL107" s="646" t="e">
        <f>'[5]Percentuais do Cronograma'!BH37</f>
        <v>#REF!</v>
      </c>
      <c r="BM107" s="647" t="e">
        <f>BL107*[5]QCI!$Y91*[5]QCI!$R91/100</f>
        <v>#REF!</v>
      </c>
      <c r="BN107" s="647" t="e">
        <f>BL107/100*[5]QCI!$Y91*([5]QCI!$U91+[5]QCI!$W91)</f>
        <v>#REF!</v>
      </c>
      <c r="BO107" s="648" t="e">
        <f>BM107+BN107</f>
        <v>#REF!</v>
      </c>
      <c r="BP107" s="646" t="e">
        <f>'[5]Percentuais do Cronograma'!BL37</f>
        <v>#REF!</v>
      </c>
      <c r="BQ107" s="647" t="e">
        <f>BP107*[5]QCI!$Y91*[5]QCI!$R91/100</f>
        <v>#REF!</v>
      </c>
      <c r="BR107" s="647" t="e">
        <f>BP107/100*[5]QCI!$Y91*([5]QCI!$U91+[5]QCI!$W91)</f>
        <v>#REF!</v>
      </c>
      <c r="BS107" s="648" t="e">
        <f>BQ107+BR107</f>
        <v>#REF!</v>
      </c>
      <c r="BT107" s="646" t="e">
        <f>'[5]Percentuais do Cronograma'!BP37</f>
        <v>#REF!</v>
      </c>
      <c r="BU107" s="647" t="e">
        <f>BT107*[5]QCI!$Y91*[5]QCI!$R91/100</f>
        <v>#REF!</v>
      </c>
      <c r="BV107" s="647" t="e">
        <f>BT107/100*[5]QCI!$Y91*([5]QCI!$U91+[5]QCI!$W91)</f>
        <v>#REF!</v>
      </c>
      <c r="BW107" s="648" t="e">
        <f>BU107+BV107</f>
        <v>#REF!</v>
      </c>
      <c r="BX107" s="646" t="e">
        <f>'[5]Percentuais do Cronograma'!BT37</f>
        <v>#REF!</v>
      </c>
      <c r="BY107" s="647" t="e">
        <f>BX107*[5]QCI!$Y91*[5]QCI!$R91/100</f>
        <v>#REF!</v>
      </c>
      <c r="BZ107" s="647" t="e">
        <f>BX107/100*[5]QCI!$Y91*([5]QCI!$U91+[5]QCI!$W91)</f>
        <v>#REF!</v>
      </c>
      <c r="CA107" s="648" t="e">
        <f>BY107+BZ107</f>
        <v>#REF!</v>
      </c>
      <c r="CB107" s="646" t="e">
        <f>'[5]Percentuais do Cronograma'!BX37</f>
        <v>#REF!</v>
      </c>
      <c r="CC107" s="647" t="e">
        <f>CB107*[5]QCI!$Y91*[5]QCI!$R91/100</f>
        <v>#REF!</v>
      </c>
      <c r="CD107" s="647" t="e">
        <f>CB107/100*[5]QCI!$Y91*([5]QCI!$U91+[5]QCI!$W91)</f>
        <v>#REF!</v>
      </c>
      <c r="CE107" s="648" t="e">
        <f>CC107+CD107</f>
        <v>#REF!</v>
      </c>
      <c r="CF107" s="646" t="e">
        <f>'[5]Percentuais do Cronograma'!CB37</f>
        <v>#REF!</v>
      </c>
      <c r="CG107" s="647" t="e">
        <f>CF107*[5]QCI!$Y91*[5]QCI!$R91/100</f>
        <v>#REF!</v>
      </c>
      <c r="CH107" s="647" t="e">
        <f>CF107/100*[5]QCI!$Y91*([5]QCI!$U91+[5]QCI!$W91)</f>
        <v>#REF!</v>
      </c>
      <c r="CI107" s="648" t="e">
        <f>CG107+CH107</f>
        <v>#REF!</v>
      </c>
      <c r="CJ107" s="646" t="e">
        <f>'[5]Percentuais do Cronograma'!CF37</f>
        <v>#REF!</v>
      </c>
      <c r="CK107" s="647" t="e">
        <f>CJ107*[5]QCI!$Y91*[5]QCI!$R91/100</f>
        <v>#REF!</v>
      </c>
      <c r="CL107" s="647" t="e">
        <f>CJ107/100*[5]QCI!$Y91*([5]QCI!$U91+[5]QCI!$W91)</f>
        <v>#REF!</v>
      </c>
      <c r="CM107" s="648" t="e">
        <f>CK107+CL107</f>
        <v>#REF!</v>
      </c>
      <c r="CN107" s="646" t="e">
        <f>'[5]Percentuais do Cronograma'!CJ37</f>
        <v>#REF!</v>
      </c>
      <c r="CO107" s="647" t="e">
        <f>CN107*[5]QCI!$Y91*[5]QCI!$R91/100</f>
        <v>#REF!</v>
      </c>
      <c r="CP107" s="647" t="e">
        <f>CN107/100*[5]QCI!$Y91*([5]QCI!$U91+[5]QCI!$W91)</f>
        <v>#REF!</v>
      </c>
      <c r="CQ107" s="648" t="e">
        <f>CO107+CP107</f>
        <v>#REF!</v>
      </c>
      <c r="CR107" s="646" t="e">
        <f>'[5]Percentuais do Cronograma'!CN37</f>
        <v>#REF!</v>
      </c>
      <c r="CS107" s="647" t="e">
        <f>CR107*[5]QCI!$Y91*[5]QCI!$R91/100</f>
        <v>#REF!</v>
      </c>
      <c r="CT107" s="647" t="e">
        <f>CR107/100*[5]QCI!$Y91*([5]QCI!$U91+[5]QCI!$W91)</f>
        <v>#REF!</v>
      </c>
      <c r="CU107" s="648" t="e">
        <f>CS107+CT107</f>
        <v>#REF!</v>
      </c>
      <c r="CV107" s="646" t="e">
        <f>'[5]Percentuais do Cronograma'!CR37</f>
        <v>#REF!</v>
      </c>
      <c r="CW107" s="647" t="e">
        <f>CV107*[5]QCI!$Y91*[5]QCI!$R91/100</f>
        <v>#REF!</v>
      </c>
      <c r="CX107" s="647" t="e">
        <f>CV107/100*[5]QCI!$Y91*([5]QCI!$U91+[5]QCI!$W91)</f>
        <v>#REF!</v>
      </c>
      <c r="CY107" s="648" t="e">
        <f>CW107+CX107</f>
        <v>#REF!</v>
      </c>
      <c r="CZ107" s="646" t="e">
        <f>'[5]Percentuais do Cronograma'!CV37</f>
        <v>#REF!</v>
      </c>
      <c r="DA107" s="647" t="e">
        <f>CZ107*[5]QCI!$Y91*[5]QCI!$R91/100</f>
        <v>#REF!</v>
      </c>
      <c r="DB107" s="647" t="e">
        <f>CZ107/100*[5]QCI!$Y91*([5]QCI!$U91+[5]QCI!$W91)</f>
        <v>#REF!</v>
      </c>
      <c r="DC107" s="648" t="e">
        <f>DA107+DB107</f>
        <v>#REF!</v>
      </c>
      <c r="DD107" s="571"/>
      <c r="DE107" s="571"/>
      <c r="DF107" s="571"/>
      <c r="DG107" s="571"/>
      <c r="DH107" s="571"/>
      <c r="DI107" s="571"/>
      <c r="DJ107" s="571"/>
      <c r="DK107" s="571"/>
    </row>
    <row r="108" spans="2:115" ht="12.75" customHeight="1">
      <c r="B108" s="649"/>
      <c r="C108" s="650"/>
      <c r="D108" s="651" t="s">
        <v>674</v>
      </c>
      <c r="E108" s="652" t="s">
        <v>676</v>
      </c>
      <c r="F108" s="653">
        <f>IF(F109&lt;&gt;0,F107-F109,0)</f>
        <v>0</v>
      </c>
      <c r="G108" s="654"/>
      <c r="H108" s="655"/>
      <c r="I108" s="656"/>
      <c r="J108" s="656"/>
      <c r="K108" s="657"/>
      <c r="L108" s="658" t="e">
        <f t="shared" ref="L108:BW108" si="92">L107+H108</f>
        <v>#REF!</v>
      </c>
      <c r="M108" s="658" t="e">
        <f t="shared" si="92"/>
        <v>#REF!</v>
      </c>
      <c r="N108" s="659" t="e">
        <f t="shared" si="92"/>
        <v>#REF!</v>
      </c>
      <c r="O108" s="660" t="e">
        <f t="shared" si="92"/>
        <v>#REF!</v>
      </c>
      <c r="P108" s="661" t="e">
        <f t="shared" si="92"/>
        <v>#REF!</v>
      </c>
      <c r="Q108" s="662" t="e">
        <f t="shared" si="92"/>
        <v>#REF!</v>
      </c>
      <c r="R108" s="663" t="e">
        <f t="shared" si="92"/>
        <v>#REF!</v>
      </c>
      <c r="S108" s="664" t="e">
        <f t="shared" si="92"/>
        <v>#REF!</v>
      </c>
      <c r="T108" s="661" t="e">
        <f t="shared" si="92"/>
        <v>#REF!</v>
      </c>
      <c r="U108" s="662" t="e">
        <f t="shared" si="92"/>
        <v>#REF!</v>
      </c>
      <c r="V108" s="663" t="e">
        <f t="shared" si="92"/>
        <v>#REF!</v>
      </c>
      <c r="W108" s="664" t="e">
        <f t="shared" si="92"/>
        <v>#REF!</v>
      </c>
      <c r="X108" s="661" t="e">
        <f t="shared" si="92"/>
        <v>#REF!</v>
      </c>
      <c r="Y108" s="662" t="e">
        <f t="shared" si="92"/>
        <v>#REF!</v>
      </c>
      <c r="Z108" s="663" t="e">
        <f t="shared" si="92"/>
        <v>#REF!</v>
      </c>
      <c r="AA108" s="664" t="e">
        <f t="shared" si="92"/>
        <v>#REF!</v>
      </c>
      <c r="AB108" s="661" t="e">
        <f t="shared" si="92"/>
        <v>#REF!</v>
      </c>
      <c r="AC108" s="662" t="e">
        <f t="shared" si="92"/>
        <v>#REF!</v>
      </c>
      <c r="AD108" s="663" t="e">
        <f t="shared" si="92"/>
        <v>#REF!</v>
      </c>
      <c r="AE108" s="664" t="e">
        <f t="shared" si="92"/>
        <v>#REF!</v>
      </c>
      <c r="AF108" s="661" t="e">
        <f t="shared" si="92"/>
        <v>#REF!</v>
      </c>
      <c r="AG108" s="662" t="e">
        <f t="shared" si="92"/>
        <v>#REF!</v>
      </c>
      <c r="AH108" s="663" t="e">
        <f t="shared" si="92"/>
        <v>#REF!</v>
      </c>
      <c r="AI108" s="664" t="e">
        <f t="shared" si="92"/>
        <v>#REF!</v>
      </c>
      <c r="AJ108" s="661" t="e">
        <f t="shared" si="92"/>
        <v>#REF!</v>
      </c>
      <c r="AK108" s="662" t="e">
        <f t="shared" si="92"/>
        <v>#REF!</v>
      </c>
      <c r="AL108" s="663" t="e">
        <f t="shared" si="92"/>
        <v>#REF!</v>
      </c>
      <c r="AM108" s="664" t="e">
        <f t="shared" si="92"/>
        <v>#REF!</v>
      </c>
      <c r="AN108" s="661" t="e">
        <f t="shared" si="92"/>
        <v>#REF!</v>
      </c>
      <c r="AO108" s="662" t="e">
        <f t="shared" si="92"/>
        <v>#REF!</v>
      </c>
      <c r="AP108" s="663" t="e">
        <f t="shared" si="92"/>
        <v>#REF!</v>
      </c>
      <c r="AQ108" s="664" t="e">
        <f t="shared" si="92"/>
        <v>#REF!</v>
      </c>
      <c r="AR108" s="661" t="e">
        <f t="shared" si="92"/>
        <v>#REF!</v>
      </c>
      <c r="AS108" s="662" t="e">
        <f t="shared" si="92"/>
        <v>#REF!</v>
      </c>
      <c r="AT108" s="663" t="e">
        <f t="shared" si="92"/>
        <v>#REF!</v>
      </c>
      <c r="AU108" s="664" t="e">
        <f t="shared" si="92"/>
        <v>#REF!</v>
      </c>
      <c r="AV108" s="661" t="e">
        <f t="shared" si="92"/>
        <v>#REF!</v>
      </c>
      <c r="AW108" s="662" t="e">
        <f t="shared" si="92"/>
        <v>#REF!</v>
      </c>
      <c r="AX108" s="663" t="e">
        <f t="shared" si="92"/>
        <v>#REF!</v>
      </c>
      <c r="AY108" s="664" t="e">
        <f t="shared" si="92"/>
        <v>#REF!</v>
      </c>
      <c r="AZ108" s="661" t="e">
        <f t="shared" si="92"/>
        <v>#REF!</v>
      </c>
      <c r="BA108" s="662" t="e">
        <f t="shared" si="92"/>
        <v>#REF!</v>
      </c>
      <c r="BB108" s="663" t="e">
        <f t="shared" si="92"/>
        <v>#REF!</v>
      </c>
      <c r="BC108" s="664" t="e">
        <f t="shared" si="92"/>
        <v>#REF!</v>
      </c>
      <c r="BD108" s="661" t="e">
        <f t="shared" si="92"/>
        <v>#REF!</v>
      </c>
      <c r="BE108" s="662" t="e">
        <f t="shared" si="92"/>
        <v>#REF!</v>
      </c>
      <c r="BF108" s="663" t="e">
        <f t="shared" si="92"/>
        <v>#REF!</v>
      </c>
      <c r="BG108" s="664" t="e">
        <f t="shared" si="92"/>
        <v>#REF!</v>
      </c>
      <c r="BH108" s="661" t="e">
        <f t="shared" si="92"/>
        <v>#REF!</v>
      </c>
      <c r="BI108" s="662" t="e">
        <f t="shared" si="92"/>
        <v>#REF!</v>
      </c>
      <c r="BJ108" s="663" t="e">
        <f t="shared" si="92"/>
        <v>#REF!</v>
      </c>
      <c r="BK108" s="664" t="e">
        <f t="shared" si="92"/>
        <v>#REF!</v>
      </c>
      <c r="BL108" s="661" t="e">
        <f t="shared" si="92"/>
        <v>#REF!</v>
      </c>
      <c r="BM108" s="662" t="e">
        <f t="shared" si="92"/>
        <v>#REF!</v>
      </c>
      <c r="BN108" s="663" t="e">
        <f t="shared" si="92"/>
        <v>#REF!</v>
      </c>
      <c r="BO108" s="664" t="e">
        <f t="shared" si="92"/>
        <v>#REF!</v>
      </c>
      <c r="BP108" s="661" t="e">
        <f t="shared" si="92"/>
        <v>#REF!</v>
      </c>
      <c r="BQ108" s="662" t="e">
        <f t="shared" si="92"/>
        <v>#REF!</v>
      </c>
      <c r="BR108" s="663" t="e">
        <f t="shared" si="92"/>
        <v>#REF!</v>
      </c>
      <c r="BS108" s="664" t="e">
        <f t="shared" si="92"/>
        <v>#REF!</v>
      </c>
      <c r="BT108" s="661" t="e">
        <f t="shared" si="92"/>
        <v>#REF!</v>
      </c>
      <c r="BU108" s="662" t="e">
        <f t="shared" si="92"/>
        <v>#REF!</v>
      </c>
      <c r="BV108" s="663" t="e">
        <f t="shared" si="92"/>
        <v>#REF!</v>
      </c>
      <c r="BW108" s="664" t="e">
        <f t="shared" si="92"/>
        <v>#REF!</v>
      </c>
      <c r="BX108" s="661" t="e">
        <f t="shared" ref="BX108:DC108" si="93">BX107+BT108</f>
        <v>#REF!</v>
      </c>
      <c r="BY108" s="662" t="e">
        <f t="shared" si="93"/>
        <v>#REF!</v>
      </c>
      <c r="BZ108" s="663" t="e">
        <f t="shared" si="93"/>
        <v>#REF!</v>
      </c>
      <c r="CA108" s="664" t="e">
        <f t="shared" si="93"/>
        <v>#REF!</v>
      </c>
      <c r="CB108" s="661" t="e">
        <f t="shared" si="93"/>
        <v>#REF!</v>
      </c>
      <c r="CC108" s="662" t="e">
        <f t="shared" si="93"/>
        <v>#REF!</v>
      </c>
      <c r="CD108" s="663" t="e">
        <f t="shared" si="93"/>
        <v>#REF!</v>
      </c>
      <c r="CE108" s="664" t="e">
        <f t="shared" si="93"/>
        <v>#REF!</v>
      </c>
      <c r="CF108" s="661" t="e">
        <f t="shared" si="93"/>
        <v>#REF!</v>
      </c>
      <c r="CG108" s="662" t="e">
        <f t="shared" si="93"/>
        <v>#REF!</v>
      </c>
      <c r="CH108" s="663" t="e">
        <f t="shared" si="93"/>
        <v>#REF!</v>
      </c>
      <c r="CI108" s="664" t="e">
        <f t="shared" si="93"/>
        <v>#REF!</v>
      </c>
      <c r="CJ108" s="661" t="e">
        <f t="shared" si="93"/>
        <v>#REF!</v>
      </c>
      <c r="CK108" s="662" t="e">
        <f t="shared" si="93"/>
        <v>#REF!</v>
      </c>
      <c r="CL108" s="663" t="e">
        <f t="shared" si="93"/>
        <v>#REF!</v>
      </c>
      <c r="CM108" s="664" t="e">
        <f t="shared" si="93"/>
        <v>#REF!</v>
      </c>
      <c r="CN108" s="661" t="e">
        <f t="shared" si="93"/>
        <v>#REF!</v>
      </c>
      <c r="CO108" s="662" t="e">
        <f t="shared" si="93"/>
        <v>#REF!</v>
      </c>
      <c r="CP108" s="663" t="e">
        <f t="shared" si="93"/>
        <v>#REF!</v>
      </c>
      <c r="CQ108" s="664" t="e">
        <f t="shared" si="93"/>
        <v>#REF!</v>
      </c>
      <c r="CR108" s="661" t="e">
        <f t="shared" si="93"/>
        <v>#REF!</v>
      </c>
      <c r="CS108" s="662" t="e">
        <f t="shared" si="93"/>
        <v>#REF!</v>
      </c>
      <c r="CT108" s="663" t="e">
        <f t="shared" si="93"/>
        <v>#REF!</v>
      </c>
      <c r="CU108" s="664" t="e">
        <f t="shared" si="93"/>
        <v>#REF!</v>
      </c>
      <c r="CV108" s="661" t="e">
        <f t="shared" si="93"/>
        <v>#REF!</v>
      </c>
      <c r="CW108" s="662" t="e">
        <f t="shared" si="93"/>
        <v>#REF!</v>
      </c>
      <c r="CX108" s="663" t="e">
        <f t="shared" si="93"/>
        <v>#REF!</v>
      </c>
      <c r="CY108" s="664" t="e">
        <f t="shared" si="93"/>
        <v>#REF!</v>
      </c>
      <c r="CZ108" s="661" t="e">
        <f t="shared" si="93"/>
        <v>#REF!</v>
      </c>
      <c r="DA108" s="662" t="e">
        <f t="shared" si="93"/>
        <v>#REF!</v>
      </c>
      <c r="DB108" s="663" t="e">
        <f t="shared" si="93"/>
        <v>#REF!</v>
      </c>
      <c r="DC108" s="664" t="e">
        <f t="shared" si="93"/>
        <v>#REF!</v>
      </c>
      <c r="DD108" s="571"/>
      <c r="DE108" s="571"/>
      <c r="DF108" s="571"/>
      <c r="DG108" s="571"/>
      <c r="DH108" s="571"/>
      <c r="DI108" s="571"/>
      <c r="DJ108" s="571"/>
      <c r="DK108" s="571"/>
    </row>
    <row r="109" spans="2:115" ht="12.75" customHeight="1">
      <c r="B109" s="649"/>
      <c r="C109" s="650"/>
      <c r="D109" s="665" t="s">
        <v>677</v>
      </c>
      <c r="E109" s="666" t="s">
        <v>678</v>
      </c>
      <c r="F109" s="667"/>
      <c r="G109" s="668">
        <f>IF(F109=0,0,F109/F$115)</f>
        <v>0</v>
      </c>
      <c r="H109" s="669"/>
      <c r="I109" s="670"/>
      <c r="J109" s="670"/>
      <c r="K109" s="671"/>
      <c r="L109" s="672">
        <f>IF(O109&lt;&gt;0,(O109/$F109)*100,0)</f>
        <v>0</v>
      </c>
      <c r="M109" s="672">
        <f>ROUND(O109*[5]QCI!$R$16,2)</f>
        <v>0</v>
      </c>
      <c r="N109" s="673">
        <f>O109-M109</f>
        <v>0</v>
      </c>
      <c r="O109" s="674"/>
      <c r="P109" s="675">
        <f>IF(S109&lt;&gt;0,(S109/$F109)*100,0)</f>
        <v>0</v>
      </c>
      <c r="Q109" s="672">
        <f>ROUND(S109*[5]QCI!$R$16,2)</f>
        <v>0</v>
      </c>
      <c r="R109" s="672">
        <f>S109-Q109</f>
        <v>0</v>
      </c>
      <c r="S109" s="674"/>
      <c r="T109" s="675">
        <f>IF(W109&lt;&gt;0,(W109/$F109)*100,0)</f>
        <v>0</v>
      </c>
      <c r="U109" s="672">
        <f>ROUND(W109*[5]QCI!$R$16,2)</f>
        <v>0</v>
      </c>
      <c r="V109" s="672">
        <f>W109-U109</f>
        <v>0</v>
      </c>
      <c r="W109" s="674"/>
      <c r="X109" s="675">
        <f>IF(AA109&lt;&gt;0,(AA109/$F109)*100,0)</f>
        <v>0</v>
      </c>
      <c r="Y109" s="672">
        <f>ROUND(AA109*[5]QCI!$R$16,2)</f>
        <v>0</v>
      </c>
      <c r="Z109" s="672">
        <f>AA109-Y109</f>
        <v>0</v>
      </c>
      <c r="AA109" s="674"/>
      <c r="AB109" s="675">
        <f>IF(AE109&lt;&gt;0,(AE109/$F109)*100,0)</f>
        <v>0</v>
      </c>
      <c r="AC109" s="672">
        <f>ROUND(AE109*[5]QCI!$R$16,2)</f>
        <v>0</v>
      </c>
      <c r="AD109" s="672">
        <f>AE109-AC109</f>
        <v>0</v>
      </c>
      <c r="AE109" s="674"/>
      <c r="AF109" s="675">
        <f>IF(AI109&lt;&gt;0,(AI109/$F109)*100,0)</f>
        <v>0</v>
      </c>
      <c r="AG109" s="672">
        <f>ROUND(AI109*[5]QCI!$R$16,2)</f>
        <v>0</v>
      </c>
      <c r="AH109" s="672">
        <f>AI109-AG109</f>
        <v>0</v>
      </c>
      <c r="AI109" s="674"/>
      <c r="AJ109" s="675">
        <f>IF(AM109&lt;&gt;0,(AM109/$F109)*100,0)</f>
        <v>0</v>
      </c>
      <c r="AK109" s="672">
        <f>ROUND(AM109*[5]QCI!$R$16,2)</f>
        <v>0</v>
      </c>
      <c r="AL109" s="672">
        <f>AM109-AK109</f>
        <v>0</v>
      </c>
      <c r="AM109" s="674"/>
      <c r="AN109" s="675">
        <f>IF(AQ109&lt;&gt;0,(AQ109/$F109)*100,0)</f>
        <v>0</v>
      </c>
      <c r="AO109" s="672">
        <f>ROUND(AQ109*[5]QCI!$R$16,2)</f>
        <v>0</v>
      </c>
      <c r="AP109" s="672">
        <f>AQ109-AO109</f>
        <v>0</v>
      </c>
      <c r="AQ109" s="674"/>
      <c r="AR109" s="675">
        <f>IF(AU109&lt;&gt;0,(AU109/$F109)*100,0)</f>
        <v>0</v>
      </c>
      <c r="AS109" s="672">
        <f>ROUND(AU109*[5]QCI!$R$16,2)</f>
        <v>0</v>
      </c>
      <c r="AT109" s="672">
        <f>AU109-AS109</f>
        <v>0</v>
      </c>
      <c r="AU109" s="674"/>
      <c r="AV109" s="675">
        <f>IF(AY109&lt;&gt;0,(AY109/$F109)*100,0)</f>
        <v>0</v>
      </c>
      <c r="AW109" s="672">
        <f>ROUND(AY109*[5]QCI!$R$16,2)</f>
        <v>0</v>
      </c>
      <c r="AX109" s="672">
        <f>AY109-AW109</f>
        <v>0</v>
      </c>
      <c r="AY109" s="674"/>
      <c r="AZ109" s="675">
        <f>IF(BC109&lt;&gt;0,(BC109/$F109)*100,0)</f>
        <v>0</v>
      </c>
      <c r="BA109" s="672">
        <f>ROUND(BC109*[5]QCI!$R$16,2)</f>
        <v>0</v>
      </c>
      <c r="BB109" s="672">
        <f>BC109-BA109</f>
        <v>0</v>
      </c>
      <c r="BC109" s="674"/>
      <c r="BD109" s="675">
        <f>IF(BG109&lt;&gt;0,(BG109/$F109)*100,0)</f>
        <v>0</v>
      </c>
      <c r="BE109" s="672">
        <f>ROUND(BG109*[5]QCI!$R$16,2)</f>
        <v>0</v>
      </c>
      <c r="BF109" s="672">
        <f>BG109-BE109</f>
        <v>0</v>
      </c>
      <c r="BG109" s="674"/>
      <c r="BH109" s="675">
        <f>IF(BK109&lt;&gt;0,(BK109/$F109)*100,0)</f>
        <v>0</v>
      </c>
      <c r="BI109" s="672">
        <f>ROUND(BK109*[5]QCI!$R$16,2)</f>
        <v>0</v>
      </c>
      <c r="BJ109" s="672">
        <f>BK109-BI109</f>
        <v>0</v>
      </c>
      <c r="BK109" s="674"/>
      <c r="BL109" s="675">
        <f>IF(BO109&lt;&gt;0,(BO109/$F109)*100,0)</f>
        <v>0</v>
      </c>
      <c r="BM109" s="672">
        <f>ROUND(BO109*[5]QCI!$R$16,2)</f>
        <v>0</v>
      </c>
      <c r="BN109" s="672">
        <f>BO109-BM109</f>
        <v>0</v>
      </c>
      <c r="BO109" s="674"/>
      <c r="BP109" s="675">
        <f>IF(BS109&lt;&gt;0,(BS109/$F109)*100,0)</f>
        <v>0</v>
      </c>
      <c r="BQ109" s="672">
        <f>ROUND(BS109*[5]QCI!$R$16,2)</f>
        <v>0</v>
      </c>
      <c r="BR109" s="672">
        <f>BS109-BQ109</f>
        <v>0</v>
      </c>
      <c r="BS109" s="674"/>
      <c r="BT109" s="675">
        <f>IF(BW109&lt;&gt;0,(BW109/$F109)*100,0)</f>
        <v>0</v>
      </c>
      <c r="BU109" s="672">
        <f>ROUND(BW109*[5]QCI!$R$16,2)</f>
        <v>0</v>
      </c>
      <c r="BV109" s="672">
        <f>BW109-BU109</f>
        <v>0</v>
      </c>
      <c r="BW109" s="674"/>
      <c r="BX109" s="675">
        <f>IF(CA109&lt;&gt;0,(CA109/$F109)*100,0)</f>
        <v>0</v>
      </c>
      <c r="BY109" s="672">
        <f>ROUND(CA109*[5]QCI!$R$16,2)</f>
        <v>0</v>
      </c>
      <c r="BZ109" s="672">
        <f>CA109-BY109</f>
        <v>0</v>
      </c>
      <c r="CA109" s="674"/>
      <c r="CB109" s="675">
        <f>IF(CE109&lt;&gt;0,(CE109/$F109)*100,0)</f>
        <v>0</v>
      </c>
      <c r="CC109" s="672">
        <f>ROUND(CE109*[5]QCI!$R$16,2)</f>
        <v>0</v>
      </c>
      <c r="CD109" s="672">
        <f>CE109-CC109</f>
        <v>0</v>
      </c>
      <c r="CE109" s="674"/>
      <c r="CF109" s="675">
        <f>IF(CI109&lt;&gt;0,(CI109/$F109)*100,0)</f>
        <v>0</v>
      </c>
      <c r="CG109" s="672">
        <f>ROUND(CI109*[5]QCI!$R$16,2)</f>
        <v>0</v>
      </c>
      <c r="CH109" s="672">
        <f>CI109-CG109</f>
        <v>0</v>
      </c>
      <c r="CI109" s="674"/>
      <c r="CJ109" s="675">
        <f>IF(CM109&lt;&gt;0,(CM109/$F109)*100,0)</f>
        <v>0</v>
      </c>
      <c r="CK109" s="672">
        <f>ROUND(CM109*[5]QCI!$R$16,2)</f>
        <v>0</v>
      </c>
      <c r="CL109" s="672">
        <f>CM109-CK109</f>
        <v>0</v>
      </c>
      <c r="CM109" s="674"/>
      <c r="CN109" s="675">
        <f>IF(CQ109&lt;&gt;0,(CQ109/$F109)*100,0)</f>
        <v>0</v>
      </c>
      <c r="CO109" s="672">
        <f>ROUND(CQ109*[5]QCI!$R$16,2)</f>
        <v>0</v>
      </c>
      <c r="CP109" s="672">
        <f>CQ109-CO109</f>
        <v>0</v>
      </c>
      <c r="CQ109" s="674"/>
      <c r="CR109" s="675">
        <f>IF(CU109&lt;&gt;0,(CU109/$F109)*100,0)</f>
        <v>0</v>
      </c>
      <c r="CS109" s="672">
        <f>ROUND(CU109*[5]QCI!$R$16,2)</f>
        <v>0</v>
      </c>
      <c r="CT109" s="672">
        <f>CU109-CS109</f>
        <v>0</v>
      </c>
      <c r="CU109" s="674"/>
      <c r="CV109" s="675">
        <f>IF(CY109&lt;&gt;0,(CY109/$F109)*100,0)</f>
        <v>0</v>
      </c>
      <c r="CW109" s="672">
        <f>ROUND(CY109*[5]QCI!$R$16,2)</f>
        <v>0</v>
      </c>
      <c r="CX109" s="672">
        <f>CY109-CW109</f>
        <v>0</v>
      </c>
      <c r="CY109" s="674"/>
      <c r="CZ109" s="675">
        <f>IF(DC109&lt;&gt;0,(DC109/$F109)*100,0)</f>
        <v>0</v>
      </c>
      <c r="DA109" s="672">
        <f>ROUND(DC109*[5]QCI!$R$16,2)</f>
        <v>0</v>
      </c>
      <c r="DB109" s="672">
        <f>DC109-DA109</f>
        <v>0</v>
      </c>
      <c r="DC109" s="674"/>
      <c r="DD109" s="571"/>
      <c r="DE109" s="571"/>
      <c r="DF109" s="571"/>
      <c r="DG109" s="571"/>
      <c r="DH109" s="571"/>
      <c r="DI109" s="571"/>
      <c r="DJ109" s="571"/>
      <c r="DK109" s="571"/>
    </row>
    <row r="110" spans="2:115" ht="12.75" customHeight="1">
      <c r="B110" s="688"/>
      <c r="C110" s="650"/>
      <c r="D110" s="676" t="s">
        <v>679</v>
      </c>
      <c r="E110" s="677" t="s">
        <v>680</v>
      </c>
      <c r="F110" s="678">
        <f>IF(F109=0,F107,F109)</f>
        <v>54124187.199682988</v>
      </c>
      <c r="G110" s="679"/>
      <c r="H110" s="680"/>
      <c r="I110" s="681"/>
      <c r="J110" s="681"/>
      <c r="K110" s="682"/>
      <c r="L110" s="683">
        <f t="shared" ref="L110:BW110" si="94">L109+H110</f>
        <v>0</v>
      </c>
      <c r="M110" s="683">
        <f t="shared" si="94"/>
        <v>0</v>
      </c>
      <c r="N110" s="684">
        <f t="shared" si="94"/>
        <v>0</v>
      </c>
      <c r="O110" s="685">
        <f t="shared" si="94"/>
        <v>0</v>
      </c>
      <c r="P110" s="686">
        <f t="shared" si="94"/>
        <v>0</v>
      </c>
      <c r="Q110" s="683">
        <f t="shared" si="94"/>
        <v>0</v>
      </c>
      <c r="R110" s="683">
        <f t="shared" si="94"/>
        <v>0</v>
      </c>
      <c r="S110" s="685">
        <f t="shared" si="94"/>
        <v>0</v>
      </c>
      <c r="T110" s="686">
        <f t="shared" si="94"/>
        <v>0</v>
      </c>
      <c r="U110" s="683">
        <f t="shared" si="94"/>
        <v>0</v>
      </c>
      <c r="V110" s="683">
        <f t="shared" si="94"/>
        <v>0</v>
      </c>
      <c r="W110" s="685">
        <f t="shared" si="94"/>
        <v>0</v>
      </c>
      <c r="X110" s="686">
        <f t="shared" si="94"/>
        <v>0</v>
      </c>
      <c r="Y110" s="683">
        <f t="shared" si="94"/>
        <v>0</v>
      </c>
      <c r="Z110" s="683">
        <f t="shared" si="94"/>
        <v>0</v>
      </c>
      <c r="AA110" s="685">
        <f t="shared" si="94"/>
        <v>0</v>
      </c>
      <c r="AB110" s="686">
        <f t="shared" si="94"/>
        <v>0</v>
      </c>
      <c r="AC110" s="683">
        <f t="shared" si="94"/>
        <v>0</v>
      </c>
      <c r="AD110" s="683">
        <f t="shared" si="94"/>
        <v>0</v>
      </c>
      <c r="AE110" s="685">
        <f t="shared" si="94"/>
        <v>0</v>
      </c>
      <c r="AF110" s="686">
        <f t="shared" si="94"/>
        <v>0</v>
      </c>
      <c r="AG110" s="683">
        <f t="shared" si="94"/>
        <v>0</v>
      </c>
      <c r="AH110" s="683">
        <f t="shared" si="94"/>
        <v>0</v>
      </c>
      <c r="AI110" s="685">
        <f t="shared" si="94"/>
        <v>0</v>
      </c>
      <c r="AJ110" s="686">
        <f t="shared" si="94"/>
        <v>0</v>
      </c>
      <c r="AK110" s="683">
        <f t="shared" si="94"/>
        <v>0</v>
      </c>
      <c r="AL110" s="683">
        <f t="shared" si="94"/>
        <v>0</v>
      </c>
      <c r="AM110" s="685">
        <f t="shared" si="94"/>
        <v>0</v>
      </c>
      <c r="AN110" s="686">
        <f t="shared" si="94"/>
        <v>0</v>
      </c>
      <c r="AO110" s="683">
        <f t="shared" si="94"/>
        <v>0</v>
      </c>
      <c r="AP110" s="683">
        <f t="shared" si="94"/>
        <v>0</v>
      </c>
      <c r="AQ110" s="685">
        <f t="shared" si="94"/>
        <v>0</v>
      </c>
      <c r="AR110" s="686">
        <f t="shared" si="94"/>
        <v>0</v>
      </c>
      <c r="AS110" s="683">
        <f t="shared" si="94"/>
        <v>0</v>
      </c>
      <c r="AT110" s="683">
        <f t="shared" si="94"/>
        <v>0</v>
      </c>
      <c r="AU110" s="685">
        <f t="shared" si="94"/>
        <v>0</v>
      </c>
      <c r="AV110" s="686">
        <f t="shared" si="94"/>
        <v>0</v>
      </c>
      <c r="AW110" s="683">
        <f t="shared" si="94"/>
        <v>0</v>
      </c>
      <c r="AX110" s="683">
        <f t="shared" si="94"/>
        <v>0</v>
      </c>
      <c r="AY110" s="685">
        <f t="shared" si="94"/>
        <v>0</v>
      </c>
      <c r="AZ110" s="686">
        <f t="shared" si="94"/>
        <v>0</v>
      </c>
      <c r="BA110" s="683">
        <f t="shared" si="94"/>
        <v>0</v>
      </c>
      <c r="BB110" s="683">
        <f t="shared" si="94"/>
        <v>0</v>
      </c>
      <c r="BC110" s="685">
        <f t="shared" si="94"/>
        <v>0</v>
      </c>
      <c r="BD110" s="686">
        <f t="shared" si="94"/>
        <v>0</v>
      </c>
      <c r="BE110" s="683">
        <f t="shared" si="94"/>
        <v>0</v>
      </c>
      <c r="BF110" s="683">
        <f t="shared" si="94"/>
        <v>0</v>
      </c>
      <c r="BG110" s="685">
        <f t="shared" si="94"/>
        <v>0</v>
      </c>
      <c r="BH110" s="686">
        <f t="shared" si="94"/>
        <v>0</v>
      </c>
      <c r="BI110" s="683">
        <f t="shared" si="94"/>
        <v>0</v>
      </c>
      <c r="BJ110" s="683">
        <f t="shared" si="94"/>
        <v>0</v>
      </c>
      <c r="BK110" s="685">
        <f t="shared" si="94"/>
        <v>0</v>
      </c>
      <c r="BL110" s="686">
        <f t="shared" si="94"/>
        <v>0</v>
      </c>
      <c r="BM110" s="683">
        <f t="shared" si="94"/>
        <v>0</v>
      </c>
      <c r="BN110" s="683">
        <f t="shared" si="94"/>
        <v>0</v>
      </c>
      <c r="BO110" s="685">
        <f t="shared" si="94"/>
        <v>0</v>
      </c>
      <c r="BP110" s="686">
        <f t="shared" si="94"/>
        <v>0</v>
      </c>
      <c r="BQ110" s="683">
        <f t="shared" si="94"/>
        <v>0</v>
      </c>
      <c r="BR110" s="683">
        <f t="shared" si="94"/>
        <v>0</v>
      </c>
      <c r="BS110" s="685">
        <f t="shared" si="94"/>
        <v>0</v>
      </c>
      <c r="BT110" s="686">
        <f t="shared" si="94"/>
        <v>0</v>
      </c>
      <c r="BU110" s="683">
        <f t="shared" si="94"/>
        <v>0</v>
      </c>
      <c r="BV110" s="683">
        <f t="shared" si="94"/>
        <v>0</v>
      </c>
      <c r="BW110" s="685">
        <f t="shared" si="94"/>
        <v>0</v>
      </c>
      <c r="BX110" s="686">
        <f t="shared" ref="BX110:DC110" si="95">BX109+BT110</f>
        <v>0</v>
      </c>
      <c r="BY110" s="683">
        <f t="shared" si="95"/>
        <v>0</v>
      </c>
      <c r="BZ110" s="683">
        <f t="shared" si="95"/>
        <v>0</v>
      </c>
      <c r="CA110" s="685">
        <f t="shared" si="95"/>
        <v>0</v>
      </c>
      <c r="CB110" s="686">
        <f t="shared" si="95"/>
        <v>0</v>
      </c>
      <c r="CC110" s="683">
        <f t="shared" si="95"/>
        <v>0</v>
      </c>
      <c r="CD110" s="683">
        <f t="shared" si="95"/>
        <v>0</v>
      </c>
      <c r="CE110" s="685">
        <f t="shared" si="95"/>
        <v>0</v>
      </c>
      <c r="CF110" s="686">
        <f t="shared" si="95"/>
        <v>0</v>
      </c>
      <c r="CG110" s="683">
        <f t="shared" si="95"/>
        <v>0</v>
      </c>
      <c r="CH110" s="683">
        <f t="shared" si="95"/>
        <v>0</v>
      </c>
      <c r="CI110" s="685">
        <f t="shared" si="95"/>
        <v>0</v>
      </c>
      <c r="CJ110" s="686">
        <f t="shared" si="95"/>
        <v>0</v>
      </c>
      <c r="CK110" s="683">
        <f t="shared" si="95"/>
        <v>0</v>
      </c>
      <c r="CL110" s="683">
        <f t="shared" si="95"/>
        <v>0</v>
      </c>
      <c r="CM110" s="685">
        <f t="shared" si="95"/>
        <v>0</v>
      </c>
      <c r="CN110" s="686">
        <f t="shared" si="95"/>
        <v>0</v>
      </c>
      <c r="CO110" s="683">
        <f t="shared" si="95"/>
        <v>0</v>
      </c>
      <c r="CP110" s="683">
        <f t="shared" si="95"/>
        <v>0</v>
      </c>
      <c r="CQ110" s="685">
        <f t="shared" si="95"/>
        <v>0</v>
      </c>
      <c r="CR110" s="686">
        <f t="shared" si="95"/>
        <v>0</v>
      </c>
      <c r="CS110" s="683">
        <f t="shared" si="95"/>
        <v>0</v>
      </c>
      <c r="CT110" s="683">
        <f t="shared" si="95"/>
        <v>0</v>
      </c>
      <c r="CU110" s="685">
        <f t="shared" si="95"/>
        <v>0</v>
      </c>
      <c r="CV110" s="686">
        <f t="shared" si="95"/>
        <v>0</v>
      </c>
      <c r="CW110" s="683">
        <f t="shared" si="95"/>
        <v>0</v>
      </c>
      <c r="CX110" s="683">
        <f t="shared" si="95"/>
        <v>0</v>
      </c>
      <c r="CY110" s="685">
        <f t="shared" si="95"/>
        <v>0</v>
      </c>
      <c r="CZ110" s="686">
        <f t="shared" si="95"/>
        <v>0</v>
      </c>
      <c r="DA110" s="683">
        <f t="shared" si="95"/>
        <v>0</v>
      </c>
      <c r="DB110" s="683">
        <f t="shared" si="95"/>
        <v>0</v>
      </c>
      <c r="DC110" s="685">
        <f t="shared" si="95"/>
        <v>0</v>
      </c>
      <c r="DD110" s="571"/>
      <c r="DE110" s="571"/>
      <c r="DF110" s="571"/>
      <c r="DG110" s="571"/>
      <c r="DH110" s="571"/>
      <c r="DI110" s="571"/>
      <c r="DJ110" s="571"/>
      <c r="DK110" s="571"/>
    </row>
    <row r="111" spans="2:115" ht="12.75" customHeight="1">
      <c r="B111" s="633">
        <v>25</v>
      </c>
      <c r="C111" s="687" t="e">
        <f>[5]QCI!C92</f>
        <v>#REF!</v>
      </c>
      <c r="D111" s="635" t="s">
        <v>674</v>
      </c>
      <c r="E111" s="636" t="s">
        <v>675</v>
      </c>
      <c r="F111" s="637" t="e">
        <f>[5]QCI!Y92</f>
        <v>#REF!</v>
      </c>
      <c r="G111" s="638" t="e">
        <f>'[5]Percentuais do Cronograma'!G38</f>
        <v>#REF!</v>
      </c>
      <c r="H111" s="639"/>
      <c r="I111" s="640"/>
      <c r="J111" s="640"/>
      <c r="K111" s="641"/>
      <c r="L111" s="642" t="e">
        <f>'[5]Percentuais do Cronograma'!H38</f>
        <v>#REF!</v>
      </c>
      <c r="M111" s="643" t="e">
        <f>L111*[5]QCI!$Y92*[5]QCI!$R92/100</f>
        <v>#REF!</v>
      </c>
      <c r="N111" s="644" t="e">
        <f>L111/100*[5]QCI!$Y92*([5]QCI!$U92+[5]QCI!$W92)</f>
        <v>#REF!</v>
      </c>
      <c r="O111" s="645" t="e">
        <f>M111+N111</f>
        <v>#REF!</v>
      </c>
      <c r="P111" s="646" t="e">
        <f>'[5]Percentuais do Cronograma'!L38</f>
        <v>#REF!</v>
      </c>
      <c r="Q111" s="647" t="e">
        <f>P111*[5]QCI!$Y92*[5]QCI!$R92/100</f>
        <v>#REF!</v>
      </c>
      <c r="R111" s="647" t="e">
        <f>P111/100*[5]QCI!$Y92*([5]QCI!$U92+[5]QCI!$W92)</f>
        <v>#REF!</v>
      </c>
      <c r="S111" s="648" t="e">
        <f>Q111+R111</f>
        <v>#REF!</v>
      </c>
      <c r="T111" s="646" t="e">
        <f>'[5]Percentuais do Cronograma'!P38</f>
        <v>#REF!</v>
      </c>
      <c r="U111" s="647" t="e">
        <f>T111*[5]QCI!$Y92*[5]QCI!$R92/100</f>
        <v>#REF!</v>
      </c>
      <c r="V111" s="647" t="e">
        <f>T111/100*[5]QCI!$Y92*([5]QCI!$U92+[5]QCI!$W92)</f>
        <v>#REF!</v>
      </c>
      <c r="W111" s="648" t="e">
        <f>U111+V111</f>
        <v>#REF!</v>
      </c>
      <c r="X111" s="646" t="e">
        <f>'[5]Percentuais do Cronograma'!T38</f>
        <v>#REF!</v>
      </c>
      <c r="Y111" s="647" t="e">
        <f>X111*[5]QCI!$Y92*[5]QCI!$R92/100</f>
        <v>#REF!</v>
      </c>
      <c r="Z111" s="647" t="e">
        <f>X111/100*[5]QCI!$Y92*([5]QCI!$U92+[5]QCI!$W92)</f>
        <v>#REF!</v>
      </c>
      <c r="AA111" s="648" t="e">
        <f>Y111+Z111</f>
        <v>#REF!</v>
      </c>
      <c r="AB111" s="646" t="e">
        <f>'[5]Percentuais do Cronograma'!X38</f>
        <v>#REF!</v>
      </c>
      <c r="AC111" s="647" t="e">
        <f>AB111*[5]QCI!$Y92*[5]QCI!$R92/100</f>
        <v>#REF!</v>
      </c>
      <c r="AD111" s="647" t="e">
        <f>AB111/100*[5]QCI!$Y92*([5]QCI!$U92+[5]QCI!$W92)</f>
        <v>#REF!</v>
      </c>
      <c r="AE111" s="648" t="e">
        <f>AC111+AD111</f>
        <v>#REF!</v>
      </c>
      <c r="AF111" s="646" t="e">
        <f>'[5]Percentuais do Cronograma'!AB38</f>
        <v>#REF!</v>
      </c>
      <c r="AG111" s="647" t="e">
        <f>AF111*[5]QCI!$Y92*[5]QCI!$R92/100</f>
        <v>#REF!</v>
      </c>
      <c r="AH111" s="647" t="e">
        <f>AF111/100*[5]QCI!$Y92*([5]QCI!$U92+[5]QCI!$W92)</f>
        <v>#REF!</v>
      </c>
      <c r="AI111" s="648" t="e">
        <f>AG111+AH111</f>
        <v>#REF!</v>
      </c>
      <c r="AJ111" s="646" t="e">
        <f>'[5]Percentuais do Cronograma'!AF38</f>
        <v>#REF!</v>
      </c>
      <c r="AK111" s="647" t="e">
        <f>AJ111*[5]QCI!$Y92*[5]QCI!$R92/100</f>
        <v>#REF!</v>
      </c>
      <c r="AL111" s="647" t="e">
        <f>AJ111/100*[5]QCI!$Y92*([5]QCI!$U92+[5]QCI!$W92)</f>
        <v>#REF!</v>
      </c>
      <c r="AM111" s="648" t="e">
        <f>AK111+AL111</f>
        <v>#REF!</v>
      </c>
      <c r="AN111" s="646" t="e">
        <f>'[5]Percentuais do Cronograma'!AJ38</f>
        <v>#REF!</v>
      </c>
      <c r="AO111" s="647" t="e">
        <f>AN111*[5]QCI!$Y92*[5]QCI!$R92/100</f>
        <v>#REF!</v>
      </c>
      <c r="AP111" s="647" t="e">
        <f>AN111/100*[5]QCI!$Y92*([5]QCI!$U92+[5]QCI!$W92)</f>
        <v>#REF!</v>
      </c>
      <c r="AQ111" s="648" t="e">
        <f>AO111+AP111</f>
        <v>#REF!</v>
      </c>
      <c r="AR111" s="646" t="e">
        <f>'[5]Percentuais do Cronograma'!AN38</f>
        <v>#REF!</v>
      </c>
      <c r="AS111" s="647" t="e">
        <f>AR111*[5]QCI!$Y92*[5]QCI!$R92/100</f>
        <v>#REF!</v>
      </c>
      <c r="AT111" s="647" t="e">
        <f>AR111/100*[5]QCI!$Y92*([5]QCI!$U92+[5]QCI!$W92)</f>
        <v>#REF!</v>
      </c>
      <c r="AU111" s="648" t="e">
        <f>AS111+AT111</f>
        <v>#REF!</v>
      </c>
      <c r="AV111" s="646" t="e">
        <f>'[5]Percentuais do Cronograma'!AR38</f>
        <v>#REF!</v>
      </c>
      <c r="AW111" s="647" t="e">
        <f>AV111*[5]QCI!$Y92*[5]QCI!$R92/100</f>
        <v>#REF!</v>
      </c>
      <c r="AX111" s="647" t="e">
        <f>AV111/100*[5]QCI!$Y92*([5]QCI!$U92+[5]QCI!$W92)</f>
        <v>#REF!</v>
      </c>
      <c r="AY111" s="648" t="e">
        <f>AW111+AX111</f>
        <v>#REF!</v>
      </c>
      <c r="AZ111" s="646" t="e">
        <f>'[5]Percentuais do Cronograma'!AV38</f>
        <v>#REF!</v>
      </c>
      <c r="BA111" s="647" t="e">
        <f>AZ111*[5]QCI!$Y92*[5]QCI!$R92/100</f>
        <v>#REF!</v>
      </c>
      <c r="BB111" s="647" t="e">
        <f>AZ111/100*[5]QCI!$Y92*([5]QCI!$U92+[5]QCI!$W92)</f>
        <v>#REF!</v>
      </c>
      <c r="BC111" s="648" t="e">
        <f>BA111+BB111</f>
        <v>#REF!</v>
      </c>
      <c r="BD111" s="646" t="e">
        <f>'[5]Percentuais do Cronograma'!AZ38</f>
        <v>#REF!</v>
      </c>
      <c r="BE111" s="647" t="e">
        <f>BD111*[5]QCI!$Y92*[5]QCI!$R92/100</f>
        <v>#REF!</v>
      </c>
      <c r="BF111" s="647" t="e">
        <f>BD111/100*[5]QCI!$Y92*([5]QCI!$U92+[5]QCI!$W92)</f>
        <v>#REF!</v>
      </c>
      <c r="BG111" s="648" t="e">
        <f>BE111+BF111</f>
        <v>#REF!</v>
      </c>
      <c r="BH111" s="646" t="e">
        <f>'[5]Percentuais do Cronograma'!BD38</f>
        <v>#REF!</v>
      </c>
      <c r="BI111" s="647" t="e">
        <f>BH111*[5]QCI!$Y92*[5]QCI!$R92/100</f>
        <v>#REF!</v>
      </c>
      <c r="BJ111" s="647" t="e">
        <f>BH111/100*[5]QCI!$Y92*([5]QCI!$U92+[5]QCI!$W92)</f>
        <v>#REF!</v>
      </c>
      <c r="BK111" s="648" t="e">
        <f>BI111+BJ111</f>
        <v>#REF!</v>
      </c>
      <c r="BL111" s="646" t="e">
        <f>'[5]Percentuais do Cronograma'!BH38</f>
        <v>#REF!</v>
      </c>
      <c r="BM111" s="647" t="e">
        <f>BL111*[5]QCI!$Y92*[5]QCI!$R92/100</f>
        <v>#REF!</v>
      </c>
      <c r="BN111" s="647" t="e">
        <f>BL111/100*[5]QCI!$Y92*([5]QCI!$U92+[5]QCI!$W92)</f>
        <v>#REF!</v>
      </c>
      <c r="BO111" s="648" t="e">
        <f>BM111+BN111</f>
        <v>#REF!</v>
      </c>
      <c r="BP111" s="646" t="e">
        <f>'[5]Percentuais do Cronograma'!BL38</f>
        <v>#REF!</v>
      </c>
      <c r="BQ111" s="647" t="e">
        <f>BP111*[5]QCI!$Y92*[5]QCI!$R92/100</f>
        <v>#REF!</v>
      </c>
      <c r="BR111" s="647" t="e">
        <f>BP111/100*[5]QCI!$Y92*([5]QCI!$U92+[5]QCI!$W92)</f>
        <v>#REF!</v>
      </c>
      <c r="BS111" s="648" t="e">
        <f>BQ111+BR111</f>
        <v>#REF!</v>
      </c>
      <c r="BT111" s="646" t="e">
        <f>'[5]Percentuais do Cronograma'!BP38</f>
        <v>#REF!</v>
      </c>
      <c r="BU111" s="647" t="e">
        <f>BT111*[5]QCI!$Y92*[5]QCI!$R92/100</f>
        <v>#REF!</v>
      </c>
      <c r="BV111" s="647" t="e">
        <f>BT111/100*[5]QCI!$Y92*([5]QCI!$U92+[5]QCI!$W92)</f>
        <v>#REF!</v>
      </c>
      <c r="BW111" s="648" t="e">
        <f>BU111+BV111</f>
        <v>#REF!</v>
      </c>
      <c r="BX111" s="646" t="e">
        <f>'[5]Percentuais do Cronograma'!BT38</f>
        <v>#REF!</v>
      </c>
      <c r="BY111" s="647" t="e">
        <f>BX111*[5]QCI!$Y92*[5]QCI!$R92/100</f>
        <v>#REF!</v>
      </c>
      <c r="BZ111" s="647" t="e">
        <f>BX111/100*[5]QCI!$Y92*([5]QCI!$U92+[5]QCI!$W92)</f>
        <v>#REF!</v>
      </c>
      <c r="CA111" s="648" t="e">
        <f>BY111+BZ111</f>
        <v>#REF!</v>
      </c>
      <c r="CB111" s="646" t="e">
        <f>'[5]Percentuais do Cronograma'!BX38</f>
        <v>#REF!</v>
      </c>
      <c r="CC111" s="647" t="e">
        <f>CB111*[5]QCI!$Y92*[5]QCI!$R92/100</f>
        <v>#REF!</v>
      </c>
      <c r="CD111" s="647" t="e">
        <f>CB111/100*[5]QCI!$Y92*([5]QCI!$U92+[5]QCI!$W92)</f>
        <v>#REF!</v>
      </c>
      <c r="CE111" s="648" t="e">
        <f>CC111+CD111</f>
        <v>#REF!</v>
      </c>
      <c r="CF111" s="646" t="e">
        <f>'[5]Percentuais do Cronograma'!CB38</f>
        <v>#REF!</v>
      </c>
      <c r="CG111" s="647" t="e">
        <f>CF111*[5]QCI!$Y92*[5]QCI!$R92/100</f>
        <v>#REF!</v>
      </c>
      <c r="CH111" s="647" t="e">
        <f>CF111/100*[5]QCI!$Y92*([5]QCI!$U92+[5]QCI!$W92)</f>
        <v>#REF!</v>
      </c>
      <c r="CI111" s="648" t="e">
        <f>CG111+CH111</f>
        <v>#REF!</v>
      </c>
      <c r="CJ111" s="646" t="e">
        <f>'[5]Percentuais do Cronograma'!CF38</f>
        <v>#REF!</v>
      </c>
      <c r="CK111" s="647" t="e">
        <f>CJ111*[5]QCI!$Y92*[5]QCI!$R92/100</f>
        <v>#REF!</v>
      </c>
      <c r="CL111" s="647" t="e">
        <f>CJ111/100*[5]QCI!$Y92*([5]QCI!$U92+[5]QCI!$W92)</f>
        <v>#REF!</v>
      </c>
      <c r="CM111" s="648" t="e">
        <f>CK111+CL111</f>
        <v>#REF!</v>
      </c>
      <c r="CN111" s="646" t="e">
        <f>'[5]Percentuais do Cronograma'!CJ38</f>
        <v>#REF!</v>
      </c>
      <c r="CO111" s="647" t="e">
        <f>CN111*[5]QCI!$Y92*[5]QCI!$R92/100</f>
        <v>#REF!</v>
      </c>
      <c r="CP111" s="647" t="e">
        <f>CN111/100*[5]QCI!$Y92*([5]QCI!$U92+[5]QCI!$W92)</f>
        <v>#REF!</v>
      </c>
      <c r="CQ111" s="648" t="e">
        <f>CO111+CP111</f>
        <v>#REF!</v>
      </c>
      <c r="CR111" s="646" t="e">
        <f>'[5]Percentuais do Cronograma'!CN38</f>
        <v>#REF!</v>
      </c>
      <c r="CS111" s="647" t="e">
        <f>CR111*[5]QCI!$Y92*[5]QCI!$R92/100</f>
        <v>#REF!</v>
      </c>
      <c r="CT111" s="647" t="e">
        <f>CR111/100*[5]QCI!$Y92*([5]QCI!$U92+[5]QCI!$W92)</f>
        <v>#REF!</v>
      </c>
      <c r="CU111" s="648" t="e">
        <f>CS111+CT111</f>
        <v>#REF!</v>
      </c>
      <c r="CV111" s="646" t="e">
        <f>'[5]Percentuais do Cronograma'!CR38</f>
        <v>#REF!</v>
      </c>
      <c r="CW111" s="647" t="e">
        <f>CV111*[5]QCI!$Y92*[5]QCI!$R92/100</f>
        <v>#REF!</v>
      </c>
      <c r="CX111" s="647" t="e">
        <f>CV111/100*[5]QCI!$Y92*([5]QCI!$U92+[5]QCI!$W92)</f>
        <v>#REF!</v>
      </c>
      <c r="CY111" s="648" t="e">
        <f>CW111+CX111</f>
        <v>#REF!</v>
      </c>
      <c r="CZ111" s="646" t="e">
        <f>'[5]Percentuais do Cronograma'!CV38</f>
        <v>#REF!</v>
      </c>
      <c r="DA111" s="647" t="e">
        <f>CZ111*[5]QCI!$Y92*[5]QCI!$R92/100</f>
        <v>#REF!</v>
      </c>
      <c r="DB111" s="647" t="e">
        <f>CZ111/100*[5]QCI!$Y92*([5]QCI!$U92+[5]QCI!$W92)</f>
        <v>#REF!</v>
      </c>
      <c r="DC111" s="648" t="e">
        <f>DA111+DB111</f>
        <v>#REF!</v>
      </c>
      <c r="DD111" s="571"/>
      <c r="DE111" s="571"/>
      <c r="DF111" s="571"/>
      <c r="DG111" s="571"/>
      <c r="DH111" s="571"/>
      <c r="DI111" s="571"/>
      <c r="DJ111" s="571"/>
      <c r="DK111" s="571"/>
    </row>
    <row r="112" spans="2:115" ht="12.75" customHeight="1">
      <c r="B112" s="649"/>
      <c r="C112" s="650"/>
      <c r="D112" s="651" t="s">
        <v>674</v>
      </c>
      <c r="E112" s="652" t="s">
        <v>676</v>
      </c>
      <c r="F112" s="653">
        <f>IF(F113&lt;&gt;0,F111-F113,0)</f>
        <v>0</v>
      </c>
      <c r="G112" s="654"/>
      <c r="H112" s="655"/>
      <c r="I112" s="656"/>
      <c r="J112" s="656"/>
      <c r="K112" s="657"/>
      <c r="L112" s="658" t="e">
        <f t="shared" ref="L112:BW112" si="96">L111+H112</f>
        <v>#REF!</v>
      </c>
      <c r="M112" s="658" t="e">
        <f t="shared" si="96"/>
        <v>#REF!</v>
      </c>
      <c r="N112" s="659" t="e">
        <f t="shared" si="96"/>
        <v>#REF!</v>
      </c>
      <c r="O112" s="660" t="e">
        <f t="shared" si="96"/>
        <v>#REF!</v>
      </c>
      <c r="P112" s="661" t="e">
        <f t="shared" si="96"/>
        <v>#REF!</v>
      </c>
      <c r="Q112" s="662" t="e">
        <f t="shared" si="96"/>
        <v>#REF!</v>
      </c>
      <c r="R112" s="663" t="e">
        <f t="shared" si="96"/>
        <v>#REF!</v>
      </c>
      <c r="S112" s="664" t="e">
        <f t="shared" si="96"/>
        <v>#REF!</v>
      </c>
      <c r="T112" s="661" t="e">
        <f t="shared" si="96"/>
        <v>#REF!</v>
      </c>
      <c r="U112" s="662" t="e">
        <f t="shared" si="96"/>
        <v>#REF!</v>
      </c>
      <c r="V112" s="663" t="e">
        <f t="shared" si="96"/>
        <v>#REF!</v>
      </c>
      <c r="W112" s="664" t="e">
        <f t="shared" si="96"/>
        <v>#REF!</v>
      </c>
      <c r="X112" s="661" t="e">
        <f t="shared" si="96"/>
        <v>#REF!</v>
      </c>
      <c r="Y112" s="662" t="e">
        <f t="shared" si="96"/>
        <v>#REF!</v>
      </c>
      <c r="Z112" s="663" t="e">
        <f t="shared" si="96"/>
        <v>#REF!</v>
      </c>
      <c r="AA112" s="664" t="e">
        <f t="shared" si="96"/>
        <v>#REF!</v>
      </c>
      <c r="AB112" s="661" t="e">
        <f t="shared" si="96"/>
        <v>#REF!</v>
      </c>
      <c r="AC112" s="662" t="e">
        <f t="shared" si="96"/>
        <v>#REF!</v>
      </c>
      <c r="AD112" s="663" t="e">
        <f t="shared" si="96"/>
        <v>#REF!</v>
      </c>
      <c r="AE112" s="664" t="e">
        <f t="shared" si="96"/>
        <v>#REF!</v>
      </c>
      <c r="AF112" s="661" t="e">
        <f t="shared" si="96"/>
        <v>#REF!</v>
      </c>
      <c r="AG112" s="662" t="e">
        <f t="shared" si="96"/>
        <v>#REF!</v>
      </c>
      <c r="AH112" s="663" t="e">
        <f t="shared" si="96"/>
        <v>#REF!</v>
      </c>
      <c r="AI112" s="664" t="e">
        <f t="shared" si="96"/>
        <v>#REF!</v>
      </c>
      <c r="AJ112" s="661" t="e">
        <f t="shared" si="96"/>
        <v>#REF!</v>
      </c>
      <c r="AK112" s="662" t="e">
        <f t="shared" si="96"/>
        <v>#REF!</v>
      </c>
      <c r="AL112" s="663" t="e">
        <f t="shared" si="96"/>
        <v>#REF!</v>
      </c>
      <c r="AM112" s="664" t="e">
        <f t="shared" si="96"/>
        <v>#REF!</v>
      </c>
      <c r="AN112" s="661" t="e">
        <f t="shared" si="96"/>
        <v>#REF!</v>
      </c>
      <c r="AO112" s="662" t="e">
        <f t="shared" si="96"/>
        <v>#REF!</v>
      </c>
      <c r="AP112" s="663" t="e">
        <f t="shared" si="96"/>
        <v>#REF!</v>
      </c>
      <c r="AQ112" s="664" t="e">
        <f t="shared" si="96"/>
        <v>#REF!</v>
      </c>
      <c r="AR112" s="661" t="e">
        <f t="shared" si="96"/>
        <v>#REF!</v>
      </c>
      <c r="AS112" s="662" t="e">
        <f t="shared" si="96"/>
        <v>#REF!</v>
      </c>
      <c r="AT112" s="663" t="e">
        <f t="shared" si="96"/>
        <v>#REF!</v>
      </c>
      <c r="AU112" s="664" t="e">
        <f t="shared" si="96"/>
        <v>#REF!</v>
      </c>
      <c r="AV112" s="661" t="e">
        <f t="shared" si="96"/>
        <v>#REF!</v>
      </c>
      <c r="AW112" s="662" t="e">
        <f t="shared" si="96"/>
        <v>#REF!</v>
      </c>
      <c r="AX112" s="663" t="e">
        <f t="shared" si="96"/>
        <v>#REF!</v>
      </c>
      <c r="AY112" s="664" t="e">
        <f t="shared" si="96"/>
        <v>#REF!</v>
      </c>
      <c r="AZ112" s="661" t="e">
        <f t="shared" si="96"/>
        <v>#REF!</v>
      </c>
      <c r="BA112" s="662" t="e">
        <f t="shared" si="96"/>
        <v>#REF!</v>
      </c>
      <c r="BB112" s="663" t="e">
        <f t="shared" si="96"/>
        <v>#REF!</v>
      </c>
      <c r="BC112" s="664" t="e">
        <f t="shared" si="96"/>
        <v>#REF!</v>
      </c>
      <c r="BD112" s="661" t="e">
        <f t="shared" si="96"/>
        <v>#REF!</v>
      </c>
      <c r="BE112" s="662" t="e">
        <f t="shared" si="96"/>
        <v>#REF!</v>
      </c>
      <c r="BF112" s="663" t="e">
        <f t="shared" si="96"/>
        <v>#REF!</v>
      </c>
      <c r="BG112" s="664" t="e">
        <f t="shared" si="96"/>
        <v>#REF!</v>
      </c>
      <c r="BH112" s="661" t="e">
        <f t="shared" si="96"/>
        <v>#REF!</v>
      </c>
      <c r="BI112" s="662" t="e">
        <f t="shared" si="96"/>
        <v>#REF!</v>
      </c>
      <c r="BJ112" s="663" t="e">
        <f t="shared" si="96"/>
        <v>#REF!</v>
      </c>
      <c r="BK112" s="664" t="e">
        <f t="shared" si="96"/>
        <v>#REF!</v>
      </c>
      <c r="BL112" s="661" t="e">
        <f t="shared" si="96"/>
        <v>#REF!</v>
      </c>
      <c r="BM112" s="662" t="e">
        <f t="shared" si="96"/>
        <v>#REF!</v>
      </c>
      <c r="BN112" s="663" t="e">
        <f t="shared" si="96"/>
        <v>#REF!</v>
      </c>
      <c r="BO112" s="664" t="e">
        <f t="shared" si="96"/>
        <v>#REF!</v>
      </c>
      <c r="BP112" s="661" t="e">
        <f t="shared" si="96"/>
        <v>#REF!</v>
      </c>
      <c r="BQ112" s="662" t="e">
        <f t="shared" si="96"/>
        <v>#REF!</v>
      </c>
      <c r="BR112" s="663" t="e">
        <f t="shared" si="96"/>
        <v>#REF!</v>
      </c>
      <c r="BS112" s="664" t="e">
        <f t="shared" si="96"/>
        <v>#REF!</v>
      </c>
      <c r="BT112" s="661" t="e">
        <f t="shared" si="96"/>
        <v>#REF!</v>
      </c>
      <c r="BU112" s="662" t="e">
        <f t="shared" si="96"/>
        <v>#REF!</v>
      </c>
      <c r="BV112" s="663" t="e">
        <f t="shared" si="96"/>
        <v>#REF!</v>
      </c>
      <c r="BW112" s="664" t="e">
        <f t="shared" si="96"/>
        <v>#REF!</v>
      </c>
      <c r="BX112" s="661" t="e">
        <f t="shared" ref="BX112:DC112" si="97">BX111+BT112</f>
        <v>#REF!</v>
      </c>
      <c r="BY112" s="662" t="e">
        <f t="shared" si="97"/>
        <v>#REF!</v>
      </c>
      <c r="BZ112" s="663" t="e">
        <f t="shared" si="97"/>
        <v>#REF!</v>
      </c>
      <c r="CA112" s="664" t="e">
        <f t="shared" si="97"/>
        <v>#REF!</v>
      </c>
      <c r="CB112" s="661" t="e">
        <f t="shared" si="97"/>
        <v>#REF!</v>
      </c>
      <c r="CC112" s="662" t="e">
        <f t="shared" si="97"/>
        <v>#REF!</v>
      </c>
      <c r="CD112" s="663" t="e">
        <f t="shared" si="97"/>
        <v>#REF!</v>
      </c>
      <c r="CE112" s="664" t="e">
        <f t="shared" si="97"/>
        <v>#REF!</v>
      </c>
      <c r="CF112" s="661" t="e">
        <f t="shared" si="97"/>
        <v>#REF!</v>
      </c>
      <c r="CG112" s="662" t="e">
        <f t="shared" si="97"/>
        <v>#REF!</v>
      </c>
      <c r="CH112" s="663" t="e">
        <f t="shared" si="97"/>
        <v>#REF!</v>
      </c>
      <c r="CI112" s="664" t="e">
        <f t="shared" si="97"/>
        <v>#REF!</v>
      </c>
      <c r="CJ112" s="661" t="e">
        <f t="shared" si="97"/>
        <v>#REF!</v>
      </c>
      <c r="CK112" s="662" t="e">
        <f t="shared" si="97"/>
        <v>#REF!</v>
      </c>
      <c r="CL112" s="663" t="e">
        <f t="shared" si="97"/>
        <v>#REF!</v>
      </c>
      <c r="CM112" s="664" t="e">
        <f t="shared" si="97"/>
        <v>#REF!</v>
      </c>
      <c r="CN112" s="661" t="e">
        <f t="shared" si="97"/>
        <v>#REF!</v>
      </c>
      <c r="CO112" s="662" t="e">
        <f t="shared" si="97"/>
        <v>#REF!</v>
      </c>
      <c r="CP112" s="663" t="e">
        <f t="shared" si="97"/>
        <v>#REF!</v>
      </c>
      <c r="CQ112" s="664" t="e">
        <f t="shared" si="97"/>
        <v>#REF!</v>
      </c>
      <c r="CR112" s="661" t="e">
        <f t="shared" si="97"/>
        <v>#REF!</v>
      </c>
      <c r="CS112" s="662" t="e">
        <f t="shared" si="97"/>
        <v>#REF!</v>
      </c>
      <c r="CT112" s="663" t="e">
        <f t="shared" si="97"/>
        <v>#REF!</v>
      </c>
      <c r="CU112" s="664" t="e">
        <f t="shared" si="97"/>
        <v>#REF!</v>
      </c>
      <c r="CV112" s="661" t="e">
        <f t="shared" si="97"/>
        <v>#REF!</v>
      </c>
      <c r="CW112" s="662" t="e">
        <f t="shared" si="97"/>
        <v>#REF!</v>
      </c>
      <c r="CX112" s="663" t="e">
        <f t="shared" si="97"/>
        <v>#REF!</v>
      </c>
      <c r="CY112" s="664" t="e">
        <f t="shared" si="97"/>
        <v>#REF!</v>
      </c>
      <c r="CZ112" s="661" t="e">
        <f t="shared" si="97"/>
        <v>#REF!</v>
      </c>
      <c r="DA112" s="662" t="e">
        <f t="shared" si="97"/>
        <v>#REF!</v>
      </c>
      <c r="DB112" s="663" t="e">
        <f t="shared" si="97"/>
        <v>#REF!</v>
      </c>
      <c r="DC112" s="664" t="e">
        <f t="shared" si="97"/>
        <v>#REF!</v>
      </c>
      <c r="DD112" s="571"/>
      <c r="DE112" s="571"/>
      <c r="DF112" s="571"/>
      <c r="DG112" s="571"/>
      <c r="DH112" s="571"/>
      <c r="DI112" s="571"/>
      <c r="DJ112" s="571"/>
      <c r="DK112" s="571"/>
    </row>
    <row r="113" spans="2:115" ht="12.75" customHeight="1">
      <c r="B113" s="649"/>
      <c r="C113" s="650"/>
      <c r="D113" s="665" t="s">
        <v>677</v>
      </c>
      <c r="E113" s="666" t="s">
        <v>678</v>
      </c>
      <c r="F113" s="667"/>
      <c r="G113" s="668">
        <f>IF(F113=0,0,F113/F$115)</f>
        <v>0</v>
      </c>
      <c r="H113" s="669"/>
      <c r="I113" s="670"/>
      <c r="J113" s="670"/>
      <c r="K113" s="671"/>
      <c r="L113" s="672">
        <f>IF(O113&lt;&gt;0,(O113/$F113)*100,0)</f>
        <v>0</v>
      </c>
      <c r="M113" s="672">
        <f>ROUND(O113*[5]QCI!$R$16,2)</f>
        <v>0</v>
      </c>
      <c r="N113" s="673">
        <f>O113-M113</f>
        <v>0</v>
      </c>
      <c r="O113" s="674"/>
      <c r="P113" s="675">
        <f>IF(S113&lt;&gt;0,(S113/$F113)*100,0)</f>
        <v>0</v>
      </c>
      <c r="Q113" s="672">
        <f>ROUND(S113*[5]QCI!$R$16,2)</f>
        <v>0</v>
      </c>
      <c r="R113" s="672">
        <f>S113-Q113</f>
        <v>0</v>
      </c>
      <c r="S113" s="674"/>
      <c r="T113" s="675">
        <f>IF(W113&lt;&gt;0,(W113/$F113)*100,0)</f>
        <v>0</v>
      </c>
      <c r="U113" s="672">
        <f>ROUND(W113*[5]QCI!$R$16,2)</f>
        <v>0</v>
      </c>
      <c r="V113" s="672">
        <f>W113-U113</f>
        <v>0</v>
      </c>
      <c r="W113" s="674"/>
      <c r="X113" s="675">
        <f>IF(AA113&lt;&gt;0,(AA113/$F113)*100,0)</f>
        <v>0</v>
      </c>
      <c r="Y113" s="672">
        <f>ROUND(AA113*[5]QCI!$R$16,2)</f>
        <v>0</v>
      </c>
      <c r="Z113" s="672">
        <f>AA113-Y113</f>
        <v>0</v>
      </c>
      <c r="AA113" s="674"/>
      <c r="AB113" s="675">
        <f>IF(AE113&lt;&gt;0,(AE113/$F113)*100,0)</f>
        <v>0</v>
      </c>
      <c r="AC113" s="672">
        <f>ROUND(AE113*[5]QCI!$R$16,2)</f>
        <v>0</v>
      </c>
      <c r="AD113" s="672">
        <f>AE113-AC113</f>
        <v>0</v>
      </c>
      <c r="AE113" s="674"/>
      <c r="AF113" s="675">
        <f>IF(AI113&lt;&gt;0,(AI113/$F113)*100,0)</f>
        <v>0</v>
      </c>
      <c r="AG113" s="672">
        <f>ROUND(AI113*[5]QCI!$R$16,2)</f>
        <v>0</v>
      </c>
      <c r="AH113" s="672">
        <f>AI113-AG113</f>
        <v>0</v>
      </c>
      <c r="AI113" s="674"/>
      <c r="AJ113" s="675">
        <f>IF(AM113&lt;&gt;0,(AM113/$F113)*100,0)</f>
        <v>0</v>
      </c>
      <c r="AK113" s="672">
        <f>ROUND(AM113*[5]QCI!$R$16,2)</f>
        <v>0</v>
      </c>
      <c r="AL113" s="672">
        <f>AM113-AK113</f>
        <v>0</v>
      </c>
      <c r="AM113" s="674"/>
      <c r="AN113" s="675">
        <f>IF(AQ113&lt;&gt;0,(AQ113/$F113)*100,0)</f>
        <v>0</v>
      </c>
      <c r="AO113" s="672">
        <f>ROUND(AQ113*[5]QCI!$R$16,2)</f>
        <v>0</v>
      </c>
      <c r="AP113" s="672">
        <f>AQ113-AO113</f>
        <v>0</v>
      </c>
      <c r="AQ113" s="674"/>
      <c r="AR113" s="675">
        <f>IF(AU113&lt;&gt;0,(AU113/$F113)*100,0)</f>
        <v>0</v>
      </c>
      <c r="AS113" s="672">
        <f>ROUND(AU113*[5]QCI!$R$16,2)</f>
        <v>0</v>
      </c>
      <c r="AT113" s="672">
        <f>AU113-AS113</f>
        <v>0</v>
      </c>
      <c r="AU113" s="674"/>
      <c r="AV113" s="675">
        <f>IF(AY113&lt;&gt;0,(AY113/$F113)*100,0)</f>
        <v>0</v>
      </c>
      <c r="AW113" s="672">
        <f>ROUND(AY113*[5]QCI!$R$16,2)</f>
        <v>0</v>
      </c>
      <c r="AX113" s="672">
        <f>AY113-AW113</f>
        <v>0</v>
      </c>
      <c r="AY113" s="674"/>
      <c r="AZ113" s="675">
        <f>IF(BC113&lt;&gt;0,(BC113/$F113)*100,0)</f>
        <v>0</v>
      </c>
      <c r="BA113" s="672">
        <f>ROUND(BC113*[5]QCI!$R$16,2)</f>
        <v>0</v>
      </c>
      <c r="BB113" s="672">
        <f>BC113-BA113</f>
        <v>0</v>
      </c>
      <c r="BC113" s="674"/>
      <c r="BD113" s="675">
        <f>IF(BG113&lt;&gt;0,(BG113/$F113)*100,0)</f>
        <v>0</v>
      </c>
      <c r="BE113" s="672">
        <f>ROUND(BG113*[5]QCI!$R$16,2)</f>
        <v>0</v>
      </c>
      <c r="BF113" s="672">
        <f>BG113-BE113</f>
        <v>0</v>
      </c>
      <c r="BG113" s="674"/>
      <c r="BH113" s="675">
        <f>IF(BK113&lt;&gt;0,(BK113/$F113)*100,0)</f>
        <v>0</v>
      </c>
      <c r="BI113" s="672">
        <f>ROUND(BK113*[5]QCI!$R$16,2)</f>
        <v>0</v>
      </c>
      <c r="BJ113" s="672">
        <f>BK113-BI113</f>
        <v>0</v>
      </c>
      <c r="BK113" s="674"/>
      <c r="BL113" s="675">
        <f>IF(BO113&lt;&gt;0,(BO113/$F113)*100,0)</f>
        <v>0</v>
      </c>
      <c r="BM113" s="672">
        <f>ROUND(BO113*[5]QCI!$R$16,2)</f>
        <v>0</v>
      </c>
      <c r="BN113" s="672">
        <f>BO113-BM113</f>
        <v>0</v>
      </c>
      <c r="BO113" s="674"/>
      <c r="BP113" s="675">
        <f>IF(BS113&lt;&gt;0,(BS113/$F113)*100,0)</f>
        <v>0</v>
      </c>
      <c r="BQ113" s="672">
        <f>ROUND(BS113*[5]QCI!$R$16,2)</f>
        <v>0</v>
      </c>
      <c r="BR113" s="672">
        <f>BS113-BQ113</f>
        <v>0</v>
      </c>
      <c r="BS113" s="674"/>
      <c r="BT113" s="675">
        <f>IF(BW113&lt;&gt;0,(BW113/$F113)*100,0)</f>
        <v>0</v>
      </c>
      <c r="BU113" s="672">
        <f>ROUND(BW113*[5]QCI!$R$16,2)</f>
        <v>0</v>
      </c>
      <c r="BV113" s="672">
        <f>BW113-BU113</f>
        <v>0</v>
      </c>
      <c r="BW113" s="674"/>
      <c r="BX113" s="675">
        <f>IF(CA113&lt;&gt;0,(CA113/$F113)*100,0)</f>
        <v>0</v>
      </c>
      <c r="BY113" s="672">
        <f>ROUND(CA113*[5]QCI!$R$16,2)</f>
        <v>0</v>
      </c>
      <c r="BZ113" s="672">
        <f>CA113-BY113</f>
        <v>0</v>
      </c>
      <c r="CA113" s="674"/>
      <c r="CB113" s="675">
        <f>IF(CE113&lt;&gt;0,(CE113/$F113)*100,0)</f>
        <v>0</v>
      </c>
      <c r="CC113" s="672">
        <f>ROUND(CE113*[5]QCI!$R$16,2)</f>
        <v>0</v>
      </c>
      <c r="CD113" s="672">
        <f>CE113-CC113</f>
        <v>0</v>
      </c>
      <c r="CE113" s="674"/>
      <c r="CF113" s="675">
        <f>IF(CI113&lt;&gt;0,(CI113/$F113)*100,0)</f>
        <v>0</v>
      </c>
      <c r="CG113" s="672">
        <f>ROUND(CI113*[5]QCI!$R$16,2)</f>
        <v>0</v>
      </c>
      <c r="CH113" s="672">
        <f>CI113-CG113</f>
        <v>0</v>
      </c>
      <c r="CI113" s="674"/>
      <c r="CJ113" s="675">
        <f>IF(CM113&lt;&gt;0,(CM113/$F113)*100,0)</f>
        <v>0</v>
      </c>
      <c r="CK113" s="672">
        <f>ROUND(CM113*[5]QCI!$R$16,2)</f>
        <v>0</v>
      </c>
      <c r="CL113" s="672">
        <f>CM113-CK113</f>
        <v>0</v>
      </c>
      <c r="CM113" s="674"/>
      <c r="CN113" s="675">
        <f>IF(CQ113&lt;&gt;0,(CQ113/$F113)*100,0)</f>
        <v>0</v>
      </c>
      <c r="CO113" s="672">
        <f>ROUND(CQ113*[5]QCI!$R$16,2)</f>
        <v>0</v>
      </c>
      <c r="CP113" s="672">
        <f>CQ113-CO113</f>
        <v>0</v>
      </c>
      <c r="CQ113" s="674"/>
      <c r="CR113" s="675">
        <f>IF(CU113&lt;&gt;0,(CU113/$F113)*100,0)</f>
        <v>0</v>
      </c>
      <c r="CS113" s="672">
        <f>ROUND(CU113*[5]QCI!$R$16,2)</f>
        <v>0</v>
      </c>
      <c r="CT113" s="672">
        <f>CU113-CS113</f>
        <v>0</v>
      </c>
      <c r="CU113" s="674"/>
      <c r="CV113" s="675">
        <f>IF(CY113&lt;&gt;0,(CY113/$F113)*100,0)</f>
        <v>0</v>
      </c>
      <c r="CW113" s="672">
        <f>ROUND(CY113*[5]QCI!$R$16,2)</f>
        <v>0</v>
      </c>
      <c r="CX113" s="672">
        <f>CY113-CW113</f>
        <v>0</v>
      </c>
      <c r="CY113" s="674"/>
      <c r="CZ113" s="675">
        <f>IF(DC113&lt;&gt;0,(DC113/$F113)*100,0)</f>
        <v>0</v>
      </c>
      <c r="DA113" s="672">
        <f>ROUND(DC113*[5]QCI!$R$16,2)</f>
        <v>0</v>
      </c>
      <c r="DB113" s="672">
        <f>DC113-DA113</f>
        <v>0</v>
      </c>
      <c r="DC113" s="674"/>
      <c r="DD113" s="571"/>
      <c r="DE113" s="571"/>
      <c r="DF113" s="571"/>
      <c r="DG113" s="571"/>
      <c r="DH113" s="571"/>
      <c r="DI113" s="571"/>
      <c r="DJ113" s="571"/>
      <c r="DK113" s="571"/>
    </row>
    <row r="114" spans="2:115" ht="12.75" customHeight="1" thickBot="1">
      <c r="B114" s="690"/>
      <c r="C114" s="691"/>
      <c r="D114" s="676" t="s">
        <v>679</v>
      </c>
      <c r="E114" s="692" t="s">
        <v>680</v>
      </c>
      <c r="F114" s="693" t="e">
        <f>IF(F113=0,F111,F113)</f>
        <v>#REF!</v>
      </c>
      <c r="G114" s="694"/>
      <c r="H114" s="695"/>
      <c r="I114" s="696"/>
      <c r="J114" s="696"/>
      <c r="K114" s="697"/>
      <c r="L114" s="698">
        <f t="shared" ref="L114:BW114" si="98">L113+H114</f>
        <v>0</v>
      </c>
      <c r="M114" s="698">
        <f t="shared" si="98"/>
        <v>0</v>
      </c>
      <c r="N114" s="699">
        <f t="shared" si="98"/>
        <v>0</v>
      </c>
      <c r="O114" s="700">
        <f t="shared" si="98"/>
        <v>0</v>
      </c>
      <c r="P114" s="701">
        <f t="shared" si="98"/>
        <v>0</v>
      </c>
      <c r="Q114" s="698">
        <f t="shared" si="98"/>
        <v>0</v>
      </c>
      <c r="R114" s="698">
        <f t="shared" si="98"/>
        <v>0</v>
      </c>
      <c r="S114" s="700">
        <f t="shared" si="98"/>
        <v>0</v>
      </c>
      <c r="T114" s="701">
        <f t="shared" si="98"/>
        <v>0</v>
      </c>
      <c r="U114" s="698">
        <f t="shared" si="98"/>
        <v>0</v>
      </c>
      <c r="V114" s="698">
        <f t="shared" si="98"/>
        <v>0</v>
      </c>
      <c r="W114" s="700">
        <f t="shared" si="98"/>
        <v>0</v>
      </c>
      <c r="X114" s="701">
        <f t="shared" si="98"/>
        <v>0</v>
      </c>
      <c r="Y114" s="698">
        <f t="shared" si="98"/>
        <v>0</v>
      </c>
      <c r="Z114" s="698">
        <f t="shared" si="98"/>
        <v>0</v>
      </c>
      <c r="AA114" s="700">
        <f t="shared" si="98"/>
        <v>0</v>
      </c>
      <c r="AB114" s="701">
        <f t="shared" si="98"/>
        <v>0</v>
      </c>
      <c r="AC114" s="698">
        <f t="shared" si="98"/>
        <v>0</v>
      </c>
      <c r="AD114" s="698">
        <f t="shared" si="98"/>
        <v>0</v>
      </c>
      <c r="AE114" s="700">
        <f t="shared" si="98"/>
        <v>0</v>
      </c>
      <c r="AF114" s="701">
        <f t="shared" si="98"/>
        <v>0</v>
      </c>
      <c r="AG114" s="698">
        <f t="shared" si="98"/>
        <v>0</v>
      </c>
      <c r="AH114" s="698">
        <f t="shared" si="98"/>
        <v>0</v>
      </c>
      <c r="AI114" s="700">
        <f t="shared" si="98"/>
        <v>0</v>
      </c>
      <c r="AJ114" s="701">
        <f t="shared" si="98"/>
        <v>0</v>
      </c>
      <c r="AK114" s="698">
        <f t="shared" si="98"/>
        <v>0</v>
      </c>
      <c r="AL114" s="698">
        <f t="shared" si="98"/>
        <v>0</v>
      </c>
      <c r="AM114" s="700">
        <f t="shared" si="98"/>
        <v>0</v>
      </c>
      <c r="AN114" s="701">
        <f t="shared" si="98"/>
        <v>0</v>
      </c>
      <c r="AO114" s="698">
        <f t="shared" si="98"/>
        <v>0</v>
      </c>
      <c r="AP114" s="698">
        <f t="shared" si="98"/>
        <v>0</v>
      </c>
      <c r="AQ114" s="700">
        <f t="shared" si="98"/>
        <v>0</v>
      </c>
      <c r="AR114" s="701">
        <f t="shared" si="98"/>
        <v>0</v>
      </c>
      <c r="AS114" s="698">
        <f t="shared" si="98"/>
        <v>0</v>
      </c>
      <c r="AT114" s="698">
        <f t="shared" si="98"/>
        <v>0</v>
      </c>
      <c r="AU114" s="700">
        <f t="shared" si="98"/>
        <v>0</v>
      </c>
      <c r="AV114" s="701">
        <f t="shared" si="98"/>
        <v>0</v>
      </c>
      <c r="AW114" s="698">
        <f t="shared" si="98"/>
        <v>0</v>
      </c>
      <c r="AX114" s="698">
        <f t="shared" si="98"/>
        <v>0</v>
      </c>
      <c r="AY114" s="700">
        <f t="shared" si="98"/>
        <v>0</v>
      </c>
      <c r="AZ114" s="701">
        <f t="shared" si="98"/>
        <v>0</v>
      </c>
      <c r="BA114" s="698">
        <f t="shared" si="98"/>
        <v>0</v>
      </c>
      <c r="BB114" s="698">
        <f t="shared" si="98"/>
        <v>0</v>
      </c>
      <c r="BC114" s="700">
        <f t="shared" si="98"/>
        <v>0</v>
      </c>
      <c r="BD114" s="701">
        <f t="shared" si="98"/>
        <v>0</v>
      </c>
      <c r="BE114" s="698">
        <f t="shared" si="98"/>
        <v>0</v>
      </c>
      <c r="BF114" s="698">
        <f t="shared" si="98"/>
        <v>0</v>
      </c>
      <c r="BG114" s="700">
        <f t="shared" si="98"/>
        <v>0</v>
      </c>
      <c r="BH114" s="701">
        <f t="shared" si="98"/>
        <v>0</v>
      </c>
      <c r="BI114" s="698">
        <f t="shared" si="98"/>
        <v>0</v>
      </c>
      <c r="BJ114" s="698">
        <f t="shared" si="98"/>
        <v>0</v>
      </c>
      <c r="BK114" s="700">
        <f t="shared" si="98"/>
        <v>0</v>
      </c>
      <c r="BL114" s="701">
        <f t="shared" si="98"/>
        <v>0</v>
      </c>
      <c r="BM114" s="698">
        <f t="shared" si="98"/>
        <v>0</v>
      </c>
      <c r="BN114" s="698">
        <f t="shared" si="98"/>
        <v>0</v>
      </c>
      <c r="BO114" s="700">
        <f t="shared" si="98"/>
        <v>0</v>
      </c>
      <c r="BP114" s="701">
        <f t="shared" si="98"/>
        <v>0</v>
      </c>
      <c r="BQ114" s="698">
        <f t="shared" si="98"/>
        <v>0</v>
      </c>
      <c r="BR114" s="698">
        <f t="shared" si="98"/>
        <v>0</v>
      </c>
      <c r="BS114" s="700">
        <f t="shared" si="98"/>
        <v>0</v>
      </c>
      <c r="BT114" s="701">
        <f t="shared" si="98"/>
        <v>0</v>
      </c>
      <c r="BU114" s="698">
        <f t="shared" si="98"/>
        <v>0</v>
      </c>
      <c r="BV114" s="698">
        <f t="shared" si="98"/>
        <v>0</v>
      </c>
      <c r="BW114" s="700">
        <f t="shared" si="98"/>
        <v>0</v>
      </c>
      <c r="BX114" s="701">
        <f t="shared" ref="BX114:DC114" si="99">BX113+BT114</f>
        <v>0</v>
      </c>
      <c r="BY114" s="698">
        <f t="shared" si="99"/>
        <v>0</v>
      </c>
      <c r="BZ114" s="698">
        <f t="shared" si="99"/>
        <v>0</v>
      </c>
      <c r="CA114" s="700">
        <f t="shared" si="99"/>
        <v>0</v>
      </c>
      <c r="CB114" s="701">
        <f t="shared" si="99"/>
        <v>0</v>
      </c>
      <c r="CC114" s="698">
        <f t="shared" si="99"/>
        <v>0</v>
      </c>
      <c r="CD114" s="698">
        <f t="shared" si="99"/>
        <v>0</v>
      </c>
      <c r="CE114" s="700">
        <f t="shared" si="99"/>
        <v>0</v>
      </c>
      <c r="CF114" s="701">
        <f t="shared" si="99"/>
        <v>0</v>
      </c>
      <c r="CG114" s="698">
        <f t="shared" si="99"/>
        <v>0</v>
      </c>
      <c r="CH114" s="698">
        <f t="shared" si="99"/>
        <v>0</v>
      </c>
      <c r="CI114" s="700">
        <f t="shared" si="99"/>
        <v>0</v>
      </c>
      <c r="CJ114" s="701">
        <f t="shared" si="99"/>
        <v>0</v>
      </c>
      <c r="CK114" s="698">
        <f t="shared" si="99"/>
        <v>0</v>
      </c>
      <c r="CL114" s="698">
        <f t="shared" si="99"/>
        <v>0</v>
      </c>
      <c r="CM114" s="700">
        <f t="shared" si="99"/>
        <v>0</v>
      </c>
      <c r="CN114" s="701">
        <f t="shared" si="99"/>
        <v>0</v>
      </c>
      <c r="CO114" s="698">
        <f t="shared" si="99"/>
        <v>0</v>
      </c>
      <c r="CP114" s="698">
        <f t="shared" si="99"/>
        <v>0</v>
      </c>
      <c r="CQ114" s="700">
        <f t="shared" si="99"/>
        <v>0</v>
      </c>
      <c r="CR114" s="701">
        <f t="shared" si="99"/>
        <v>0</v>
      </c>
      <c r="CS114" s="698">
        <f t="shared" si="99"/>
        <v>0</v>
      </c>
      <c r="CT114" s="698">
        <f t="shared" si="99"/>
        <v>0</v>
      </c>
      <c r="CU114" s="700">
        <f t="shared" si="99"/>
        <v>0</v>
      </c>
      <c r="CV114" s="701">
        <f t="shared" si="99"/>
        <v>0</v>
      </c>
      <c r="CW114" s="698">
        <f t="shared" si="99"/>
        <v>0</v>
      </c>
      <c r="CX114" s="698">
        <f t="shared" si="99"/>
        <v>0</v>
      </c>
      <c r="CY114" s="700">
        <f t="shared" si="99"/>
        <v>0</v>
      </c>
      <c r="CZ114" s="701">
        <f t="shared" si="99"/>
        <v>0</v>
      </c>
      <c r="DA114" s="698">
        <f t="shared" si="99"/>
        <v>0</v>
      </c>
      <c r="DB114" s="698">
        <f t="shared" si="99"/>
        <v>0</v>
      </c>
      <c r="DC114" s="700">
        <f t="shared" si="99"/>
        <v>0</v>
      </c>
      <c r="DD114" s="571"/>
      <c r="DE114" s="571"/>
      <c r="DF114" s="571"/>
      <c r="DG114" s="571"/>
      <c r="DH114" s="571"/>
      <c r="DI114" s="571"/>
      <c r="DJ114" s="571"/>
      <c r="DK114" s="571"/>
    </row>
    <row r="115" spans="2:115" ht="12.75" customHeight="1">
      <c r="B115" s="702" t="s">
        <v>681</v>
      </c>
      <c r="C115" s="703" t="s">
        <v>682</v>
      </c>
      <c r="D115" s="704" t="s">
        <v>674</v>
      </c>
      <c r="E115" s="705" t="s">
        <v>675</v>
      </c>
      <c r="F115" s="706" t="e">
        <f>F15+F19+F23+F27+F31+F35+F39+F43+F47+F51+F55+F59+F63+F67+F71+F75+F79+F83+F87+F91+F95+F99+F103+F107+F111</f>
        <v>#REF!</v>
      </c>
      <c r="G115" s="707" t="e">
        <f>G15+G19+G23+G27+G31+G35+G39+G43+G47+G51+G55+G59+G63+G67+G71+G75+G79+G83+G87+G91+G95+G99+G103+G107+G111</f>
        <v>#REF!</v>
      </c>
      <c r="H115" s="708"/>
      <c r="I115" s="709"/>
      <c r="J115" s="709"/>
      <c r="K115" s="710"/>
      <c r="L115" s="711" t="e">
        <f>IF(O115&lt;&gt;0,O115/$F115*100,0)</f>
        <v>#REF!</v>
      </c>
      <c r="M115" s="706" t="e">
        <f>M15+M19+M23+M27+M31+M35+M39+M43+M47+M51+M55+M59+M63+M67+M71+M75+M79+M83+M87+M91+M95+M99+M103+M107+M111</f>
        <v>#REF!</v>
      </c>
      <c r="N115" s="706" t="e">
        <f>O115-M115</f>
        <v>#REF!</v>
      </c>
      <c r="O115" s="712" t="e">
        <f>O15+O19+O23+O27+O31+O35+O39+O43+O47+O51+O55+O59+O63+O67+O71+O75+O79+O83+O87+O91+O95+O99+O103+O107+O111</f>
        <v>#REF!</v>
      </c>
      <c r="P115" s="711" t="e">
        <f>IF(S115&lt;&gt;0,S115/$F115*100,0)</f>
        <v>#REF!</v>
      </c>
      <c r="Q115" s="706" t="e">
        <f>Q15+Q19+Q23+Q27+Q31+Q35+Q39+Q43+Q47+Q51+Q55+Q59+Q63+Q67+Q71+Q75+Q79+Q83+Q87+Q91+Q95+Q99+Q103+Q107+Q111</f>
        <v>#REF!</v>
      </c>
      <c r="R115" s="706" t="e">
        <f>S115-Q115</f>
        <v>#REF!</v>
      </c>
      <c r="S115" s="712" t="e">
        <f>S15+S19+S23+S27+S31+S35+S39+S43+S47+S51+S55+S59+S63+S67+S71+S75+S79+S83+S87+S91+S95+S99+S103+S107+S111</f>
        <v>#REF!</v>
      </c>
      <c r="T115" s="713" t="e">
        <f>IF(W115&lt;&gt;0,W115/$F115*100,0)</f>
        <v>#REF!</v>
      </c>
      <c r="U115" s="712" t="e">
        <f>U15+U19+U23+U27+U31+U35+U39+U43+U47+U51+U55+U59+U63+U67+U71+U75+U79+U83+U87+U91+U95+U99+U103+U107+U111</f>
        <v>#REF!</v>
      </c>
      <c r="V115" s="706" t="e">
        <f>W115-U115</f>
        <v>#REF!</v>
      </c>
      <c r="W115" s="714" t="e">
        <f>W15+W19+W23+W27+W31+W35+W39+W43+W47+W51+W55+W59+W63+W67+W71+W75+W79+W83+W87+W91+W95+W99+W103+W107+W111</f>
        <v>#REF!</v>
      </c>
      <c r="X115" s="711" t="e">
        <f>IF(AA115&lt;&gt;0,AA115/$F115*100,0)</f>
        <v>#REF!</v>
      </c>
      <c r="Y115" s="706" t="e">
        <f>Y15+Y19+Y23+Y27+Y31+Y35+Y39+Y43+Y47+Y51+Y55+Y59+Y63+Y67+Y71+Y75+Y79+Y83+Y87+Y91+Y95+Y99+Y103+Y107+Y111</f>
        <v>#REF!</v>
      </c>
      <c r="Z115" s="706" t="e">
        <f>AA115-Y115</f>
        <v>#REF!</v>
      </c>
      <c r="AA115" s="714" t="e">
        <f>AA15+AA19+AA23+AA27+AA31+AA35+AA39+AA43+AA47+AA51+AA55+AA59+AA63+AA67+AA71+AA75+AA79+AA83+AA87+AA91+AA95+AA99+AA103+AA107+AA111</f>
        <v>#REF!</v>
      </c>
      <c r="AB115" s="711" t="e">
        <f>IF(AE115&lt;&gt;0,AE115/$F115*100,0)</f>
        <v>#REF!</v>
      </c>
      <c r="AC115" s="706" t="e">
        <f>AC15+AC19+AC23+AC27+AC31+AC35+AC39+AC43+AC47+AC51+AC55+AC59+AC63+AC67+AC71+AC75+AC79+AC83+AC87+AC91+AC95+AC99+AC103+AC107+AC111</f>
        <v>#REF!</v>
      </c>
      <c r="AD115" s="706" t="e">
        <f>AE115-AC115</f>
        <v>#REF!</v>
      </c>
      <c r="AE115" s="712" t="e">
        <f>AE15+AE19+AE23+AE27+AE31+AE35+AE39+AE43+AE47+AE51+AE55+AE59+AE63+AE67+AE71+AE75+AE79+AE83+AE87+AE91+AE95+AE99+AE103+AE107+AE111</f>
        <v>#REF!</v>
      </c>
      <c r="AF115" s="711" t="e">
        <f>IF(AI115&lt;&gt;0,AI115/$F115*100,0)</f>
        <v>#REF!</v>
      </c>
      <c r="AG115" s="706" t="e">
        <f>AG15+AG19+AG23+AG27+AG31+AG35+AG39+AG43+AG47+AG51+AG55+AG59+AG63+AG67+AG71+AG75+AG79+AG83+AG87+AG91+AG95+AG99+AG103+AG107+AG111</f>
        <v>#REF!</v>
      </c>
      <c r="AH115" s="706" t="e">
        <f>AI115-AG115</f>
        <v>#REF!</v>
      </c>
      <c r="AI115" s="714" t="e">
        <f>AI15+AI19+AI23+AI27+AI31+AI35+AI39+AI43+AI47+AI51+AI55+AI59+AI63+AI67+AI71+AI75+AI79+AI83+AI87+AI91+AI95+AI99+AI103+AI107+AI111</f>
        <v>#REF!</v>
      </c>
      <c r="AJ115" s="711" t="e">
        <f>IF(AM115&lt;&gt;0,AM115/$F115*100,0)</f>
        <v>#REF!</v>
      </c>
      <c r="AK115" s="706" t="e">
        <f>AK15+AK19+AK23+AK27+AK31+AK35+AK39+AK43+AK47+AK51+AK55+AK59+AK63+AK67+AK71+AK75+AK79+AK83+AK87+AK91+AK95+AK99+AK103+AK107+AK111</f>
        <v>#REF!</v>
      </c>
      <c r="AL115" s="715" t="e">
        <f>AM115-AK115</f>
        <v>#REF!</v>
      </c>
      <c r="AM115" s="716" t="e">
        <f>AM15+AM19+AM23+AM27+AM31+AM35+AM39+AM43+AM47+AM51+AM55+AM59+AM63+AM67+AM71+AM75+AM79+AM83+AM87+AM91+AM95+AM99+AM103+AM107+AM111</f>
        <v>#REF!</v>
      </c>
      <c r="AN115" s="711" t="e">
        <f>IF(AQ115&lt;&gt;0,AQ115/$F115*100,0)</f>
        <v>#REF!</v>
      </c>
      <c r="AO115" s="706" t="e">
        <f>AO15+AO19+AO23+AO27+AO31+AO35+AO39+AO43+AO47+AO51+AO55+AO59+AO63+AO67+AO71+AO75+AO79+AO83+AO87+AO91+AO95+AO99+AO103+AO107+AO111</f>
        <v>#REF!</v>
      </c>
      <c r="AP115" s="715" t="e">
        <f>AQ115-AO115</f>
        <v>#REF!</v>
      </c>
      <c r="AQ115" s="716" t="e">
        <f>AQ15+AQ19+AQ23+AQ27+AQ31+AQ35+AQ39+AQ43+AQ47+AQ51+AQ55+AQ59+AQ63+AQ67+AQ71+AQ75+AQ79+AQ83+AQ87+AQ91+AQ95+AQ99+AQ103+AQ107+AQ111</f>
        <v>#REF!</v>
      </c>
      <c r="AR115" s="713" t="e">
        <f>IF(AU115&lt;&gt;0,AU115/$F115*100,0)</f>
        <v>#REF!</v>
      </c>
      <c r="AS115" s="715" t="e">
        <f>AS15+AS19+AS23+AS27+AS31+AS35+AS39+AS43+AS47+AS51+AS55+AS59+AS63+AS67+AS71+AS75+AS79+AS83+AS87+AS91+AS95+AS99+AS103+AS107+AS111</f>
        <v>#REF!</v>
      </c>
      <c r="AT115" s="715" t="e">
        <f>AU115-AS115</f>
        <v>#REF!</v>
      </c>
      <c r="AU115" s="716" t="e">
        <f>AU15+AU19+AU23+AU27+AU31+AU35+AU39+AU43+AU47+AU51+AU55+AU59+AU63+AU67+AU71+AU75+AU79+AU83+AU87+AU91+AU95+AU99+AU103+AU107+AU111</f>
        <v>#REF!</v>
      </c>
      <c r="AV115" s="713" t="e">
        <f>IF(AY115&lt;&gt;0,AY115/$F115*100,0)</f>
        <v>#REF!</v>
      </c>
      <c r="AW115" s="717" t="e">
        <f>AW15+AW19+AW23+AW27+AW31+AW35+AW39+AW43+AW47+AW51+AW55+AW59+AW63+AW67+AW71+AW75+AW79+AW83+AW87+AW91+AW95+AW99+AW103+AW107+AW111</f>
        <v>#REF!</v>
      </c>
      <c r="AX115" s="718" t="e">
        <f>AY115-AW115</f>
        <v>#REF!</v>
      </c>
      <c r="AY115" s="716" t="e">
        <f>AY15+AY19+AY23+AY27+AY31+AY35+AY39+AY43+AY47+AY51+AY55+AY59+AY63+AY67+AY71+AY75+AY79+AY83+AY87+AY91+AY95+AY99+AY103+AY107+AY111</f>
        <v>#REF!</v>
      </c>
      <c r="AZ115" s="713" t="e">
        <f>IF(BC115&lt;&gt;0,BC115/$F115*100,0)</f>
        <v>#REF!</v>
      </c>
      <c r="BA115" s="715" t="e">
        <f>BA15+BA19+BA23+BA27+BA31+BA35+BA39+BA43+BA47+BA51+BA55+BA59+BA63+BA67+BA71+BA75+BA79+BA83+BA87+BA91+BA95+BA99+BA103+BA107+BA111</f>
        <v>#REF!</v>
      </c>
      <c r="BB115" s="715" t="e">
        <f>BC115-BA115</f>
        <v>#REF!</v>
      </c>
      <c r="BC115" s="716" t="e">
        <f>BC15+BC19+BC23+BC27+BC31+BC35+BC39+BC43+BC47+BC51+BC55+BC59+BC63+BC67+BC71+BC75+BC79+BC83+BC87+BC91+BC95+BC99+BC103+BC107+BC111</f>
        <v>#REF!</v>
      </c>
      <c r="BD115" s="713" t="e">
        <f>IF(BG115&lt;&gt;0,BG115/$F115*100,0)</f>
        <v>#REF!</v>
      </c>
      <c r="BE115" s="715" t="e">
        <f>BE15+BE19+BE23+BE27+BE31+BE35+BE39+BE43+BE47+BE51+BE55+BE59+BE63+BE67+BE71+BE75+BE79+BE83+BE87+BE91+BE95+BE99+BE103+BE107+BE111</f>
        <v>#REF!</v>
      </c>
      <c r="BF115" s="715" t="e">
        <f>BG115-BE115</f>
        <v>#REF!</v>
      </c>
      <c r="BG115" s="716" t="e">
        <f>BG15+BG19+BG23+BG27+BG31+BG35+BG39+BG43+BG47+BG51+BG55+BG59+BG63+BG67+BG71+BG75+BG79+BG83+BG87+BG91+BG95+BG99+BG103+BG107+BG111</f>
        <v>#REF!</v>
      </c>
      <c r="BH115" s="711" t="e">
        <f>IF(BK115&lt;&gt;0,BK115/$F115*100,0)</f>
        <v>#REF!</v>
      </c>
      <c r="BI115" s="706" t="e">
        <f>BI15+BI19+BI23+BI27+BI31+BI35+BI39+BI43+BI47+BI51+BI55+BI59+BI63+BI67+BI71+BI75+BI79+BI83+BI87+BI91+BI95+BI99+BI103+BI107+BI111</f>
        <v>#REF!</v>
      </c>
      <c r="BJ115" s="706" t="e">
        <f>BK115-BI115</f>
        <v>#REF!</v>
      </c>
      <c r="BK115" s="714" t="e">
        <f>BK15+BK19+BK23+BK27+BK31+BK35+BK39+BK43+BK47+BK51+BK55+BK59+BK63+BK67+BK71+BK75+BK79+BK83+BK87+BK91+BK95+BK99+BK103+BK107+BK111</f>
        <v>#REF!</v>
      </c>
      <c r="BL115" s="711" t="e">
        <f>IF(BO115&lt;&gt;0,BO115/$F115*100,0)</f>
        <v>#REF!</v>
      </c>
      <c r="BM115" s="706" t="e">
        <f>BM15+BM19+BM23+BM27+BM31+BM35+BM39+BM43+BM47+BM51+BM55+BM59+BM63+BM67+BM71+BM75+BM79+BM83+BM87+BM91+BM95+BM99+BM103+BM107+BM111</f>
        <v>#REF!</v>
      </c>
      <c r="BN115" s="706" t="e">
        <f>BO115-BM115</f>
        <v>#REF!</v>
      </c>
      <c r="BO115" s="714" t="e">
        <f>BO15+BO19+BO23+BO27+BO31+BO35+BO39+BO43+BO47+BO51+BO55+BO59+BO63+BO67+BO71+BO75+BO79+BO83+BO87+BO91+BO95+BO99+BO103+BO107+BO111</f>
        <v>#REF!</v>
      </c>
      <c r="BP115" s="711" t="e">
        <f>IF(BS115&lt;&gt;0,BS115/$F115*100,0)</f>
        <v>#REF!</v>
      </c>
      <c r="BQ115" s="706" t="e">
        <f>BQ15+BQ19+BQ23+BQ27+BQ31+BQ35+BQ39+BQ43+BQ47+BQ51+BQ55+BQ59+BQ63+BQ67+BQ71+BQ75+BQ79+BQ83+BQ87+BQ91+BQ95+BQ99+BQ103+BQ107+BQ111</f>
        <v>#REF!</v>
      </c>
      <c r="BR115" s="706" t="e">
        <f>BS115-BQ115</f>
        <v>#REF!</v>
      </c>
      <c r="BS115" s="714" t="e">
        <f>BS15+BS19+BS23+BS27+BS31+BS35+BS39+BS43+BS47+BS51+BS55+BS59+BS63+BS67+BS71+BS75+BS79+BS83+BS87+BS91+BS95+BS99+BS103+BS107+BS111</f>
        <v>#REF!</v>
      </c>
      <c r="BT115" s="711" t="e">
        <f>IF(BW115&lt;&gt;0,BW115/$F115*100,0)</f>
        <v>#REF!</v>
      </c>
      <c r="BU115" s="706" t="e">
        <f>BU15+BU19+BU23+BU27+BU31+BU35+BU39+BU43+BU47+BU51+BU55+BU59+BU63+BU67+BU71+BU75+BU79+BU83+BU87+BU91+BU95+BU99+BU103+BU107+BU111</f>
        <v>#REF!</v>
      </c>
      <c r="BV115" s="706" t="e">
        <f>BW115-BU115</f>
        <v>#REF!</v>
      </c>
      <c r="BW115" s="714" t="e">
        <f>BW15+BW19+BW23+BW27+BW31+BW35+BW39+BW43+BW47+BW51+BW55+BW59+BW63+BW67+BW71+BW75+BW79+BW83+BW87+BW91+BW95+BW99+BW103+BW107+BW111</f>
        <v>#REF!</v>
      </c>
      <c r="BX115" s="711" t="e">
        <f>IF(CA115&lt;&gt;0,CA115/$F115*100,0)</f>
        <v>#REF!</v>
      </c>
      <c r="BY115" s="706" t="e">
        <f>BY15+BY19+BY23+BY27+BY31+BY35+BY39+BY43+BY47+BY51+BY55+BY59+BY63+BY67+BY71+BY75+BY79+BY83+BY87+BY91+BY95+BY99+BY103+BY107+BY111</f>
        <v>#REF!</v>
      </c>
      <c r="BZ115" s="706" t="e">
        <f>CA115-BY115</f>
        <v>#REF!</v>
      </c>
      <c r="CA115" s="714" t="e">
        <f>CA15+CA19+CA23+CA27+CA31+CA35+CA39+CA43+CA47+CA51+CA55+CA59+CA63+CA67+CA71+CA75+CA79+CA83+CA87+CA91+CA95+CA99+CA103+CA107+CA111</f>
        <v>#REF!</v>
      </c>
      <c r="CB115" s="711" t="e">
        <f>IF(CE115&lt;&gt;0,CE115/$F115*100,0)</f>
        <v>#REF!</v>
      </c>
      <c r="CC115" s="706" t="e">
        <f>CC15+CC19+CC23+CC27+CC31+CC35+CC39+CC43+CC47+CC51+CC55+CC59+CC63+CC67+CC71+CC75+CC79+CC83+CC87+CC91+CC95+CC99+CC103+CC107+CC111</f>
        <v>#REF!</v>
      </c>
      <c r="CD115" s="706" t="e">
        <f>CE115-CC115</f>
        <v>#REF!</v>
      </c>
      <c r="CE115" s="714" t="e">
        <f>CE15+CE19+CE23+CE27+CE31+CE35+CE39+CE43+CE47+CE51+CE55+CE59+CE63+CE67+CE71+CE75+CE79+CE83+CE87+CE91+CE95+CE99+CE103+CE107+CE111</f>
        <v>#REF!</v>
      </c>
      <c r="CF115" s="711" t="e">
        <f>IF(CI115&lt;&gt;0,CI115/$F115*100,0)</f>
        <v>#REF!</v>
      </c>
      <c r="CG115" s="706" t="e">
        <f>CG15+CG19+CG23+CG27+CG31+CG35+CG39+CG43+CG47+CG51+CG55+CG59+CG63+CG67+CG71+CG75+CG79+CG83+CG87+CG91+CG95+CG99+CG103+CG107+CG111</f>
        <v>#REF!</v>
      </c>
      <c r="CH115" s="706" t="e">
        <f>CI115-CG115</f>
        <v>#REF!</v>
      </c>
      <c r="CI115" s="714" t="e">
        <f>CI15+CI19+CI23+CI27+CI31+CI35+CI39+CI43+CI47+CI51+CI55+CI59+CI63+CI67+CI71+CI75+CI79+CI83+CI87+CI91+CI95+CI99+CI103+CI107+CI111</f>
        <v>#REF!</v>
      </c>
      <c r="CJ115" s="711" t="e">
        <f>IF(CM115&lt;&gt;0,CM115/$F115*100,0)</f>
        <v>#REF!</v>
      </c>
      <c r="CK115" s="706" t="e">
        <f>CK15+CK19+CK23+CK27+CK31+CK35+CK39+CK43+CK47+CK51+CK55+CK59+CK63+CK67+CK71+CK75+CK79+CK83+CK87+CK91+CK95+CK99+CK103+CK107+CK111</f>
        <v>#REF!</v>
      </c>
      <c r="CL115" s="706" t="e">
        <f>CM115-CK115</f>
        <v>#REF!</v>
      </c>
      <c r="CM115" s="714" t="e">
        <f>CM15+CM19+CM23+CM27+CM31+CM35+CM39+CM43+CM47+CM51+CM55+CM59+CM63+CM67+CM71+CM75+CM79+CM83+CM87+CM91+CM95+CM99+CM103+CM107+CM111</f>
        <v>#REF!</v>
      </c>
      <c r="CN115" s="711" t="e">
        <f>IF(CQ115&lt;&gt;0,CQ115/$F115*100,0)</f>
        <v>#REF!</v>
      </c>
      <c r="CO115" s="706" t="e">
        <f>CO15+CO19+CO23+CO27+CO31+CO35+CO39+CO43+CO47+CO51+CO55+CO59+CO63+CO67+CO71+CO75+CO79+CO83+CO87+CO91+CO95+CO99+CO103+CO107+CO111</f>
        <v>#REF!</v>
      </c>
      <c r="CP115" s="706" t="e">
        <f>CQ115-CO115</f>
        <v>#REF!</v>
      </c>
      <c r="CQ115" s="714" t="e">
        <f>CQ15+CQ19+CQ23+CQ27+CQ31+CQ35+CQ39+CQ43+CQ47+CQ51+CQ55+CQ59+CQ63+CQ67+CQ71+CQ75+CQ79+CQ83+CQ87+CQ91+CQ95+CQ99+CQ103+CQ107+CQ111</f>
        <v>#REF!</v>
      </c>
      <c r="CR115" s="711" t="e">
        <f>IF(CU115&lt;&gt;0,CU115/$F115*100,0)</f>
        <v>#REF!</v>
      </c>
      <c r="CS115" s="706" t="e">
        <f>CS15+CS19+CS23+CS27+CS31+CS35+CS39+CS43+CS47+CS51+CS55+CS59+CS63+CS67+CS71+CS75+CS79+CS83+CS87+CS91+CS95+CS99+CS103+CS107+CS111</f>
        <v>#REF!</v>
      </c>
      <c r="CT115" s="706" t="e">
        <f>CU115-CS115</f>
        <v>#REF!</v>
      </c>
      <c r="CU115" s="714" t="e">
        <f>CU15+CU19+CU23+CU27+CU31+CU35+CU39+CU43+CU47+CU51+CU55+CU59+CU63+CU67+CU71+CU75+CU79+CU83+CU87+CU91+CU95+CU99+CU103+CU107+CU111</f>
        <v>#REF!</v>
      </c>
      <c r="CV115" s="711" t="e">
        <f>IF(CY115&lt;&gt;0,CY115/$F115*100,0)</f>
        <v>#REF!</v>
      </c>
      <c r="CW115" s="706" t="e">
        <f>CW15+CW19+CW23+CW27+CW31+CW35+CW39+CW43+CW47+CW51+CW55+CW59+CW63+CW67+CW71+CW75+CW79+CW83+CW87+CW91+CW95+CW99+CW103+CW107+CW111</f>
        <v>#REF!</v>
      </c>
      <c r="CX115" s="706" t="e">
        <f>CY115-CW115</f>
        <v>#REF!</v>
      </c>
      <c r="CY115" s="714" t="e">
        <f>CY15+CY19+CY23+CY27+CY31+CY35+CY39+CY43+CY47+CY51+CY55+CY59+CY63+CY67+CY71+CY75+CY79+CY83+CY87+CY91+CY95+CY99+CY103+CY107+CY111</f>
        <v>#REF!</v>
      </c>
      <c r="CZ115" s="711" t="e">
        <f>IF(DC115&lt;&gt;0,DC115/$F115*100,0)</f>
        <v>#REF!</v>
      </c>
      <c r="DA115" s="706" t="e">
        <f>DA15+DA19+DA23+DA27+DA31+DA35+DA39+DA43+DA47+DA51+DA55+DA59+DA63+DA67+DA71+DA75+DA79+DA83+DA87+DA91+DA95+DA99+DA103+DA107+DA111</f>
        <v>#REF!</v>
      </c>
      <c r="DB115" s="706" t="e">
        <f>DC115-DA115</f>
        <v>#REF!</v>
      </c>
      <c r="DC115" s="714" t="e">
        <f>DC15+DC19+DC23+DC27+DC31+DC35+DC39+DC43+DC47+DC51+DC55+DC59+DC63+DC67+DC71+DC75+DC79+DC83+DC87+DC91+DC95+DC99+DC103+DC107+DC111</f>
        <v>#REF!</v>
      </c>
      <c r="DD115" s="571"/>
      <c r="DE115" s="571"/>
      <c r="DF115" s="571"/>
      <c r="DG115" s="571"/>
      <c r="DH115" s="571"/>
      <c r="DI115" s="571"/>
      <c r="DJ115" s="571"/>
      <c r="DK115" s="571"/>
    </row>
    <row r="116" spans="2:115" ht="12.75" customHeight="1">
      <c r="B116" s="719"/>
      <c r="C116" s="650"/>
      <c r="D116" s="720" t="s">
        <v>674</v>
      </c>
      <c r="E116" s="652" t="s">
        <v>676</v>
      </c>
      <c r="F116" s="653">
        <f>F16+F20+F24+F28+F32+F36+F40+F44+F48+F52+F56+F60+F64+F68+F72+F76+F80+F84+F88+F92+F96+F100+F104+F108+F112</f>
        <v>0</v>
      </c>
      <c r="G116" s="654"/>
      <c r="H116" s="656"/>
      <c r="I116" s="656"/>
      <c r="J116" s="656"/>
      <c r="K116" s="657"/>
      <c r="L116" s="661" t="e">
        <f>IF(O116&lt;&gt;0,O116/$F115*100,0)</f>
        <v>#REF!</v>
      </c>
      <c r="M116" s="662" t="e">
        <f>M16+M20+M24+M28+M32+M36+M40+M44+M48+M52+M56+M60+M64+M68+M72+M76+M80+M84+M88+M92+M96+M100+M104+M108+M112</f>
        <v>#REF!</v>
      </c>
      <c r="N116" s="663" t="e">
        <f>O116-M116</f>
        <v>#REF!</v>
      </c>
      <c r="O116" s="664" t="e">
        <f>O16+O20+O24+O28+O32+O36+O40+O44+O48+O52+O56+O60+O64+O68+O72+O76+O80+O84+O88+O92+O96+O100+O104+O108+O112</f>
        <v>#REF!</v>
      </c>
      <c r="P116" s="661" t="e">
        <f>IF(S116&lt;&gt;0,S116/$F115*100,0)</f>
        <v>#REF!</v>
      </c>
      <c r="Q116" s="662" t="e">
        <f>Q16+Q20+Q24+Q28+Q32+Q36+Q40+Q44+Q48+Q52+Q56+Q60+Q64+Q68+Q72+Q76+Q80+Q84+Q88+Q92+Q96+Q100+Q104+Q108+Q112</f>
        <v>#REF!</v>
      </c>
      <c r="R116" s="663" t="e">
        <f>S116-Q116</f>
        <v>#REF!</v>
      </c>
      <c r="S116" s="664" t="e">
        <f>S16+S20+S24+S28+S32+S36+S40+S44+S48+S52+S56+S60+S64+S68+S72+S76+S80+S84+S88+S92+S96+S100+S104+S108+S112</f>
        <v>#REF!</v>
      </c>
      <c r="T116" s="661" t="e">
        <f>IF(W116&lt;&gt;0,W116/$F115*100,0)</f>
        <v>#REF!</v>
      </c>
      <c r="U116" s="662" t="e">
        <f>U16+U20+U24+U28+U32+U36+U40+U44+U48+U52+U56+U60+U64+U68+U72+U76+U80+U84+U88+U92+U96+U100+U104+U108+U112</f>
        <v>#REF!</v>
      </c>
      <c r="V116" s="663" t="e">
        <f>W116-U116</f>
        <v>#REF!</v>
      </c>
      <c r="W116" s="664" t="e">
        <f>W16+W20+W24+W28+W32+W36+W40+W44+W48+W52+W56+W60+W64+W68+W72+W76+W80+W84+W88+W92+W96+W100+W104+W108+W112</f>
        <v>#REF!</v>
      </c>
      <c r="X116" s="661" t="e">
        <f>IF(AA116&lt;&gt;0,AA116/$F115*100,0)</f>
        <v>#REF!</v>
      </c>
      <c r="Y116" s="662" t="e">
        <f>Y16+Y20+Y24+Y28+Y32+Y36+Y40+Y44+Y48+Y52+Y56+Y60+Y64+Y68+Y72+Y76+Y80+Y84+Y88+Y92+Y96+Y100+Y104+Y108+Y112</f>
        <v>#REF!</v>
      </c>
      <c r="Z116" s="663" t="e">
        <f>AA116-Y116</f>
        <v>#REF!</v>
      </c>
      <c r="AA116" s="664" t="e">
        <f>AA16+AA20+AA24+AA28+AA32+AA36+AA40+AA44+AA48+AA52+AA56+AA60+AA64+AA68+AA72+AA76+AA80+AA84+AA88+AA92+AA96+AA100+AA104+AA108+AA112</f>
        <v>#REF!</v>
      </c>
      <c r="AB116" s="661" t="e">
        <f>IF(AE116&lt;&gt;0,AE116/$F115*100,0)</f>
        <v>#REF!</v>
      </c>
      <c r="AC116" s="662" t="e">
        <f>AC16+AC20+AC24+AC28+AC32+AC36+AC40+AC44+AC48+AC52+AC56+AC60+AC64+AC68+AC72+AC76+AC80+AC84+AC88+AC92+AC96+AC100+AC104+AC108+AC112</f>
        <v>#REF!</v>
      </c>
      <c r="AD116" s="663" t="e">
        <f>AE116-AC116</f>
        <v>#REF!</v>
      </c>
      <c r="AE116" s="664" t="e">
        <f>AE16+AE20+AE24+AE28+AE32+AE36+AE40+AE44+AE48+AE52+AE56+AE60+AE64+AE68+AE72+AE76+AE80+AE84+AE88+AE92+AE96+AE100+AE104+AE108+AE112</f>
        <v>#REF!</v>
      </c>
      <c r="AF116" s="661" t="e">
        <f>IF(AI116&lt;&gt;0,AI116/$F115*100,0)</f>
        <v>#REF!</v>
      </c>
      <c r="AG116" s="662" t="e">
        <f>AG16+AG20+AG24+AG28+AG32+AG36+AG40+AG44+AG48+AG52+AG56+AG60+AG64+AG68+AG72+AG76+AG80+AG84+AG88+AG92+AG96+AG100+AG104+AG108+AG112</f>
        <v>#REF!</v>
      </c>
      <c r="AH116" s="663" t="e">
        <f>AI116-AG116</f>
        <v>#REF!</v>
      </c>
      <c r="AI116" s="664" t="e">
        <f>AI16+AI20+AI24+AI28+AI32+AI36+AI40+AI44+AI48+AI52+AI56+AI60+AI64+AI68+AI72+AI76+AI80+AI84+AI88+AI92+AI96+AI100+AI104+AI108+AI112</f>
        <v>#REF!</v>
      </c>
      <c r="AJ116" s="661" t="e">
        <f>IF(AM116&lt;&gt;0,AM116/$F115*100,0)</f>
        <v>#REF!</v>
      </c>
      <c r="AK116" s="662" t="e">
        <f>AK16+AK20+AK24+AK28+AK32+AK36+AK40+AK44+AK48+AK52+AK56+AK60+AK64+AK68+AK72+AK76+AK80+AK84+AK88+AK92+AK96+AK100+AK104+AK108+AK112</f>
        <v>#REF!</v>
      </c>
      <c r="AL116" s="663" t="e">
        <f>AM116-AK116</f>
        <v>#REF!</v>
      </c>
      <c r="AM116" s="664" t="e">
        <f>AM16+AM20+AM24+AM28+AM32+AM36+AM40+AM44+AM48+AM52+AM56+AM60+AM64+AM68+AM72+AM76+AM80+AM84+AM88+AM92+AM96+AM100+AM104+AM108+AM112</f>
        <v>#REF!</v>
      </c>
      <c r="AN116" s="661" t="e">
        <f>IF(AQ116&lt;&gt;0,AQ116/$F115*100,0)</f>
        <v>#REF!</v>
      </c>
      <c r="AO116" s="663" t="e">
        <f>AO16+AO20+AO24+AO28+AO32+AO36+AO40+AO44+AO48+AO52+AO56+AO60+AO64+AO68+AO72+AO76+AO80+AO84+AO88+AO92+AO96+AO100+AO104+AO108+AO112</f>
        <v>#REF!</v>
      </c>
      <c r="AP116" s="661" t="e">
        <f>AQ116-AO116</f>
        <v>#REF!</v>
      </c>
      <c r="AQ116" s="721" t="e">
        <f>AQ16+AQ20+AQ24+AQ28+AQ32+AQ36+AQ40+AQ44+AQ48+AQ52+AQ56+AQ60+AQ64+AQ68+AQ72+AQ76+AQ80+AQ84+AQ88+AQ92+AQ96+AQ100+AQ104+AQ108+AQ112</f>
        <v>#REF!</v>
      </c>
      <c r="AR116" s="661" t="e">
        <f>IF(AU116&lt;&gt;0,AU116/$F115*100,0)</f>
        <v>#REF!</v>
      </c>
      <c r="AS116" s="662" t="e">
        <f>AS16+AS20+AS24+AS28+AS32+AS36+AS40+AS44+AS48+AS52+AS56+AS60+AS64+AS68+AS72+AS76+AS80+AS84+AS88+AS92+AS96+AS100+AS104+AS108+AS112</f>
        <v>#REF!</v>
      </c>
      <c r="AT116" s="663" t="e">
        <f>AU116-AS116</f>
        <v>#REF!</v>
      </c>
      <c r="AU116" s="664" t="e">
        <f>AU16+AU20+AU24+AU28+AU32+AU36+AU40+AU44+AU48+AU52+AU56+AU60+AU64+AU68+AU72+AU76+AU80+AU84+AU88+AU92+AU96+AU100+AU104+AU108+AU112</f>
        <v>#REF!</v>
      </c>
      <c r="AV116" s="661" t="e">
        <f>IF(AY116&lt;&gt;0,AY116/$F115*100,0)</f>
        <v>#REF!</v>
      </c>
      <c r="AW116" s="662" t="e">
        <f>AW16+AW20+AW24+AW28+AW32+AW36+AW40+AW44+AW48+AW52+AW56+AW60+AW64+AW68+AW72+AW76+AW80+AW84+AW88+AW92+AW96+AW100+AW104+AW108+AW112</f>
        <v>#REF!</v>
      </c>
      <c r="AX116" s="663" t="e">
        <f>AY116-AW116</f>
        <v>#REF!</v>
      </c>
      <c r="AY116" s="664" t="e">
        <f>AY16+AY20+AY24+AY28+AY32+AY36+AY40+AY44+AY48+AY52+AY56+AY60+AY64+AY68+AY72+AY76+AY80+AY84+AY88+AY92+AY96+AY100+AY104+AY108+AY112</f>
        <v>#REF!</v>
      </c>
      <c r="AZ116" s="661" t="e">
        <f>IF(BC116&lt;&gt;0,BC116/$F115*100,0)</f>
        <v>#REF!</v>
      </c>
      <c r="BA116" s="662" t="e">
        <f>BA16+BA20+BA24+BA28+BA32+BA36+BA40+BA44+BA48+BA52+BA56+BA60+BA64+BA68+BA72+BA76+BA80+BA84+BA88+BA92+BA96+BA100+BA104+BA108+BA112</f>
        <v>#REF!</v>
      </c>
      <c r="BB116" s="663" t="e">
        <f>BC116-BA116</f>
        <v>#REF!</v>
      </c>
      <c r="BC116" s="664" t="e">
        <f>BC16+BC20+BC24+BC28+BC32+BC36+BC40+BC44+BC48+BC52+BC56+BC60+BC64+BC68+BC72+BC76+BC80+BC84+BC88+BC92+BC96+BC100+BC104+BC108+BC112</f>
        <v>#REF!</v>
      </c>
      <c r="BD116" s="661" t="e">
        <f>IF(BG116&lt;&gt;0,BG116/$F115*100,0)</f>
        <v>#REF!</v>
      </c>
      <c r="BE116" s="662" t="e">
        <f>BE16+BE20+BE24+BE28+BE32+BE36+BE40+BE44+BE48+BE52+BE56+BE60+BE64+BE68+BE72+BE76+BE80+BE84+BE88+BE92+BE96+BE100+BE104+BE108+BE112</f>
        <v>#REF!</v>
      </c>
      <c r="BF116" s="663" t="e">
        <f>BG116-BE116</f>
        <v>#REF!</v>
      </c>
      <c r="BG116" s="664" t="e">
        <f>BG16+BG20+BG24+BG28+BG32+BG36+BG40+BG44+BG48+BG52+BG56+BG60+BG64+BG68+BG72+BG76+BG80+BG84+BG88+BG92+BG96+BG100+BG104+BG108+BG112</f>
        <v>#REF!</v>
      </c>
      <c r="BH116" s="661" t="e">
        <f>IF(BK116&lt;&gt;0,BK116/$F115*100,0)</f>
        <v>#REF!</v>
      </c>
      <c r="BI116" s="662" t="e">
        <f>BI16+BI20+BI24+BI28+BI32+BI36+BI40+BI44+BI48+BI52+BI56+BI60+BI64+BI68+BI72+BI76+BI80+BI84+BI88+BI92+BI96+BI100+BI104+BI108+BI112</f>
        <v>#REF!</v>
      </c>
      <c r="BJ116" s="663" t="e">
        <f>BK116-BI116</f>
        <v>#REF!</v>
      </c>
      <c r="BK116" s="664" t="e">
        <f>BK16+BK20+BK24+BK28+BK32+BK36+BK40+BK44+BK48+BK52+BK56+BK60+BK64+BK68+BK72+BK76+BK80+BK84+BK88+BK92+BK96+BK100+BK104+BK108+BK112</f>
        <v>#REF!</v>
      </c>
      <c r="BL116" s="661" t="e">
        <f>IF(BO116&lt;&gt;0,BO116/$F115*100,0)</f>
        <v>#REF!</v>
      </c>
      <c r="BM116" s="662" t="e">
        <f>BM16+BM20+BM24+BM28+BM32+BM36+BM40+BM44+BM48+BM52+BM56+BM60+BM64+BM68+BM72+BM76+BM80+BM84+BM88+BM92+BM96+BM100+BM104+BM108+BM112</f>
        <v>#REF!</v>
      </c>
      <c r="BN116" s="663" t="e">
        <f>BO116-BM116</f>
        <v>#REF!</v>
      </c>
      <c r="BO116" s="664" t="e">
        <f>BO16+BO20+BO24+BO28+BO32+BO36+BO40+BO44+BO48+BO52+BO56+BO60+BO64+BO68+BO72+BO76+BO80+BO84+BO88+BO92+BO96+BO100+BO104+BO108+BO112</f>
        <v>#REF!</v>
      </c>
      <c r="BP116" s="661" t="e">
        <f>IF(BS116&lt;&gt;0,BS116/$F115*100,0)</f>
        <v>#REF!</v>
      </c>
      <c r="BQ116" s="662" t="e">
        <f>BQ16+BQ20+BQ24+BQ28+BQ32+BQ36+BQ40+BQ44+BQ48+BQ52+BQ56+BQ60+BQ64+BQ68+BQ72+BQ76+BQ80+BQ84+BQ88+BQ92+BQ96+BQ100+BQ104+BQ108+BQ112</f>
        <v>#REF!</v>
      </c>
      <c r="BR116" s="663" t="e">
        <f>BS116-BQ116</f>
        <v>#REF!</v>
      </c>
      <c r="BS116" s="664" t="e">
        <f>BS16+BS20+BS24+BS28+BS32+BS36+BS40+BS44+BS48+BS52+BS56+BS60+BS64+BS68+BS72+BS76+BS80+BS84+BS88+BS92+BS96+BS100+BS104+BS108+BS112</f>
        <v>#REF!</v>
      </c>
      <c r="BT116" s="661" t="e">
        <f>IF(BW116&lt;&gt;0,BW116/$F115*100,0)</f>
        <v>#REF!</v>
      </c>
      <c r="BU116" s="662" t="e">
        <f>BU16+BU20+BU24+BU28+BU32+BU36+BU40+BU44+BU48+BU52+BU56+BU60+BU64+BU68+BU72+BU76+BU80+BU84+BU88+BU92+BU96+BU100+BU104+BU108+BU112</f>
        <v>#REF!</v>
      </c>
      <c r="BV116" s="663" t="e">
        <f>BW116-BU116</f>
        <v>#REF!</v>
      </c>
      <c r="BW116" s="664" t="e">
        <f>BW16+BW20+BW24+BW28+BW32+BW36+BW40+BW44+BW48+BW52+BW56+BW60+BW64+BW68+BW72+BW76+BW80+BW84+BW88+BW92+BW96+BW100+BW104+BW108+BW112</f>
        <v>#REF!</v>
      </c>
      <c r="BX116" s="661" t="e">
        <f>IF(CA116&lt;&gt;0,CA116/$F115*100,0)</f>
        <v>#REF!</v>
      </c>
      <c r="BY116" s="662" t="e">
        <f>BY16+BY20+BY24+BY28+BY32+BY36+BY40+BY44+BY48+BY52+BY56+BY60+BY64+BY68+BY72+BY76+BY80+BY84+BY88+BY92+BY96+BY100+BY104+BY108+BY112</f>
        <v>#REF!</v>
      </c>
      <c r="BZ116" s="663" t="e">
        <f>CA116-BY116</f>
        <v>#REF!</v>
      </c>
      <c r="CA116" s="664" t="e">
        <f>CA16+CA20+CA24+CA28+CA32+CA36+CA40+CA44+CA48+CA52+CA56+CA60+CA64+CA68+CA72+CA76+CA80+CA84+CA88+CA92+CA96+CA100+CA104+CA108+CA112</f>
        <v>#REF!</v>
      </c>
      <c r="CB116" s="661" t="e">
        <f>IF(CE116&lt;&gt;0,CE116/$F115*100,0)</f>
        <v>#REF!</v>
      </c>
      <c r="CC116" s="662" t="e">
        <f>CC16+CC20+CC24+CC28+CC32+CC36+CC40+CC44+CC48+CC52+CC56+CC60+CC64+CC68+CC72+CC76+CC80+CC84+CC88+CC92+CC96+CC100+CC104+CC108+CC112</f>
        <v>#REF!</v>
      </c>
      <c r="CD116" s="663" t="e">
        <f>CE116-CC116</f>
        <v>#REF!</v>
      </c>
      <c r="CE116" s="664" t="e">
        <f>CE16+CE20+CE24+CE28+CE32+CE36+CE40+CE44+CE48+CE52+CE56+CE60+CE64+CE68+CE72+CE76+CE80+CE84+CE88+CE92+CE96+CE100+CE104+CE108+CE112</f>
        <v>#REF!</v>
      </c>
      <c r="CF116" s="661" t="e">
        <f>IF(CI116&lt;&gt;0,CI116/$F115*100,0)</f>
        <v>#REF!</v>
      </c>
      <c r="CG116" s="662" t="e">
        <f>CG16+CG20+CG24+CG28+CG32+CG36+CG40+CG44+CG48+CG52+CG56+CG60+CG64+CG68+CG72+CG76+CG80+CG84+CG88+CG92+CG96+CG100+CG104+CG108+CG112</f>
        <v>#REF!</v>
      </c>
      <c r="CH116" s="663" t="e">
        <f>CI116-CG116</f>
        <v>#REF!</v>
      </c>
      <c r="CI116" s="664" t="e">
        <f>CI16+CI20+CI24+CI28+CI32+CI36+CI40+CI44+CI48+CI52+CI56+CI60+CI64+CI68+CI72+CI76+CI80+CI84+CI88+CI92+CI96+CI100+CI104+CI108+CI112</f>
        <v>#REF!</v>
      </c>
      <c r="CJ116" s="661" t="e">
        <f>IF(CM116&lt;&gt;0,CM116/$F115*100,0)</f>
        <v>#REF!</v>
      </c>
      <c r="CK116" s="662" t="e">
        <f>CK16+CK20+CK24+CK28+CK32+CK36+CK40+CK44+CK48+CK52+CK56+CK60+CK64+CK68+CK72+CK76+CK80+CK84+CK88+CK92+CK96+CK100+CK104+CK108+CK112</f>
        <v>#REF!</v>
      </c>
      <c r="CL116" s="663" t="e">
        <f>CM116-CK116</f>
        <v>#REF!</v>
      </c>
      <c r="CM116" s="664" t="e">
        <f>CM16+CM20+CM24+CM28+CM32+CM36+CM40+CM44+CM48+CM52+CM56+CM60+CM64+CM68+CM72+CM76+CM80+CM84+CM88+CM92+CM96+CM100+CM104+CM108+CM112</f>
        <v>#REF!</v>
      </c>
      <c r="CN116" s="661" t="e">
        <f>IF(CQ116&lt;&gt;0,CQ116/$F115*100,0)</f>
        <v>#REF!</v>
      </c>
      <c r="CO116" s="662" t="e">
        <f>CO16+CO20+CO24+CO28+CO32+CO36+CO40+CO44+CO48+CO52+CO56+CO60+CO64+CO68+CO72+CO76+CO80+CO84+CO88+CO92+CO96+CO100+CO104+CO108+CO112</f>
        <v>#REF!</v>
      </c>
      <c r="CP116" s="663" t="e">
        <f>CQ116-CO116</f>
        <v>#REF!</v>
      </c>
      <c r="CQ116" s="664" t="e">
        <f>CQ16+CQ20+CQ24+CQ28+CQ32+CQ36+CQ40+CQ44+CQ48+CQ52+CQ56+CQ60+CQ64+CQ68+CQ72+CQ76+CQ80+CQ84+CQ88+CQ92+CQ96+CQ100+CQ104+CQ108+CQ112</f>
        <v>#REF!</v>
      </c>
      <c r="CR116" s="661" t="e">
        <f>IF(CU116&lt;&gt;0,CU116/$F115*100,0)</f>
        <v>#REF!</v>
      </c>
      <c r="CS116" s="662" t="e">
        <f>CS16+CS20+CS24+CS28+CS32+CS36+CS40+CS44+CS48+CS52+CS56+CS60+CS64+CS68+CS72+CS76+CS80+CS84+CS88+CS92+CS96+CS100+CS104+CS108+CS112</f>
        <v>#REF!</v>
      </c>
      <c r="CT116" s="663" t="e">
        <f>CU116-CS116</f>
        <v>#REF!</v>
      </c>
      <c r="CU116" s="664" t="e">
        <f>CU16+CU20+CU24+CU28+CU32+CU36+CU40+CU44+CU48+CU52+CU56+CU60+CU64+CU68+CU72+CU76+CU80+CU84+CU88+CU92+CU96+CU100+CU104+CU108+CU112</f>
        <v>#REF!</v>
      </c>
      <c r="CV116" s="661" t="e">
        <f>IF(CY116&lt;&gt;0,CY116/$F115*100,0)</f>
        <v>#REF!</v>
      </c>
      <c r="CW116" s="662" t="e">
        <f>CW16+CW20+CW24+CW28+CW32+CW36+CW40+CW44+CW48+CW52+CW56+CW60+CW64+CW68+CW72+CW76+CW80+CW84+CW88+CW92+CW96+CW100+CW104+CW108+CW112</f>
        <v>#REF!</v>
      </c>
      <c r="CX116" s="663" t="e">
        <f>CY116-CW116</f>
        <v>#REF!</v>
      </c>
      <c r="CY116" s="664" t="e">
        <f>CY16+CY20+CY24+CY28+CY32+CY36+CY40+CY44+CY48+CY52+CY56+CY60+CY64+CY68+CY72+CY76+CY80+CY84+CY88+CY92+CY96+CY100+CY104+CY108+CY112</f>
        <v>#REF!</v>
      </c>
      <c r="CZ116" s="661" t="e">
        <f>IF(DC116&lt;&gt;0,DC116/$F115*100,0)</f>
        <v>#REF!</v>
      </c>
      <c r="DA116" s="662" t="e">
        <f>DA16+DA20+DA24+DA28+DA32+DA36+DA40+DA44+DA48+DA52+DA56+DA60+DA64+DA68+DA72+DA76+DA80+DA84+DA88+DA92+DA96+DA100+DA104+DA108+DA112</f>
        <v>#REF!</v>
      </c>
      <c r="DB116" s="663" t="e">
        <f>DC116-DA116</f>
        <v>#REF!</v>
      </c>
      <c r="DC116" s="664" t="e">
        <f>DC16+DC20+DC24+DC28+DC32+DC36+DC40+DC44+DC48+DC52+DC56+DC60+DC64+DC68+DC72+DC76+DC80+DC84+DC88+DC92+DC96+DC100+DC104+DC108+DC112</f>
        <v>#REF!</v>
      </c>
      <c r="DD116" s="571"/>
      <c r="DE116" s="571"/>
      <c r="DF116" s="571"/>
      <c r="DG116" s="571"/>
      <c r="DH116" s="571"/>
      <c r="DI116" s="571"/>
      <c r="DJ116" s="571"/>
      <c r="DK116" s="571"/>
    </row>
    <row r="117" spans="2:115" ht="12.75" customHeight="1">
      <c r="B117" s="722"/>
      <c r="C117" s="723"/>
      <c r="D117" s="665" t="s">
        <v>679</v>
      </c>
      <c r="E117" s="724" t="s">
        <v>678</v>
      </c>
      <c r="F117" s="725">
        <f>F17+F21+F25+F29+F33+F37+F41+F45+F49+F53+F57+F61+F65+F69+F73+F77+F81+F85+F89+F93+F97+F101+F105+F109+F113</f>
        <v>0</v>
      </c>
      <c r="G117" s="726">
        <f>IF(F117=0,0,F117/F$115)</f>
        <v>0</v>
      </c>
      <c r="H117" s="727"/>
      <c r="I117" s="727"/>
      <c r="J117" s="727"/>
      <c r="K117" s="728"/>
      <c r="L117" s="729" t="e">
        <f>IF(O117&lt;&gt;0,O117/$F117*100,0)</f>
        <v>#REF!</v>
      </c>
      <c r="M117" s="729" t="e">
        <f>M17+M21+M25+M29+M33+M37+M41+M45+M49+M53+M57+M61+M65+M69+M73+M77+M81+M85+M89+M93+M97+M101+M105+M109+M113</f>
        <v>#REF!</v>
      </c>
      <c r="N117" s="730" t="e">
        <f>O117-M117</f>
        <v>#REF!</v>
      </c>
      <c r="O117" s="731" t="e">
        <f>O17+O21+O25+O29+O33+O37+O41+O45+O49+O53+O57+O61+O65+O69+O73+O77+O81+O85+O89+O93+O97+O101+O105+O109+O113</f>
        <v>#REF!</v>
      </c>
      <c r="P117" s="729">
        <f>IF(S117&lt;&gt;0,S117/$F117*100,0)</f>
        <v>0</v>
      </c>
      <c r="Q117" s="729">
        <f>Q17+Q21+Q25+Q29+Q33+Q37+Q41+Q45+Q49+Q53+Q57+Q61+Q65+Q69+Q73+Q77+Q81+Q85+Q89+Q93+Q97+Q101+Q105+Q109+Q113</f>
        <v>0</v>
      </c>
      <c r="R117" s="730">
        <f>S117-Q117</f>
        <v>0</v>
      </c>
      <c r="S117" s="731">
        <f>S17+S21+S25+S29+S33+S37+S41+S45+S49+S53+S57+S61+S65+S69+S73+S77+S81+S85+S89+S93+S97+S101+S105+S109+S113</f>
        <v>0</v>
      </c>
      <c r="T117" s="729">
        <f>IF(W117&lt;&gt;0,W117/$F117*100,0)</f>
        <v>0</v>
      </c>
      <c r="U117" s="729">
        <f>U17+U21+U25+U29+U33+U37+U41+U45+U49+U53+U57+U61+U65+U69+U73+U77+U81+U85+U89+U93+U97+U101+U105+U109+U113</f>
        <v>0</v>
      </c>
      <c r="V117" s="730">
        <f>W117-U117</f>
        <v>0</v>
      </c>
      <c r="W117" s="731">
        <f>W17+W21+W25+W29+W33+W37+W41+W45+W49+W53+W57+W61+W65+W69+W73+W77+W81+W85+W89+W93+W97+W101+W105+W109+W113</f>
        <v>0</v>
      </c>
      <c r="X117" s="729">
        <f>IF(AA117&lt;&gt;0,AA117/$F117*100,0)</f>
        <v>0</v>
      </c>
      <c r="Y117" s="729">
        <f>Y17+Y21+Y25+Y29+Y33+Y37+Y41+Y45+Y49+Y53+Y57+Y61+Y65+Y69+Y73+Y77+Y81+Y85+Y89+Y93+Y97+Y101+Y105+Y109+Y113</f>
        <v>0</v>
      </c>
      <c r="Z117" s="730">
        <f>AA117-Y117</f>
        <v>0</v>
      </c>
      <c r="AA117" s="731">
        <f>AA17+AA21+AA25+AA29+AA33+AA37+AA41+AA45+AA49+AA53+AA57+AA61+AA65+AA69+AA73+AA77+AA81+AA85+AA89+AA93+AA97+AA101+AA105+AA109+AA113</f>
        <v>0</v>
      </c>
      <c r="AB117" s="729">
        <f>IF(AE117&lt;&gt;0,AE117/$F117*100,0)</f>
        <v>0</v>
      </c>
      <c r="AC117" s="729">
        <f>AC17+AC21+AC25+AC29+AC33+AC37+AC41+AC45+AC49+AC53+AC57+AC61+AC65+AC69+AC73+AC77+AC81+AC85+AC89+AC93+AC97+AC101+AC105+AC109+AC113</f>
        <v>0</v>
      </c>
      <c r="AD117" s="730">
        <f>AE117-AC117</f>
        <v>0</v>
      </c>
      <c r="AE117" s="731">
        <f>AE17+AE21+AE25+AE29+AE33+AE37+AE41+AE45+AE49+AE53+AE57+AE61+AE65+AE69+AE73+AE77+AE81+AE85+AE89+AE93+AE97+AE101+AE105+AE109+AE113</f>
        <v>0</v>
      </c>
      <c r="AF117" s="729">
        <f>IF(AI117&lt;&gt;0,AI117/$F117*100,0)</f>
        <v>0</v>
      </c>
      <c r="AG117" s="729">
        <f>AG17+AG21+AG25+AG29+AG33+AG37+AG41+AG45+AG49+AG53+AG57+AG61+AG65+AG69+AG73+AG77+AG81+AG85+AG89+AG93+AG97+AG101+AG105+AG109+AG113</f>
        <v>0</v>
      </c>
      <c r="AH117" s="730">
        <f>AI117-AG117</f>
        <v>0</v>
      </c>
      <c r="AI117" s="731">
        <f>AI17+AI21+AI25+AI29+AI33+AI37+AI41+AI45+AI49+AI53+AI57+AI61+AI65+AI69+AI73+AI77+AI81+AI85+AI89+AI93+AI97+AI101+AI105+AI109+AI113</f>
        <v>0</v>
      </c>
      <c r="AJ117" s="729">
        <f>IF(AM117&lt;&gt;0,AM117/$F117*100,0)</f>
        <v>0</v>
      </c>
      <c r="AK117" s="729">
        <f>AK17+AK21+AK25+AK29+AK33+AK37+AK41+AK45+AK49+AK53+AK57+AK61+AK65+AK69+AK73+AK77+AK81+AK85+AK89+AK93+AK97+AK101+AK105+AK109+AK113</f>
        <v>0</v>
      </c>
      <c r="AL117" s="730">
        <f>AM117-AK117</f>
        <v>0</v>
      </c>
      <c r="AM117" s="731">
        <f>AM17+AM21+AM25+AM29+AM33+AM37+AM41+AM45+AM49+AM53+AM57+AM61+AM65+AM69+AM73+AM77+AM81+AM85+AM89+AM93+AM97+AM101+AM105+AM109+AM113</f>
        <v>0</v>
      </c>
      <c r="AN117" s="729">
        <f>IF(AQ117&lt;&gt;0,AQ117/$F117*100,0)</f>
        <v>0</v>
      </c>
      <c r="AO117" s="729">
        <f>AO17+AO21+AO25+AO29+AO33+AO37+AO41+AO45+AO49+AO53+AO57+AO61+AO65+AO69+AO73+AO77+AO81+AO85+AO89+AO93+AO97+AO101+AO105+AO109+AO113</f>
        <v>0</v>
      </c>
      <c r="AP117" s="730">
        <f>AQ117-AO117</f>
        <v>0</v>
      </c>
      <c r="AQ117" s="731">
        <f>AQ17+AQ21+AQ25+AQ29+AQ33+AQ37+AQ41+AQ45+AQ49+AQ53+AQ57+AQ61+AQ65+AQ69+AQ73+AQ77+AQ81+AQ85+AQ89+AQ93+AQ97+AQ101+AQ105+AQ109+AQ113</f>
        <v>0</v>
      </c>
      <c r="AR117" s="729">
        <f>IF(AU117&lt;&gt;0,AU117/$F117*100,0)</f>
        <v>0</v>
      </c>
      <c r="AS117" s="729">
        <f>AS17+AS21+AS25+AS29+AS33+AS37+AS41+AS45+AS49+AS53+AS57+AS61+AS65+AS69+AS73+AS77+AS81+AS85+AS89+AS93+AS97+AS101+AS105+AS109+AS113</f>
        <v>0</v>
      </c>
      <c r="AT117" s="730">
        <f>AU117-AS117</f>
        <v>0</v>
      </c>
      <c r="AU117" s="731">
        <f>AU17+AU21+AU25+AU29+AU33+AU37+AU41+AU45+AU49+AU53+AU57+AU61+AU65+AU69+AU73+AU77+AU81+AU85+AU89+AU93+AU97+AU101+AU105+AU109+AU113</f>
        <v>0</v>
      </c>
      <c r="AV117" s="729">
        <f>IF(AY117&lt;&gt;0,AY117/$F117*100,0)</f>
        <v>0</v>
      </c>
      <c r="AW117" s="729">
        <f>AW17+AW21+AW25+AW29+AW33+AW37+AW41+AW45+AW49+AW53+AW57+AW61+AW65+AW69+AW73+AW77+AW81+AW85+AW89+AW93+AW97+AW101+AW105+AW109+AW113</f>
        <v>0</v>
      </c>
      <c r="AX117" s="730">
        <f>AY117-AW117</f>
        <v>0</v>
      </c>
      <c r="AY117" s="731">
        <f>AY17+AY21+AY25+AY29+AY33+AY37+AY41+AY45+AY49+AY53+AY57+AY61+AY65+AY69+AY73+AY77+AY81+AY85+AY89+AY93+AY97+AY101+AY105+AY109+AY113</f>
        <v>0</v>
      </c>
      <c r="AZ117" s="729">
        <f>IF(BC117&lt;&gt;0,BC117/$F117*100,0)</f>
        <v>0</v>
      </c>
      <c r="BA117" s="729">
        <f>BA17+BA21+BA25+BA29+BA33+BA37+BA41+BA45+BA49+BA53+BA57+BA61+BA65+BA69+BA73+BA77+BA81+BA85+BA89+BA93+BA97+BA101+BA105+BA109+BA113</f>
        <v>0</v>
      </c>
      <c r="BB117" s="730">
        <f>BC117-BA117</f>
        <v>0</v>
      </c>
      <c r="BC117" s="731">
        <f>BC17+BC21+BC25+BC29+BC33+BC37+BC41+BC45+BC49+BC53+BC57+BC61+BC65+BC69+BC73+BC77+BC81+BC85+BC89+BC93+BC97+BC101+BC105+BC109+BC113</f>
        <v>0</v>
      </c>
      <c r="BD117" s="729">
        <f>IF(BG117&lt;&gt;0,BG117/$F117*100,0)</f>
        <v>0</v>
      </c>
      <c r="BE117" s="729">
        <f>BE17+BE21+BE25+BE29+BE33+BE37+BE41+BE45+BE49+BE53+BE57+BE61+BE65+BE69+BE73+BE77+BE81+BE85+BE89+BE93+BE97+BE101+BE105+BE109+BE113</f>
        <v>0</v>
      </c>
      <c r="BF117" s="730">
        <f>BG117-BE117</f>
        <v>0</v>
      </c>
      <c r="BG117" s="731">
        <f>BG17+BG21+BG25+BG29+BG33+BG37+BG41+BG45+BG49+BG53+BG57+BG61+BG65+BG69+BG73+BG77+BG81+BG85+BG89+BG93+BG97+BG101+BG105+BG109+BG113</f>
        <v>0</v>
      </c>
      <c r="BH117" s="729">
        <f>IF(BK117&lt;&gt;0,BK117/$F117*100,0)</f>
        <v>0</v>
      </c>
      <c r="BI117" s="729">
        <f>BI17+BI21+BI25+BI29+BI33+BI37+BI41+BI45+BI49+BI53+BI57+BI61+BI65+BI69+BI73+BI77+BI81+BI85+BI89+BI93+BI97+BI101+BI105+BI109+BI113</f>
        <v>0</v>
      </c>
      <c r="BJ117" s="730">
        <f>BK117-BI117</f>
        <v>0</v>
      </c>
      <c r="BK117" s="731">
        <f>BK17+BK21+BK25+BK29+BK33+BK37+BK41+BK45+BK49+BK53+BK57+BK61+BK65+BK69+BK73+BK77+BK81+BK85+BK89+BK93+BK97+BK101+BK105+BK109+BK113</f>
        <v>0</v>
      </c>
      <c r="BL117" s="729">
        <f>IF(BO117&lt;&gt;0,BO117/$F117*100,0)</f>
        <v>0</v>
      </c>
      <c r="BM117" s="729">
        <f>BM17+BM21+BM25+BM29+BM33+BM37+BM41+BM45+BM49+BM53+BM57+BM61+BM65+BM69+BM73+BM77+BM81+BM85+BM89+BM93+BM97+BM101+BM105+BM109+BM113</f>
        <v>0</v>
      </c>
      <c r="BN117" s="730">
        <f>BO117-BM117</f>
        <v>0</v>
      </c>
      <c r="BO117" s="731">
        <f>BO17+BO21+BO25+BO29+BO33+BO37+BO41+BO45+BO49+BO53+BO57+BO61+BO65+BO69+BO73+BO77+BO81+BO85+BO89+BO93+BO97+BO101+BO105+BO109+BO113</f>
        <v>0</v>
      </c>
      <c r="BP117" s="729">
        <f>IF(BS117&lt;&gt;0,BS117/$F117*100,0)</f>
        <v>0</v>
      </c>
      <c r="BQ117" s="729">
        <f>BQ17+BQ21+BQ25+BQ29+BQ33+BQ37+BQ41+BQ45+BQ49+BQ53+BQ57+BQ61+BQ65+BQ69+BQ73+BQ77+BQ81+BQ85+BQ89+BQ93+BQ97+BQ101+BQ105+BQ109+BQ113</f>
        <v>0</v>
      </c>
      <c r="BR117" s="730">
        <f>BS117-BQ117</f>
        <v>0</v>
      </c>
      <c r="BS117" s="731">
        <f>BS17+BS21+BS25+BS29+BS33+BS37+BS41+BS45+BS49+BS53+BS57+BS61+BS65+BS69+BS73+BS77+BS81+BS85+BS89+BS93+BS97+BS101+BS105+BS109+BS113</f>
        <v>0</v>
      </c>
      <c r="BT117" s="729">
        <f>IF(BW117&lt;&gt;0,BW117/$F117*100,0)</f>
        <v>0</v>
      </c>
      <c r="BU117" s="729">
        <f>BU17+BU21+BU25+BU29+BU33+BU37+BU41+BU45+BU49+BU53+BU57+BU61+BU65+BU69+BU73+BU77+BU81+BU85+BU89+BU93+BU97+BU101+BU105+BU109+BU113</f>
        <v>0</v>
      </c>
      <c r="BV117" s="730">
        <f>BW117-BU117</f>
        <v>0</v>
      </c>
      <c r="BW117" s="731">
        <f>BW17+BW21+BW25+BW29+BW33+BW37+BW41+BW45+BW49+BW53+BW57+BW61+BW65+BW69+BW73+BW77+BW81+BW85+BW89+BW93+BW97+BW101+BW105+BW109+BW113</f>
        <v>0</v>
      </c>
      <c r="BX117" s="729">
        <f>IF(CA117&lt;&gt;0,CA117/$F117*100,0)</f>
        <v>0</v>
      </c>
      <c r="BY117" s="729">
        <f>BY17+BY21+BY25+BY29+BY33+BY37+BY41+BY45+BY49+BY53+BY57+BY61+BY65+BY69+BY73+BY77+BY81+BY85+BY89+BY93+BY97+BY101+BY105+BY109+BY113</f>
        <v>0</v>
      </c>
      <c r="BZ117" s="730">
        <f>CA117-BY117</f>
        <v>0</v>
      </c>
      <c r="CA117" s="731">
        <f>CA17+CA21+CA25+CA29+CA33+CA37+CA41+CA45+CA49+CA53+CA57+CA61+CA65+CA69+CA73+CA77+CA81+CA85+CA89+CA93+CA97+CA101+CA105+CA109+CA113</f>
        <v>0</v>
      </c>
      <c r="CB117" s="729">
        <f>IF(CE117&lt;&gt;0,CE117/$F117*100,0)</f>
        <v>0</v>
      </c>
      <c r="CC117" s="729">
        <f>CC17+CC21+CC25+CC29+CC33+CC37+CC41+CC45+CC49+CC53+CC57+CC61+CC65+CC69+CC73+CC77+CC81+CC85+CC89+CC93+CC97+CC101+CC105+CC109+CC113</f>
        <v>0</v>
      </c>
      <c r="CD117" s="730">
        <f>CE117-CC117</f>
        <v>0</v>
      </c>
      <c r="CE117" s="731">
        <f>CE17+CE21+CE25+CE29+CE33+CE37+CE41+CE45+CE49+CE53+CE57+CE61+CE65+CE69+CE73+CE77+CE81+CE85+CE89+CE93+CE97+CE101+CE105+CE109+CE113</f>
        <v>0</v>
      </c>
      <c r="CF117" s="729">
        <f>IF(CI117&lt;&gt;0,CI117/$F117*100,0)</f>
        <v>0</v>
      </c>
      <c r="CG117" s="729">
        <f>CG17+CG21+CG25+CG29+CG33+CG37+CG41+CG45+CG49+CG53+CG57+CG61+CG65+CG69+CG73+CG77+CG81+CG85+CG89+CG93+CG97+CG101+CG105+CG109+CG113</f>
        <v>0</v>
      </c>
      <c r="CH117" s="730">
        <f>CI117-CG117</f>
        <v>0</v>
      </c>
      <c r="CI117" s="731">
        <f>CI17+CI21+CI25+CI29+CI33+CI37+CI41+CI45+CI49+CI53+CI57+CI61+CI65+CI69+CI73+CI77+CI81+CI85+CI89+CI93+CI97+CI101+CI105+CI109+CI113</f>
        <v>0</v>
      </c>
      <c r="CJ117" s="729">
        <f>IF(CM117&lt;&gt;0,CM117/$F117*100,0)</f>
        <v>0</v>
      </c>
      <c r="CK117" s="729">
        <f>CK17+CK21+CK25+CK29+CK33+CK37+CK41+CK45+CK49+CK53+CK57+CK61+CK65+CK69+CK73+CK77+CK81+CK85+CK89+CK93+CK97+CK101+CK105+CK109+CK113</f>
        <v>0</v>
      </c>
      <c r="CL117" s="730">
        <f>CM117-CK117</f>
        <v>0</v>
      </c>
      <c r="CM117" s="731">
        <f>CM17+CM21+CM25+CM29+CM33+CM37+CM41+CM45+CM49+CM53+CM57+CM61+CM65+CM69+CM73+CM77+CM81+CM85+CM89+CM93+CM97+CM101+CM105+CM109+CM113</f>
        <v>0</v>
      </c>
      <c r="CN117" s="729">
        <f>IF(CQ117&lt;&gt;0,CQ117/$F117*100,0)</f>
        <v>0</v>
      </c>
      <c r="CO117" s="729">
        <f>CO17+CO21+CO25+CO29+CO33+CO37+CO41+CO45+CO49+CO53+CO57+CO61+CO65+CO69+CO73+CO77+CO81+CO85+CO89+CO93+CO97+CO101+CO105+CO109+CO113</f>
        <v>0</v>
      </c>
      <c r="CP117" s="730">
        <f>CQ117-CO117</f>
        <v>0</v>
      </c>
      <c r="CQ117" s="731">
        <f>CQ17+CQ21+CQ25+CQ29+CQ33+CQ37+CQ41+CQ45+CQ49+CQ53+CQ57+CQ61+CQ65+CQ69+CQ73+CQ77+CQ81+CQ85+CQ89+CQ93+CQ97+CQ101+CQ105+CQ109+CQ113</f>
        <v>0</v>
      </c>
      <c r="CR117" s="729">
        <f>IF(CU117&lt;&gt;0,CU117/$F117*100,0)</f>
        <v>0</v>
      </c>
      <c r="CS117" s="729">
        <f>CS17+CS21+CS25+CS29+CS33+CS37+CS41+CS45+CS49+CS53+CS57+CS61+CS65+CS69+CS73+CS77+CS81+CS85+CS89+CS93+CS97+CS101+CS105+CS109+CS113</f>
        <v>0</v>
      </c>
      <c r="CT117" s="730">
        <f>CU117-CS117</f>
        <v>0</v>
      </c>
      <c r="CU117" s="731">
        <f>CU17+CU21+CU25+CU29+CU33+CU37+CU41+CU45+CU49+CU53+CU57+CU61+CU65+CU69+CU73+CU77+CU81+CU85+CU89+CU93+CU97+CU101+CU105+CU109+CU113</f>
        <v>0</v>
      </c>
      <c r="CV117" s="729">
        <f>IF(CY117&lt;&gt;0,CY117/$F117*100,0)</f>
        <v>0</v>
      </c>
      <c r="CW117" s="729">
        <f>CW17+CW21+CW25+CW29+CW33+CW37+CW41+CW45+CW49+CW53+CW57+CW61+CW65+CW69+CW73+CW77+CW81+CW85+CW89+CW93+CW97+CW101+CW105+CW109+CW113</f>
        <v>0</v>
      </c>
      <c r="CX117" s="730">
        <f>CY117-CW117</f>
        <v>0</v>
      </c>
      <c r="CY117" s="731">
        <f>CY17+CY21+CY25+CY29+CY33+CY37+CY41+CY45+CY49+CY53+CY57+CY61+CY65+CY69+CY73+CY77+CY81+CY85+CY89+CY93+CY97+CY101+CY105+CY109+CY113</f>
        <v>0</v>
      </c>
      <c r="CZ117" s="729">
        <f>IF(DC117&lt;&gt;0,DC117/$F117*100,0)</f>
        <v>0</v>
      </c>
      <c r="DA117" s="729">
        <f>DA17+DA21+DA25+DA29+DA33+DA37+DA41+DA45+DA49+DA53+DA57+DA61+DA65+DA69+DA73+DA77+DA81+DA85+DA89+DA93+DA97+DA101+DA105+DA109+DA113</f>
        <v>0</v>
      </c>
      <c r="DB117" s="730">
        <f>DC117-DA117</f>
        <v>0</v>
      </c>
      <c r="DC117" s="731">
        <f>DC17+DC21+DC25+DC29+DC33+DC37+DC41+DC45+DC49+DC53+DC57+DC61+DC65+DC69+DC73+DC77+DC81+DC85+DC89+DC93+DC97+DC101+DC105+DC109+DC113</f>
        <v>0</v>
      </c>
      <c r="DD117" s="571"/>
      <c r="DE117" s="571"/>
      <c r="DF117" s="571"/>
      <c r="DG117" s="571"/>
      <c r="DH117" s="571"/>
      <c r="DI117" s="571"/>
      <c r="DJ117" s="571"/>
      <c r="DK117" s="571"/>
    </row>
    <row r="118" spans="2:115" ht="12.75" customHeight="1">
      <c r="B118" s="722"/>
      <c r="C118" s="723"/>
      <c r="D118" s="732" t="s">
        <v>679</v>
      </c>
      <c r="E118" s="733" t="s">
        <v>680</v>
      </c>
      <c r="F118" s="734" t="e">
        <f>F18+F22+F26+F30+F34+F38+F42+F46+F50+F54+F58+F62+F66+F70+F74+F78+F82+F86+F90+F94+F98+F102+F106+F110+F114</f>
        <v>#REF!</v>
      </c>
      <c r="G118" s="735"/>
      <c r="H118" s="736"/>
      <c r="I118" s="736"/>
      <c r="J118" s="736"/>
      <c r="K118" s="737"/>
      <c r="L118" s="738" t="e">
        <f>IF(O118&lt;&gt;0,O118/$F117*100,0)</f>
        <v>#REF!</v>
      </c>
      <c r="M118" s="738" t="e">
        <f>M18+M22+M26+M30+M34+M38+M42+M46+M50+M54+M58+M62+M66+M70+M74+M78+M82+M86+M90+M94+M98+M102+M106+M110+M114</f>
        <v>#REF!</v>
      </c>
      <c r="N118" s="739" t="e">
        <f>O118-M118</f>
        <v>#REF!</v>
      </c>
      <c r="O118" s="740" t="e">
        <f>O18+O22+O26+O30+O34+O38+O42+O46+O50+O54+O58+O62+O66+O70+O74+O78+O82+O86+O90+O94+O98+O102+O106+O110+O114</f>
        <v>#REF!</v>
      </c>
      <c r="P118" s="738" t="e">
        <f>IF(S118&lt;&gt;0,S118/$F117*100,0)</f>
        <v>#REF!</v>
      </c>
      <c r="Q118" s="738" t="e">
        <f>Q18+Q22+Q26+Q30+Q34+Q38+Q42+Q46+Q50+Q54+Q58+Q62+Q66+Q70+Q74+Q78+Q82+Q86+Q90+Q94+Q98+Q102+Q106+Q110+Q114</f>
        <v>#REF!</v>
      </c>
      <c r="R118" s="739" t="e">
        <f>S118-Q118</f>
        <v>#REF!</v>
      </c>
      <c r="S118" s="740" t="e">
        <f>S18+S22+S26+S30+S34+S38+S42+S46+S50+S54+S58+S62+S66+S70+S74+S78+S82+S86+S90+S94+S98+S102+S106+S110+S114</f>
        <v>#REF!</v>
      </c>
      <c r="T118" s="738" t="e">
        <f>IF(W118&lt;&gt;0,W118/$F117*100,0)</f>
        <v>#REF!</v>
      </c>
      <c r="U118" s="738" t="e">
        <f>U18+U22+U26+U30+U34+U38+U42+U46+U50+U54+U58+U62+U66+U70+U74+U78+U82+U86+U90+U94+U98+U102+U106+U110+U114</f>
        <v>#REF!</v>
      </c>
      <c r="V118" s="739" t="e">
        <f>W118-U118</f>
        <v>#REF!</v>
      </c>
      <c r="W118" s="740" t="e">
        <f>W18+W22+W26+W30+W34+W38+W42+W46+W50+W54+W58+W62+W66+W70+W74+W78+W82+W86+W90+W94+W98+W102+W106+W110+W114</f>
        <v>#REF!</v>
      </c>
      <c r="X118" s="738" t="e">
        <f>IF(AA118&lt;&gt;0,AA118/$F117*100,0)</f>
        <v>#REF!</v>
      </c>
      <c r="Y118" s="738" t="e">
        <f>Y18+Y22+Y26+Y30+Y34+Y38+Y42+Y46+Y50+Y54+Y58+Y62+Y66+Y70+Y74+Y78+Y82+Y86+Y90+Y94+Y98+Y102+Y106+Y110+Y114</f>
        <v>#REF!</v>
      </c>
      <c r="Z118" s="739" t="e">
        <f>AA118-Y118</f>
        <v>#REF!</v>
      </c>
      <c r="AA118" s="740" t="e">
        <f>AA18+AA22+AA26+AA30+AA34+AA38+AA42+AA46+AA50+AA54+AA58+AA62+AA66+AA70+AA74+AA78+AA82+AA86+AA90+AA94+AA98+AA102+AA106+AA110+AA114</f>
        <v>#REF!</v>
      </c>
      <c r="AB118" s="738" t="e">
        <f>IF(AE118&lt;&gt;0,AE118/$F117*100,0)</f>
        <v>#REF!</v>
      </c>
      <c r="AC118" s="738" t="e">
        <f>AC18+AC22+AC26+AC30+AC34+AC38+AC42+AC46+AC50+AC54+AC58+AC62+AC66+AC70+AC74+AC78+AC82+AC86+AC90+AC94+AC98+AC102+AC106+AC110+AC114</f>
        <v>#REF!</v>
      </c>
      <c r="AD118" s="739" t="e">
        <f>AE118-AC118</f>
        <v>#REF!</v>
      </c>
      <c r="AE118" s="740" t="e">
        <f>AE18+AE22+AE26+AE30+AE34+AE38+AE42+AE46+AE50+AE54+AE58+AE62+AE66+AE70+AE74+AE78+AE82+AE86+AE90+AE94+AE98+AE102+AE106+AE110+AE114</f>
        <v>#REF!</v>
      </c>
      <c r="AF118" s="738" t="e">
        <f>IF(AI118&lt;&gt;0,AI118/$F117*100,0)</f>
        <v>#REF!</v>
      </c>
      <c r="AG118" s="738" t="e">
        <f>AG18+AG22+AG26+AG30+AG34+AG38+AG42+AG46+AG50+AG54+AG58+AG62+AG66+AG70+AG74+AG78+AG82+AG86+AG90+AG94+AG98+AG102+AG106+AG110+AG114</f>
        <v>#REF!</v>
      </c>
      <c r="AH118" s="739" t="e">
        <f>AI118-AG118</f>
        <v>#REF!</v>
      </c>
      <c r="AI118" s="740" t="e">
        <f>AI18+AI22+AI26+AI30+AI34+AI38+AI42+AI46+AI50+AI54+AI58+AI62+AI66+AI70+AI74+AI78+AI82+AI86+AI90+AI94+AI98+AI102+AI106+AI110+AI114</f>
        <v>#REF!</v>
      </c>
      <c r="AJ118" s="738" t="e">
        <f>IF(AM118&lt;&gt;0,AM118/$F117*100,0)</f>
        <v>#REF!</v>
      </c>
      <c r="AK118" s="738" t="e">
        <f>AK18+AK22+AK26+AK30+AK34+AK38+AK42+AK46+AK50+AK54+AK58+AK62+AK66+AK70+AK74+AK78+AK82+AK86+AK90+AK94+AK98+AK102+AK106+AK110+AK114</f>
        <v>#REF!</v>
      </c>
      <c r="AL118" s="739" t="e">
        <f>AM118-AK118</f>
        <v>#REF!</v>
      </c>
      <c r="AM118" s="740" t="e">
        <f>AM18+AM22+AM26+AM30+AM34+AM38+AM42+AM46+AM50+AM54+AM58+AM62+AM66+AM70+AM74+AM78+AM82+AM86+AM90+AM94+AM98+AM102+AM106+AM110+AM114</f>
        <v>#REF!</v>
      </c>
      <c r="AN118" s="738" t="e">
        <f>IF(AQ118&lt;&gt;0,AQ118/$F117*100,0)</f>
        <v>#REF!</v>
      </c>
      <c r="AO118" s="738" t="e">
        <f>AO18+AO22+AO26+AO30+AO34+AO38+AO42+AO46+AO50+AO54+AO58+AO62+AO66+AO70+AO74+AO78+AO82+AO86+AO90+AO94+AO98+AO102+AO106+AO110+AO114</f>
        <v>#REF!</v>
      </c>
      <c r="AP118" s="739" t="e">
        <f>AQ118-AO118</f>
        <v>#REF!</v>
      </c>
      <c r="AQ118" s="740" t="e">
        <f>AQ18+AQ22+AQ26+AQ30+AQ34+AQ38+AQ42+AQ46+AQ50+AQ54+AQ58+AQ62+AQ66+AQ70+AQ74+AQ78+AQ82+AQ86+AQ90+AQ94+AQ98+AQ102+AQ106+AQ110+AQ114</f>
        <v>#REF!</v>
      </c>
      <c r="AR118" s="738" t="e">
        <f>IF(AU118&lt;&gt;0,AU118/$F117*100,0)</f>
        <v>#REF!</v>
      </c>
      <c r="AS118" s="738" t="e">
        <f>AS18+AS22+AS26+AS30+AS34+AS38+AS42+AS46+AS50+AS54+AS58+AS62+AS66+AS70+AS74+AS78+AS82+AS86+AS90+AS94+AS98+AS102+AS106+AS110+AS114</f>
        <v>#REF!</v>
      </c>
      <c r="AT118" s="739" t="e">
        <f>AU118-AS118</f>
        <v>#REF!</v>
      </c>
      <c r="AU118" s="740" t="e">
        <f>AU18+AU22+AU26+AU30+AU34+AU38+AU42+AU46+AU50+AU54+AU58+AU62+AU66+AU70+AU74+AU78+AU82+AU86+AU90+AU94+AU98+AU102+AU106+AU110+AU114</f>
        <v>#REF!</v>
      </c>
      <c r="AV118" s="738" t="e">
        <f>IF(AY118&lt;&gt;0,AY118/$F117*100,0)</f>
        <v>#REF!</v>
      </c>
      <c r="AW118" s="738" t="e">
        <f>AW18+AW22+AW26+AW30+AW34+AW38+AW42+AW46+AW50+AW54+AW58+AW62+AW66+AW70+AW74+AW78+AW82+AW86+AW90+AW94+AW98+AW102+AW106+AW110+AW114</f>
        <v>#REF!</v>
      </c>
      <c r="AX118" s="739" t="e">
        <f>AY118-AW118</f>
        <v>#REF!</v>
      </c>
      <c r="AY118" s="740" t="e">
        <f>AY18+AY22+AY26+AY30+AY34+AY38+AY42+AY46+AY50+AY54+AY58+AY62+AY66+AY70+AY74+AY78+AY82+AY86+AY90+AY94+AY98+AY102+AY106+AY110+AY114</f>
        <v>#REF!</v>
      </c>
      <c r="AZ118" s="738" t="e">
        <f>IF(BC118&lt;&gt;0,BC118/$F117*100,0)</f>
        <v>#REF!</v>
      </c>
      <c r="BA118" s="738" t="e">
        <f>BA18+BA22+BA26+BA30+BA34+BA38+BA42+BA46+BA50+BA54+BA58+BA62+BA66+BA70+BA74+BA78+BA82+BA86+BA90+BA94+BA98+BA102+BA106+BA110+BA114</f>
        <v>#REF!</v>
      </c>
      <c r="BB118" s="739" t="e">
        <f>BC118-BA118</f>
        <v>#REF!</v>
      </c>
      <c r="BC118" s="740" t="e">
        <f>BC18+BC22+BC26+BC30+BC34+BC38+BC42+BC46+BC50+BC54+BC58+BC62+BC66+BC70+BC74+BC78+BC82+BC86+BC90+BC94+BC98+BC102+BC106+BC110+BC114</f>
        <v>#REF!</v>
      </c>
      <c r="BD118" s="738" t="e">
        <f>IF(BG118&lt;&gt;0,BG118/$F117*100,0)</f>
        <v>#REF!</v>
      </c>
      <c r="BE118" s="738" t="e">
        <f>BE18+BE22+BE26+BE30+BE34+BE38+BE42+BE46+BE50+BE54+BE58+BE62+BE66+BE70+BE74+BE78+BE82+BE86+BE90+BE94+BE98+BE102+BE106+BE110+BE114</f>
        <v>#REF!</v>
      </c>
      <c r="BF118" s="739" t="e">
        <f>BG118-BE118</f>
        <v>#REF!</v>
      </c>
      <c r="BG118" s="740" t="e">
        <f>BG18+BG22+BG26+BG30+BG34+BG38+BG42+BG46+BG50+BG54+BG58+BG62+BG66+BG70+BG74+BG78+BG82+BG86+BG90+BG94+BG98+BG102+BG106+BG110+BG114</f>
        <v>#REF!</v>
      </c>
      <c r="BH118" s="738" t="e">
        <f>IF(BK118&lt;&gt;0,BK118/$F117*100,0)</f>
        <v>#REF!</v>
      </c>
      <c r="BI118" s="738" t="e">
        <f>BI18+BI22+BI26+BI30+BI34+BI38+BI42+BI46+BI50+BI54+BI58+BI62+BI66+BI70+BI74+BI78+BI82+BI86+BI90+BI94+BI98+BI102+BI106+BI110+BI114</f>
        <v>#REF!</v>
      </c>
      <c r="BJ118" s="739" t="e">
        <f>BK118-BI118</f>
        <v>#REF!</v>
      </c>
      <c r="BK118" s="740" t="e">
        <f>BK18+BK22+BK26+BK30+BK34+BK38+BK42+BK46+BK50+BK54+BK58+BK62+BK66+BK70+BK74+BK78+BK82+BK86+BK90+BK94+BK98+BK102+BK106+BK110+BK114</f>
        <v>#REF!</v>
      </c>
      <c r="BL118" s="738" t="e">
        <f>IF(BO118&lt;&gt;0,BO118/$F117*100,0)</f>
        <v>#REF!</v>
      </c>
      <c r="BM118" s="738" t="e">
        <f>BM18+BM22+BM26+BM30+BM34+BM38+BM42+BM46+BM50+BM54+BM58+BM62+BM66+BM70+BM74+BM78+BM82+BM86+BM90+BM94+BM98+BM102+BM106+BM110+BM114</f>
        <v>#REF!</v>
      </c>
      <c r="BN118" s="739" t="e">
        <f>BO118-BM118</f>
        <v>#REF!</v>
      </c>
      <c r="BO118" s="740" t="e">
        <f>BO18+BO22+BO26+BO30+BO34+BO38+BO42+BO46+BO50+BO54+BO58+BO62+BO66+BO70+BO74+BO78+BO82+BO86+BO90+BO94+BO98+BO102+BO106+BO110+BO114</f>
        <v>#REF!</v>
      </c>
      <c r="BP118" s="738" t="e">
        <f>IF(BS118&lt;&gt;0,BS118/$F117*100,0)</f>
        <v>#REF!</v>
      </c>
      <c r="BQ118" s="738" t="e">
        <f>BQ18+BQ22+BQ26+BQ30+BQ34+BQ38+BQ42+BQ46+BQ50+BQ54+BQ58+BQ62+BQ66+BQ70+BQ74+BQ78+BQ82+BQ86+BQ90+BQ94+BQ98+BQ102+BQ106+BQ110+BQ114</f>
        <v>#REF!</v>
      </c>
      <c r="BR118" s="739" t="e">
        <f>BS118-BQ118</f>
        <v>#REF!</v>
      </c>
      <c r="BS118" s="740" t="e">
        <f>BS18+BS22+BS26+BS30+BS34+BS38+BS42+BS46+BS50+BS54+BS58+BS62+BS66+BS70+BS74+BS78+BS82+BS86+BS90+BS94+BS98+BS102+BS106+BS110+BS114</f>
        <v>#REF!</v>
      </c>
      <c r="BT118" s="738" t="e">
        <f>IF(BW118&lt;&gt;0,BW118/$F117*100,0)</f>
        <v>#REF!</v>
      </c>
      <c r="BU118" s="738" t="e">
        <f>BU18+BU22+BU26+BU30+BU34+BU38+BU42+BU46+BU50+BU54+BU58+BU62+BU66+BU70+BU74+BU78+BU82+BU86+BU90+BU94+BU98+BU102+BU106+BU110+BU114</f>
        <v>#REF!</v>
      </c>
      <c r="BV118" s="739" t="e">
        <f>BW118-BU118</f>
        <v>#REF!</v>
      </c>
      <c r="BW118" s="740" t="e">
        <f>BW18+BW22+BW26+BW30+BW34+BW38+BW42+BW46+BW50+BW54+BW58+BW62+BW66+BW70+BW74+BW78+BW82+BW86+BW90+BW94+BW98+BW102+BW106+BW110+BW114</f>
        <v>#REF!</v>
      </c>
      <c r="BX118" s="738" t="e">
        <f>IF(CA118&lt;&gt;0,CA118/$F117*100,0)</f>
        <v>#REF!</v>
      </c>
      <c r="BY118" s="738" t="e">
        <f>BY18+BY22+BY26+BY30+BY34+BY38+BY42+BY46+BY50+BY54+BY58+BY62+BY66+BY70+BY74+BY78+BY82+BY86+BY90+BY94+BY98+BY102+BY106+BY110+BY114</f>
        <v>#REF!</v>
      </c>
      <c r="BZ118" s="739" t="e">
        <f>CA118-BY118</f>
        <v>#REF!</v>
      </c>
      <c r="CA118" s="740" t="e">
        <f>CA18+CA22+CA26+CA30+CA34+CA38+CA42+CA46+CA50+CA54+CA58+CA62+CA66+CA70+CA74+CA78+CA82+CA86+CA90+CA94+CA98+CA102+CA106+CA110+CA114</f>
        <v>#REF!</v>
      </c>
      <c r="CB118" s="738" t="e">
        <f>IF(CE118&lt;&gt;0,CE118/$F117*100,0)</f>
        <v>#REF!</v>
      </c>
      <c r="CC118" s="738" t="e">
        <f>CC18+CC22+CC26+CC30+CC34+CC38+CC42+CC46+CC50+CC54+CC58+CC62+CC66+CC70+CC74+CC78+CC82+CC86+CC90+CC94+CC98+CC102+CC106+CC110+CC114</f>
        <v>#REF!</v>
      </c>
      <c r="CD118" s="739" t="e">
        <f>CE118-CC118</f>
        <v>#REF!</v>
      </c>
      <c r="CE118" s="740" t="e">
        <f>CE18+CE22+CE26+CE30+CE34+CE38+CE42+CE46+CE50+CE54+CE58+CE62+CE66+CE70+CE74+CE78+CE82+CE86+CE90+CE94+CE98+CE102+CE106+CE110+CE114</f>
        <v>#REF!</v>
      </c>
      <c r="CF118" s="738" t="e">
        <f>IF(CI118&lt;&gt;0,CI118/$F117*100,0)</f>
        <v>#REF!</v>
      </c>
      <c r="CG118" s="738" t="e">
        <f>CG18+CG22+CG26+CG30+CG34+CG38+CG42+CG46+CG50+CG54+CG58+CG62+CG66+CG70+CG74+CG78+CG82+CG86+CG90+CG94+CG98+CG102+CG106+CG110+CG114</f>
        <v>#REF!</v>
      </c>
      <c r="CH118" s="739" t="e">
        <f>CI118-CG118</f>
        <v>#REF!</v>
      </c>
      <c r="CI118" s="740" t="e">
        <f>CI18+CI22+CI26+CI30+CI34+CI38+CI42+CI46+CI50+CI54+CI58+CI62+CI66+CI70+CI74+CI78+CI82+CI86+CI90+CI94+CI98+CI102+CI106+CI110+CI114</f>
        <v>#REF!</v>
      </c>
      <c r="CJ118" s="738" t="e">
        <f>IF(CM118&lt;&gt;0,CM118/$F117*100,0)</f>
        <v>#REF!</v>
      </c>
      <c r="CK118" s="738" t="e">
        <f>CK18+CK22+CK26+CK30+CK34+CK38+CK42+CK46+CK50+CK54+CK58+CK62+CK66+CK70+CK74+CK78+CK82+CK86+CK90+CK94+CK98+CK102+CK106+CK110+CK114</f>
        <v>#REF!</v>
      </c>
      <c r="CL118" s="739" t="e">
        <f>CM118-CK118</f>
        <v>#REF!</v>
      </c>
      <c r="CM118" s="740" t="e">
        <f>CM18+CM22+CM26+CM30+CM34+CM38+CM42+CM46+CM50+CM54+CM58+CM62+CM66+CM70+CM74+CM78+CM82+CM86+CM90+CM94+CM98+CM102+CM106+CM110+CM114</f>
        <v>#REF!</v>
      </c>
      <c r="CN118" s="738" t="e">
        <f>IF(CQ118&lt;&gt;0,CQ118/$F117*100,0)</f>
        <v>#REF!</v>
      </c>
      <c r="CO118" s="738" t="e">
        <f>CO18+CO22+CO26+CO30+CO34+CO38+CO42+CO46+CO50+CO54+CO58+CO62+CO66+CO70+CO74+CO78+CO82+CO86+CO90+CO94+CO98+CO102+CO106+CO110+CO114</f>
        <v>#REF!</v>
      </c>
      <c r="CP118" s="739" t="e">
        <f>CQ118-CO118</f>
        <v>#REF!</v>
      </c>
      <c r="CQ118" s="740" t="e">
        <f>CQ18+CQ22+CQ26+CQ30+CQ34+CQ38+CQ42+CQ46+CQ50+CQ54+CQ58+CQ62+CQ66+CQ70+CQ74+CQ78+CQ82+CQ86+CQ90+CQ94+CQ98+CQ102+CQ106+CQ110+CQ114</f>
        <v>#REF!</v>
      </c>
      <c r="CR118" s="738" t="e">
        <f>IF(CU118&lt;&gt;0,CU118/$F117*100,0)</f>
        <v>#REF!</v>
      </c>
      <c r="CS118" s="738" t="e">
        <f>CS18+CS22+CS26+CS30+CS34+CS38+CS42+CS46+CS50+CS54+CS58+CS62+CS66+CS70+CS74+CS78+CS82+CS86+CS90+CS94+CS98+CS102+CS106+CS110+CS114</f>
        <v>#REF!</v>
      </c>
      <c r="CT118" s="739" t="e">
        <f>CU118-CS118</f>
        <v>#REF!</v>
      </c>
      <c r="CU118" s="740" t="e">
        <f>CU18+CU22+CU26+CU30+CU34+CU38+CU42+CU46+CU50+CU54+CU58+CU62+CU66+CU70+CU74+CU78+CU82+CU86+CU90+CU94+CU98+CU102+CU106+CU110+CU114</f>
        <v>#REF!</v>
      </c>
      <c r="CV118" s="738" t="e">
        <f>IF(CY118&lt;&gt;0,CY118/$F117*100,0)</f>
        <v>#REF!</v>
      </c>
      <c r="CW118" s="738" t="e">
        <f>CW18+CW22+CW26+CW30+CW34+CW38+CW42+CW46+CW50+CW54+CW58+CW62+CW66+CW70+CW74+CW78+CW82+CW86+CW90+CW94+CW98+CW102+CW106+CW110+CW114</f>
        <v>#REF!</v>
      </c>
      <c r="CX118" s="739" t="e">
        <f>CY118-CW118</f>
        <v>#REF!</v>
      </c>
      <c r="CY118" s="740" t="e">
        <f>CY18+CY22+CY26+CY30+CY34+CY38+CY42+CY46+CY50+CY54+CY58+CY62+CY66+CY70+CY74+CY78+CY82+CY86+CY90+CY94+CY98+CY102+CY106+CY110+CY114</f>
        <v>#REF!</v>
      </c>
      <c r="CZ118" s="738" t="e">
        <f>IF(DC118&lt;&gt;0,DC118/$F117*100,0)</f>
        <v>#REF!</v>
      </c>
      <c r="DA118" s="738" t="e">
        <f>DA18+DA22+DA26+DA30+DA34+DA38+DA42+DA46+DA50+DA54+DA58+DA62+DA66+DA70+DA74+DA78+DA82+DA86+DA90+DA94+DA98+DA102+DA106+DA110+DA114</f>
        <v>#REF!</v>
      </c>
      <c r="DB118" s="739" t="e">
        <f>DC118-DA118</f>
        <v>#REF!</v>
      </c>
      <c r="DC118" s="740" t="e">
        <f>DC18+DC22+DC26+DC30+DC34+DC38+DC42+DC46+DC50+DC54+DC58+DC62+DC66+DC70+DC74+DC78+DC82+DC86+DC90+DC94+DC98+DC102+DC106+DC110+DC114</f>
        <v>#REF!</v>
      </c>
      <c r="DD118" s="571"/>
      <c r="DE118" s="571"/>
      <c r="DF118" s="571"/>
      <c r="DG118" s="571"/>
      <c r="DH118" s="571"/>
      <c r="DI118" s="571"/>
      <c r="DJ118" s="571"/>
      <c r="DK118" s="571"/>
    </row>
    <row r="119" spans="2:115" ht="12.75" customHeight="1">
      <c r="B119" s="741"/>
      <c r="C119" s="742"/>
      <c r="D119" s="743" t="s">
        <v>683</v>
      </c>
      <c r="E119" s="744" t="s">
        <v>684</v>
      </c>
      <c r="F119" s="745"/>
      <c r="G119" s="746"/>
      <c r="H119" s="746"/>
      <c r="I119" s="746"/>
      <c r="J119" s="746"/>
      <c r="K119" s="747"/>
      <c r="L119" s="748" t="e">
        <f>IF($F115&lt;&gt;0,ROUND(O118/$F115*100,4),0)</f>
        <v>#REF!</v>
      </c>
      <c r="M119" s="749"/>
      <c r="N119" s="750"/>
      <c r="O119" s="751"/>
      <c r="P119" s="748" t="e">
        <f>IF($F115&lt;&gt;0,ROUND(S118/$F115*100,4),0)</f>
        <v>#REF!</v>
      </c>
      <c r="Q119" s="749"/>
      <c r="R119" s="750"/>
      <c r="S119" s="751"/>
      <c r="T119" s="748" t="e">
        <f>IF($F115&lt;&gt;0,ROUND(W118/$F115*100,4),0)</f>
        <v>#REF!</v>
      </c>
      <c r="U119" s="749"/>
      <c r="V119" s="750"/>
      <c r="W119" s="751"/>
      <c r="X119" s="748" t="e">
        <f>IF($F115&lt;&gt;0,ROUND(AA118/$F115*100,4),0)</f>
        <v>#REF!</v>
      </c>
      <c r="Y119" s="749"/>
      <c r="Z119" s="750"/>
      <c r="AA119" s="751"/>
      <c r="AB119" s="748" t="e">
        <f>IF($F115&lt;&gt;0,ROUND(AE118/$F115*100,4),0)</f>
        <v>#REF!</v>
      </c>
      <c r="AC119" s="749"/>
      <c r="AD119" s="750"/>
      <c r="AE119" s="751"/>
      <c r="AF119" s="748" t="e">
        <f>IF($F115&lt;&gt;0,ROUND(AI118/$F115*100,4),0)</f>
        <v>#REF!</v>
      </c>
      <c r="AG119" s="749"/>
      <c r="AH119" s="750"/>
      <c r="AI119" s="751"/>
      <c r="AJ119" s="748" t="e">
        <f>IF($F115&lt;&gt;0,ROUND(AM118/$F115*100,4),0)</f>
        <v>#REF!</v>
      </c>
      <c r="AK119" s="749"/>
      <c r="AL119" s="750"/>
      <c r="AM119" s="751"/>
      <c r="AN119" s="748" t="e">
        <f>IF($F115&lt;&gt;0,ROUND(AQ118/$F115*100,4),0)</f>
        <v>#REF!</v>
      </c>
      <c r="AO119" s="749"/>
      <c r="AP119" s="750"/>
      <c r="AQ119" s="751"/>
      <c r="AR119" s="748" t="e">
        <f>IF($F115&lt;&gt;0,ROUND(AU118/$F115*100,4),0)</f>
        <v>#REF!</v>
      </c>
      <c r="AS119" s="749"/>
      <c r="AT119" s="750"/>
      <c r="AU119" s="751"/>
      <c r="AV119" s="748" t="e">
        <f>IF($F115&lt;&gt;0,ROUND(AY118/$F115*100,4),0)</f>
        <v>#REF!</v>
      </c>
      <c r="AW119" s="749"/>
      <c r="AX119" s="750"/>
      <c r="AY119" s="751"/>
      <c r="AZ119" s="748" t="e">
        <f>IF($F115&lt;&gt;0,ROUND(BC118/$F115*100,4),0)</f>
        <v>#REF!</v>
      </c>
      <c r="BA119" s="749"/>
      <c r="BB119" s="750"/>
      <c r="BC119" s="751"/>
      <c r="BD119" s="748" t="e">
        <f>IF($F115&lt;&gt;0,ROUND(BG118/$F115*100,4),0)</f>
        <v>#REF!</v>
      </c>
      <c r="BE119" s="749"/>
      <c r="BF119" s="750"/>
      <c r="BG119" s="751"/>
      <c r="BH119" s="748" t="e">
        <f>IF($F115&lt;&gt;0,ROUND(BK118/$F115*100,4),0)</f>
        <v>#REF!</v>
      </c>
      <c r="BI119" s="749"/>
      <c r="BJ119" s="750"/>
      <c r="BK119" s="751"/>
      <c r="BL119" s="748" t="e">
        <f>IF($F115&lt;&gt;0,ROUND(BO118/$F115*100,4),0)</f>
        <v>#REF!</v>
      </c>
      <c r="BM119" s="749"/>
      <c r="BN119" s="750"/>
      <c r="BO119" s="751"/>
      <c r="BP119" s="748" t="e">
        <f>IF($F115&lt;&gt;0,ROUND(BS118/$F115*100,4),0)</f>
        <v>#REF!</v>
      </c>
      <c r="BQ119" s="749"/>
      <c r="BR119" s="750"/>
      <c r="BS119" s="751"/>
      <c r="BT119" s="748" t="e">
        <f>IF($F115&lt;&gt;0,ROUND(BW118/$F115*100,4),0)</f>
        <v>#REF!</v>
      </c>
      <c r="BU119" s="749"/>
      <c r="BV119" s="750"/>
      <c r="BW119" s="751"/>
      <c r="BX119" s="748" t="e">
        <f>IF($F115&lt;&gt;0,ROUND(CA118/$F115*100,4),0)</f>
        <v>#REF!</v>
      </c>
      <c r="BY119" s="749"/>
      <c r="BZ119" s="750"/>
      <c r="CA119" s="751"/>
      <c r="CB119" s="748" t="e">
        <f>IF($F115&lt;&gt;0,ROUND(CE118/$F115*100,4),0)</f>
        <v>#REF!</v>
      </c>
      <c r="CC119" s="749"/>
      <c r="CD119" s="750"/>
      <c r="CE119" s="751"/>
      <c r="CF119" s="748" t="e">
        <f>IF($F115&lt;&gt;0,ROUND(CI118/$F115*100,4),0)</f>
        <v>#REF!</v>
      </c>
      <c r="CG119" s="749"/>
      <c r="CH119" s="750"/>
      <c r="CI119" s="751"/>
      <c r="CJ119" s="748" t="e">
        <f>IF($F115&lt;&gt;0,ROUND(CM118/$F115*100,4),0)</f>
        <v>#REF!</v>
      </c>
      <c r="CK119" s="749"/>
      <c r="CL119" s="750"/>
      <c r="CM119" s="751"/>
      <c r="CN119" s="748" t="e">
        <f>IF($F115&lt;&gt;0,ROUND(CQ118/$F115*100,4),0)</f>
        <v>#REF!</v>
      </c>
      <c r="CO119" s="749"/>
      <c r="CP119" s="750"/>
      <c r="CQ119" s="751"/>
      <c r="CR119" s="748" t="e">
        <f>IF($F115&lt;&gt;0,ROUND(CU118/$F115*100,4),0)</f>
        <v>#REF!</v>
      </c>
      <c r="CS119" s="749"/>
      <c r="CT119" s="750"/>
      <c r="CU119" s="751"/>
      <c r="CV119" s="748" t="e">
        <f>IF($F115&lt;&gt;0,ROUND(CY118/$F115*100,4),0)</f>
        <v>#REF!</v>
      </c>
      <c r="CW119" s="749"/>
      <c r="CX119" s="750"/>
      <c r="CY119" s="751"/>
      <c r="CZ119" s="748" t="e">
        <f>IF($F115&lt;&gt;0,ROUND(DC118/$F115*100,4),0)</f>
        <v>#REF!</v>
      </c>
      <c r="DA119" s="749"/>
      <c r="DB119" s="750"/>
      <c r="DC119" s="751"/>
      <c r="DD119" s="571"/>
      <c r="DE119" s="571"/>
      <c r="DF119" s="571"/>
      <c r="DG119" s="571"/>
      <c r="DH119" s="571"/>
      <c r="DI119" s="571"/>
      <c r="DJ119" s="571"/>
      <c r="DK119" s="571"/>
    </row>
    <row r="120" spans="2:115" ht="3.75" customHeight="1">
      <c r="B120" s="752"/>
      <c r="C120" s="753"/>
      <c r="D120" s="753"/>
      <c r="E120" s="753"/>
      <c r="F120" s="754"/>
      <c r="G120" s="755"/>
      <c r="H120" s="755"/>
      <c r="I120" s="755"/>
      <c r="J120" s="755"/>
      <c r="K120" s="756"/>
      <c r="L120" s="757"/>
      <c r="M120" s="757"/>
      <c r="N120" s="757"/>
      <c r="O120" s="757"/>
      <c r="P120" s="757"/>
      <c r="Q120" s="757"/>
      <c r="R120" s="757"/>
      <c r="S120" s="757"/>
      <c r="T120" s="757"/>
      <c r="U120" s="757"/>
      <c r="V120" s="757"/>
      <c r="W120" s="757"/>
      <c r="X120" s="757"/>
      <c r="Y120" s="757"/>
      <c r="Z120" s="757"/>
      <c r="AA120" s="757"/>
      <c r="AB120" s="757"/>
      <c r="AC120" s="757"/>
      <c r="AD120" s="757"/>
      <c r="AE120" s="757"/>
      <c r="AF120" s="757"/>
      <c r="AG120" s="757"/>
      <c r="AH120" s="757"/>
      <c r="AI120" s="757"/>
      <c r="AJ120" s="757"/>
      <c r="AK120" s="757"/>
      <c r="AL120" s="757"/>
      <c r="AM120" s="757"/>
      <c r="AN120" s="757"/>
      <c r="AO120" s="757"/>
      <c r="AP120" s="757"/>
      <c r="AQ120" s="757"/>
      <c r="AR120" s="757"/>
      <c r="AS120" s="757"/>
      <c r="AT120" s="757"/>
      <c r="AU120" s="757"/>
      <c r="AV120" s="757"/>
      <c r="AW120" s="757"/>
      <c r="AX120" s="757"/>
      <c r="AY120" s="757"/>
      <c r="AZ120" s="757"/>
      <c r="BA120" s="757"/>
      <c r="BB120" s="757"/>
      <c r="BC120" s="757"/>
      <c r="BD120" s="757"/>
      <c r="BE120" s="757"/>
      <c r="BF120" s="757"/>
      <c r="BG120" s="757"/>
      <c r="BH120" s="757"/>
      <c r="BI120" s="757"/>
      <c r="BJ120" s="757"/>
      <c r="BK120" s="757"/>
      <c r="BL120" s="757"/>
      <c r="BM120" s="757"/>
      <c r="BN120" s="757"/>
      <c r="BO120" s="757"/>
      <c r="BP120" s="757"/>
      <c r="BQ120" s="757"/>
      <c r="BR120" s="757"/>
      <c r="BS120" s="757"/>
      <c r="BT120" s="757"/>
      <c r="BU120" s="757"/>
      <c r="BV120" s="757"/>
      <c r="BW120" s="757"/>
      <c r="BX120" s="757"/>
      <c r="BY120" s="757"/>
      <c r="BZ120" s="757"/>
      <c r="CA120" s="757"/>
      <c r="CB120" s="757"/>
      <c r="CC120" s="757"/>
      <c r="CD120" s="757"/>
      <c r="CE120" s="757"/>
      <c r="CF120" s="757"/>
      <c r="CG120" s="757"/>
      <c r="CH120" s="757"/>
      <c r="CI120" s="757"/>
      <c r="CJ120" s="757"/>
      <c r="CK120" s="757"/>
      <c r="CL120" s="757"/>
      <c r="CM120" s="757"/>
      <c r="CN120" s="757"/>
      <c r="CO120" s="757"/>
      <c r="CP120" s="757"/>
      <c r="CQ120" s="757"/>
      <c r="CR120" s="757"/>
      <c r="CS120" s="757"/>
      <c r="CT120" s="757"/>
      <c r="CU120" s="757"/>
      <c r="CV120" s="757"/>
      <c r="CW120" s="757"/>
      <c r="CX120" s="757"/>
      <c r="CY120" s="757"/>
      <c r="CZ120" s="757"/>
      <c r="DA120" s="757"/>
      <c r="DB120" s="757"/>
      <c r="DC120" s="757"/>
      <c r="DD120" s="571"/>
      <c r="DE120" s="571"/>
      <c r="DF120" s="571"/>
      <c r="DG120" s="571"/>
      <c r="DH120" s="571"/>
      <c r="DI120" s="571"/>
      <c r="DJ120" s="571"/>
      <c r="DK120" s="571"/>
    </row>
    <row r="121" spans="2:115" ht="12.75" customHeight="1">
      <c r="B121" s="758" t="s">
        <v>685</v>
      </c>
      <c r="C121" s="759" t="s">
        <v>686</v>
      </c>
      <c r="D121" s="760"/>
      <c r="E121" s="761"/>
      <c r="F121" s="637" t="e">
        <f>F115-F117-F123</f>
        <v>#REF!</v>
      </c>
      <c r="G121" s="638" t="e">
        <f>IF(F121=0,0,F121/F$115)</f>
        <v>#REF!</v>
      </c>
      <c r="H121" s="762"/>
      <c r="I121" s="763"/>
      <c r="J121" s="763"/>
      <c r="K121" s="763"/>
      <c r="L121" s="764"/>
      <c r="M121" s="765"/>
      <c r="N121" s="765"/>
      <c r="O121" s="766"/>
      <c r="P121" s="764"/>
      <c r="Q121" s="764"/>
      <c r="R121" s="764"/>
      <c r="S121" s="767"/>
      <c r="T121" s="764"/>
      <c r="U121" s="764"/>
      <c r="V121" s="764"/>
      <c r="W121" s="767"/>
      <c r="X121" s="764"/>
      <c r="Y121" s="764"/>
      <c r="Z121" s="764"/>
      <c r="AA121" s="767"/>
      <c r="AB121" s="764"/>
      <c r="AC121" s="764"/>
      <c r="AD121" s="764"/>
      <c r="AE121" s="767"/>
      <c r="AF121" s="764"/>
      <c r="AG121" s="764"/>
      <c r="AH121" s="764"/>
      <c r="AI121" s="767"/>
      <c r="AJ121" s="764"/>
      <c r="AK121" s="764"/>
      <c r="AL121" s="764"/>
      <c r="AM121" s="767"/>
      <c r="AN121" s="764"/>
      <c r="AO121" s="764"/>
      <c r="AP121" s="764"/>
      <c r="AQ121" s="767"/>
      <c r="AR121" s="764"/>
      <c r="AS121" s="764"/>
      <c r="AT121" s="764"/>
      <c r="AU121" s="767"/>
      <c r="AV121" s="764"/>
      <c r="AW121" s="764"/>
      <c r="AX121" s="764"/>
      <c r="AY121" s="767"/>
      <c r="AZ121" s="764"/>
      <c r="BA121" s="764"/>
      <c r="BB121" s="764"/>
      <c r="BC121" s="767"/>
      <c r="BD121" s="764"/>
      <c r="BE121" s="764"/>
      <c r="BF121" s="764"/>
      <c r="BG121" s="767"/>
      <c r="BH121" s="764"/>
      <c r="BI121" s="764"/>
      <c r="BJ121" s="764"/>
      <c r="BK121" s="767"/>
      <c r="BL121" s="764"/>
      <c r="BM121" s="764"/>
      <c r="BN121" s="764"/>
      <c r="BO121" s="767"/>
      <c r="BP121" s="764"/>
      <c r="BQ121" s="764"/>
      <c r="BR121" s="764"/>
      <c r="BS121" s="767"/>
      <c r="BT121" s="764"/>
      <c r="BU121" s="764"/>
      <c r="BV121" s="764"/>
      <c r="BW121" s="767"/>
      <c r="BX121" s="764"/>
      <c r="BY121" s="764"/>
      <c r="BZ121" s="764"/>
      <c r="CA121" s="767"/>
      <c r="CB121" s="764"/>
      <c r="CC121" s="764"/>
      <c r="CD121" s="764"/>
      <c r="CE121" s="767"/>
      <c r="CF121" s="764"/>
      <c r="CG121" s="764"/>
      <c r="CH121" s="764"/>
      <c r="CI121" s="767"/>
      <c r="CJ121" s="764"/>
      <c r="CK121" s="764"/>
      <c r="CL121" s="764"/>
      <c r="CM121" s="767"/>
      <c r="CN121" s="764"/>
      <c r="CO121" s="764"/>
      <c r="CP121" s="764"/>
      <c r="CQ121" s="767"/>
      <c r="CR121" s="764"/>
      <c r="CS121" s="764"/>
      <c r="CT121" s="764"/>
      <c r="CU121" s="767"/>
      <c r="CV121" s="764"/>
      <c r="CW121" s="764"/>
      <c r="CX121" s="764"/>
      <c r="CY121" s="767"/>
      <c r="CZ121" s="764"/>
      <c r="DA121" s="764"/>
      <c r="DB121" s="764"/>
      <c r="DC121" s="767"/>
      <c r="DD121" s="571"/>
      <c r="DE121" s="571"/>
      <c r="DF121" s="571"/>
      <c r="DG121" s="571"/>
      <c r="DH121" s="571"/>
      <c r="DI121" s="571"/>
      <c r="DJ121" s="571"/>
      <c r="DK121" s="571"/>
    </row>
    <row r="122" spans="2:115" ht="3.75" customHeight="1">
      <c r="B122" s="768"/>
      <c r="C122" s="769"/>
      <c r="D122" s="769"/>
      <c r="E122" s="770"/>
      <c r="F122" s="771"/>
      <c r="G122" s="772"/>
      <c r="H122" s="772"/>
      <c r="I122" s="772"/>
      <c r="J122" s="772"/>
      <c r="K122" s="772"/>
      <c r="L122" s="773"/>
      <c r="M122" s="771"/>
      <c r="N122" s="771"/>
      <c r="O122" s="774"/>
      <c r="P122" s="773"/>
      <c r="Q122" s="773"/>
      <c r="R122" s="773"/>
      <c r="S122" s="773"/>
      <c r="T122" s="773"/>
      <c r="U122" s="773"/>
      <c r="V122" s="773"/>
      <c r="W122" s="773"/>
      <c r="X122" s="773"/>
      <c r="Y122" s="773"/>
      <c r="Z122" s="773"/>
      <c r="AA122" s="773"/>
      <c r="AB122" s="773"/>
      <c r="AC122" s="773"/>
      <c r="AD122" s="773"/>
      <c r="AE122" s="773"/>
      <c r="AF122" s="773"/>
      <c r="AG122" s="773"/>
      <c r="AH122" s="773"/>
      <c r="AI122" s="773"/>
      <c r="AJ122" s="773"/>
      <c r="AK122" s="773"/>
      <c r="AL122" s="773"/>
      <c r="AM122" s="773"/>
      <c r="AN122" s="773"/>
      <c r="AO122" s="773"/>
      <c r="AP122" s="773"/>
      <c r="AQ122" s="773"/>
      <c r="AR122" s="773"/>
      <c r="AS122" s="773"/>
      <c r="AT122" s="773"/>
      <c r="AU122" s="773"/>
      <c r="AV122" s="773"/>
      <c r="AW122" s="773"/>
      <c r="AX122" s="773"/>
      <c r="AY122" s="773"/>
      <c r="AZ122" s="773"/>
      <c r="BA122" s="773"/>
      <c r="BB122" s="773"/>
      <c r="BC122" s="773"/>
      <c r="BD122" s="773"/>
      <c r="BE122" s="773"/>
      <c r="BF122" s="773"/>
      <c r="BG122" s="773"/>
      <c r="BH122" s="773"/>
      <c r="BI122" s="773"/>
      <c r="BJ122" s="773"/>
      <c r="BK122" s="773"/>
      <c r="BL122" s="773"/>
      <c r="BM122" s="773"/>
      <c r="BN122" s="773"/>
      <c r="BO122" s="773"/>
      <c r="BP122" s="773"/>
      <c r="BQ122" s="773"/>
      <c r="BR122" s="773"/>
      <c r="BS122" s="773"/>
      <c r="BT122" s="773"/>
      <c r="BU122" s="773"/>
      <c r="BV122" s="773"/>
      <c r="BW122" s="773"/>
      <c r="BX122" s="773"/>
      <c r="BY122" s="773"/>
      <c r="BZ122" s="773"/>
      <c r="CA122" s="773"/>
      <c r="CB122" s="773"/>
      <c r="CC122" s="773"/>
      <c r="CD122" s="773"/>
      <c r="CE122" s="773"/>
      <c r="CF122" s="773"/>
      <c r="CG122" s="773"/>
      <c r="CH122" s="773"/>
      <c r="CI122" s="773"/>
      <c r="CJ122" s="773"/>
      <c r="CK122" s="773"/>
      <c r="CL122" s="773"/>
      <c r="CM122" s="773"/>
      <c r="CN122" s="773"/>
      <c r="CO122" s="773"/>
      <c r="CP122" s="773"/>
      <c r="CQ122" s="773"/>
      <c r="CR122" s="773"/>
      <c r="CS122" s="773"/>
      <c r="CT122" s="773"/>
      <c r="CU122" s="773"/>
      <c r="CV122" s="773"/>
      <c r="CW122" s="773"/>
      <c r="CX122" s="773"/>
      <c r="CY122" s="773"/>
      <c r="CZ122" s="773"/>
      <c r="DA122" s="773"/>
      <c r="DB122" s="773"/>
      <c r="DC122" s="773"/>
      <c r="DD122" s="571"/>
      <c r="DE122" s="571"/>
      <c r="DF122" s="571"/>
      <c r="DG122" s="571"/>
      <c r="DH122" s="571"/>
      <c r="DI122" s="571"/>
      <c r="DJ122" s="571"/>
      <c r="DK122" s="571"/>
    </row>
    <row r="123" spans="2:115" ht="12.75" customHeight="1">
      <c r="B123" s="775" t="s">
        <v>687</v>
      </c>
      <c r="C123" s="760" t="s">
        <v>688</v>
      </c>
      <c r="D123" s="760"/>
      <c r="E123" s="776"/>
      <c r="F123" s="568"/>
      <c r="G123" s="777"/>
      <c r="H123" s="763"/>
      <c r="I123" s="763"/>
      <c r="J123" s="763"/>
      <c r="K123" s="763"/>
      <c r="L123" s="764"/>
      <c r="M123" s="765"/>
      <c r="N123" s="765"/>
      <c r="O123" s="766"/>
      <c r="P123" s="764"/>
      <c r="Q123" s="764"/>
      <c r="R123" s="764"/>
      <c r="S123" s="767"/>
      <c r="T123" s="764"/>
      <c r="U123" s="764"/>
      <c r="V123" s="764"/>
      <c r="W123" s="767"/>
      <c r="X123" s="764"/>
      <c r="Y123" s="764"/>
      <c r="Z123" s="764"/>
      <c r="AA123" s="767"/>
      <c r="AB123" s="764"/>
      <c r="AC123" s="764"/>
      <c r="AD123" s="764"/>
      <c r="AE123" s="767"/>
      <c r="AF123" s="764"/>
      <c r="AG123" s="764"/>
      <c r="AH123" s="764"/>
      <c r="AI123" s="767"/>
      <c r="AJ123" s="764"/>
      <c r="AK123" s="764"/>
      <c r="AL123" s="764"/>
      <c r="AM123" s="767"/>
      <c r="AN123" s="764"/>
      <c r="AO123" s="764"/>
      <c r="AP123" s="764"/>
      <c r="AQ123" s="767"/>
      <c r="AR123" s="764"/>
      <c r="AS123" s="764"/>
      <c r="AT123" s="764"/>
      <c r="AU123" s="767"/>
      <c r="AV123" s="764"/>
      <c r="AW123" s="764"/>
      <c r="AX123" s="764"/>
      <c r="AY123" s="767"/>
      <c r="AZ123" s="764"/>
      <c r="BA123" s="764"/>
      <c r="BB123" s="764"/>
      <c r="BC123" s="767"/>
      <c r="BD123" s="764"/>
      <c r="BE123" s="764"/>
      <c r="BF123" s="764"/>
      <c r="BG123" s="767"/>
      <c r="BH123" s="764"/>
      <c r="BI123" s="764"/>
      <c r="BJ123" s="764"/>
      <c r="BK123" s="767"/>
      <c r="BL123" s="764"/>
      <c r="BM123" s="764"/>
      <c r="BN123" s="764"/>
      <c r="BO123" s="767"/>
      <c r="BP123" s="764"/>
      <c r="BQ123" s="764"/>
      <c r="BR123" s="764"/>
      <c r="BS123" s="767"/>
      <c r="BT123" s="764"/>
      <c r="BU123" s="764"/>
      <c r="BV123" s="764"/>
      <c r="BW123" s="767"/>
      <c r="BX123" s="764"/>
      <c r="BY123" s="764"/>
      <c r="BZ123" s="764"/>
      <c r="CA123" s="767"/>
      <c r="CB123" s="764"/>
      <c r="CC123" s="764"/>
      <c r="CD123" s="764"/>
      <c r="CE123" s="767"/>
      <c r="CF123" s="764"/>
      <c r="CG123" s="764"/>
      <c r="CH123" s="764"/>
      <c r="CI123" s="767"/>
      <c r="CJ123" s="764"/>
      <c r="CK123" s="764"/>
      <c r="CL123" s="764"/>
      <c r="CM123" s="767"/>
      <c r="CN123" s="764"/>
      <c r="CO123" s="764"/>
      <c r="CP123" s="764"/>
      <c r="CQ123" s="767"/>
      <c r="CR123" s="764"/>
      <c r="CS123" s="764"/>
      <c r="CT123" s="764"/>
      <c r="CU123" s="767"/>
      <c r="CV123" s="764"/>
      <c r="CW123" s="764"/>
      <c r="CX123" s="764"/>
      <c r="CY123" s="767"/>
      <c r="CZ123" s="764"/>
      <c r="DA123" s="764"/>
      <c r="DB123" s="764"/>
      <c r="DC123" s="767"/>
      <c r="DD123" s="571"/>
      <c r="DE123" s="571"/>
      <c r="DF123" s="571"/>
      <c r="DG123" s="571"/>
      <c r="DH123" s="571"/>
      <c r="DI123" s="571"/>
      <c r="DJ123" s="571"/>
      <c r="DK123" s="571"/>
    </row>
    <row r="124" spans="2:115" ht="3.75" customHeight="1">
      <c r="B124" s="768"/>
      <c r="C124" s="769"/>
      <c r="D124" s="769"/>
      <c r="E124" s="770"/>
      <c r="F124" s="771"/>
      <c r="G124" s="772"/>
      <c r="H124" s="772"/>
      <c r="I124" s="772"/>
      <c r="J124" s="772"/>
      <c r="K124" s="772"/>
      <c r="L124" s="773"/>
      <c r="M124" s="771"/>
      <c r="N124" s="771"/>
      <c r="O124" s="771"/>
      <c r="P124" s="773"/>
      <c r="Q124" s="773"/>
      <c r="R124" s="773"/>
      <c r="S124" s="773"/>
      <c r="T124" s="773"/>
      <c r="U124" s="773"/>
      <c r="V124" s="773"/>
      <c r="W124" s="773"/>
      <c r="X124" s="773"/>
      <c r="Y124" s="773"/>
      <c r="Z124" s="773"/>
      <c r="AA124" s="773"/>
      <c r="AB124" s="773"/>
      <c r="AC124" s="773"/>
      <c r="AD124" s="773"/>
      <c r="AE124" s="773"/>
      <c r="AF124" s="773"/>
      <c r="AG124" s="773"/>
      <c r="AH124" s="773"/>
      <c r="AI124" s="773"/>
      <c r="AJ124" s="773"/>
      <c r="AK124" s="773"/>
      <c r="AL124" s="773"/>
      <c r="AM124" s="773"/>
      <c r="AN124" s="773"/>
      <c r="AO124" s="773"/>
      <c r="AP124" s="773"/>
      <c r="AQ124" s="773"/>
      <c r="AR124" s="773"/>
      <c r="AS124" s="773"/>
      <c r="AT124" s="773"/>
      <c r="AU124" s="773"/>
      <c r="AV124" s="773"/>
      <c r="AW124" s="773"/>
      <c r="AX124" s="773"/>
      <c r="AY124" s="773"/>
      <c r="AZ124" s="773"/>
      <c r="BA124" s="773"/>
      <c r="BB124" s="773"/>
      <c r="BC124" s="773"/>
      <c r="BD124" s="773"/>
      <c r="BE124" s="773"/>
      <c r="BF124" s="773"/>
      <c r="BG124" s="773"/>
      <c r="BH124" s="773"/>
      <c r="BI124" s="773"/>
      <c r="BJ124" s="773"/>
      <c r="BK124" s="773"/>
      <c r="BL124" s="773"/>
      <c r="BM124" s="773"/>
      <c r="BN124" s="773"/>
      <c r="BO124" s="773"/>
      <c r="BP124" s="773"/>
      <c r="BQ124" s="773"/>
      <c r="BR124" s="773"/>
      <c r="BS124" s="773"/>
      <c r="BT124" s="773"/>
      <c r="BU124" s="773"/>
      <c r="BV124" s="773"/>
      <c r="BW124" s="773"/>
      <c r="BX124" s="773"/>
      <c r="BY124" s="773"/>
      <c r="BZ124" s="773"/>
      <c r="CA124" s="773"/>
      <c r="CB124" s="773"/>
      <c r="CC124" s="773"/>
      <c r="CD124" s="773"/>
      <c r="CE124" s="773"/>
      <c r="CF124" s="773"/>
      <c r="CG124" s="773"/>
      <c r="CH124" s="773"/>
      <c r="CI124" s="773"/>
      <c r="CJ124" s="773"/>
      <c r="CK124" s="773"/>
      <c r="CL124" s="773"/>
      <c r="CM124" s="773"/>
      <c r="CN124" s="773"/>
      <c r="CO124" s="773"/>
      <c r="CP124" s="773"/>
      <c r="CQ124" s="773"/>
      <c r="CR124" s="773"/>
      <c r="CS124" s="773"/>
      <c r="CT124" s="773"/>
      <c r="CU124" s="773"/>
      <c r="CV124" s="773"/>
      <c r="CW124" s="773"/>
      <c r="CX124" s="773"/>
      <c r="CY124" s="773"/>
      <c r="CZ124" s="773"/>
      <c r="DA124" s="773"/>
      <c r="DB124" s="773"/>
      <c r="DC124" s="773"/>
      <c r="DD124" s="571"/>
      <c r="DE124" s="571"/>
      <c r="DF124" s="571"/>
      <c r="DG124" s="571"/>
      <c r="DH124" s="571"/>
      <c r="DI124" s="571"/>
      <c r="DJ124" s="571"/>
      <c r="DK124" s="571"/>
    </row>
    <row r="125" spans="2:115" ht="12.75" customHeight="1">
      <c r="B125" s="778" t="s">
        <v>687</v>
      </c>
      <c r="C125" s="779" t="s">
        <v>689</v>
      </c>
      <c r="D125" s="780"/>
      <c r="E125" s="781" t="s">
        <v>690</v>
      </c>
      <c r="F125" s="782"/>
      <c r="G125" s="783"/>
      <c r="H125" s="784"/>
      <c r="I125" s="785"/>
      <c r="J125" s="785"/>
      <c r="K125" s="785"/>
      <c r="L125" s="786"/>
      <c r="M125" s="787"/>
      <c r="N125" s="788"/>
      <c r="O125" s="789"/>
      <c r="P125" s="786"/>
      <c r="Q125" s="787"/>
      <c r="R125" s="788"/>
      <c r="S125" s="789"/>
      <c r="T125" s="786"/>
      <c r="U125" s="787"/>
      <c r="V125" s="787"/>
      <c r="W125" s="790">
        <f>S125</f>
        <v>0</v>
      </c>
      <c r="X125" s="786"/>
      <c r="Y125" s="787"/>
      <c r="Z125" s="787"/>
      <c r="AA125" s="790">
        <f>W125</f>
        <v>0</v>
      </c>
      <c r="AB125" s="786"/>
      <c r="AC125" s="787"/>
      <c r="AD125" s="787"/>
      <c r="AE125" s="790">
        <f>AA125</f>
        <v>0</v>
      </c>
      <c r="AF125" s="786"/>
      <c r="AG125" s="787"/>
      <c r="AH125" s="787"/>
      <c r="AI125" s="790">
        <f>AE125</f>
        <v>0</v>
      </c>
      <c r="AJ125" s="786"/>
      <c r="AK125" s="787"/>
      <c r="AL125" s="787"/>
      <c r="AM125" s="790">
        <f>AI125</f>
        <v>0</v>
      </c>
      <c r="AN125" s="786"/>
      <c r="AO125" s="787"/>
      <c r="AP125" s="787"/>
      <c r="AQ125" s="790">
        <f>AM125</f>
        <v>0</v>
      </c>
      <c r="AR125" s="786"/>
      <c r="AS125" s="787"/>
      <c r="AT125" s="787"/>
      <c r="AU125" s="790">
        <f>AQ125</f>
        <v>0</v>
      </c>
      <c r="AV125" s="786"/>
      <c r="AW125" s="787"/>
      <c r="AX125" s="787"/>
      <c r="AY125" s="790">
        <f>AU125</f>
        <v>0</v>
      </c>
      <c r="AZ125" s="786"/>
      <c r="BA125" s="787"/>
      <c r="BB125" s="787"/>
      <c r="BC125" s="790">
        <f>AY125</f>
        <v>0</v>
      </c>
      <c r="BD125" s="786"/>
      <c r="BE125" s="787"/>
      <c r="BF125" s="787"/>
      <c r="BG125" s="790">
        <f>BC125</f>
        <v>0</v>
      </c>
      <c r="BH125" s="786"/>
      <c r="BI125" s="787"/>
      <c r="BJ125" s="787"/>
      <c r="BK125" s="790">
        <f>BG125</f>
        <v>0</v>
      </c>
      <c r="BL125" s="786"/>
      <c r="BM125" s="787"/>
      <c r="BN125" s="787"/>
      <c r="BO125" s="790">
        <f>BK125</f>
        <v>0</v>
      </c>
      <c r="BP125" s="786"/>
      <c r="BQ125" s="787"/>
      <c r="BR125" s="787"/>
      <c r="BS125" s="790">
        <f>BO125</f>
        <v>0</v>
      </c>
      <c r="BT125" s="786"/>
      <c r="BU125" s="787"/>
      <c r="BV125" s="787"/>
      <c r="BW125" s="790">
        <f>BS125</f>
        <v>0</v>
      </c>
      <c r="BX125" s="786"/>
      <c r="BY125" s="787"/>
      <c r="BZ125" s="787"/>
      <c r="CA125" s="790">
        <f>BW125</f>
        <v>0</v>
      </c>
      <c r="CB125" s="786"/>
      <c r="CC125" s="787"/>
      <c r="CD125" s="787"/>
      <c r="CE125" s="790">
        <f>CA125</f>
        <v>0</v>
      </c>
      <c r="CF125" s="786"/>
      <c r="CG125" s="787"/>
      <c r="CH125" s="787"/>
      <c r="CI125" s="790">
        <f>CE125</f>
        <v>0</v>
      </c>
      <c r="CJ125" s="786"/>
      <c r="CK125" s="787"/>
      <c r="CL125" s="787"/>
      <c r="CM125" s="790">
        <f>CI125</f>
        <v>0</v>
      </c>
      <c r="CN125" s="786"/>
      <c r="CO125" s="787"/>
      <c r="CP125" s="787"/>
      <c r="CQ125" s="790">
        <f>CM125</f>
        <v>0</v>
      </c>
      <c r="CR125" s="786"/>
      <c r="CS125" s="787"/>
      <c r="CT125" s="787"/>
      <c r="CU125" s="790">
        <f>CQ125</f>
        <v>0</v>
      </c>
      <c r="CV125" s="786"/>
      <c r="CW125" s="787"/>
      <c r="CX125" s="787"/>
      <c r="CY125" s="790">
        <f>CU125</f>
        <v>0</v>
      </c>
      <c r="CZ125" s="786"/>
      <c r="DA125" s="787"/>
      <c r="DB125" s="787"/>
      <c r="DC125" s="790">
        <f>CY125</f>
        <v>0</v>
      </c>
      <c r="DD125" s="571"/>
      <c r="DE125" s="571"/>
      <c r="DF125" s="571"/>
      <c r="DG125" s="571"/>
      <c r="DH125" s="571"/>
      <c r="DI125" s="571"/>
      <c r="DJ125" s="571"/>
      <c r="DK125" s="571"/>
    </row>
    <row r="126" spans="2:115" ht="12.75" customHeight="1">
      <c r="B126" s="791"/>
      <c r="C126" s="792"/>
      <c r="D126" s="793"/>
      <c r="E126" s="794" t="s">
        <v>691</v>
      </c>
      <c r="F126" s="795"/>
      <c r="G126" s="796"/>
      <c r="H126" s="797"/>
      <c r="I126" s="798"/>
      <c r="J126" s="798"/>
      <c r="K126" s="798"/>
      <c r="L126" s="799"/>
      <c r="M126" s="800"/>
      <c r="N126" s="801"/>
      <c r="O126" s="802">
        <f>O125</f>
        <v>0</v>
      </c>
      <c r="P126" s="799"/>
      <c r="Q126" s="800"/>
      <c r="R126" s="801"/>
      <c r="S126" s="802">
        <f>S125+O126</f>
        <v>0</v>
      </c>
      <c r="T126" s="799"/>
      <c r="U126" s="800"/>
      <c r="V126" s="800"/>
      <c r="W126" s="802">
        <f>W125+S126</f>
        <v>0</v>
      </c>
      <c r="X126" s="799"/>
      <c r="Y126" s="800"/>
      <c r="Z126" s="800"/>
      <c r="AA126" s="802">
        <f>AA125+W126</f>
        <v>0</v>
      </c>
      <c r="AB126" s="799"/>
      <c r="AC126" s="800"/>
      <c r="AD126" s="800"/>
      <c r="AE126" s="802">
        <f>AE125+AA126</f>
        <v>0</v>
      </c>
      <c r="AF126" s="799"/>
      <c r="AG126" s="800"/>
      <c r="AH126" s="800"/>
      <c r="AI126" s="802">
        <f>AI125+AE126</f>
        <v>0</v>
      </c>
      <c r="AJ126" s="799"/>
      <c r="AK126" s="800"/>
      <c r="AL126" s="800"/>
      <c r="AM126" s="802">
        <f>AM125+AI126</f>
        <v>0</v>
      </c>
      <c r="AN126" s="799"/>
      <c r="AO126" s="800"/>
      <c r="AP126" s="800"/>
      <c r="AQ126" s="802">
        <f>AQ125+AM126</f>
        <v>0</v>
      </c>
      <c r="AR126" s="799"/>
      <c r="AS126" s="800"/>
      <c r="AT126" s="800"/>
      <c r="AU126" s="802">
        <f>AU125+AQ126</f>
        <v>0</v>
      </c>
      <c r="AV126" s="799"/>
      <c r="AW126" s="800"/>
      <c r="AX126" s="800"/>
      <c r="AY126" s="802">
        <f>AY125+AU126</f>
        <v>0</v>
      </c>
      <c r="AZ126" s="799"/>
      <c r="BA126" s="800"/>
      <c r="BB126" s="800"/>
      <c r="BC126" s="802">
        <f>BC125+AY126</f>
        <v>0</v>
      </c>
      <c r="BD126" s="799"/>
      <c r="BE126" s="800"/>
      <c r="BF126" s="800"/>
      <c r="BG126" s="802">
        <f>BG125+BC126</f>
        <v>0</v>
      </c>
      <c r="BH126" s="799"/>
      <c r="BI126" s="800"/>
      <c r="BJ126" s="800"/>
      <c r="BK126" s="802">
        <f>BK125+BG126</f>
        <v>0</v>
      </c>
      <c r="BL126" s="799"/>
      <c r="BM126" s="800"/>
      <c r="BN126" s="800"/>
      <c r="BO126" s="802">
        <f>BO125+BK126</f>
        <v>0</v>
      </c>
      <c r="BP126" s="799"/>
      <c r="BQ126" s="800"/>
      <c r="BR126" s="800"/>
      <c r="BS126" s="802">
        <f>BS125+BO126</f>
        <v>0</v>
      </c>
      <c r="BT126" s="799"/>
      <c r="BU126" s="800"/>
      <c r="BV126" s="800"/>
      <c r="BW126" s="802">
        <f>BW125+BS126</f>
        <v>0</v>
      </c>
      <c r="BX126" s="799"/>
      <c r="BY126" s="800"/>
      <c r="BZ126" s="800"/>
      <c r="CA126" s="802">
        <f>CA125+BW126</f>
        <v>0</v>
      </c>
      <c r="CB126" s="799"/>
      <c r="CC126" s="800"/>
      <c r="CD126" s="800"/>
      <c r="CE126" s="802">
        <f>CE125+CA126</f>
        <v>0</v>
      </c>
      <c r="CF126" s="799"/>
      <c r="CG126" s="800"/>
      <c r="CH126" s="800"/>
      <c r="CI126" s="802">
        <f>CI125+CE126</f>
        <v>0</v>
      </c>
      <c r="CJ126" s="799"/>
      <c r="CK126" s="800"/>
      <c r="CL126" s="800"/>
      <c r="CM126" s="802">
        <f>CM125+CI126</f>
        <v>0</v>
      </c>
      <c r="CN126" s="799"/>
      <c r="CO126" s="800"/>
      <c r="CP126" s="800"/>
      <c r="CQ126" s="802">
        <f>CQ125+CM126</f>
        <v>0</v>
      </c>
      <c r="CR126" s="799"/>
      <c r="CS126" s="800"/>
      <c r="CT126" s="800"/>
      <c r="CU126" s="802">
        <f>CU125+CQ126</f>
        <v>0</v>
      </c>
      <c r="CV126" s="799"/>
      <c r="CW126" s="800"/>
      <c r="CX126" s="800"/>
      <c r="CY126" s="802">
        <f>CY125+CU126</f>
        <v>0</v>
      </c>
      <c r="CZ126" s="799"/>
      <c r="DA126" s="800"/>
      <c r="DB126" s="800"/>
      <c r="DC126" s="802">
        <f>DC125+CY126</f>
        <v>0</v>
      </c>
      <c r="DD126" s="571"/>
      <c r="DE126" s="571"/>
      <c r="DF126" s="571"/>
      <c r="DG126" s="571"/>
      <c r="DH126" s="571"/>
      <c r="DI126" s="571"/>
      <c r="DJ126" s="571"/>
      <c r="DK126" s="571"/>
    </row>
    <row r="127" spans="2:115" s="803" customFormat="1" ht="3.75" customHeight="1">
      <c r="B127" s="804"/>
      <c r="C127" s="576"/>
      <c r="D127" s="576"/>
      <c r="E127" s="805"/>
      <c r="F127" s="805"/>
      <c r="G127" s="805"/>
      <c r="H127" s="805"/>
      <c r="I127" s="805"/>
      <c r="J127" s="805"/>
      <c r="K127" s="805"/>
      <c r="L127" s="805"/>
      <c r="M127" s="805"/>
      <c r="N127" s="805"/>
      <c r="O127" s="806"/>
      <c r="T127" s="571"/>
      <c r="U127" s="571"/>
      <c r="V127" s="571"/>
      <c r="W127" s="571"/>
      <c r="X127" s="571"/>
      <c r="Y127" s="571"/>
      <c r="Z127" s="571"/>
      <c r="AA127" s="571"/>
      <c r="AB127" s="571"/>
      <c r="AC127" s="571"/>
      <c r="AD127" s="571"/>
      <c r="AE127" s="571"/>
      <c r="AF127" s="571"/>
      <c r="AG127" s="571"/>
      <c r="AH127" s="571"/>
      <c r="AI127" s="571"/>
      <c r="AJ127" s="571"/>
      <c r="AK127" s="571"/>
      <c r="AL127" s="571"/>
      <c r="AM127" s="571"/>
      <c r="AN127" s="571"/>
      <c r="AO127" s="571"/>
      <c r="AP127" s="571"/>
      <c r="AQ127" s="571"/>
      <c r="AR127" s="571"/>
      <c r="AS127" s="571"/>
      <c r="AT127" s="571"/>
      <c r="AU127" s="571"/>
      <c r="AV127" s="571"/>
      <c r="AW127" s="571"/>
      <c r="AX127" s="571"/>
      <c r="AY127" s="571"/>
      <c r="AZ127" s="571"/>
      <c r="BA127" s="571"/>
      <c r="BB127" s="571"/>
      <c r="BC127" s="571"/>
      <c r="BD127" s="571"/>
      <c r="BE127" s="571"/>
      <c r="BF127" s="571"/>
      <c r="BG127" s="571"/>
      <c r="BH127" s="571"/>
      <c r="BI127" s="571"/>
      <c r="BJ127" s="571"/>
      <c r="BK127" s="571"/>
      <c r="BL127" s="571"/>
      <c r="BM127" s="571"/>
      <c r="BN127" s="571"/>
      <c r="BO127" s="571"/>
      <c r="BP127" s="571"/>
      <c r="BQ127" s="571"/>
      <c r="BR127" s="571"/>
      <c r="BS127" s="571"/>
      <c r="BT127" s="571"/>
      <c r="BU127" s="571"/>
      <c r="BV127" s="571"/>
      <c r="BW127" s="571"/>
      <c r="BX127" s="571"/>
      <c r="BY127" s="571"/>
      <c r="BZ127" s="571"/>
      <c r="CA127" s="571"/>
      <c r="CB127" s="571"/>
      <c r="CC127" s="571"/>
      <c r="CD127" s="571"/>
      <c r="CE127" s="571"/>
      <c r="CF127" s="571"/>
      <c r="CG127" s="571"/>
      <c r="CH127" s="571"/>
      <c r="CI127" s="571"/>
      <c r="CJ127" s="571"/>
      <c r="CK127" s="571"/>
      <c r="CL127" s="571"/>
      <c r="CM127" s="571"/>
      <c r="CN127" s="571"/>
      <c r="CO127" s="571"/>
      <c r="CP127" s="571"/>
      <c r="CQ127" s="571"/>
      <c r="CR127" s="571"/>
      <c r="CS127" s="571"/>
      <c r="CT127" s="571"/>
      <c r="CU127" s="571"/>
      <c r="CV127" s="571"/>
      <c r="CW127" s="571"/>
      <c r="CX127" s="571"/>
      <c r="CY127" s="571"/>
      <c r="CZ127" s="571"/>
      <c r="DA127" s="571"/>
      <c r="DB127" s="571"/>
      <c r="DC127" s="571"/>
      <c r="DD127" s="571"/>
      <c r="DE127" s="571"/>
      <c r="DF127" s="571"/>
      <c r="DG127" s="571"/>
      <c r="DH127" s="571"/>
      <c r="DI127" s="571"/>
      <c r="DJ127" s="571"/>
      <c r="DK127" s="571"/>
    </row>
    <row r="128" spans="2:115" s="598" customFormat="1" ht="12.75" customHeight="1">
      <c r="B128" s="807" t="s">
        <v>692</v>
      </c>
      <c r="C128" s="808" t="s">
        <v>693</v>
      </c>
      <c r="D128" s="809"/>
      <c r="E128" s="810"/>
      <c r="F128" s="811"/>
      <c r="G128" s="812"/>
      <c r="H128" s="762"/>
      <c r="I128" s="763"/>
      <c r="J128" s="763"/>
      <c r="K128" s="763"/>
      <c r="L128" s="813"/>
      <c r="M128" s="814"/>
      <c r="N128" s="815"/>
      <c r="O128" s="816" t="e">
        <f>IF(L118=0,0,((L118*O126)/L116))</f>
        <v>#REF!</v>
      </c>
      <c r="P128" s="813"/>
      <c r="Q128" s="814"/>
      <c r="R128" s="815"/>
      <c r="S128" s="816" t="e">
        <f>IF(P118=0,0,((P118*S126)/P116))</f>
        <v>#REF!</v>
      </c>
      <c r="T128" s="813"/>
      <c r="U128" s="814"/>
      <c r="V128" s="815"/>
      <c r="W128" s="816" t="e">
        <f>IF(T118=0,0,((T118*W126)/T116))</f>
        <v>#REF!</v>
      </c>
      <c r="X128" s="813"/>
      <c r="Y128" s="814"/>
      <c r="Z128" s="815"/>
      <c r="AA128" s="816" t="e">
        <f>IF(X118=0,0,((X118*AA126)/X116))</f>
        <v>#REF!</v>
      </c>
      <c r="AB128" s="813"/>
      <c r="AC128" s="814"/>
      <c r="AD128" s="815"/>
      <c r="AE128" s="816" t="e">
        <f>IF(AB118=0,0,((AB118*AE126)/AB116))</f>
        <v>#REF!</v>
      </c>
      <c r="AF128" s="813"/>
      <c r="AG128" s="814"/>
      <c r="AH128" s="815"/>
      <c r="AI128" s="816" t="e">
        <f>IF(AF118=0,0,((AF118*AI126)/AF116))</f>
        <v>#REF!</v>
      </c>
      <c r="AJ128" s="813"/>
      <c r="AK128" s="814"/>
      <c r="AL128" s="815"/>
      <c r="AM128" s="816" t="e">
        <f>IF(AJ118=0,0,((AJ118*AM126)/AJ116))</f>
        <v>#REF!</v>
      </c>
      <c r="AN128" s="813"/>
      <c r="AO128" s="814"/>
      <c r="AP128" s="815"/>
      <c r="AQ128" s="816" t="e">
        <f>IF(AN118=0,0,((AN118*AQ126)/AN116))</f>
        <v>#REF!</v>
      </c>
      <c r="AR128" s="813"/>
      <c r="AS128" s="814"/>
      <c r="AT128" s="815"/>
      <c r="AU128" s="816" t="e">
        <f>IF(AR118=0,0,((AR118*AU126)/AR116))</f>
        <v>#REF!</v>
      </c>
      <c r="AV128" s="813"/>
      <c r="AW128" s="814"/>
      <c r="AX128" s="815"/>
      <c r="AY128" s="816" t="e">
        <f>IF(AV118=0,0,((AV118*AY126)/AV116))</f>
        <v>#REF!</v>
      </c>
      <c r="AZ128" s="813"/>
      <c r="BA128" s="814"/>
      <c r="BB128" s="815"/>
      <c r="BC128" s="816" t="e">
        <f>IF(AZ118=0,0,((AZ118*BC126)/AZ116))</f>
        <v>#REF!</v>
      </c>
      <c r="BD128" s="813"/>
      <c r="BE128" s="814"/>
      <c r="BF128" s="815"/>
      <c r="BG128" s="816" t="e">
        <f>IF(BD118=0,0,((BD118*BG126)/BD116))</f>
        <v>#REF!</v>
      </c>
      <c r="BH128" s="813"/>
      <c r="BI128" s="814"/>
      <c r="BJ128" s="815"/>
      <c r="BK128" s="816" t="e">
        <f>IF(BH118=0,0,((BH118*BK126)/BH116))</f>
        <v>#REF!</v>
      </c>
      <c r="BL128" s="813"/>
      <c r="BM128" s="814"/>
      <c r="BN128" s="815"/>
      <c r="BO128" s="816" t="e">
        <f>IF(BL118=0,0,((BL118*BO126)/BL116))</f>
        <v>#REF!</v>
      </c>
      <c r="BP128" s="813"/>
      <c r="BQ128" s="814"/>
      <c r="BR128" s="815"/>
      <c r="BS128" s="816" t="e">
        <f>IF(BP118=0,0,((BP118*BS126)/BP116))</f>
        <v>#REF!</v>
      </c>
      <c r="BT128" s="813"/>
      <c r="BU128" s="814"/>
      <c r="BV128" s="815"/>
      <c r="BW128" s="816" t="e">
        <f>IF(BT118=0,0,((BT118*BW126)/BT116))</f>
        <v>#REF!</v>
      </c>
      <c r="BX128" s="813"/>
      <c r="BY128" s="814"/>
      <c r="BZ128" s="815"/>
      <c r="CA128" s="816" t="e">
        <f>IF(BX118=0,0,((BX118*CA126)/BX116))</f>
        <v>#REF!</v>
      </c>
      <c r="CB128" s="813"/>
      <c r="CC128" s="814"/>
      <c r="CD128" s="815"/>
      <c r="CE128" s="816" t="e">
        <f>IF(CB118=0,0,((CB118*CE126)/CB116))</f>
        <v>#REF!</v>
      </c>
      <c r="CF128" s="813"/>
      <c r="CG128" s="814"/>
      <c r="CH128" s="815"/>
      <c r="CI128" s="816" t="e">
        <f>IF(CF118=0,0,((CF118*CI126)/CF116))</f>
        <v>#REF!</v>
      </c>
      <c r="CJ128" s="813"/>
      <c r="CK128" s="814"/>
      <c r="CL128" s="815"/>
      <c r="CM128" s="816" t="e">
        <f>IF(CJ118=0,0,((CJ118*CM126)/CJ116))</f>
        <v>#REF!</v>
      </c>
      <c r="CN128" s="813"/>
      <c r="CO128" s="814"/>
      <c r="CP128" s="815"/>
      <c r="CQ128" s="816" t="e">
        <f>IF(CN118=0,0,((CN118*CQ126)/CN116))</f>
        <v>#REF!</v>
      </c>
      <c r="CR128" s="813"/>
      <c r="CS128" s="814"/>
      <c r="CT128" s="815"/>
      <c r="CU128" s="816" t="e">
        <f>IF(CR118=0,0,((CR118*CU126)/CR116))</f>
        <v>#REF!</v>
      </c>
      <c r="CV128" s="813"/>
      <c r="CW128" s="814"/>
      <c r="CX128" s="815"/>
      <c r="CY128" s="816" t="e">
        <f>IF(CV118=0,0,((CV118*CY126)/CV116))</f>
        <v>#REF!</v>
      </c>
      <c r="CZ128" s="813"/>
      <c r="DA128" s="814"/>
      <c r="DB128" s="815"/>
      <c r="DC128" s="816" t="e">
        <f>IF(CZ118=0,0,((CZ118*DC126)/CZ116))</f>
        <v>#REF!</v>
      </c>
      <c r="DD128" s="571"/>
      <c r="DE128" s="571"/>
      <c r="DF128" s="571"/>
      <c r="DG128" s="571"/>
      <c r="DH128" s="571"/>
      <c r="DI128" s="571"/>
      <c r="DJ128" s="571"/>
      <c r="DK128" s="571"/>
    </row>
    <row r="129" spans="2:115" ht="3.75" customHeight="1">
      <c r="O129" s="817"/>
      <c r="DD129" s="571"/>
      <c r="DE129" s="571"/>
      <c r="DF129" s="571"/>
      <c r="DG129" s="571"/>
      <c r="DH129" s="571"/>
      <c r="DI129" s="571"/>
      <c r="DJ129" s="571"/>
      <c r="DK129" s="571"/>
    </row>
    <row r="130" spans="2:115">
      <c r="B130" s="807" t="s">
        <v>694</v>
      </c>
      <c r="C130" s="808" t="s">
        <v>695</v>
      </c>
      <c r="D130" s="809"/>
      <c r="E130" s="818"/>
      <c r="F130" s="811"/>
      <c r="G130" s="812"/>
      <c r="H130" s="762"/>
      <c r="I130" s="763"/>
      <c r="J130" s="763"/>
      <c r="K130" s="763"/>
      <c r="L130" s="813"/>
      <c r="M130" s="814"/>
      <c r="N130" s="815"/>
      <c r="O130" s="816" t="e">
        <f>O128-O126</f>
        <v>#REF!</v>
      </c>
      <c r="P130" s="813"/>
      <c r="Q130" s="814"/>
      <c r="R130" s="815"/>
      <c r="S130" s="816" t="e">
        <f>S128-S126</f>
        <v>#REF!</v>
      </c>
      <c r="T130" s="813"/>
      <c r="U130" s="814"/>
      <c r="V130" s="815"/>
      <c r="W130" s="816" t="e">
        <f>W128-W126</f>
        <v>#REF!</v>
      </c>
      <c r="X130" s="813"/>
      <c r="Y130" s="814"/>
      <c r="Z130" s="815"/>
      <c r="AA130" s="816" t="e">
        <f>AA128-AA126</f>
        <v>#REF!</v>
      </c>
      <c r="AB130" s="813"/>
      <c r="AC130" s="814"/>
      <c r="AD130" s="815"/>
      <c r="AE130" s="816" t="e">
        <f>AE128-AE126</f>
        <v>#REF!</v>
      </c>
      <c r="AF130" s="813"/>
      <c r="AG130" s="814"/>
      <c r="AH130" s="815"/>
      <c r="AI130" s="816" t="e">
        <f>AI128-AI126</f>
        <v>#REF!</v>
      </c>
      <c r="AJ130" s="813"/>
      <c r="AK130" s="814"/>
      <c r="AL130" s="815"/>
      <c r="AM130" s="816" t="e">
        <f>AM128-AM126</f>
        <v>#REF!</v>
      </c>
      <c r="AN130" s="813"/>
      <c r="AO130" s="814"/>
      <c r="AP130" s="815"/>
      <c r="AQ130" s="816" t="e">
        <f>AQ128-AQ126</f>
        <v>#REF!</v>
      </c>
      <c r="AR130" s="813"/>
      <c r="AS130" s="814"/>
      <c r="AT130" s="815"/>
      <c r="AU130" s="816" t="e">
        <f>AU128-AU126</f>
        <v>#REF!</v>
      </c>
      <c r="AV130" s="813"/>
      <c r="AW130" s="814"/>
      <c r="AX130" s="815"/>
      <c r="AY130" s="816" t="e">
        <f>AY128-AY126</f>
        <v>#REF!</v>
      </c>
      <c r="AZ130" s="813"/>
      <c r="BA130" s="814"/>
      <c r="BB130" s="815"/>
      <c r="BC130" s="816" t="e">
        <f>BC128-BC126</f>
        <v>#REF!</v>
      </c>
      <c r="BD130" s="813"/>
      <c r="BE130" s="814"/>
      <c r="BF130" s="815"/>
      <c r="BG130" s="816" t="e">
        <f>BG128-BG126</f>
        <v>#REF!</v>
      </c>
      <c r="BH130" s="813"/>
      <c r="BI130" s="814"/>
      <c r="BJ130" s="815"/>
      <c r="BK130" s="816" t="e">
        <f>BK128-BK126</f>
        <v>#REF!</v>
      </c>
      <c r="BL130" s="813"/>
      <c r="BM130" s="814"/>
      <c r="BN130" s="815"/>
      <c r="BO130" s="816" t="e">
        <f>BO128-BO126</f>
        <v>#REF!</v>
      </c>
      <c r="BP130" s="813"/>
      <c r="BQ130" s="814"/>
      <c r="BR130" s="815"/>
      <c r="BS130" s="816" t="e">
        <f>BS128-BS126</f>
        <v>#REF!</v>
      </c>
      <c r="BT130" s="813"/>
      <c r="BU130" s="814"/>
      <c r="BV130" s="815"/>
      <c r="BW130" s="816" t="e">
        <f>BW128-BW126</f>
        <v>#REF!</v>
      </c>
      <c r="BX130" s="813"/>
      <c r="BY130" s="814"/>
      <c r="BZ130" s="815"/>
      <c r="CA130" s="816" t="e">
        <f>CA128-CA126</f>
        <v>#REF!</v>
      </c>
      <c r="CB130" s="813"/>
      <c r="CC130" s="814"/>
      <c r="CD130" s="815"/>
      <c r="CE130" s="816" t="e">
        <f>CE128-CE126</f>
        <v>#REF!</v>
      </c>
      <c r="CF130" s="813"/>
      <c r="CG130" s="814"/>
      <c r="CH130" s="815"/>
      <c r="CI130" s="816" t="e">
        <f>CI128-CI126</f>
        <v>#REF!</v>
      </c>
      <c r="CJ130" s="813"/>
      <c r="CK130" s="814"/>
      <c r="CL130" s="815"/>
      <c r="CM130" s="816" t="e">
        <f>CM128-CM126</f>
        <v>#REF!</v>
      </c>
      <c r="CN130" s="813"/>
      <c r="CO130" s="814"/>
      <c r="CP130" s="815"/>
      <c r="CQ130" s="816" t="e">
        <f>CQ128-CQ126</f>
        <v>#REF!</v>
      </c>
      <c r="CR130" s="813"/>
      <c r="CS130" s="814"/>
      <c r="CT130" s="815"/>
      <c r="CU130" s="816" t="e">
        <f>CU128-CU126</f>
        <v>#REF!</v>
      </c>
      <c r="CV130" s="813"/>
      <c r="CW130" s="814"/>
      <c r="CX130" s="815"/>
      <c r="CY130" s="816" t="e">
        <f>CY128-CY126</f>
        <v>#REF!</v>
      </c>
      <c r="CZ130" s="813"/>
      <c r="DA130" s="814"/>
      <c r="DB130" s="815"/>
      <c r="DC130" s="816" t="e">
        <f>DC128-DC126</f>
        <v>#REF!</v>
      </c>
      <c r="DD130" s="571"/>
      <c r="DE130" s="571"/>
      <c r="DF130" s="571"/>
      <c r="DG130" s="571"/>
      <c r="DH130" s="571"/>
      <c r="DI130" s="571"/>
      <c r="DJ130" s="571"/>
      <c r="DK130" s="571"/>
    </row>
    <row r="132" spans="2:115">
      <c r="CZ132" s="819"/>
    </row>
    <row r="133" spans="2:115">
      <c r="CZ133" s="819"/>
    </row>
    <row r="134" spans="2:115">
      <c r="CZ134" s="819"/>
    </row>
    <row r="135" spans="2:115">
      <c r="CZ135" s="820"/>
    </row>
  </sheetData>
  <mergeCells count="7">
    <mergeCell ref="B7:C7"/>
    <mergeCell ref="D7:G7"/>
    <mergeCell ref="L7:O7"/>
    <mergeCell ref="P7:S7"/>
    <mergeCell ref="B10:G10"/>
    <mergeCell ref="L10:M10"/>
    <mergeCell ref="P10:Q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Q253"/>
  <sheetViews>
    <sheetView topLeftCell="A16" workbookViewId="0">
      <selection activeCell="Q134" sqref="Q134"/>
    </sheetView>
  </sheetViews>
  <sheetFormatPr defaultRowHeight="12.75"/>
  <cols>
    <col min="1" max="1" width="3.5703125" style="1710" customWidth="1"/>
    <col min="2" max="63" width="4.7109375" style="1710" customWidth="1"/>
    <col min="64" max="66" width="5.7109375" style="1710" customWidth="1"/>
    <col min="67" max="67" width="7" style="1710" customWidth="1"/>
    <col min="68" max="69" width="5.7109375" style="1710" customWidth="1"/>
    <col min="70" max="16384" width="9.140625" style="1710"/>
  </cols>
  <sheetData>
    <row r="2" spans="2:69">
      <c r="F2" s="2781"/>
      <c r="G2" s="2781"/>
      <c r="H2" s="1392"/>
      <c r="I2" s="2781"/>
      <c r="J2" s="2781"/>
      <c r="K2" s="1392"/>
      <c r="L2" s="2781"/>
      <c r="M2" s="2781"/>
      <c r="X2" s="2781"/>
      <c r="Y2" s="2781"/>
      <c r="Z2" s="1392"/>
      <c r="AA2" s="2781"/>
      <c r="AB2" s="2781"/>
      <c r="AC2" s="1392"/>
      <c r="AD2" s="2781"/>
      <c r="AE2" s="2781"/>
      <c r="AN2" s="2781"/>
      <c r="AO2" s="2781"/>
      <c r="AP2" s="1392"/>
      <c r="AQ2" s="2781"/>
      <c r="AR2" s="2781"/>
      <c r="AS2" s="1392"/>
      <c r="AT2" s="2781"/>
      <c r="AU2" s="2781"/>
      <c r="BE2" s="2781"/>
      <c r="BF2" s="2781"/>
      <c r="BG2" s="1392"/>
      <c r="BH2" s="2781"/>
      <c r="BI2" s="2781"/>
      <c r="BJ2" s="1392"/>
      <c r="BK2" s="2781"/>
      <c r="BL2" s="2781"/>
    </row>
    <row r="3" spans="2:69">
      <c r="B3" s="1711" t="s">
        <v>526</v>
      </c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1" t="s">
        <v>526</v>
      </c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1" t="s">
        <v>526</v>
      </c>
      <c r="AK3" s="1712"/>
      <c r="AL3" s="1712"/>
      <c r="AM3" s="1712"/>
      <c r="AN3" s="1712"/>
      <c r="AO3" s="1712"/>
      <c r="AP3" s="1712"/>
      <c r="AQ3" s="1712"/>
      <c r="AR3" s="1712"/>
      <c r="AS3" s="1712"/>
      <c r="AT3" s="1712"/>
      <c r="AU3" s="1712"/>
      <c r="AV3" s="1712"/>
      <c r="AW3" s="1712"/>
      <c r="AX3" s="1712"/>
      <c r="AY3" s="1712"/>
      <c r="AZ3" s="1712"/>
      <c r="BA3" s="1711" t="s">
        <v>526</v>
      </c>
      <c r="BB3" s="1712"/>
      <c r="BC3" s="1712"/>
      <c r="BD3" s="1712"/>
      <c r="BE3" s="1712"/>
      <c r="BF3" s="1712"/>
      <c r="BG3" s="1712"/>
      <c r="BH3" s="1712"/>
      <c r="BI3" s="1712"/>
      <c r="BJ3" s="1712"/>
      <c r="BK3" s="1712"/>
      <c r="BL3" s="1712"/>
      <c r="BM3" s="1712"/>
      <c r="BN3" s="1712"/>
      <c r="BO3" s="1712"/>
      <c r="BP3" s="1712"/>
      <c r="BQ3" s="1712"/>
    </row>
    <row r="4" spans="2:69">
      <c r="B4" s="1711" t="s">
        <v>558</v>
      </c>
      <c r="C4" s="1712"/>
      <c r="D4" s="1712"/>
      <c r="E4" s="1712"/>
      <c r="F4" s="1712"/>
      <c r="G4" s="1712"/>
      <c r="H4" s="1712"/>
      <c r="I4" s="1712"/>
      <c r="J4" s="1712"/>
      <c r="K4" s="1712"/>
      <c r="L4" s="1712"/>
      <c r="M4" s="1712"/>
      <c r="N4" s="1712"/>
      <c r="O4" s="1712"/>
      <c r="P4" s="1712"/>
      <c r="Q4" s="1712"/>
      <c r="R4" s="1712"/>
      <c r="S4" s="1712"/>
      <c r="T4" s="1711" t="s">
        <v>560</v>
      </c>
      <c r="U4" s="1712"/>
      <c r="V4" s="1712"/>
      <c r="W4" s="1712"/>
      <c r="X4" s="1712"/>
      <c r="Y4" s="1712"/>
      <c r="Z4" s="1712"/>
      <c r="AA4" s="1712"/>
      <c r="AB4" s="1712"/>
      <c r="AC4" s="1712"/>
      <c r="AD4" s="1712"/>
      <c r="AE4" s="1712"/>
      <c r="AF4" s="1712"/>
      <c r="AG4" s="1712"/>
      <c r="AH4" s="1712"/>
      <c r="AI4" s="1712"/>
      <c r="AJ4" s="1711" t="s">
        <v>561</v>
      </c>
      <c r="AK4" s="1712"/>
      <c r="AL4" s="1712"/>
      <c r="AM4" s="1712"/>
      <c r="AN4" s="1712"/>
      <c r="AO4" s="1712"/>
      <c r="AP4" s="1712"/>
      <c r="AQ4" s="1712"/>
      <c r="AR4" s="1712"/>
      <c r="AS4" s="1712"/>
      <c r="AT4" s="1712"/>
      <c r="AU4" s="1712"/>
      <c r="AV4" s="1712"/>
      <c r="AW4" s="1712"/>
      <c r="AX4" s="1712"/>
      <c r="AY4" s="1712"/>
      <c r="AZ4" s="1712"/>
      <c r="BA4" s="1711" t="s">
        <v>562</v>
      </c>
      <c r="BB4" s="1712"/>
      <c r="BC4" s="1712"/>
      <c r="BD4" s="1712"/>
      <c r="BE4" s="1712"/>
      <c r="BF4" s="1712"/>
      <c r="BG4" s="1712"/>
      <c r="BH4" s="1712"/>
      <c r="BI4" s="1712"/>
      <c r="BJ4" s="1712"/>
      <c r="BK4" s="1712"/>
      <c r="BL4" s="1712"/>
      <c r="BM4" s="1712"/>
      <c r="BN4" s="1712"/>
      <c r="BO4" s="1712"/>
      <c r="BP4" s="1712"/>
      <c r="BQ4" s="1712"/>
    </row>
    <row r="5" spans="2:69">
      <c r="B5" s="1712"/>
      <c r="C5" s="1712"/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2"/>
      <c r="Q5" s="1712"/>
      <c r="R5" s="1712"/>
      <c r="S5" s="1712"/>
      <c r="T5" s="1712"/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1712"/>
      <c r="AL5" s="1712"/>
      <c r="AM5" s="1712"/>
      <c r="AN5" s="1712"/>
      <c r="AO5" s="1712"/>
      <c r="AP5" s="1712"/>
      <c r="AQ5" s="1712"/>
      <c r="AR5" s="1712"/>
      <c r="AS5" s="1712"/>
      <c r="AT5" s="1712"/>
      <c r="AU5" s="1712"/>
      <c r="AV5" s="1712"/>
      <c r="AW5" s="1712"/>
      <c r="AX5" s="1712"/>
      <c r="AY5" s="1712"/>
      <c r="AZ5" s="1712"/>
      <c r="BA5" s="1712"/>
      <c r="BB5" s="1712"/>
      <c r="BC5" s="1712"/>
      <c r="BD5" s="1712"/>
      <c r="BE5" s="1712"/>
      <c r="BF5" s="1712"/>
      <c r="BG5" s="1712"/>
      <c r="BH5" s="1712"/>
      <c r="BI5" s="1712"/>
      <c r="BJ5" s="1712"/>
      <c r="BK5" s="1712"/>
      <c r="BL5" s="1712"/>
      <c r="BM5" s="1712"/>
      <c r="BN5" s="1712"/>
      <c r="BO5" s="1712"/>
      <c r="BP5" s="1712"/>
      <c r="BQ5" s="1712"/>
    </row>
    <row r="6" spans="2:69">
      <c r="B6" s="2781" t="s">
        <v>185</v>
      </c>
      <c r="C6" s="2781"/>
      <c r="D6" s="2781"/>
      <c r="E6" s="2781" t="s">
        <v>165</v>
      </c>
      <c r="F6" s="2781"/>
      <c r="G6" s="2781"/>
      <c r="H6" s="2781"/>
      <c r="I6" s="2781" t="s">
        <v>186</v>
      </c>
      <c r="J6" s="2781"/>
      <c r="K6" s="2781"/>
      <c r="L6" s="2781"/>
      <c r="M6" s="1712"/>
      <c r="N6" s="1712"/>
      <c r="O6" s="1712"/>
      <c r="P6" s="1712"/>
      <c r="Q6" s="1712"/>
      <c r="T6" s="2781" t="s">
        <v>185</v>
      </c>
      <c r="U6" s="2781"/>
      <c r="V6" s="2781"/>
      <c r="W6" s="2781" t="s">
        <v>165</v>
      </c>
      <c r="X6" s="2781"/>
      <c r="Y6" s="2781"/>
      <c r="Z6" s="2781"/>
      <c r="AA6" s="2781" t="s">
        <v>186</v>
      </c>
      <c r="AB6" s="2781"/>
      <c r="AC6" s="2781"/>
      <c r="AD6" s="2781"/>
      <c r="AE6" s="1712"/>
      <c r="AF6" s="1712"/>
      <c r="AG6" s="1712"/>
      <c r="AH6" s="1712"/>
      <c r="AJ6" s="2781" t="s">
        <v>185</v>
      </c>
      <c r="AK6" s="2781"/>
      <c r="AL6" s="2781"/>
      <c r="AM6" s="2781" t="s">
        <v>165</v>
      </c>
      <c r="AN6" s="2781"/>
      <c r="AO6" s="2781"/>
      <c r="AP6" s="2781"/>
      <c r="AQ6" s="2781" t="s">
        <v>186</v>
      </c>
      <c r="AR6" s="2781"/>
      <c r="AS6" s="2781"/>
      <c r="AT6" s="2781"/>
      <c r="AU6" s="1712"/>
      <c r="AV6" s="1712"/>
      <c r="AW6" s="1712"/>
      <c r="AX6" s="1712"/>
      <c r="AY6" s="1712"/>
      <c r="BA6" s="2781" t="s">
        <v>185</v>
      </c>
      <c r="BB6" s="2781"/>
      <c r="BC6" s="2781"/>
      <c r="BD6" s="2781" t="s">
        <v>165</v>
      </c>
      <c r="BE6" s="2781"/>
      <c r="BF6" s="2781"/>
      <c r="BG6" s="2781"/>
      <c r="BH6" s="2781" t="s">
        <v>186</v>
      </c>
      <c r="BI6" s="2781"/>
      <c r="BJ6" s="2781"/>
      <c r="BK6" s="2781"/>
      <c r="BL6" s="1712"/>
      <c r="BM6" s="1712"/>
      <c r="BN6" s="1712"/>
      <c r="BO6" s="1712"/>
      <c r="BP6" s="1712"/>
    </row>
    <row r="7" spans="2:69">
      <c r="B7" s="2781"/>
      <c r="C7" s="2781"/>
      <c r="D7" s="2781"/>
      <c r="E7" s="2781"/>
      <c r="F7" s="2781"/>
      <c r="G7" s="2781"/>
      <c r="H7" s="2781"/>
      <c r="I7" s="2781" t="s">
        <v>187</v>
      </c>
      <c r="J7" s="2781"/>
      <c r="K7" s="2781"/>
      <c r="L7" s="2781"/>
      <c r="T7" s="2781"/>
      <c r="U7" s="2781"/>
      <c r="V7" s="2781"/>
      <c r="W7" s="2781"/>
      <c r="X7" s="2781"/>
      <c r="Y7" s="2781"/>
      <c r="Z7" s="2781"/>
      <c r="AA7" s="2781" t="s">
        <v>187</v>
      </c>
      <c r="AB7" s="2781"/>
      <c r="AC7" s="2781"/>
      <c r="AD7" s="2781"/>
      <c r="AJ7" s="2781"/>
      <c r="AK7" s="2781"/>
      <c r="AL7" s="2781"/>
      <c r="AM7" s="2781"/>
      <c r="AN7" s="2781"/>
      <c r="AO7" s="2781"/>
      <c r="AP7" s="2781"/>
      <c r="AQ7" s="2781" t="s">
        <v>187</v>
      </c>
      <c r="AR7" s="2781"/>
      <c r="AS7" s="2781"/>
      <c r="AT7" s="2781"/>
      <c r="BA7" s="2781"/>
      <c r="BB7" s="2781"/>
      <c r="BC7" s="2781"/>
      <c r="BD7" s="2781"/>
      <c r="BE7" s="2781"/>
      <c r="BF7" s="2781"/>
      <c r="BG7" s="2781"/>
      <c r="BH7" s="2781" t="s">
        <v>187</v>
      </c>
      <c r="BI7" s="2781"/>
      <c r="BJ7" s="2781"/>
      <c r="BK7" s="2781"/>
    </row>
    <row r="8" spans="2:69" ht="15.75" customHeight="1">
      <c r="B8" s="2781" t="s">
        <v>545</v>
      </c>
      <c r="C8" s="2781"/>
      <c r="D8" s="2781"/>
      <c r="E8" s="2781"/>
      <c r="F8" s="2781"/>
      <c r="G8" s="2781"/>
      <c r="H8" s="2781"/>
      <c r="I8" s="2781">
        <v>0.2</v>
      </c>
      <c r="J8" s="2781"/>
      <c r="K8" s="2781"/>
      <c r="L8" s="2781"/>
      <c r="T8" s="2781" t="s">
        <v>545</v>
      </c>
      <c r="U8" s="2781"/>
      <c r="V8" s="2781"/>
      <c r="W8" s="2781"/>
      <c r="X8" s="2781"/>
      <c r="Y8" s="2781"/>
      <c r="Z8" s="2781"/>
      <c r="AA8" s="2781">
        <v>0.2</v>
      </c>
      <c r="AB8" s="2781"/>
      <c r="AC8" s="2781"/>
      <c r="AD8" s="2781"/>
      <c r="AJ8" s="2781" t="s">
        <v>545</v>
      </c>
      <c r="AK8" s="2781"/>
      <c r="AL8" s="2781"/>
      <c r="AM8" s="2781"/>
      <c r="AN8" s="2781"/>
      <c r="AO8" s="2781"/>
      <c r="AP8" s="2781"/>
      <c r="AQ8" s="2781">
        <v>0.2</v>
      </c>
      <c r="AR8" s="2781"/>
      <c r="AS8" s="2781"/>
      <c r="AT8" s="2781"/>
      <c r="BA8" s="2781" t="s">
        <v>545</v>
      </c>
      <c r="BB8" s="2781"/>
      <c r="BC8" s="2781"/>
      <c r="BD8" s="2781"/>
      <c r="BE8" s="2781"/>
      <c r="BF8" s="2781"/>
      <c r="BG8" s="2781"/>
      <c r="BH8" s="2781">
        <v>0.2</v>
      </c>
      <c r="BI8" s="2781"/>
      <c r="BJ8" s="2781"/>
      <c r="BK8" s="2781"/>
    </row>
    <row r="9" spans="2:69" ht="15.75" customHeight="1">
      <c r="B9" s="2781" t="s">
        <v>546</v>
      </c>
      <c r="C9" s="2781"/>
      <c r="D9" s="2781"/>
      <c r="E9" s="2781"/>
      <c r="F9" s="2781"/>
      <c r="G9" s="2781"/>
      <c r="H9" s="2781"/>
      <c r="I9" s="2781">
        <v>0.2</v>
      </c>
      <c r="J9" s="2781"/>
      <c r="K9" s="2781"/>
      <c r="L9" s="2781"/>
      <c r="T9" s="2781" t="s">
        <v>546</v>
      </c>
      <c r="U9" s="2781"/>
      <c r="V9" s="2781"/>
      <c r="W9" s="2781"/>
      <c r="X9" s="2781"/>
      <c r="Y9" s="2781"/>
      <c r="Z9" s="2781"/>
      <c r="AA9" s="2781">
        <v>0.2</v>
      </c>
      <c r="AB9" s="2781"/>
      <c r="AC9" s="2781"/>
      <c r="AD9" s="2781"/>
      <c r="AJ9" s="2781" t="s">
        <v>546</v>
      </c>
      <c r="AK9" s="2781"/>
      <c r="AL9" s="2781"/>
      <c r="AM9" s="2781"/>
      <c r="AN9" s="2781"/>
      <c r="AO9" s="2781"/>
      <c r="AP9" s="2781"/>
      <c r="AQ9" s="2781">
        <v>0.2</v>
      </c>
      <c r="AR9" s="2781"/>
      <c r="AS9" s="2781"/>
      <c r="AT9" s="2781"/>
      <c r="BA9" s="2781" t="s">
        <v>546</v>
      </c>
      <c r="BB9" s="2781"/>
      <c r="BC9" s="2781"/>
      <c r="BD9" s="2781"/>
      <c r="BE9" s="2781"/>
      <c r="BF9" s="2781"/>
      <c r="BG9" s="2781"/>
      <c r="BH9" s="2781">
        <v>0.2</v>
      </c>
      <c r="BI9" s="2781"/>
      <c r="BJ9" s="2781"/>
      <c r="BK9" s="2781"/>
    </row>
    <row r="10" spans="2:69" ht="15.75" customHeight="1">
      <c r="B10" s="2781" t="s">
        <v>547</v>
      </c>
      <c r="C10" s="2781"/>
      <c r="D10" s="2781"/>
      <c r="E10" s="2781"/>
      <c r="F10" s="2781"/>
      <c r="G10" s="2781"/>
      <c r="H10" s="2781"/>
      <c r="I10" s="2781">
        <v>0.2</v>
      </c>
      <c r="J10" s="2781"/>
      <c r="K10" s="2781"/>
      <c r="L10" s="2781"/>
      <c r="T10" s="2781" t="s">
        <v>547</v>
      </c>
      <c r="U10" s="2781"/>
      <c r="V10" s="2781"/>
      <c r="W10" s="2781"/>
      <c r="X10" s="2781"/>
      <c r="Y10" s="2781"/>
      <c r="Z10" s="2781"/>
      <c r="AA10" s="2781">
        <v>0.2</v>
      </c>
      <c r="AB10" s="2781"/>
      <c r="AC10" s="2781"/>
      <c r="AD10" s="2781"/>
      <c r="AJ10" s="2781" t="s">
        <v>547</v>
      </c>
      <c r="AK10" s="2781"/>
      <c r="AL10" s="2781"/>
      <c r="AM10" s="2781"/>
      <c r="AN10" s="2781"/>
      <c r="AO10" s="2781"/>
      <c r="AP10" s="2781"/>
      <c r="AQ10" s="2781">
        <v>0.2</v>
      </c>
      <c r="AR10" s="2781"/>
      <c r="AS10" s="2781"/>
      <c r="AT10" s="2781"/>
      <c r="BA10" s="2781" t="s">
        <v>547</v>
      </c>
      <c r="BB10" s="2781"/>
      <c r="BC10" s="2781"/>
      <c r="BD10" s="2781"/>
      <c r="BE10" s="2781"/>
      <c r="BF10" s="2781"/>
      <c r="BG10" s="2781"/>
      <c r="BH10" s="2781">
        <v>0.2</v>
      </c>
      <c r="BI10" s="2781"/>
      <c r="BJ10" s="2781"/>
      <c r="BK10" s="2781"/>
    </row>
    <row r="11" spans="2:69" ht="15.75" customHeight="1">
      <c r="B11" s="2781" t="s">
        <v>188</v>
      </c>
      <c r="C11" s="2781"/>
      <c r="D11" s="2781"/>
      <c r="E11" s="2781"/>
      <c r="F11" s="2781"/>
      <c r="G11" s="2781"/>
      <c r="H11" s="2781"/>
      <c r="I11" s="2781">
        <v>0.2</v>
      </c>
      <c r="J11" s="2781"/>
      <c r="K11" s="2781"/>
      <c r="L11" s="2781"/>
      <c r="T11" s="2781" t="s">
        <v>188</v>
      </c>
      <c r="U11" s="2781"/>
      <c r="V11" s="2781"/>
      <c r="W11" s="2781"/>
      <c r="X11" s="2781"/>
      <c r="Y11" s="2781"/>
      <c r="Z11" s="2781"/>
      <c r="AA11" s="2781">
        <v>0.2</v>
      </c>
      <c r="AB11" s="2781"/>
      <c r="AC11" s="2781"/>
      <c r="AD11" s="2781"/>
      <c r="AJ11" s="2781" t="s">
        <v>188</v>
      </c>
      <c r="AK11" s="2781"/>
      <c r="AL11" s="2781"/>
      <c r="AM11" s="2781"/>
      <c r="AN11" s="2781"/>
      <c r="AO11" s="2781"/>
      <c r="AP11" s="2781"/>
      <c r="AQ11" s="2781">
        <v>0.2</v>
      </c>
      <c r="AR11" s="2781"/>
      <c r="AS11" s="2781"/>
      <c r="AT11" s="2781"/>
      <c r="BA11" s="2781" t="s">
        <v>188</v>
      </c>
      <c r="BB11" s="2781"/>
      <c r="BC11" s="2781"/>
      <c r="BD11" s="2781"/>
      <c r="BE11" s="2781"/>
      <c r="BF11" s="2781"/>
      <c r="BG11" s="2781"/>
      <c r="BH11" s="2781">
        <v>0.2</v>
      </c>
      <c r="BI11" s="2781"/>
      <c r="BJ11" s="2781"/>
      <c r="BK11" s="2781"/>
    </row>
    <row r="12" spans="2:69" ht="15.75" customHeight="1">
      <c r="B12" s="2781" t="s">
        <v>190</v>
      </c>
      <c r="C12" s="2781"/>
      <c r="D12" s="2781"/>
      <c r="E12" s="2781">
        <v>405.98</v>
      </c>
      <c r="F12" s="2781"/>
      <c r="G12" s="2781"/>
      <c r="H12" s="2781"/>
      <c r="I12" s="2781">
        <v>0.2</v>
      </c>
      <c r="J12" s="2781"/>
      <c r="K12" s="2781"/>
      <c r="L12" s="2781"/>
      <c r="R12" s="1712"/>
      <c r="S12" s="1712"/>
      <c r="T12" s="2781" t="s">
        <v>190</v>
      </c>
      <c r="U12" s="2781"/>
      <c r="V12" s="2781"/>
      <c r="W12" s="2781"/>
      <c r="X12" s="2781"/>
      <c r="Y12" s="2781"/>
      <c r="Z12" s="2781"/>
      <c r="AA12" s="2781">
        <v>0.2</v>
      </c>
      <c r="AB12" s="2781"/>
      <c r="AC12" s="2781"/>
      <c r="AD12" s="2781"/>
      <c r="AI12" s="1712"/>
      <c r="AJ12" s="2781" t="s">
        <v>190</v>
      </c>
      <c r="AK12" s="2781"/>
      <c r="AL12" s="2781"/>
      <c r="AM12" s="2781"/>
      <c r="AN12" s="2781"/>
      <c r="AO12" s="2781"/>
      <c r="AP12" s="2781"/>
      <c r="AQ12" s="2781">
        <v>0.2</v>
      </c>
      <c r="AR12" s="2781"/>
      <c r="AS12" s="2781"/>
      <c r="AT12" s="2781"/>
      <c r="AZ12" s="1712"/>
      <c r="BA12" s="2781" t="s">
        <v>190</v>
      </c>
      <c r="BB12" s="2781"/>
      <c r="BC12" s="2781"/>
      <c r="BD12" s="2781"/>
      <c r="BE12" s="2781"/>
      <c r="BF12" s="2781"/>
      <c r="BG12" s="2781"/>
      <c r="BH12" s="2781">
        <v>0.2</v>
      </c>
      <c r="BI12" s="2781"/>
      <c r="BJ12" s="2781"/>
      <c r="BK12" s="2781"/>
      <c r="BQ12" s="1712"/>
    </row>
    <row r="13" spans="2:69" ht="15.75" customHeight="1">
      <c r="B13" s="2781" t="s">
        <v>548</v>
      </c>
      <c r="C13" s="2781"/>
      <c r="D13" s="2781"/>
      <c r="E13" s="2781"/>
      <c r="F13" s="2781"/>
      <c r="G13" s="2781"/>
      <c r="H13" s="2781"/>
      <c r="I13" s="2781">
        <v>0.2</v>
      </c>
      <c r="J13" s="2781"/>
      <c r="K13" s="2781"/>
      <c r="L13" s="2781"/>
      <c r="M13" s="1712"/>
      <c r="N13" s="1712"/>
      <c r="O13" s="1712"/>
      <c r="P13" s="1712"/>
      <c r="Q13" s="1712"/>
      <c r="T13" s="2781" t="s">
        <v>548</v>
      </c>
      <c r="U13" s="2781"/>
      <c r="V13" s="2781"/>
      <c r="W13" s="2781"/>
      <c r="X13" s="2781"/>
      <c r="Y13" s="2781"/>
      <c r="Z13" s="2781"/>
      <c r="AA13" s="2781">
        <v>0.2</v>
      </c>
      <c r="AB13" s="2781"/>
      <c r="AC13" s="2781"/>
      <c r="AD13" s="2781"/>
      <c r="AE13" s="1712"/>
      <c r="AF13" s="1712"/>
      <c r="AG13" s="1712"/>
      <c r="AH13" s="1712"/>
      <c r="AJ13" s="2781" t="s">
        <v>548</v>
      </c>
      <c r="AK13" s="2781"/>
      <c r="AL13" s="2781"/>
      <c r="AM13" s="2781"/>
      <c r="AN13" s="2781"/>
      <c r="AO13" s="2781"/>
      <c r="AP13" s="2781"/>
      <c r="AQ13" s="2781">
        <v>0.2</v>
      </c>
      <c r="AR13" s="2781"/>
      <c r="AS13" s="2781"/>
      <c r="AT13" s="2781"/>
      <c r="AU13" s="1712"/>
      <c r="AV13" s="1712"/>
      <c r="AW13" s="1712"/>
      <c r="AX13" s="1712"/>
      <c r="AY13" s="1712"/>
      <c r="BA13" s="2781" t="s">
        <v>548</v>
      </c>
      <c r="BB13" s="2781"/>
      <c r="BC13" s="2781"/>
      <c r="BD13" s="2781"/>
      <c r="BE13" s="2781"/>
      <c r="BF13" s="2781"/>
      <c r="BG13" s="2781"/>
      <c r="BH13" s="2781">
        <v>0.2</v>
      </c>
      <c r="BI13" s="2781"/>
      <c r="BJ13" s="2781"/>
      <c r="BK13" s="2781"/>
      <c r="BL13" s="1712"/>
      <c r="BM13" s="1712"/>
      <c r="BN13" s="1712"/>
      <c r="BO13" s="1712"/>
      <c r="BP13" s="1712"/>
    </row>
    <row r="14" spans="2:69" ht="15.75" customHeight="1">
      <c r="B14" s="2781" t="s">
        <v>549</v>
      </c>
      <c r="C14" s="2781"/>
      <c r="D14" s="2781"/>
      <c r="E14" s="2781"/>
      <c r="F14" s="2781"/>
      <c r="G14" s="2781"/>
      <c r="H14" s="2781"/>
      <c r="I14" s="2781">
        <v>0.2</v>
      </c>
      <c r="J14" s="2781"/>
      <c r="K14" s="2781"/>
      <c r="L14" s="2781"/>
      <c r="T14" s="2781" t="s">
        <v>549</v>
      </c>
      <c r="U14" s="2781"/>
      <c r="V14" s="2781"/>
      <c r="W14" s="2781"/>
      <c r="X14" s="2781"/>
      <c r="Y14" s="2781"/>
      <c r="Z14" s="2781"/>
      <c r="AA14" s="2781">
        <v>0.2</v>
      </c>
      <c r="AB14" s="2781"/>
      <c r="AC14" s="2781"/>
      <c r="AD14" s="2781"/>
      <c r="AJ14" s="2781" t="s">
        <v>549</v>
      </c>
      <c r="AK14" s="2781"/>
      <c r="AL14" s="2781"/>
      <c r="AM14" s="2781"/>
      <c r="AN14" s="2781"/>
      <c r="AO14" s="2781"/>
      <c r="AP14" s="2781"/>
      <c r="AQ14" s="2781">
        <v>0.2</v>
      </c>
      <c r="AR14" s="2781"/>
      <c r="AS14" s="2781"/>
      <c r="AT14" s="2781"/>
      <c r="BA14" s="2781" t="s">
        <v>549</v>
      </c>
      <c r="BB14" s="2781"/>
      <c r="BC14" s="2781"/>
      <c r="BD14" s="2781"/>
      <c r="BE14" s="2781"/>
      <c r="BF14" s="2781"/>
      <c r="BG14" s="2781"/>
      <c r="BH14" s="2781">
        <v>0.2</v>
      </c>
      <c r="BI14" s="2781"/>
      <c r="BJ14" s="2781"/>
      <c r="BK14" s="2781"/>
    </row>
    <row r="15" spans="2:69" ht="15.75" customHeight="1">
      <c r="B15" s="2781" t="s">
        <v>191</v>
      </c>
      <c r="C15" s="2781"/>
      <c r="D15" s="2781"/>
      <c r="E15" s="2781"/>
      <c r="F15" s="2781"/>
      <c r="G15" s="2781"/>
      <c r="H15" s="2781"/>
      <c r="I15" s="2781">
        <v>0.2</v>
      </c>
      <c r="J15" s="2781"/>
      <c r="K15" s="2781"/>
      <c r="L15" s="2781"/>
      <c r="R15" s="1712"/>
      <c r="S15" s="1712"/>
      <c r="T15" s="2781" t="s">
        <v>191</v>
      </c>
      <c r="U15" s="2781"/>
      <c r="V15" s="2781"/>
      <c r="W15" s="2781"/>
      <c r="X15" s="2781"/>
      <c r="Y15" s="2781"/>
      <c r="Z15" s="2781"/>
      <c r="AA15" s="2781">
        <v>0.2</v>
      </c>
      <c r="AB15" s="2781"/>
      <c r="AC15" s="2781"/>
      <c r="AD15" s="2781"/>
      <c r="AI15" s="1712"/>
      <c r="AJ15" s="2781" t="s">
        <v>191</v>
      </c>
      <c r="AK15" s="2781"/>
      <c r="AL15" s="2781"/>
      <c r="AM15" s="2781"/>
      <c r="AN15" s="2781"/>
      <c r="AO15" s="2781"/>
      <c r="AP15" s="2781"/>
      <c r="AQ15" s="2781">
        <v>0.2</v>
      </c>
      <c r="AR15" s="2781"/>
      <c r="AS15" s="2781"/>
      <c r="AT15" s="2781"/>
      <c r="AZ15" s="1712"/>
      <c r="BA15" s="2781" t="s">
        <v>191</v>
      </c>
      <c r="BB15" s="2781"/>
      <c r="BC15" s="2781"/>
      <c r="BD15" s="2781"/>
      <c r="BE15" s="2781"/>
      <c r="BF15" s="2781"/>
      <c r="BG15" s="2781"/>
      <c r="BH15" s="2781">
        <v>0.2</v>
      </c>
      <c r="BI15" s="2781"/>
      <c r="BJ15" s="2781"/>
      <c r="BK15" s="2781"/>
      <c r="BQ15" s="1712"/>
    </row>
    <row r="16" spans="2:69" ht="15.75" customHeight="1">
      <c r="B16" s="2781" t="s">
        <v>573</v>
      </c>
      <c r="C16" s="2781"/>
      <c r="D16" s="2781"/>
      <c r="E16" s="2781">
        <v>52.5</v>
      </c>
      <c r="F16" s="2781"/>
      <c r="G16" s="2781"/>
      <c r="H16" s="2781"/>
      <c r="I16" s="2781">
        <v>0.2</v>
      </c>
      <c r="J16" s="2781"/>
      <c r="K16" s="2781"/>
      <c r="L16" s="2781"/>
      <c r="R16" s="1712"/>
      <c r="S16" s="1712"/>
      <c r="T16" s="2781" t="s">
        <v>573</v>
      </c>
      <c r="U16" s="2781"/>
      <c r="V16" s="2781"/>
      <c r="W16" s="2781"/>
      <c r="X16" s="2781"/>
      <c r="Y16" s="2781"/>
      <c r="Z16" s="2781"/>
      <c r="AA16" s="2781">
        <v>0.2</v>
      </c>
      <c r="AB16" s="2781"/>
      <c r="AC16" s="2781"/>
      <c r="AD16" s="2781"/>
      <c r="AI16" s="1712"/>
      <c r="AJ16" s="2781" t="s">
        <v>573</v>
      </c>
      <c r="AK16" s="2781"/>
      <c r="AL16" s="2781"/>
      <c r="AM16" s="2781"/>
      <c r="AN16" s="2781"/>
      <c r="AO16" s="2781"/>
      <c r="AP16" s="2781"/>
      <c r="AQ16" s="2781">
        <v>0.2</v>
      </c>
      <c r="AR16" s="2781"/>
      <c r="AS16" s="2781"/>
      <c r="AT16" s="2781"/>
      <c r="AZ16" s="1712"/>
      <c r="BA16" s="2781" t="s">
        <v>573</v>
      </c>
      <c r="BB16" s="2781"/>
      <c r="BC16" s="2781"/>
      <c r="BD16" s="2781"/>
      <c r="BE16" s="2781"/>
      <c r="BF16" s="2781"/>
      <c r="BG16" s="2781"/>
      <c r="BH16" s="2781">
        <v>0.2</v>
      </c>
      <c r="BI16" s="2781"/>
      <c r="BJ16" s="2781"/>
      <c r="BK16" s="2781"/>
      <c r="BQ16" s="1712"/>
    </row>
    <row r="17" spans="2:69" ht="15.75" customHeight="1">
      <c r="B17" s="2781" t="s">
        <v>192</v>
      </c>
      <c r="C17" s="2781"/>
      <c r="D17" s="2781"/>
      <c r="E17" s="2781"/>
      <c r="F17" s="2781"/>
      <c r="G17" s="2781"/>
      <c r="H17" s="2781"/>
      <c r="I17" s="2781">
        <v>0.2</v>
      </c>
      <c r="J17" s="2781"/>
      <c r="K17" s="2781"/>
      <c r="L17" s="2781"/>
      <c r="M17" s="1712"/>
      <c r="N17" s="1712"/>
      <c r="O17" s="1712"/>
      <c r="P17" s="1712"/>
      <c r="Q17" s="1712"/>
      <c r="T17" s="2781" t="s">
        <v>192</v>
      </c>
      <c r="U17" s="2781"/>
      <c r="V17" s="2781"/>
      <c r="W17" s="2781"/>
      <c r="X17" s="2781"/>
      <c r="Y17" s="2781"/>
      <c r="Z17" s="2781"/>
      <c r="AA17" s="2781">
        <v>0.2</v>
      </c>
      <c r="AB17" s="2781"/>
      <c r="AC17" s="2781"/>
      <c r="AD17" s="2781"/>
      <c r="AE17" s="1712"/>
      <c r="AF17" s="1712"/>
      <c r="AG17" s="1712"/>
      <c r="AH17" s="1712"/>
      <c r="AJ17" s="2781" t="s">
        <v>192</v>
      </c>
      <c r="AK17" s="2781"/>
      <c r="AL17" s="2781"/>
      <c r="AM17" s="2781"/>
      <c r="AN17" s="2781"/>
      <c r="AO17" s="2781"/>
      <c r="AP17" s="2781"/>
      <c r="AQ17" s="2781">
        <v>0.2</v>
      </c>
      <c r="AR17" s="2781"/>
      <c r="AS17" s="2781"/>
      <c r="AT17" s="2781"/>
      <c r="AU17" s="1712"/>
      <c r="AV17" s="1712"/>
      <c r="AW17" s="1712"/>
      <c r="AX17" s="1712"/>
      <c r="AY17" s="1712"/>
      <c r="BA17" s="2781" t="s">
        <v>192</v>
      </c>
      <c r="BB17" s="2781"/>
      <c r="BC17" s="2781"/>
      <c r="BD17" s="2781"/>
      <c r="BE17" s="2781"/>
      <c r="BF17" s="2781"/>
      <c r="BG17" s="2781"/>
      <c r="BH17" s="2781">
        <v>0.2</v>
      </c>
      <c r="BI17" s="2781"/>
      <c r="BJ17" s="2781"/>
      <c r="BK17" s="2781"/>
      <c r="BL17" s="1712"/>
      <c r="BM17" s="1712"/>
      <c r="BN17" s="1712"/>
      <c r="BO17" s="1712"/>
      <c r="BP17" s="1712"/>
    </row>
    <row r="18" spans="2:69" ht="15.75" customHeight="1">
      <c r="B18" s="2781" t="s">
        <v>572</v>
      </c>
      <c r="C18" s="2781"/>
      <c r="D18" s="2781"/>
      <c r="E18" s="2781">
        <v>260.99</v>
      </c>
      <c r="F18" s="2781"/>
      <c r="G18" s="2781"/>
      <c r="H18" s="2781"/>
      <c r="I18" s="2781">
        <v>0.2</v>
      </c>
      <c r="J18" s="2781"/>
      <c r="K18" s="2781"/>
      <c r="L18" s="2781"/>
      <c r="M18" s="1712"/>
      <c r="N18" s="1712"/>
      <c r="O18" s="1712"/>
      <c r="P18" s="1712"/>
      <c r="Q18" s="1712"/>
      <c r="T18" s="2781" t="s">
        <v>572</v>
      </c>
      <c r="U18" s="2781"/>
      <c r="V18" s="2781"/>
      <c r="W18" s="2781"/>
      <c r="X18" s="2781"/>
      <c r="Y18" s="2781"/>
      <c r="Z18" s="2781"/>
      <c r="AA18" s="2781">
        <v>0.2</v>
      </c>
      <c r="AB18" s="2781"/>
      <c r="AC18" s="2781"/>
      <c r="AD18" s="2781"/>
      <c r="AE18" s="1712"/>
      <c r="AF18" s="1712"/>
      <c r="AG18" s="1712"/>
      <c r="AH18" s="1712"/>
      <c r="AJ18" s="2781" t="s">
        <v>572</v>
      </c>
      <c r="AK18" s="2781"/>
      <c r="AL18" s="2781"/>
      <c r="AM18" s="2781"/>
      <c r="AN18" s="2781"/>
      <c r="AO18" s="2781"/>
      <c r="AP18" s="2781"/>
      <c r="AQ18" s="2781">
        <v>0.2</v>
      </c>
      <c r="AR18" s="2781"/>
      <c r="AS18" s="2781"/>
      <c r="AT18" s="2781"/>
      <c r="AU18" s="1712"/>
      <c r="AV18" s="1712"/>
      <c r="AW18" s="1712"/>
      <c r="AX18" s="1712"/>
      <c r="AY18" s="1712"/>
      <c r="BA18" s="2781" t="s">
        <v>572</v>
      </c>
      <c r="BB18" s="2781"/>
      <c r="BC18" s="2781"/>
      <c r="BD18" s="2781"/>
      <c r="BE18" s="2781"/>
      <c r="BF18" s="2781"/>
      <c r="BG18" s="2781"/>
      <c r="BH18" s="2781">
        <v>0.2</v>
      </c>
      <c r="BI18" s="2781"/>
      <c r="BJ18" s="2781"/>
      <c r="BK18" s="2781"/>
      <c r="BL18" s="1712"/>
      <c r="BM18" s="1712"/>
      <c r="BN18" s="1712"/>
      <c r="BO18" s="1712"/>
      <c r="BP18" s="1712"/>
    </row>
    <row r="19" spans="2:69" ht="15.75" customHeight="1">
      <c r="B19" s="2781" t="s">
        <v>193</v>
      </c>
      <c r="C19" s="2781"/>
      <c r="D19" s="2781"/>
      <c r="E19" s="2781"/>
      <c r="F19" s="2781"/>
      <c r="G19" s="2781"/>
      <c r="H19" s="2781"/>
      <c r="I19" s="2781">
        <v>0.2</v>
      </c>
      <c r="J19" s="2781"/>
      <c r="K19" s="2781"/>
      <c r="L19" s="2781"/>
      <c r="T19" s="2781" t="s">
        <v>193</v>
      </c>
      <c r="U19" s="2781"/>
      <c r="V19" s="2781"/>
      <c r="W19" s="2781"/>
      <c r="X19" s="2781"/>
      <c r="Y19" s="2781"/>
      <c r="Z19" s="2781"/>
      <c r="AA19" s="2781">
        <v>0.2</v>
      </c>
      <c r="AB19" s="2781"/>
      <c r="AC19" s="2781"/>
      <c r="AD19" s="2781"/>
      <c r="AJ19" s="2781" t="s">
        <v>193</v>
      </c>
      <c r="AK19" s="2781"/>
      <c r="AL19" s="2781"/>
      <c r="AM19" s="2781"/>
      <c r="AN19" s="2781"/>
      <c r="AO19" s="2781"/>
      <c r="AP19" s="2781"/>
      <c r="AQ19" s="2781">
        <v>0.2</v>
      </c>
      <c r="AR19" s="2781"/>
      <c r="AS19" s="2781"/>
      <c r="AT19" s="2781"/>
      <c r="BA19" s="2781" t="s">
        <v>193</v>
      </c>
      <c r="BB19" s="2781"/>
      <c r="BC19" s="2781"/>
      <c r="BD19" s="2781"/>
      <c r="BE19" s="2781"/>
      <c r="BF19" s="2781"/>
      <c r="BG19" s="2781"/>
      <c r="BH19" s="2781">
        <v>0.2</v>
      </c>
      <c r="BI19" s="2781"/>
      <c r="BJ19" s="2781"/>
      <c r="BK19" s="2781"/>
    </row>
    <row r="20" spans="2:69">
      <c r="B20" s="2781" t="s">
        <v>194</v>
      </c>
      <c r="C20" s="2781"/>
      <c r="D20" s="2781"/>
      <c r="E20" s="2781"/>
      <c r="F20" s="2781"/>
      <c r="G20" s="2781"/>
      <c r="H20" s="2781"/>
      <c r="I20" s="2781">
        <v>0.25</v>
      </c>
      <c r="J20" s="2781"/>
      <c r="K20" s="2781"/>
      <c r="L20" s="2781"/>
      <c r="R20" s="1712"/>
      <c r="S20" s="1712"/>
      <c r="T20" s="2781" t="s">
        <v>194</v>
      </c>
      <c r="U20" s="2781"/>
      <c r="V20" s="2781"/>
      <c r="W20" s="2781"/>
      <c r="X20" s="2781"/>
      <c r="Y20" s="2781"/>
      <c r="Z20" s="2781"/>
      <c r="AA20" s="2781">
        <v>0.25</v>
      </c>
      <c r="AB20" s="2781"/>
      <c r="AC20" s="2781"/>
      <c r="AD20" s="2781"/>
      <c r="AI20" s="1712"/>
      <c r="AJ20" s="2781" t="s">
        <v>194</v>
      </c>
      <c r="AK20" s="2781"/>
      <c r="AL20" s="2781"/>
      <c r="AM20" s="2781"/>
      <c r="AN20" s="2781"/>
      <c r="AO20" s="2781"/>
      <c r="AP20" s="2781"/>
      <c r="AQ20" s="2781">
        <v>0.25</v>
      </c>
      <c r="AR20" s="2781"/>
      <c r="AS20" s="2781"/>
      <c r="AT20" s="2781"/>
      <c r="AZ20" s="1712"/>
      <c r="BA20" s="2781" t="s">
        <v>194</v>
      </c>
      <c r="BB20" s="2781"/>
      <c r="BC20" s="2781"/>
      <c r="BD20" s="2781"/>
      <c r="BE20" s="2781"/>
      <c r="BF20" s="2781"/>
      <c r="BG20" s="2781"/>
      <c r="BH20" s="2781">
        <v>0.25</v>
      </c>
      <c r="BI20" s="2781"/>
      <c r="BJ20" s="2781"/>
      <c r="BK20" s="2781"/>
      <c r="BQ20" s="1712"/>
    </row>
    <row r="21" spans="2:69" ht="15.75" customHeight="1">
      <c r="B21" s="2781" t="s">
        <v>550</v>
      </c>
      <c r="C21" s="2781"/>
      <c r="D21" s="2781"/>
      <c r="E21" s="2781"/>
      <c r="F21" s="2781"/>
      <c r="G21" s="2781"/>
      <c r="H21" s="2781"/>
      <c r="I21" s="2781">
        <v>0.25</v>
      </c>
      <c r="J21" s="2781"/>
      <c r="K21" s="2781"/>
      <c r="L21" s="2781"/>
      <c r="M21" s="1712"/>
      <c r="N21" s="1712"/>
      <c r="O21" s="1712"/>
      <c r="P21" s="1712"/>
      <c r="Q21" s="1712"/>
      <c r="T21" s="2781" t="s">
        <v>550</v>
      </c>
      <c r="U21" s="2781"/>
      <c r="V21" s="2781"/>
      <c r="W21" s="2781"/>
      <c r="X21" s="2781"/>
      <c r="Y21" s="2781"/>
      <c r="Z21" s="2781"/>
      <c r="AA21" s="2781">
        <v>0.25</v>
      </c>
      <c r="AB21" s="2781"/>
      <c r="AC21" s="2781"/>
      <c r="AD21" s="2781"/>
      <c r="AE21" s="1712"/>
      <c r="AF21" s="1712"/>
      <c r="AG21" s="1712"/>
      <c r="AH21" s="1712"/>
      <c r="AJ21" s="2781" t="s">
        <v>550</v>
      </c>
      <c r="AK21" s="2781"/>
      <c r="AL21" s="2781"/>
      <c r="AM21" s="2781"/>
      <c r="AN21" s="2781"/>
      <c r="AO21" s="2781"/>
      <c r="AP21" s="2781"/>
      <c r="AQ21" s="2781">
        <v>0.25</v>
      </c>
      <c r="AR21" s="2781"/>
      <c r="AS21" s="2781"/>
      <c r="AT21" s="2781"/>
      <c r="AU21" s="1712"/>
      <c r="AV21" s="1712"/>
      <c r="AW21" s="1712"/>
      <c r="AX21" s="1712"/>
      <c r="AY21" s="1712"/>
      <c r="BA21" s="2781" t="s">
        <v>550</v>
      </c>
      <c r="BB21" s="2781"/>
      <c r="BC21" s="2781"/>
      <c r="BD21" s="2781"/>
      <c r="BE21" s="2781"/>
      <c r="BF21" s="2781"/>
      <c r="BG21" s="2781"/>
      <c r="BH21" s="2781">
        <v>0.25</v>
      </c>
      <c r="BI21" s="2781"/>
      <c r="BJ21" s="2781"/>
      <c r="BK21" s="2781"/>
      <c r="BL21" s="1712"/>
      <c r="BM21" s="1712"/>
      <c r="BN21" s="1712"/>
      <c r="BO21" s="1712"/>
      <c r="BP21" s="1712"/>
    </row>
    <row r="22" spans="2:69" ht="15.75" customHeight="1">
      <c r="B22" s="2781" t="s">
        <v>551</v>
      </c>
      <c r="C22" s="2781"/>
      <c r="D22" s="2781"/>
      <c r="E22" s="2781"/>
      <c r="F22" s="2781"/>
      <c r="G22" s="2781"/>
      <c r="H22" s="2781"/>
      <c r="I22" s="2781">
        <v>0.25</v>
      </c>
      <c r="J22" s="2781"/>
      <c r="K22" s="2781"/>
      <c r="L22" s="2781"/>
      <c r="T22" s="2781" t="s">
        <v>551</v>
      </c>
      <c r="U22" s="2781"/>
      <c r="V22" s="2781"/>
      <c r="W22" s="2781"/>
      <c r="X22" s="2781"/>
      <c r="Y22" s="2781"/>
      <c r="Z22" s="2781"/>
      <c r="AA22" s="2781">
        <v>0.25</v>
      </c>
      <c r="AB22" s="2781"/>
      <c r="AC22" s="2781"/>
      <c r="AD22" s="2781"/>
      <c r="AJ22" s="2781" t="s">
        <v>551</v>
      </c>
      <c r="AK22" s="2781"/>
      <c r="AL22" s="2781"/>
      <c r="AM22" s="2781"/>
      <c r="AN22" s="2781"/>
      <c r="AO22" s="2781"/>
      <c r="AP22" s="2781"/>
      <c r="AQ22" s="2781">
        <v>0.25</v>
      </c>
      <c r="AR22" s="2781"/>
      <c r="AS22" s="2781"/>
      <c r="AT22" s="2781"/>
      <c r="BA22" s="2781" t="s">
        <v>551</v>
      </c>
      <c r="BB22" s="2781"/>
      <c r="BC22" s="2781"/>
      <c r="BD22" s="2781"/>
      <c r="BE22" s="2781"/>
      <c r="BF22" s="2781"/>
      <c r="BG22" s="2781"/>
      <c r="BH22" s="2781">
        <v>0.25</v>
      </c>
      <c r="BI22" s="2781"/>
      <c r="BJ22" s="2781"/>
      <c r="BK22" s="2781"/>
    </row>
    <row r="23" spans="2:69" ht="15.75" customHeight="1">
      <c r="B23" s="2781" t="s">
        <v>552</v>
      </c>
      <c r="C23" s="2781"/>
      <c r="D23" s="2781"/>
      <c r="E23" s="2781"/>
      <c r="F23" s="2781"/>
      <c r="G23" s="2781"/>
      <c r="H23" s="2781"/>
      <c r="I23" s="2781">
        <v>0.25</v>
      </c>
      <c r="J23" s="2781"/>
      <c r="K23" s="2781"/>
      <c r="L23" s="2781"/>
      <c r="R23" s="1712"/>
      <c r="S23" s="1712"/>
      <c r="T23" s="2781" t="s">
        <v>552</v>
      </c>
      <c r="U23" s="2781"/>
      <c r="V23" s="2781"/>
      <c r="W23" s="2781"/>
      <c r="X23" s="2781"/>
      <c r="Y23" s="2781"/>
      <c r="Z23" s="2781"/>
      <c r="AA23" s="2781">
        <v>0.25</v>
      </c>
      <c r="AB23" s="2781"/>
      <c r="AC23" s="2781"/>
      <c r="AD23" s="2781"/>
      <c r="AI23" s="1712"/>
      <c r="AJ23" s="2781" t="s">
        <v>552</v>
      </c>
      <c r="AK23" s="2781"/>
      <c r="AL23" s="2781"/>
      <c r="AM23" s="2781"/>
      <c r="AN23" s="2781"/>
      <c r="AO23" s="2781"/>
      <c r="AP23" s="2781"/>
      <c r="AQ23" s="2781">
        <v>0.25</v>
      </c>
      <c r="AR23" s="2781"/>
      <c r="AS23" s="2781"/>
      <c r="AT23" s="2781"/>
      <c r="AZ23" s="1712"/>
      <c r="BA23" s="2781" t="s">
        <v>552</v>
      </c>
      <c r="BB23" s="2781"/>
      <c r="BC23" s="2781"/>
      <c r="BD23" s="2781"/>
      <c r="BE23" s="2781"/>
      <c r="BF23" s="2781"/>
      <c r="BG23" s="2781"/>
      <c r="BH23" s="2781">
        <v>0.25</v>
      </c>
      <c r="BI23" s="2781"/>
      <c r="BJ23" s="2781"/>
      <c r="BK23" s="2781"/>
      <c r="BQ23" s="1712"/>
    </row>
    <row r="24" spans="2:69">
      <c r="B24" s="1712" t="s">
        <v>195</v>
      </c>
      <c r="C24" s="1712"/>
      <c r="D24" s="1712"/>
      <c r="E24" s="1712"/>
      <c r="F24" s="1712"/>
      <c r="G24" s="1712"/>
      <c r="H24" s="1712"/>
      <c r="I24" s="1712"/>
      <c r="J24" s="1712"/>
      <c r="K24" s="1712">
        <v>0</v>
      </c>
      <c r="L24" s="1713" t="s">
        <v>14</v>
      </c>
      <c r="M24" s="2781"/>
      <c r="N24" s="2781"/>
      <c r="O24" s="2781"/>
      <c r="P24" s="1713"/>
      <c r="T24" s="1712" t="s">
        <v>195</v>
      </c>
      <c r="U24" s="1712"/>
      <c r="V24" s="1712"/>
      <c r="W24" s="1712"/>
      <c r="X24" s="1712"/>
      <c r="Y24" s="1712"/>
      <c r="Z24" s="1712"/>
      <c r="AA24" s="1712"/>
      <c r="AB24" s="1712"/>
      <c r="AC24" s="1712">
        <v>0</v>
      </c>
      <c r="AD24" s="1713" t="s">
        <v>14</v>
      </c>
      <c r="AE24" s="1714"/>
      <c r="AF24" s="1714"/>
      <c r="AG24" s="1714"/>
      <c r="AH24" s="1713"/>
      <c r="AJ24" s="1712" t="s">
        <v>195</v>
      </c>
      <c r="AK24" s="1712"/>
      <c r="AL24" s="1712"/>
      <c r="AM24" s="1712"/>
      <c r="AN24" s="1712"/>
      <c r="AO24" s="1712"/>
      <c r="AP24" s="1712"/>
      <c r="AQ24" s="1712"/>
      <c r="AR24" s="1712"/>
      <c r="AS24" s="1712">
        <v>0</v>
      </c>
      <c r="AT24" s="1713" t="s">
        <v>14</v>
      </c>
      <c r="AU24" s="2781"/>
      <c r="AV24" s="2781"/>
      <c r="AW24" s="2781"/>
      <c r="AX24" s="1713"/>
      <c r="BA24" s="1712" t="s">
        <v>195</v>
      </c>
      <c r="BB24" s="1712"/>
      <c r="BC24" s="1712"/>
      <c r="BD24" s="1712"/>
      <c r="BE24" s="1712"/>
      <c r="BF24" s="1712"/>
      <c r="BG24" s="1712"/>
      <c r="BH24" s="1712"/>
      <c r="BI24" s="1712"/>
      <c r="BJ24" s="1712">
        <v>0</v>
      </c>
      <c r="BK24" s="1713" t="s">
        <v>14</v>
      </c>
      <c r="BL24" s="2781"/>
      <c r="BM24" s="2781"/>
      <c r="BN24" s="2781"/>
      <c r="BO24" s="1713"/>
    </row>
    <row r="25" spans="2:69">
      <c r="B25" s="1712"/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1712"/>
      <c r="AN25" s="1712"/>
      <c r="AO25" s="1712"/>
      <c r="AP25" s="1712"/>
      <c r="AQ25" s="1712"/>
      <c r="AR25" s="1712"/>
      <c r="AS25" s="1712"/>
      <c r="AT25" s="1712"/>
      <c r="AU25" s="1712"/>
      <c r="AV25" s="1712"/>
      <c r="AW25" s="1712"/>
      <c r="AX25" s="1712"/>
      <c r="AY25" s="1712"/>
      <c r="AZ25" s="1712"/>
      <c r="BA25" s="1712"/>
      <c r="BB25" s="1712"/>
      <c r="BC25" s="1712"/>
      <c r="BD25" s="1712"/>
      <c r="BE25" s="1712"/>
      <c r="BF25" s="1712"/>
      <c r="BG25" s="1712"/>
      <c r="BH25" s="1712"/>
      <c r="BI25" s="1712"/>
      <c r="BJ25" s="1712"/>
      <c r="BK25" s="1712"/>
      <c r="BL25" s="1712"/>
      <c r="BM25" s="1712"/>
      <c r="BN25" s="1712"/>
      <c r="BO25" s="1712"/>
      <c r="BP25" s="1712"/>
      <c r="BQ25" s="1712"/>
    </row>
    <row r="26" spans="2:69">
      <c r="B26" s="1712"/>
      <c r="C26" s="1712"/>
      <c r="D26" s="1712"/>
      <c r="E26" s="1712"/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2"/>
      <c r="AN26" s="1712"/>
      <c r="AO26" s="1712"/>
      <c r="AP26" s="1712"/>
      <c r="AQ26" s="1712"/>
      <c r="AR26" s="1712"/>
      <c r="AS26" s="1712"/>
      <c r="AT26" s="1712"/>
      <c r="AU26" s="1712"/>
      <c r="AV26" s="1712"/>
      <c r="AW26" s="1712"/>
      <c r="AX26" s="1712"/>
      <c r="AY26" s="1712"/>
      <c r="AZ26" s="1712"/>
      <c r="BA26" s="1712"/>
      <c r="BB26" s="1712"/>
      <c r="BC26" s="1712"/>
      <c r="BD26" s="1712"/>
      <c r="BE26" s="1712"/>
      <c r="BF26" s="1712"/>
      <c r="BG26" s="1712"/>
      <c r="BH26" s="1712"/>
      <c r="BI26" s="1712"/>
      <c r="BJ26" s="1712"/>
      <c r="BK26" s="1712"/>
      <c r="BL26" s="1712"/>
      <c r="BM26" s="1712"/>
      <c r="BN26" s="1712"/>
      <c r="BO26" s="1712"/>
      <c r="BP26" s="1712"/>
      <c r="BQ26" s="1712"/>
    </row>
    <row r="27" spans="2:69" ht="15.75">
      <c r="B27" s="1712" t="s">
        <v>770</v>
      </c>
      <c r="C27" s="1712"/>
      <c r="D27" s="1712"/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 t="s">
        <v>770</v>
      </c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 t="s">
        <v>770</v>
      </c>
      <c r="AK27" s="1712"/>
      <c r="AL27" s="1712"/>
      <c r="AM27" s="1712"/>
      <c r="AN27" s="1712"/>
      <c r="AO27" s="1712"/>
      <c r="AP27" s="1712"/>
      <c r="AQ27" s="1712"/>
      <c r="AR27" s="1712"/>
      <c r="AS27" s="1712"/>
      <c r="AT27" s="1712"/>
      <c r="AU27" s="1712"/>
      <c r="AV27" s="1712"/>
      <c r="AW27" s="1712"/>
      <c r="AX27" s="1712"/>
      <c r="AY27" s="1712"/>
      <c r="AZ27" s="1712"/>
      <c r="BA27" s="1712" t="s">
        <v>770</v>
      </c>
      <c r="BB27" s="1712"/>
      <c r="BC27" s="1712"/>
      <c r="BD27" s="1712"/>
      <c r="BE27" s="1712"/>
      <c r="BF27" s="1712"/>
      <c r="BG27" s="1712"/>
      <c r="BH27" s="1712"/>
      <c r="BI27" s="1712"/>
      <c r="BJ27" s="1712"/>
      <c r="BK27" s="1712"/>
      <c r="BL27" s="1712"/>
      <c r="BM27" s="1712"/>
      <c r="BN27" s="1712"/>
      <c r="BO27" s="1712"/>
      <c r="BP27" s="1712"/>
      <c r="BQ27" s="1712"/>
    </row>
    <row r="28" spans="2:69">
      <c r="B28" s="1712"/>
      <c r="C28" s="1712"/>
      <c r="D28" s="1712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2"/>
      <c r="AN28" s="1712"/>
      <c r="AO28" s="1712"/>
      <c r="AP28" s="1712"/>
      <c r="AQ28" s="1712"/>
      <c r="AR28" s="1712"/>
      <c r="AS28" s="1712"/>
      <c r="AT28" s="1712"/>
      <c r="AU28" s="1712"/>
      <c r="AV28" s="1712"/>
      <c r="AW28" s="1712"/>
      <c r="AX28" s="1712"/>
      <c r="AY28" s="1712"/>
      <c r="AZ28" s="1712"/>
      <c r="BA28" s="1712"/>
      <c r="BB28" s="1712"/>
      <c r="BC28" s="1712"/>
      <c r="BD28" s="1712"/>
      <c r="BE28" s="1712"/>
      <c r="BF28" s="1712"/>
      <c r="BG28" s="1712"/>
      <c r="BH28" s="1712"/>
      <c r="BI28" s="1712"/>
      <c r="BJ28" s="1712"/>
      <c r="BK28" s="1712"/>
      <c r="BL28" s="1712"/>
      <c r="BM28" s="1712"/>
      <c r="BN28" s="1712"/>
      <c r="BO28" s="1712"/>
      <c r="BP28" s="1712"/>
      <c r="BQ28" s="1712"/>
    </row>
    <row r="29" spans="2:69" ht="15.75">
      <c r="B29" s="1712" t="s">
        <v>771</v>
      </c>
      <c r="C29" s="1712"/>
      <c r="D29" s="1712"/>
      <c r="E29" s="1712"/>
      <c r="F29" s="1712"/>
      <c r="G29" s="1712"/>
      <c r="H29" s="1712"/>
      <c r="I29" s="1712"/>
      <c r="J29" s="1712"/>
      <c r="K29" s="1712"/>
      <c r="L29" s="1712"/>
      <c r="M29" s="1712"/>
      <c r="N29" s="1712"/>
      <c r="O29" s="1712"/>
      <c r="P29" s="1712"/>
      <c r="Q29" s="1712"/>
      <c r="R29" s="1712"/>
      <c r="S29" s="1712"/>
      <c r="T29" s="1712" t="s">
        <v>771</v>
      </c>
      <c r="U29" s="1712"/>
      <c r="V29" s="1712"/>
      <c r="W29" s="1712"/>
      <c r="X29" s="1712"/>
      <c r="Y29" s="1712"/>
      <c r="Z29" s="1712"/>
      <c r="AA29" s="1712"/>
      <c r="AB29" s="1712"/>
      <c r="AC29" s="1712"/>
      <c r="AD29" s="1712"/>
      <c r="AE29" s="1712"/>
      <c r="AF29" s="1712"/>
      <c r="AG29" s="1712"/>
      <c r="AH29" s="1712"/>
      <c r="AI29" s="1712"/>
      <c r="AJ29" s="1712" t="s">
        <v>771</v>
      </c>
      <c r="AK29" s="1712"/>
      <c r="AL29" s="1712"/>
      <c r="AM29" s="1712"/>
      <c r="AN29" s="1712"/>
      <c r="AO29" s="1712"/>
      <c r="AP29" s="1712"/>
      <c r="AQ29" s="1712"/>
      <c r="AR29" s="1712"/>
      <c r="AS29" s="1712"/>
      <c r="AT29" s="1712"/>
      <c r="AU29" s="1712"/>
      <c r="AV29" s="1712"/>
      <c r="AW29" s="1712"/>
      <c r="AX29" s="1712"/>
      <c r="AY29" s="1712"/>
      <c r="AZ29" s="1712"/>
      <c r="BA29" s="1712" t="s">
        <v>771</v>
      </c>
      <c r="BB29" s="1712"/>
      <c r="BC29" s="1712"/>
      <c r="BD29" s="1712"/>
      <c r="BE29" s="1712"/>
      <c r="BF29" s="1712"/>
      <c r="BG29" s="1712"/>
      <c r="BH29" s="1712"/>
      <c r="BI29" s="1712"/>
      <c r="BJ29" s="1712"/>
      <c r="BK29" s="1712"/>
      <c r="BL29" s="1712"/>
      <c r="BM29" s="1712"/>
      <c r="BN29" s="1712"/>
      <c r="BO29" s="1712"/>
      <c r="BP29" s="1712"/>
      <c r="BQ29" s="1712"/>
    </row>
    <row r="30" spans="2:69">
      <c r="B30" s="1712"/>
      <c r="C30" s="1712"/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2"/>
      <c r="AI30" s="1712"/>
      <c r="AJ30" s="1712"/>
      <c r="AK30" s="1712"/>
      <c r="AL30" s="1712"/>
      <c r="AM30" s="1712"/>
      <c r="AN30" s="1712"/>
      <c r="AO30" s="1712"/>
      <c r="AP30" s="1712"/>
      <c r="AQ30" s="1712"/>
      <c r="AR30" s="1712"/>
      <c r="AS30" s="1712"/>
      <c r="AT30" s="1712"/>
      <c r="AU30" s="1712"/>
      <c r="AV30" s="1712"/>
      <c r="AW30" s="1712"/>
      <c r="AX30" s="1712"/>
      <c r="AY30" s="1712"/>
      <c r="AZ30" s="1712"/>
      <c r="BA30" s="1712"/>
      <c r="BB30" s="1712"/>
      <c r="BC30" s="1712"/>
      <c r="BD30" s="1712"/>
      <c r="BE30" s="1712"/>
      <c r="BF30" s="1712"/>
      <c r="BG30" s="1712"/>
      <c r="BH30" s="1712"/>
      <c r="BI30" s="1712"/>
      <c r="BJ30" s="1712"/>
      <c r="BK30" s="1712"/>
      <c r="BL30" s="1712"/>
      <c r="BM30" s="1712"/>
      <c r="BN30" s="1712"/>
      <c r="BO30" s="1712"/>
      <c r="BP30" s="1712"/>
      <c r="BQ30" s="1712"/>
    </row>
    <row r="31" spans="2:69" ht="18.75" customHeight="1">
      <c r="B31" s="1715" t="s">
        <v>198</v>
      </c>
      <c r="C31" s="2781">
        <v>0.25</v>
      </c>
      <c r="D31" s="2781"/>
      <c r="E31" s="1712" t="s">
        <v>199</v>
      </c>
      <c r="F31" s="1712"/>
      <c r="G31" s="1712" t="s">
        <v>772</v>
      </c>
      <c r="H31" s="1715" t="s">
        <v>201</v>
      </c>
      <c r="I31" s="2781">
        <f t="shared" ref="I31:I38" si="0">C31+I8+0.2*C31</f>
        <v>0.5</v>
      </c>
      <c r="J31" s="2781"/>
      <c r="K31" s="1712" t="s">
        <v>199</v>
      </c>
      <c r="L31" s="1712"/>
      <c r="M31" s="1712"/>
      <c r="N31" s="1712"/>
      <c r="O31" s="1712"/>
      <c r="P31" s="1712"/>
      <c r="Q31" s="1712"/>
      <c r="R31" s="1712"/>
      <c r="S31" s="1712"/>
      <c r="T31" s="1715" t="s">
        <v>198</v>
      </c>
      <c r="U31" s="2781">
        <v>0.25</v>
      </c>
      <c r="V31" s="2781"/>
      <c r="W31" s="1712" t="s">
        <v>199</v>
      </c>
      <c r="X31" s="1712"/>
      <c r="Y31" s="1712" t="s">
        <v>772</v>
      </c>
      <c r="Z31" s="1715" t="s">
        <v>201</v>
      </c>
      <c r="AA31" s="2781">
        <f t="shared" ref="AA31:AA38" si="1">U31+AA8+0.2*U31</f>
        <v>0.5</v>
      </c>
      <c r="AB31" s="2781"/>
      <c r="AC31" s="1712" t="s">
        <v>199</v>
      </c>
      <c r="AD31" s="1712"/>
      <c r="AE31" s="1712"/>
      <c r="AF31" s="1712"/>
      <c r="AG31" s="1712"/>
      <c r="AH31" s="1712"/>
      <c r="AI31" s="1712"/>
      <c r="AJ31" s="1715" t="s">
        <v>198</v>
      </c>
      <c r="AK31" s="2781">
        <v>0.25</v>
      </c>
      <c r="AL31" s="2781"/>
      <c r="AM31" s="1712" t="s">
        <v>199</v>
      </c>
      <c r="AN31" s="1712"/>
      <c r="AO31" s="1712" t="s">
        <v>772</v>
      </c>
      <c r="AP31" s="1715" t="s">
        <v>201</v>
      </c>
      <c r="AQ31" s="2781">
        <f t="shared" ref="AQ31:AQ38" si="2">AK31+AQ8+0.2*AK31</f>
        <v>0.5</v>
      </c>
      <c r="AR31" s="2781"/>
      <c r="AS31" s="1712" t="s">
        <v>199</v>
      </c>
      <c r="AT31" s="1712"/>
      <c r="AU31" s="1712"/>
      <c r="AV31" s="1712"/>
      <c r="AW31" s="1712"/>
      <c r="AX31" s="1712"/>
      <c r="AY31" s="1712"/>
      <c r="AZ31" s="1712"/>
      <c r="BA31" s="1715" t="s">
        <v>198</v>
      </c>
      <c r="BB31" s="2781">
        <v>0.25</v>
      </c>
      <c r="BC31" s="2781"/>
      <c r="BD31" s="1712" t="s">
        <v>199</v>
      </c>
      <c r="BE31" s="1712"/>
      <c r="BF31" s="1712" t="s">
        <v>772</v>
      </c>
      <c r="BG31" s="1715" t="s">
        <v>201</v>
      </c>
      <c r="BH31" s="2781">
        <f t="shared" ref="BH31:BH38" si="3">BB31+BH8+0.2*BB31</f>
        <v>0.5</v>
      </c>
      <c r="BI31" s="2781"/>
      <c r="BJ31" s="1712" t="s">
        <v>199</v>
      </c>
      <c r="BK31" s="1712"/>
      <c r="BL31" s="1712"/>
      <c r="BM31" s="1712"/>
      <c r="BN31" s="1712"/>
      <c r="BO31" s="1712"/>
      <c r="BP31" s="1712"/>
      <c r="BQ31" s="1712"/>
    </row>
    <row r="32" spans="2:69" ht="18.75" customHeight="1">
      <c r="B32" s="1715" t="s">
        <v>198</v>
      </c>
      <c r="C32" s="2781">
        <v>0.32</v>
      </c>
      <c r="D32" s="2781"/>
      <c r="E32" s="1712" t="s">
        <v>199</v>
      </c>
      <c r="F32" s="1712"/>
      <c r="G32" s="1712" t="s">
        <v>772</v>
      </c>
      <c r="H32" s="1715" t="s">
        <v>201</v>
      </c>
      <c r="I32" s="2781">
        <f t="shared" si="0"/>
        <v>0.58400000000000007</v>
      </c>
      <c r="J32" s="2781"/>
      <c r="K32" s="1712" t="s">
        <v>199</v>
      </c>
      <c r="L32" s="1712"/>
      <c r="M32" s="1712"/>
      <c r="N32" s="1712"/>
      <c r="O32" s="1712"/>
      <c r="P32" s="1712"/>
      <c r="Q32" s="1712"/>
      <c r="R32" s="1712"/>
      <c r="S32" s="1712"/>
      <c r="T32" s="1715" t="s">
        <v>198</v>
      </c>
      <c r="U32" s="2781">
        <v>0.32</v>
      </c>
      <c r="V32" s="2781"/>
      <c r="W32" s="1712" t="s">
        <v>199</v>
      </c>
      <c r="X32" s="1712"/>
      <c r="Y32" s="1712" t="s">
        <v>772</v>
      </c>
      <c r="Z32" s="1715" t="s">
        <v>201</v>
      </c>
      <c r="AA32" s="2781">
        <f t="shared" si="1"/>
        <v>0.58400000000000007</v>
      </c>
      <c r="AB32" s="2781"/>
      <c r="AC32" s="1712" t="s">
        <v>199</v>
      </c>
      <c r="AD32" s="1712"/>
      <c r="AE32" s="1712"/>
      <c r="AF32" s="1712"/>
      <c r="AG32" s="1712"/>
      <c r="AH32" s="1712"/>
      <c r="AI32" s="1712"/>
      <c r="AJ32" s="1715" t="s">
        <v>198</v>
      </c>
      <c r="AK32" s="2781">
        <v>0.32</v>
      </c>
      <c r="AL32" s="2781"/>
      <c r="AM32" s="1712" t="s">
        <v>199</v>
      </c>
      <c r="AN32" s="1712"/>
      <c r="AO32" s="1712" t="s">
        <v>772</v>
      </c>
      <c r="AP32" s="1715" t="s">
        <v>201</v>
      </c>
      <c r="AQ32" s="2781">
        <f t="shared" si="2"/>
        <v>0.58400000000000007</v>
      </c>
      <c r="AR32" s="2781"/>
      <c r="AS32" s="1712" t="s">
        <v>199</v>
      </c>
      <c r="AT32" s="1712"/>
      <c r="AU32" s="1712"/>
      <c r="AV32" s="1712"/>
      <c r="AW32" s="1712"/>
      <c r="AX32" s="1712"/>
      <c r="AY32" s="1712"/>
      <c r="AZ32" s="1712"/>
      <c r="BA32" s="1715" t="s">
        <v>198</v>
      </c>
      <c r="BB32" s="2781">
        <v>0.32</v>
      </c>
      <c r="BC32" s="2781"/>
      <c r="BD32" s="1712" t="s">
        <v>199</v>
      </c>
      <c r="BE32" s="1712"/>
      <c r="BF32" s="1712" t="s">
        <v>772</v>
      </c>
      <c r="BG32" s="1715" t="s">
        <v>201</v>
      </c>
      <c r="BH32" s="2781">
        <f t="shared" si="3"/>
        <v>0.58400000000000007</v>
      </c>
      <c r="BI32" s="2781"/>
      <c r="BJ32" s="1712" t="s">
        <v>199</v>
      </c>
      <c r="BK32" s="1712"/>
      <c r="BL32" s="1712"/>
      <c r="BM32" s="1712"/>
      <c r="BN32" s="1712"/>
      <c r="BO32" s="1712"/>
      <c r="BP32" s="1712"/>
      <c r="BQ32" s="1712"/>
    </row>
    <row r="33" spans="2:69" ht="18.75" customHeight="1">
      <c r="B33" s="1715" t="s">
        <v>198</v>
      </c>
      <c r="C33" s="2781">
        <v>0.4</v>
      </c>
      <c r="D33" s="2781"/>
      <c r="E33" s="1712" t="s">
        <v>199</v>
      </c>
      <c r="F33" s="1712"/>
      <c r="G33" s="1712" t="s">
        <v>772</v>
      </c>
      <c r="H33" s="1715" t="s">
        <v>201</v>
      </c>
      <c r="I33" s="2781">
        <f t="shared" si="0"/>
        <v>0.68000000000000016</v>
      </c>
      <c r="J33" s="2781"/>
      <c r="K33" s="1712" t="s">
        <v>199</v>
      </c>
      <c r="L33" s="1712"/>
      <c r="M33" s="1712"/>
      <c r="N33" s="1712"/>
      <c r="O33" s="1712"/>
      <c r="P33" s="1712"/>
      <c r="Q33" s="1712"/>
      <c r="R33" s="1712"/>
      <c r="S33" s="1712"/>
      <c r="T33" s="1715" t="s">
        <v>198</v>
      </c>
      <c r="U33" s="2781">
        <v>0.4</v>
      </c>
      <c r="V33" s="2781"/>
      <c r="W33" s="1712" t="s">
        <v>199</v>
      </c>
      <c r="X33" s="1712"/>
      <c r="Y33" s="1712" t="s">
        <v>772</v>
      </c>
      <c r="Z33" s="1715" t="s">
        <v>201</v>
      </c>
      <c r="AA33" s="2781">
        <f t="shared" si="1"/>
        <v>0.68000000000000016</v>
      </c>
      <c r="AB33" s="2781"/>
      <c r="AC33" s="1712" t="s">
        <v>199</v>
      </c>
      <c r="AD33" s="1712"/>
      <c r="AE33" s="1712"/>
      <c r="AF33" s="1712"/>
      <c r="AG33" s="1712"/>
      <c r="AH33" s="1712"/>
      <c r="AI33" s="1712"/>
      <c r="AJ33" s="1715" t="s">
        <v>198</v>
      </c>
      <c r="AK33" s="2781">
        <v>0.4</v>
      </c>
      <c r="AL33" s="2781"/>
      <c r="AM33" s="1712" t="s">
        <v>199</v>
      </c>
      <c r="AN33" s="1712"/>
      <c r="AO33" s="1712" t="s">
        <v>772</v>
      </c>
      <c r="AP33" s="1715" t="s">
        <v>201</v>
      </c>
      <c r="AQ33" s="2781">
        <f t="shared" si="2"/>
        <v>0.68000000000000016</v>
      </c>
      <c r="AR33" s="2781"/>
      <c r="AS33" s="1712" t="s">
        <v>199</v>
      </c>
      <c r="AT33" s="1712"/>
      <c r="AU33" s="1712"/>
      <c r="AV33" s="1712"/>
      <c r="AW33" s="1712"/>
      <c r="AX33" s="1712"/>
      <c r="AY33" s="1712"/>
      <c r="AZ33" s="1712"/>
      <c r="BA33" s="1715" t="s">
        <v>198</v>
      </c>
      <c r="BB33" s="2781">
        <v>0.4</v>
      </c>
      <c r="BC33" s="2781"/>
      <c r="BD33" s="1712" t="s">
        <v>199</v>
      </c>
      <c r="BE33" s="1712"/>
      <c r="BF33" s="1712" t="s">
        <v>772</v>
      </c>
      <c r="BG33" s="1715" t="s">
        <v>201</v>
      </c>
      <c r="BH33" s="2781">
        <f t="shared" si="3"/>
        <v>0.68000000000000016</v>
      </c>
      <c r="BI33" s="2781"/>
      <c r="BJ33" s="1712" t="s">
        <v>199</v>
      </c>
      <c r="BK33" s="1712"/>
      <c r="BL33" s="1712"/>
      <c r="BM33" s="1712"/>
      <c r="BN33" s="1712"/>
      <c r="BO33" s="1712"/>
      <c r="BP33" s="1712"/>
      <c r="BQ33" s="1712"/>
    </row>
    <row r="34" spans="2:69" ht="18.75" customHeight="1">
      <c r="B34" s="1715" t="s">
        <v>198</v>
      </c>
      <c r="C34" s="2781">
        <v>0.5</v>
      </c>
      <c r="D34" s="2781"/>
      <c r="E34" s="1712" t="s">
        <v>199</v>
      </c>
      <c r="F34" s="1712"/>
      <c r="G34" s="1712" t="s">
        <v>772</v>
      </c>
      <c r="H34" s="1715" t="s">
        <v>201</v>
      </c>
      <c r="I34" s="2781">
        <f t="shared" si="0"/>
        <v>0.79999999999999993</v>
      </c>
      <c r="J34" s="2781"/>
      <c r="K34" s="1712" t="s">
        <v>199</v>
      </c>
      <c r="L34" s="1712"/>
      <c r="M34" s="1712"/>
      <c r="N34" s="1712"/>
      <c r="O34" s="1712"/>
      <c r="P34" s="1712"/>
      <c r="Q34" s="1712"/>
      <c r="R34" s="1712"/>
      <c r="S34" s="1712"/>
      <c r="T34" s="1715" t="s">
        <v>198</v>
      </c>
      <c r="U34" s="2781">
        <v>0.5</v>
      </c>
      <c r="V34" s="2781"/>
      <c r="W34" s="1712" t="s">
        <v>199</v>
      </c>
      <c r="X34" s="1712"/>
      <c r="Y34" s="1712" t="s">
        <v>772</v>
      </c>
      <c r="Z34" s="1715" t="s">
        <v>201</v>
      </c>
      <c r="AA34" s="2781">
        <f t="shared" si="1"/>
        <v>0.79999999999999993</v>
      </c>
      <c r="AB34" s="2781"/>
      <c r="AC34" s="1712" t="s">
        <v>199</v>
      </c>
      <c r="AD34" s="1712"/>
      <c r="AE34" s="1712"/>
      <c r="AF34" s="1712"/>
      <c r="AG34" s="1712"/>
      <c r="AH34" s="1712"/>
      <c r="AI34" s="1712"/>
      <c r="AJ34" s="1715" t="s">
        <v>198</v>
      </c>
      <c r="AK34" s="2781">
        <v>0.5</v>
      </c>
      <c r="AL34" s="2781"/>
      <c r="AM34" s="1712" t="s">
        <v>199</v>
      </c>
      <c r="AN34" s="1712"/>
      <c r="AO34" s="1712" t="s">
        <v>772</v>
      </c>
      <c r="AP34" s="1715" t="s">
        <v>201</v>
      </c>
      <c r="AQ34" s="2781">
        <f t="shared" si="2"/>
        <v>0.79999999999999993</v>
      </c>
      <c r="AR34" s="2781"/>
      <c r="AS34" s="1712" t="s">
        <v>199</v>
      </c>
      <c r="AT34" s="1712"/>
      <c r="AU34" s="1712"/>
      <c r="AV34" s="1712"/>
      <c r="AW34" s="1712"/>
      <c r="AX34" s="1712"/>
      <c r="AY34" s="1712"/>
      <c r="AZ34" s="1712"/>
      <c r="BA34" s="1715" t="s">
        <v>198</v>
      </c>
      <c r="BB34" s="2781">
        <v>0.5</v>
      </c>
      <c r="BC34" s="2781"/>
      <c r="BD34" s="1712" t="s">
        <v>199</v>
      </c>
      <c r="BE34" s="1712"/>
      <c r="BF34" s="1712" t="s">
        <v>772</v>
      </c>
      <c r="BG34" s="1715" t="s">
        <v>201</v>
      </c>
      <c r="BH34" s="2781">
        <f t="shared" si="3"/>
        <v>0.79999999999999993</v>
      </c>
      <c r="BI34" s="2781"/>
      <c r="BJ34" s="1712" t="s">
        <v>199</v>
      </c>
      <c r="BK34" s="1712"/>
      <c r="BL34" s="1712"/>
      <c r="BM34" s="1712"/>
      <c r="BN34" s="1712"/>
      <c r="BO34" s="1712"/>
      <c r="BP34" s="1712"/>
      <c r="BQ34" s="1712"/>
    </row>
    <row r="35" spans="2:69" ht="18.75" customHeight="1">
      <c r="B35" s="1715" t="s">
        <v>198</v>
      </c>
      <c r="C35" s="2781">
        <v>0.6</v>
      </c>
      <c r="D35" s="2781"/>
      <c r="E35" s="1712" t="s">
        <v>199</v>
      </c>
      <c r="F35" s="1712"/>
      <c r="G35" s="1712" t="s">
        <v>772</v>
      </c>
      <c r="H35" s="1715" t="s">
        <v>201</v>
      </c>
      <c r="I35" s="2781">
        <f t="shared" si="0"/>
        <v>0.92</v>
      </c>
      <c r="J35" s="2781"/>
      <c r="K35" s="1712" t="s">
        <v>199</v>
      </c>
      <c r="L35" s="1712"/>
      <c r="M35" s="1712"/>
      <c r="N35" s="1712"/>
      <c r="O35" s="1712"/>
      <c r="P35" s="1712"/>
      <c r="Q35" s="1712"/>
      <c r="R35" s="1712"/>
      <c r="S35" s="1712"/>
      <c r="T35" s="1715" t="s">
        <v>198</v>
      </c>
      <c r="U35" s="2781">
        <v>0.6</v>
      </c>
      <c r="V35" s="2781"/>
      <c r="W35" s="1712" t="s">
        <v>199</v>
      </c>
      <c r="X35" s="1712"/>
      <c r="Y35" s="1712" t="s">
        <v>772</v>
      </c>
      <c r="Z35" s="1715" t="s">
        <v>201</v>
      </c>
      <c r="AA35" s="2781">
        <f t="shared" si="1"/>
        <v>0.92</v>
      </c>
      <c r="AB35" s="2781"/>
      <c r="AC35" s="1712" t="s">
        <v>199</v>
      </c>
      <c r="AD35" s="1712"/>
      <c r="AE35" s="1712"/>
      <c r="AF35" s="1712"/>
      <c r="AG35" s="1712"/>
      <c r="AH35" s="1712"/>
      <c r="AI35" s="1712"/>
      <c r="AJ35" s="1715" t="s">
        <v>198</v>
      </c>
      <c r="AK35" s="2781">
        <v>0.6</v>
      </c>
      <c r="AL35" s="2781"/>
      <c r="AM35" s="1712" t="s">
        <v>199</v>
      </c>
      <c r="AN35" s="1712"/>
      <c r="AO35" s="1712" t="s">
        <v>772</v>
      </c>
      <c r="AP35" s="1715" t="s">
        <v>201</v>
      </c>
      <c r="AQ35" s="2781">
        <f t="shared" si="2"/>
        <v>0.92</v>
      </c>
      <c r="AR35" s="2781"/>
      <c r="AS35" s="1712" t="s">
        <v>199</v>
      </c>
      <c r="AT35" s="1712"/>
      <c r="AU35" s="1712"/>
      <c r="AV35" s="1712"/>
      <c r="AW35" s="1712"/>
      <c r="AX35" s="1712"/>
      <c r="AY35" s="1712"/>
      <c r="AZ35" s="1712"/>
      <c r="BA35" s="1715" t="s">
        <v>198</v>
      </c>
      <c r="BB35" s="2781">
        <v>0.6</v>
      </c>
      <c r="BC35" s="2781"/>
      <c r="BD35" s="1712" t="s">
        <v>199</v>
      </c>
      <c r="BE35" s="1712"/>
      <c r="BF35" s="1712" t="s">
        <v>772</v>
      </c>
      <c r="BG35" s="1715" t="s">
        <v>201</v>
      </c>
      <c r="BH35" s="2781">
        <f t="shared" si="3"/>
        <v>0.92</v>
      </c>
      <c r="BI35" s="2781"/>
      <c r="BJ35" s="1712" t="s">
        <v>199</v>
      </c>
      <c r="BK35" s="1712"/>
      <c r="BL35" s="1712"/>
      <c r="BM35" s="1712"/>
      <c r="BN35" s="1712"/>
      <c r="BO35" s="1712"/>
      <c r="BP35" s="1712"/>
      <c r="BQ35" s="1712"/>
    </row>
    <row r="36" spans="2:69" ht="18.75" customHeight="1">
      <c r="B36" s="1715" t="s">
        <v>198</v>
      </c>
      <c r="C36" s="2781">
        <v>0.65</v>
      </c>
      <c r="D36" s="2781"/>
      <c r="E36" s="1712" t="s">
        <v>199</v>
      </c>
      <c r="F36" s="1712"/>
      <c r="G36" s="1712" t="s">
        <v>772</v>
      </c>
      <c r="H36" s="1715" t="s">
        <v>201</v>
      </c>
      <c r="I36" s="2781">
        <f t="shared" si="0"/>
        <v>0.98000000000000009</v>
      </c>
      <c r="J36" s="2781"/>
      <c r="K36" s="1712" t="s">
        <v>199</v>
      </c>
      <c r="L36" s="1712"/>
      <c r="M36" s="1712"/>
      <c r="N36" s="1712"/>
      <c r="O36" s="1712"/>
      <c r="P36" s="1712"/>
      <c r="Q36" s="1712"/>
      <c r="R36" s="1712"/>
      <c r="S36" s="1712"/>
      <c r="T36" s="1715" t="s">
        <v>198</v>
      </c>
      <c r="U36" s="2781">
        <v>0.65</v>
      </c>
      <c r="V36" s="2781"/>
      <c r="W36" s="1712" t="s">
        <v>199</v>
      </c>
      <c r="X36" s="1712"/>
      <c r="Y36" s="1712" t="s">
        <v>772</v>
      </c>
      <c r="Z36" s="1715" t="s">
        <v>201</v>
      </c>
      <c r="AA36" s="2781">
        <f t="shared" si="1"/>
        <v>0.98000000000000009</v>
      </c>
      <c r="AB36" s="2781"/>
      <c r="AC36" s="1712" t="s">
        <v>199</v>
      </c>
      <c r="AD36" s="1712"/>
      <c r="AE36" s="1712"/>
      <c r="AF36" s="1712"/>
      <c r="AG36" s="1712"/>
      <c r="AH36" s="1712"/>
      <c r="AI36" s="1712"/>
      <c r="AJ36" s="1715" t="s">
        <v>198</v>
      </c>
      <c r="AK36" s="2781">
        <v>0.65</v>
      </c>
      <c r="AL36" s="2781"/>
      <c r="AM36" s="1712" t="s">
        <v>199</v>
      </c>
      <c r="AN36" s="1712"/>
      <c r="AO36" s="1712" t="s">
        <v>772</v>
      </c>
      <c r="AP36" s="1715" t="s">
        <v>201</v>
      </c>
      <c r="AQ36" s="2781">
        <f t="shared" si="2"/>
        <v>0.98000000000000009</v>
      </c>
      <c r="AR36" s="2781"/>
      <c r="AS36" s="1712" t="s">
        <v>199</v>
      </c>
      <c r="AT36" s="1712"/>
      <c r="AU36" s="1712"/>
      <c r="AV36" s="1712"/>
      <c r="AW36" s="1712"/>
      <c r="AX36" s="1712"/>
      <c r="AY36" s="1712"/>
      <c r="AZ36" s="1712"/>
      <c r="BA36" s="1715" t="s">
        <v>198</v>
      </c>
      <c r="BB36" s="2781">
        <v>0.65</v>
      </c>
      <c r="BC36" s="2781"/>
      <c r="BD36" s="1712" t="s">
        <v>199</v>
      </c>
      <c r="BE36" s="1712"/>
      <c r="BF36" s="1712" t="s">
        <v>772</v>
      </c>
      <c r="BG36" s="1715" t="s">
        <v>201</v>
      </c>
      <c r="BH36" s="2781">
        <f t="shared" si="3"/>
        <v>0.98000000000000009</v>
      </c>
      <c r="BI36" s="2781"/>
      <c r="BJ36" s="1712" t="s">
        <v>199</v>
      </c>
      <c r="BK36" s="1712"/>
      <c r="BL36" s="1712"/>
      <c r="BM36" s="1712"/>
      <c r="BN36" s="1712"/>
      <c r="BO36" s="1712"/>
      <c r="BP36" s="1712"/>
      <c r="BQ36" s="1712"/>
    </row>
    <row r="37" spans="2:69" ht="18.75" customHeight="1">
      <c r="B37" s="1715" t="s">
        <v>198</v>
      </c>
      <c r="C37" s="2781">
        <v>0.75</v>
      </c>
      <c r="D37" s="2781"/>
      <c r="E37" s="1712" t="s">
        <v>199</v>
      </c>
      <c r="F37" s="1712"/>
      <c r="G37" s="1712" t="s">
        <v>772</v>
      </c>
      <c r="H37" s="1715" t="s">
        <v>201</v>
      </c>
      <c r="I37" s="2781">
        <f t="shared" si="0"/>
        <v>1.1000000000000001</v>
      </c>
      <c r="J37" s="2781"/>
      <c r="K37" s="1712" t="s">
        <v>199</v>
      </c>
      <c r="L37" s="1712"/>
      <c r="M37" s="1712"/>
      <c r="N37" s="1712"/>
      <c r="O37" s="1712"/>
      <c r="P37" s="1712"/>
      <c r="Q37" s="1712"/>
      <c r="R37" s="1712"/>
      <c r="S37" s="1712"/>
      <c r="T37" s="1715" t="s">
        <v>198</v>
      </c>
      <c r="U37" s="2781">
        <v>0.75</v>
      </c>
      <c r="V37" s="2781"/>
      <c r="W37" s="1712" t="s">
        <v>199</v>
      </c>
      <c r="X37" s="1712"/>
      <c r="Y37" s="1712" t="s">
        <v>772</v>
      </c>
      <c r="Z37" s="1715" t="s">
        <v>201</v>
      </c>
      <c r="AA37" s="2781">
        <f t="shared" si="1"/>
        <v>1.1000000000000001</v>
      </c>
      <c r="AB37" s="2781"/>
      <c r="AC37" s="1712" t="s">
        <v>199</v>
      </c>
      <c r="AD37" s="1712"/>
      <c r="AE37" s="1712"/>
      <c r="AF37" s="1712"/>
      <c r="AG37" s="1712"/>
      <c r="AH37" s="1712"/>
      <c r="AI37" s="1712"/>
      <c r="AJ37" s="1715" t="s">
        <v>198</v>
      </c>
      <c r="AK37" s="2781">
        <v>0.75</v>
      </c>
      <c r="AL37" s="2781"/>
      <c r="AM37" s="1712" t="s">
        <v>199</v>
      </c>
      <c r="AN37" s="1712"/>
      <c r="AO37" s="1712" t="s">
        <v>772</v>
      </c>
      <c r="AP37" s="1715" t="s">
        <v>201</v>
      </c>
      <c r="AQ37" s="2781">
        <f t="shared" si="2"/>
        <v>1.1000000000000001</v>
      </c>
      <c r="AR37" s="2781"/>
      <c r="AS37" s="1712" t="s">
        <v>199</v>
      </c>
      <c r="AT37" s="1712"/>
      <c r="AU37" s="1712"/>
      <c r="AV37" s="1712"/>
      <c r="AW37" s="1712"/>
      <c r="AX37" s="1712"/>
      <c r="AY37" s="1712"/>
      <c r="AZ37" s="1712"/>
      <c r="BA37" s="1715" t="s">
        <v>198</v>
      </c>
      <c r="BB37" s="2781">
        <v>0.75</v>
      </c>
      <c r="BC37" s="2781"/>
      <c r="BD37" s="1712" t="s">
        <v>199</v>
      </c>
      <c r="BE37" s="1712"/>
      <c r="BF37" s="1712" t="s">
        <v>772</v>
      </c>
      <c r="BG37" s="1715" t="s">
        <v>201</v>
      </c>
      <c r="BH37" s="2781">
        <f t="shared" si="3"/>
        <v>1.1000000000000001</v>
      </c>
      <c r="BI37" s="2781"/>
      <c r="BJ37" s="1712" t="s">
        <v>199</v>
      </c>
      <c r="BK37" s="1712"/>
      <c r="BL37" s="1712"/>
      <c r="BM37" s="1712"/>
      <c r="BN37" s="1712"/>
      <c r="BO37" s="1712"/>
      <c r="BP37" s="1712"/>
      <c r="BQ37" s="1712"/>
    </row>
    <row r="38" spans="2:69" ht="18.75" customHeight="1">
      <c r="B38" s="1715" t="s">
        <v>198</v>
      </c>
      <c r="C38" s="2781">
        <v>0.8</v>
      </c>
      <c r="D38" s="2781"/>
      <c r="E38" s="1712" t="s">
        <v>199</v>
      </c>
      <c r="F38" s="1712"/>
      <c r="G38" s="1712" t="s">
        <v>772</v>
      </c>
      <c r="H38" s="1715" t="s">
        <v>201</v>
      </c>
      <c r="I38" s="2781">
        <f t="shared" si="0"/>
        <v>1.1600000000000001</v>
      </c>
      <c r="J38" s="2781"/>
      <c r="K38" s="1712" t="s">
        <v>199</v>
      </c>
      <c r="L38" s="1712"/>
      <c r="M38" s="1712"/>
      <c r="N38" s="1712"/>
      <c r="O38" s="1712"/>
      <c r="P38" s="1712"/>
      <c r="Q38" s="1712"/>
      <c r="R38" s="1712"/>
      <c r="S38" s="1712"/>
      <c r="T38" s="1715" t="s">
        <v>198</v>
      </c>
      <c r="U38" s="2781">
        <v>0.8</v>
      </c>
      <c r="V38" s="2781"/>
      <c r="W38" s="1712" t="s">
        <v>199</v>
      </c>
      <c r="X38" s="1712"/>
      <c r="Y38" s="1712" t="s">
        <v>772</v>
      </c>
      <c r="Z38" s="1715" t="s">
        <v>201</v>
      </c>
      <c r="AA38" s="2781">
        <f t="shared" si="1"/>
        <v>1.1600000000000001</v>
      </c>
      <c r="AB38" s="2781"/>
      <c r="AC38" s="1712" t="s">
        <v>199</v>
      </c>
      <c r="AD38" s="1712"/>
      <c r="AE38" s="1712"/>
      <c r="AF38" s="1712"/>
      <c r="AG38" s="1712"/>
      <c r="AH38" s="1712"/>
      <c r="AI38" s="1712"/>
      <c r="AJ38" s="1715" t="s">
        <v>198</v>
      </c>
      <c r="AK38" s="2781">
        <v>0.8</v>
      </c>
      <c r="AL38" s="2781"/>
      <c r="AM38" s="1712" t="s">
        <v>199</v>
      </c>
      <c r="AN38" s="1712"/>
      <c r="AO38" s="1712" t="s">
        <v>772</v>
      </c>
      <c r="AP38" s="1715" t="s">
        <v>201</v>
      </c>
      <c r="AQ38" s="2781">
        <f t="shared" si="2"/>
        <v>1.1600000000000001</v>
      </c>
      <c r="AR38" s="2781"/>
      <c r="AS38" s="1712" t="s">
        <v>199</v>
      </c>
      <c r="AT38" s="1712"/>
      <c r="AU38" s="1712"/>
      <c r="AV38" s="1712"/>
      <c r="AW38" s="1712"/>
      <c r="AX38" s="1712"/>
      <c r="AY38" s="1712"/>
      <c r="AZ38" s="1712"/>
      <c r="BA38" s="1715" t="s">
        <v>198</v>
      </c>
      <c r="BB38" s="2781">
        <v>0.8</v>
      </c>
      <c r="BC38" s="2781"/>
      <c r="BD38" s="1712" t="s">
        <v>199</v>
      </c>
      <c r="BE38" s="1712"/>
      <c r="BF38" s="1712" t="s">
        <v>772</v>
      </c>
      <c r="BG38" s="1715" t="s">
        <v>201</v>
      </c>
      <c r="BH38" s="2781">
        <f t="shared" si="3"/>
        <v>1.1600000000000001</v>
      </c>
      <c r="BI38" s="2781"/>
      <c r="BJ38" s="1712" t="s">
        <v>199</v>
      </c>
      <c r="BK38" s="1712"/>
      <c r="BL38" s="1712"/>
      <c r="BM38" s="1712"/>
      <c r="BN38" s="1712"/>
      <c r="BO38" s="1712"/>
      <c r="BP38" s="1712"/>
      <c r="BQ38" s="1712"/>
    </row>
    <row r="39" spans="2:69" ht="18.75" customHeight="1">
      <c r="B39" s="1715" t="s">
        <v>198</v>
      </c>
      <c r="C39" s="2781">
        <v>1</v>
      </c>
      <c r="D39" s="2781"/>
      <c r="E39" s="1712" t="s">
        <v>199</v>
      </c>
      <c r="F39" s="1712"/>
      <c r="G39" s="1712" t="s">
        <v>772</v>
      </c>
      <c r="H39" s="1715" t="s">
        <v>201</v>
      </c>
      <c r="I39" s="2781">
        <f>C39+I17+0.2*C39</f>
        <v>1.4</v>
      </c>
      <c r="J39" s="2781"/>
      <c r="K39" s="1712" t="s">
        <v>199</v>
      </c>
      <c r="L39" s="1712"/>
      <c r="M39" s="1712"/>
      <c r="N39" s="1712"/>
      <c r="O39" s="1712"/>
      <c r="P39" s="1712"/>
      <c r="Q39" s="1712"/>
      <c r="R39" s="1712"/>
      <c r="S39" s="1712"/>
      <c r="T39" s="1715" t="s">
        <v>198</v>
      </c>
      <c r="U39" s="2781">
        <v>1</v>
      </c>
      <c r="V39" s="2781"/>
      <c r="W39" s="1712" t="s">
        <v>199</v>
      </c>
      <c r="X39" s="1712"/>
      <c r="Y39" s="1712" t="s">
        <v>772</v>
      </c>
      <c r="Z39" s="1715" t="s">
        <v>201</v>
      </c>
      <c r="AA39" s="2781">
        <f>U39+AA17+0.2*U39</f>
        <v>1.4</v>
      </c>
      <c r="AB39" s="2781"/>
      <c r="AC39" s="1712" t="s">
        <v>199</v>
      </c>
      <c r="AD39" s="1712"/>
      <c r="AE39" s="1712"/>
      <c r="AF39" s="1712"/>
      <c r="AG39" s="1712"/>
      <c r="AH39" s="1712"/>
      <c r="AI39" s="1712"/>
      <c r="AJ39" s="1715" t="s">
        <v>198</v>
      </c>
      <c r="AK39" s="2781">
        <v>1</v>
      </c>
      <c r="AL39" s="2781"/>
      <c r="AM39" s="1712" t="s">
        <v>199</v>
      </c>
      <c r="AN39" s="1712"/>
      <c r="AO39" s="1712" t="s">
        <v>772</v>
      </c>
      <c r="AP39" s="1715" t="s">
        <v>201</v>
      </c>
      <c r="AQ39" s="2781">
        <f>AK39+AQ17+0.2*AK39</f>
        <v>1.4</v>
      </c>
      <c r="AR39" s="2781"/>
      <c r="AS39" s="1712" t="s">
        <v>199</v>
      </c>
      <c r="AT39" s="1712"/>
      <c r="AU39" s="1712"/>
      <c r="AV39" s="1712"/>
      <c r="AW39" s="1712"/>
      <c r="AX39" s="1712"/>
      <c r="AY39" s="1712"/>
      <c r="AZ39" s="1712"/>
      <c r="BA39" s="1715" t="s">
        <v>198</v>
      </c>
      <c r="BB39" s="2781">
        <v>1</v>
      </c>
      <c r="BC39" s="2781"/>
      <c r="BD39" s="1712" t="s">
        <v>199</v>
      </c>
      <c r="BE39" s="1712"/>
      <c r="BF39" s="1712" t="s">
        <v>772</v>
      </c>
      <c r="BG39" s="1715" t="s">
        <v>201</v>
      </c>
      <c r="BH39" s="2781">
        <f>BB39+BH17+0.2*BB39</f>
        <v>1.4</v>
      </c>
      <c r="BI39" s="2781"/>
      <c r="BJ39" s="1712" t="s">
        <v>199</v>
      </c>
      <c r="BK39" s="1712"/>
      <c r="BL39" s="1712"/>
      <c r="BM39" s="1712"/>
      <c r="BN39" s="1712"/>
      <c r="BO39" s="1712"/>
      <c r="BP39" s="1712"/>
      <c r="BQ39" s="1712"/>
    </row>
    <row r="40" spans="2:69" ht="18.75" customHeight="1">
      <c r="B40" s="1715" t="s">
        <v>198</v>
      </c>
      <c r="C40" s="2781">
        <v>1.2</v>
      </c>
      <c r="D40" s="2781"/>
      <c r="E40" s="1712" t="s">
        <v>199</v>
      </c>
      <c r="F40" s="1712"/>
      <c r="G40" s="1712" t="s">
        <v>772</v>
      </c>
      <c r="H40" s="1715" t="s">
        <v>201</v>
      </c>
      <c r="I40" s="2781">
        <f>C40+I19+0.2*C40</f>
        <v>1.64</v>
      </c>
      <c r="J40" s="2781"/>
      <c r="K40" s="1712" t="s">
        <v>199</v>
      </c>
      <c r="L40" s="1712"/>
      <c r="M40" s="1712"/>
      <c r="N40" s="1712"/>
      <c r="O40" s="1712"/>
      <c r="P40" s="1712"/>
      <c r="Q40" s="1712"/>
      <c r="R40" s="1712"/>
      <c r="S40" s="1712"/>
      <c r="T40" s="1715" t="s">
        <v>198</v>
      </c>
      <c r="U40" s="2781">
        <v>1.2</v>
      </c>
      <c r="V40" s="2781"/>
      <c r="W40" s="1712" t="s">
        <v>199</v>
      </c>
      <c r="X40" s="1712"/>
      <c r="Y40" s="1712" t="s">
        <v>772</v>
      </c>
      <c r="Z40" s="1715" t="s">
        <v>201</v>
      </c>
      <c r="AA40" s="2781">
        <f>U40+AA19+0.2*U40</f>
        <v>1.64</v>
      </c>
      <c r="AB40" s="2781"/>
      <c r="AC40" s="1712" t="s">
        <v>199</v>
      </c>
      <c r="AD40" s="1712"/>
      <c r="AE40" s="1712"/>
      <c r="AF40" s="1712"/>
      <c r="AG40" s="1712"/>
      <c r="AH40" s="1712"/>
      <c r="AI40" s="1712"/>
      <c r="AJ40" s="1715" t="s">
        <v>198</v>
      </c>
      <c r="AK40" s="2781">
        <v>1.2</v>
      </c>
      <c r="AL40" s="2781"/>
      <c r="AM40" s="1712" t="s">
        <v>199</v>
      </c>
      <c r="AN40" s="1712"/>
      <c r="AO40" s="1712" t="s">
        <v>772</v>
      </c>
      <c r="AP40" s="1715" t="s">
        <v>201</v>
      </c>
      <c r="AQ40" s="2781">
        <f>AK40+AQ19+0.2*AK40</f>
        <v>1.64</v>
      </c>
      <c r="AR40" s="2781"/>
      <c r="AS40" s="1712" t="s">
        <v>199</v>
      </c>
      <c r="AT40" s="1712"/>
      <c r="AU40" s="1712"/>
      <c r="AV40" s="1712"/>
      <c r="AW40" s="1712"/>
      <c r="AX40" s="1712"/>
      <c r="AY40" s="1712"/>
      <c r="AZ40" s="1712"/>
      <c r="BA40" s="1715" t="s">
        <v>198</v>
      </c>
      <c r="BB40" s="2781">
        <v>1.2</v>
      </c>
      <c r="BC40" s="2781"/>
      <c r="BD40" s="1712" t="s">
        <v>199</v>
      </c>
      <c r="BE40" s="1712"/>
      <c r="BF40" s="1712" t="s">
        <v>772</v>
      </c>
      <c r="BG40" s="1715" t="s">
        <v>201</v>
      </c>
      <c r="BH40" s="2781">
        <f>BB40+BH19+0.2*BB40</f>
        <v>1.64</v>
      </c>
      <c r="BI40" s="2781"/>
      <c r="BJ40" s="1712" t="s">
        <v>199</v>
      </c>
      <c r="BK40" s="1712"/>
      <c r="BL40" s="1712"/>
      <c r="BM40" s="1712"/>
      <c r="BN40" s="1712"/>
      <c r="BO40" s="1712"/>
      <c r="BP40" s="1712"/>
      <c r="BQ40" s="1712"/>
    </row>
    <row r="41" spans="2:69" ht="15.75">
      <c r="B41" s="1715" t="s">
        <v>198</v>
      </c>
      <c r="C41" s="2781">
        <v>1.5</v>
      </c>
      <c r="D41" s="2781"/>
      <c r="E41" s="1712" t="s">
        <v>199</v>
      </c>
      <c r="F41" s="1712"/>
      <c r="G41" s="1712" t="s">
        <v>772</v>
      </c>
      <c r="H41" s="1715" t="s">
        <v>201</v>
      </c>
      <c r="I41" s="2781">
        <f>C41+I20+0.2*C41</f>
        <v>2.0499999999999998</v>
      </c>
      <c r="J41" s="2781"/>
      <c r="K41" s="1712" t="s">
        <v>199</v>
      </c>
      <c r="L41" s="1712"/>
      <c r="M41" s="1712"/>
      <c r="N41" s="1712"/>
      <c r="O41" s="1712"/>
      <c r="P41" s="1712"/>
      <c r="Q41" s="1712"/>
      <c r="R41" s="1712"/>
      <c r="S41" s="1712"/>
      <c r="T41" s="1715" t="s">
        <v>198</v>
      </c>
      <c r="U41" s="2781">
        <v>1.5</v>
      </c>
      <c r="V41" s="2781"/>
      <c r="W41" s="1712" t="s">
        <v>199</v>
      </c>
      <c r="X41" s="1712"/>
      <c r="Y41" s="1712" t="s">
        <v>772</v>
      </c>
      <c r="Z41" s="1715" t="s">
        <v>201</v>
      </c>
      <c r="AA41" s="2781">
        <f>U41+AA20+0.2*U41</f>
        <v>2.0499999999999998</v>
      </c>
      <c r="AB41" s="2781"/>
      <c r="AC41" s="1712" t="s">
        <v>199</v>
      </c>
      <c r="AD41" s="1712"/>
      <c r="AE41" s="1712"/>
      <c r="AF41" s="1712"/>
      <c r="AG41" s="1712"/>
      <c r="AH41" s="1712"/>
      <c r="AI41" s="1712"/>
      <c r="AJ41" s="1715" t="s">
        <v>198</v>
      </c>
      <c r="AK41" s="2781">
        <v>1.5</v>
      </c>
      <c r="AL41" s="2781"/>
      <c r="AM41" s="1712" t="s">
        <v>199</v>
      </c>
      <c r="AN41" s="1712"/>
      <c r="AO41" s="1712" t="s">
        <v>772</v>
      </c>
      <c r="AP41" s="1715" t="s">
        <v>201</v>
      </c>
      <c r="AQ41" s="2781">
        <f>AK41+AQ20+0.2*AK41</f>
        <v>2.0499999999999998</v>
      </c>
      <c r="AR41" s="2781"/>
      <c r="AS41" s="1712" t="s">
        <v>199</v>
      </c>
      <c r="AT41" s="1712"/>
      <c r="AU41" s="1712"/>
      <c r="AV41" s="1712"/>
      <c r="AW41" s="1712"/>
      <c r="AX41" s="1712"/>
      <c r="AY41" s="1712"/>
      <c r="AZ41" s="1712"/>
      <c r="BA41" s="1715" t="s">
        <v>198</v>
      </c>
      <c r="BB41" s="2781">
        <v>1.5</v>
      </c>
      <c r="BC41" s="2781"/>
      <c r="BD41" s="1712" t="s">
        <v>199</v>
      </c>
      <c r="BE41" s="1712"/>
      <c r="BF41" s="1712" t="s">
        <v>772</v>
      </c>
      <c r="BG41" s="1715" t="s">
        <v>201</v>
      </c>
      <c r="BH41" s="2781">
        <f>BB41+BH20+0.2*BB41</f>
        <v>2.0499999999999998</v>
      </c>
      <c r="BI41" s="2781"/>
      <c r="BJ41" s="1712" t="s">
        <v>199</v>
      </c>
      <c r="BK41" s="1712"/>
      <c r="BL41" s="1712"/>
      <c r="BM41" s="1712"/>
      <c r="BN41" s="1712"/>
      <c r="BO41" s="1712"/>
      <c r="BP41" s="1712"/>
      <c r="BQ41" s="1712"/>
    </row>
    <row r="42" spans="2:69" ht="18.75" customHeight="1">
      <c r="B42" s="1715" t="s">
        <v>198</v>
      </c>
      <c r="C42" s="2781">
        <v>2</v>
      </c>
      <c r="D42" s="2781"/>
      <c r="E42" s="1712" t="s">
        <v>199</v>
      </c>
      <c r="F42" s="1712"/>
      <c r="G42" s="1712" t="s">
        <v>772</v>
      </c>
      <c r="H42" s="1715" t="s">
        <v>201</v>
      </c>
      <c r="I42" s="2781">
        <f>C42+I21+0.2*C42</f>
        <v>2.65</v>
      </c>
      <c r="J42" s="2781"/>
      <c r="K42" s="1712" t="s">
        <v>199</v>
      </c>
      <c r="L42" s="1712"/>
      <c r="M42" s="1712"/>
      <c r="N42" s="1712"/>
      <c r="O42" s="1712"/>
      <c r="P42" s="1712"/>
      <c r="Q42" s="1712"/>
      <c r="R42" s="1712"/>
      <c r="S42" s="1712"/>
      <c r="T42" s="1715" t="s">
        <v>198</v>
      </c>
      <c r="U42" s="2781">
        <v>2</v>
      </c>
      <c r="V42" s="2781"/>
      <c r="W42" s="1712" t="s">
        <v>199</v>
      </c>
      <c r="X42" s="1712"/>
      <c r="Y42" s="1712" t="s">
        <v>772</v>
      </c>
      <c r="Z42" s="1715" t="s">
        <v>201</v>
      </c>
      <c r="AA42" s="2781">
        <f>U42+AA21+0.2*U42</f>
        <v>2.65</v>
      </c>
      <c r="AB42" s="2781"/>
      <c r="AC42" s="1712" t="s">
        <v>199</v>
      </c>
      <c r="AD42" s="1712"/>
      <c r="AE42" s="1712"/>
      <c r="AF42" s="1712"/>
      <c r="AG42" s="1712"/>
      <c r="AH42" s="1712"/>
      <c r="AI42" s="1712"/>
      <c r="AJ42" s="1715" t="s">
        <v>198</v>
      </c>
      <c r="AK42" s="2781">
        <v>2</v>
      </c>
      <c r="AL42" s="2781"/>
      <c r="AM42" s="1712" t="s">
        <v>199</v>
      </c>
      <c r="AN42" s="1712"/>
      <c r="AO42" s="1712" t="s">
        <v>772</v>
      </c>
      <c r="AP42" s="1715" t="s">
        <v>201</v>
      </c>
      <c r="AQ42" s="2781">
        <f>AK42+AQ21+0.2*AK42</f>
        <v>2.65</v>
      </c>
      <c r="AR42" s="2781"/>
      <c r="AS42" s="1712" t="s">
        <v>199</v>
      </c>
      <c r="AT42" s="1712"/>
      <c r="AU42" s="1712"/>
      <c r="AV42" s="1712"/>
      <c r="AW42" s="1712"/>
      <c r="AX42" s="1712"/>
      <c r="AY42" s="1712"/>
      <c r="AZ42" s="1712"/>
      <c r="BA42" s="1715" t="s">
        <v>198</v>
      </c>
      <c r="BB42" s="2781">
        <v>2</v>
      </c>
      <c r="BC42" s="2781"/>
      <c r="BD42" s="1712" t="s">
        <v>199</v>
      </c>
      <c r="BE42" s="1712"/>
      <c r="BF42" s="1712" t="s">
        <v>772</v>
      </c>
      <c r="BG42" s="1715" t="s">
        <v>201</v>
      </c>
      <c r="BH42" s="2781">
        <f>BB42+BH21+0.2*BB42</f>
        <v>2.65</v>
      </c>
      <c r="BI42" s="2781"/>
      <c r="BJ42" s="1712" t="s">
        <v>199</v>
      </c>
      <c r="BK42" s="1712"/>
      <c r="BL42" s="1712"/>
      <c r="BM42" s="1712"/>
      <c r="BN42" s="1712"/>
      <c r="BO42" s="1712"/>
      <c r="BP42" s="1712"/>
      <c r="BQ42" s="1712"/>
    </row>
    <row r="43" spans="2:69" ht="18.75" customHeight="1">
      <c r="B43" s="1715" t="s">
        <v>198</v>
      </c>
      <c r="C43" s="2781">
        <v>2.5</v>
      </c>
      <c r="D43" s="2781"/>
      <c r="E43" s="1712" t="s">
        <v>199</v>
      </c>
      <c r="F43" s="1712"/>
      <c r="G43" s="1712" t="s">
        <v>772</v>
      </c>
      <c r="H43" s="1715" t="s">
        <v>201</v>
      </c>
      <c r="I43" s="2781">
        <f>C43+I22+0.2*C43</f>
        <v>3.25</v>
      </c>
      <c r="J43" s="2781"/>
      <c r="K43" s="1712" t="s">
        <v>199</v>
      </c>
      <c r="L43" s="1712"/>
      <c r="M43" s="1712"/>
      <c r="N43" s="1712"/>
      <c r="O43" s="1712"/>
      <c r="P43" s="1712"/>
      <c r="Q43" s="1712"/>
      <c r="R43" s="1712"/>
      <c r="S43" s="1712"/>
      <c r="T43" s="1715" t="s">
        <v>198</v>
      </c>
      <c r="U43" s="2781">
        <v>2.5</v>
      </c>
      <c r="V43" s="2781"/>
      <c r="W43" s="1712" t="s">
        <v>199</v>
      </c>
      <c r="X43" s="1712"/>
      <c r="Y43" s="1712" t="s">
        <v>772</v>
      </c>
      <c r="Z43" s="1715" t="s">
        <v>201</v>
      </c>
      <c r="AA43" s="2781">
        <f>U43+AA22+0.2*U43</f>
        <v>3.25</v>
      </c>
      <c r="AB43" s="2781"/>
      <c r="AC43" s="1712" t="s">
        <v>199</v>
      </c>
      <c r="AD43" s="1712"/>
      <c r="AE43" s="1712"/>
      <c r="AF43" s="1712"/>
      <c r="AG43" s="1712"/>
      <c r="AH43" s="1712"/>
      <c r="AI43" s="1712"/>
      <c r="AJ43" s="1715" t="s">
        <v>198</v>
      </c>
      <c r="AK43" s="2781">
        <v>2.5</v>
      </c>
      <c r="AL43" s="2781"/>
      <c r="AM43" s="1712" t="s">
        <v>199</v>
      </c>
      <c r="AN43" s="1712"/>
      <c r="AO43" s="1712" t="s">
        <v>772</v>
      </c>
      <c r="AP43" s="1715" t="s">
        <v>201</v>
      </c>
      <c r="AQ43" s="2781">
        <f>AK43+AQ22+0.2*AK43</f>
        <v>3.25</v>
      </c>
      <c r="AR43" s="2781"/>
      <c r="AS43" s="1712" t="s">
        <v>199</v>
      </c>
      <c r="AT43" s="1712"/>
      <c r="AU43" s="1712"/>
      <c r="AV43" s="1712"/>
      <c r="AW43" s="1712"/>
      <c r="AX43" s="1712"/>
      <c r="AY43" s="1712"/>
      <c r="AZ43" s="1712"/>
      <c r="BA43" s="1715" t="s">
        <v>198</v>
      </c>
      <c r="BB43" s="2781">
        <v>2.5</v>
      </c>
      <c r="BC43" s="2781"/>
      <c r="BD43" s="1712" t="s">
        <v>199</v>
      </c>
      <c r="BE43" s="1712"/>
      <c r="BF43" s="1712" t="s">
        <v>772</v>
      </c>
      <c r="BG43" s="1715" t="s">
        <v>201</v>
      </c>
      <c r="BH43" s="2781">
        <f>BB43+BH22+0.2*BB43</f>
        <v>3.25</v>
      </c>
      <c r="BI43" s="2781"/>
      <c r="BJ43" s="1712" t="s">
        <v>199</v>
      </c>
      <c r="BK43" s="1712"/>
      <c r="BL43" s="1712"/>
      <c r="BM43" s="1712"/>
      <c r="BN43" s="1712"/>
      <c r="BO43" s="1712"/>
      <c r="BP43" s="1712"/>
      <c r="BQ43" s="1712"/>
    </row>
    <row r="44" spans="2:69" ht="18.75" customHeight="1">
      <c r="B44" s="1715" t="s">
        <v>198</v>
      </c>
      <c r="C44" s="2781">
        <v>3</v>
      </c>
      <c r="D44" s="2781"/>
      <c r="E44" s="1712" t="s">
        <v>199</v>
      </c>
      <c r="F44" s="1712"/>
      <c r="G44" s="1712" t="s">
        <v>772</v>
      </c>
      <c r="H44" s="1715" t="s">
        <v>201</v>
      </c>
      <c r="I44" s="2781">
        <f>C44+I23+0.2*C44</f>
        <v>3.85</v>
      </c>
      <c r="J44" s="2781"/>
      <c r="K44" s="1712" t="s">
        <v>199</v>
      </c>
      <c r="L44" s="1712"/>
      <c r="M44" s="1712"/>
      <c r="N44" s="1712"/>
      <c r="O44" s="1712"/>
      <c r="P44" s="1712"/>
      <c r="Q44" s="1712"/>
      <c r="R44" s="1712"/>
      <c r="S44" s="1712"/>
      <c r="T44" s="1715" t="s">
        <v>198</v>
      </c>
      <c r="U44" s="2781">
        <v>3</v>
      </c>
      <c r="V44" s="2781"/>
      <c r="W44" s="1712" t="s">
        <v>199</v>
      </c>
      <c r="X44" s="1712"/>
      <c r="Y44" s="1712" t="s">
        <v>772</v>
      </c>
      <c r="Z44" s="1715" t="s">
        <v>201</v>
      </c>
      <c r="AA44" s="2781">
        <f>U44+AA23+0.2*U44</f>
        <v>3.85</v>
      </c>
      <c r="AB44" s="2781"/>
      <c r="AC44" s="1712" t="s">
        <v>199</v>
      </c>
      <c r="AD44" s="1712"/>
      <c r="AE44" s="1712"/>
      <c r="AF44" s="1712"/>
      <c r="AG44" s="1712"/>
      <c r="AH44" s="1712"/>
      <c r="AI44" s="1712"/>
      <c r="AJ44" s="1715" t="s">
        <v>198</v>
      </c>
      <c r="AK44" s="2781">
        <v>3</v>
      </c>
      <c r="AL44" s="2781"/>
      <c r="AM44" s="1712" t="s">
        <v>199</v>
      </c>
      <c r="AN44" s="1712"/>
      <c r="AO44" s="1712" t="s">
        <v>772</v>
      </c>
      <c r="AP44" s="1715" t="s">
        <v>201</v>
      </c>
      <c r="AQ44" s="2781">
        <f>AK44+AQ23+0.2*AK44</f>
        <v>3.85</v>
      </c>
      <c r="AR44" s="2781"/>
      <c r="AS44" s="1712" t="s">
        <v>199</v>
      </c>
      <c r="AT44" s="1712"/>
      <c r="AU44" s="1712"/>
      <c r="AV44" s="1712"/>
      <c r="AW44" s="1712"/>
      <c r="AX44" s="1712"/>
      <c r="AY44" s="1712"/>
      <c r="AZ44" s="1712"/>
      <c r="BA44" s="1715" t="s">
        <v>198</v>
      </c>
      <c r="BB44" s="2781">
        <v>3</v>
      </c>
      <c r="BC44" s="2781"/>
      <c r="BD44" s="1712" t="s">
        <v>199</v>
      </c>
      <c r="BE44" s="1712"/>
      <c r="BF44" s="1712" t="s">
        <v>772</v>
      </c>
      <c r="BG44" s="1715" t="s">
        <v>201</v>
      </c>
      <c r="BH44" s="2781">
        <f>BB44+BH23+0.2*BB44</f>
        <v>3.85</v>
      </c>
      <c r="BI44" s="2781"/>
      <c r="BJ44" s="1712" t="s">
        <v>199</v>
      </c>
      <c r="BK44" s="1712"/>
      <c r="BL44" s="1712"/>
      <c r="BM44" s="1712"/>
      <c r="BN44" s="1712"/>
      <c r="BO44" s="1712"/>
      <c r="BP44" s="1712"/>
      <c r="BQ44" s="1712"/>
    </row>
    <row r="45" spans="2:69">
      <c r="B45" s="1715"/>
      <c r="C45" s="1716"/>
      <c r="D45" s="1716"/>
      <c r="E45" s="1712"/>
      <c r="F45" s="1712"/>
      <c r="G45" s="1712"/>
      <c r="H45" s="1715"/>
      <c r="I45" s="1717"/>
      <c r="J45" s="1717"/>
      <c r="K45" s="1712"/>
      <c r="L45" s="1712"/>
      <c r="M45" s="1712"/>
      <c r="N45" s="1712"/>
      <c r="O45" s="1712"/>
      <c r="P45" s="1712"/>
      <c r="Q45" s="1712"/>
      <c r="R45" s="1712"/>
      <c r="S45" s="1712"/>
      <c r="T45" s="1715"/>
      <c r="U45" s="1716"/>
      <c r="V45" s="1716"/>
      <c r="W45" s="1712"/>
      <c r="X45" s="1712"/>
      <c r="Y45" s="1712"/>
      <c r="Z45" s="1715"/>
      <c r="AA45" s="1717"/>
      <c r="AB45" s="1717"/>
      <c r="AC45" s="1712"/>
      <c r="AD45" s="1712"/>
      <c r="AE45" s="1712"/>
      <c r="AF45" s="1712"/>
      <c r="AG45" s="1712"/>
      <c r="AH45" s="1712"/>
      <c r="AI45" s="1712"/>
      <c r="AJ45" s="1715"/>
      <c r="AK45" s="1716"/>
      <c r="AL45" s="1716"/>
      <c r="AM45" s="1712"/>
      <c r="AN45" s="1712"/>
      <c r="AO45" s="1712"/>
      <c r="AP45" s="1715"/>
      <c r="AQ45" s="1717"/>
      <c r="AR45" s="1717"/>
      <c r="AS45" s="1712"/>
      <c r="AT45" s="1712"/>
      <c r="AU45" s="1712"/>
      <c r="AV45" s="1712"/>
      <c r="AW45" s="1712"/>
      <c r="AX45" s="1712"/>
      <c r="AY45" s="1712"/>
      <c r="AZ45" s="1712"/>
      <c r="BA45" s="1715"/>
      <c r="BB45" s="1716"/>
      <c r="BC45" s="1716"/>
      <c r="BD45" s="1712"/>
      <c r="BE45" s="1712"/>
      <c r="BF45" s="1712"/>
      <c r="BG45" s="1715"/>
      <c r="BH45" s="1717"/>
      <c r="BI45" s="1717"/>
      <c r="BJ45" s="1712"/>
      <c r="BK45" s="1712"/>
      <c r="BL45" s="1712"/>
      <c r="BM45" s="1712"/>
      <c r="BN45" s="1712"/>
      <c r="BO45" s="1712"/>
      <c r="BP45" s="1712"/>
      <c r="BQ45" s="1712"/>
    </row>
    <row r="46" spans="2:69">
      <c r="B46" s="1715"/>
      <c r="C46" s="1716"/>
      <c r="D46" s="1716"/>
      <c r="E46" s="1712"/>
      <c r="F46" s="1712"/>
      <c r="G46" s="1712"/>
      <c r="H46" s="1715"/>
      <c r="I46" s="1717"/>
      <c r="J46" s="1717"/>
      <c r="K46" s="1712"/>
      <c r="L46" s="1712"/>
      <c r="M46" s="1712"/>
      <c r="N46" s="1712"/>
      <c r="O46" s="1712"/>
      <c r="P46" s="1712"/>
      <c r="Q46" s="1712"/>
      <c r="R46" s="1712"/>
      <c r="S46" s="1712"/>
      <c r="T46" s="1715"/>
      <c r="U46" s="1716"/>
      <c r="V46" s="1716"/>
      <c r="W46" s="1712"/>
      <c r="X46" s="1712"/>
      <c r="Y46" s="1712"/>
      <c r="Z46" s="1715"/>
      <c r="AA46" s="1717"/>
      <c r="AB46" s="1717"/>
      <c r="AC46" s="1712"/>
      <c r="AD46" s="1712"/>
      <c r="AE46" s="1712"/>
      <c r="AF46" s="1712"/>
      <c r="AG46" s="1712"/>
      <c r="AH46" s="1712"/>
      <c r="AI46" s="1712"/>
      <c r="AJ46" s="1715"/>
      <c r="AK46" s="1716"/>
      <c r="AL46" s="1716"/>
      <c r="AM46" s="1712"/>
      <c r="AN46" s="1712"/>
      <c r="AO46" s="1712"/>
      <c r="AP46" s="1715"/>
      <c r="AQ46" s="1717"/>
      <c r="AR46" s="1717"/>
      <c r="AS46" s="1712"/>
      <c r="AT46" s="1712"/>
      <c r="AU46" s="1712"/>
      <c r="AV46" s="1712"/>
      <c r="AW46" s="1712"/>
      <c r="AX46" s="1712"/>
      <c r="AY46" s="1712"/>
      <c r="AZ46" s="1712"/>
      <c r="BA46" s="1715"/>
      <c r="BB46" s="1716"/>
      <c r="BC46" s="1716"/>
      <c r="BD46" s="1712"/>
      <c r="BE46" s="1712"/>
      <c r="BF46" s="1712"/>
      <c r="BG46" s="1715"/>
      <c r="BH46" s="1717"/>
      <c r="BI46" s="1717"/>
      <c r="BJ46" s="1712"/>
      <c r="BK46" s="1712"/>
      <c r="BL46" s="1712"/>
      <c r="BM46" s="1712"/>
      <c r="BN46" s="1712"/>
      <c r="BO46" s="1712"/>
      <c r="BP46" s="1712"/>
      <c r="BQ46" s="1712"/>
    </row>
    <row r="47" spans="2:69">
      <c r="B47" s="1712"/>
      <c r="C47" s="1712"/>
      <c r="D47" s="1712"/>
      <c r="E47" s="1712"/>
      <c r="F47" s="1712"/>
      <c r="G47" s="1712"/>
      <c r="H47" s="1712"/>
      <c r="I47" s="1712"/>
      <c r="J47" s="1712"/>
      <c r="K47" s="1712"/>
      <c r="L47" s="1712"/>
      <c r="M47" s="1712"/>
      <c r="N47" s="1712"/>
      <c r="O47" s="1712"/>
      <c r="P47" s="1712"/>
      <c r="Q47" s="1712"/>
      <c r="R47" s="1712"/>
      <c r="S47" s="1712"/>
      <c r="T47" s="1712"/>
      <c r="U47" s="1712"/>
      <c r="V47" s="1712"/>
      <c r="W47" s="1712"/>
      <c r="X47" s="1712"/>
      <c r="Y47" s="1712"/>
      <c r="Z47" s="1712"/>
      <c r="AA47" s="1712"/>
      <c r="AB47" s="1712"/>
      <c r="AC47" s="1712"/>
      <c r="AD47" s="1712"/>
      <c r="AE47" s="1712"/>
      <c r="AF47" s="1712"/>
      <c r="AG47" s="1712"/>
      <c r="AH47" s="1712"/>
      <c r="AI47" s="1712"/>
      <c r="AJ47" s="1712"/>
      <c r="AK47" s="1712"/>
      <c r="AL47" s="1712"/>
      <c r="AM47" s="1712"/>
      <c r="AN47" s="1712"/>
      <c r="AO47" s="1712"/>
      <c r="AP47" s="1712"/>
      <c r="AQ47" s="1712"/>
      <c r="AR47" s="1712"/>
      <c r="AS47" s="1712"/>
      <c r="AT47" s="1712"/>
      <c r="AU47" s="1712"/>
      <c r="AV47" s="1712"/>
      <c r="AW47" s="1712"/>
      <c r="AX47" s="1712"/>
      <c r="AY47" s="1712"/>
      <c r="AZ47" s="1712"/>
      <c r="BA47" s="1712"/>
      <c r="BB47" s="1712"/>
      <c r="BC47" s="1712"/>
      <c r="BD47" s="1712"/>
      <c r="BE47" s="1712"/>
      <c r="BF47" s="1712"/>
      <c r="BG47" s="1712"/>
      <c r="BH47" s="1712"/>
      <c r="BI47" s="1712"/>
      <c r="BJ47" s="1712"/>
      <c r="BK47" s="1712"/>
      <c r="BL47" s="1712"/>
      <c r="BM47" s="1712"/>
      <c r="BN47" s="1712"/>
      <c r="BO47" s="1712"/>
      <c r="BP47" s="1712"/>
      <c r="BQ47" s="1712"/>
    </row>
    <row r="48" spans="2:69">
      <c r="B48" s="1718" t="s">
        <v>202</v>
      </c>
      <c r="C48" s="1712"/>
      <c r="D48" s="1712"/>
      <c r="E48" s="1712"/>
      <c r="F48" s="1712"/>
      <c r="G48" s="1712"/>
      <c r="H48" s="1712"/>
      <c r="I48" s="1712"/>
      <c r="J48" s="1712"/>
      <c r="K48" s="1712"/>
      <c r="L48" s="1712"/>
      <c r="M48" s="1712"/>
      <c r="N48" s="1712"/>
      <c r="O48" s="1712"/>
      <c r="P48" s="1712"/>
      <c r="Q48" s="1712"/>
      <c r="R48" s="1712"/>
      <c r="S48" s="1712"/>
      <c r="T48" s="1718" t="s">
        <v>202</v>
      </c>
      <c r="U48" s="1712"/>
      <c r="V48" s="1712"/>
      <c r="W48" s="1712"/>
      <c r="X48" s="1712"/>
      <c r="Y48" s="1712"/>
      <c r="Z48" s="1712"/>
      <c r="AA48" s="1712"/>
      <c r="AB48" s="1712"/>
      <c r="AC48" s="1712"/>
      <c r="AD48" s="1712"/>
      <c r="AE48" s="1712"/>
      <c r="AF48" s="1712"/>
      <c r="AG48" s="1712"/>
      <c r="AH48" s="1712"/>
      <c r="AI48" s="1712"/>
      <c r="AJ48" s="1718" t="s">
        <v>202</v>
      </c>
      <c r="AK48" s="1712"/>
      <c r="AL48" s="1712"/>
      <c r="AM48" s="1712"/>
      <c r="AN48" s="1712"/>
      <c r="AO48" s="1712"/>
      <c r="AP48" s="1712"/>
      <c r="AQ48" s="1712"/>
      <c r="AR48" s="1712"/>
      <c r="AS48" s="1712"/>
      <c r="AT48" s="1712"/>
      <c r="AU48" s="1712"/>
      <c r="AV48" s="1712"/>
      <c r="AW48" s="1712"/>
      <c r="AX48" s="1712"/>
      <c r="AY48" s="1712"/>
      <c r="AZ48" s="1712"/>
      <c r="BA48" s="1718" t="s">
        <v>202</v>
      </c>
      <c r="BB48" s="1712"/>
      <c r="BC48" s="1712"/>
      <c r="BD48" s="1712"/>
      <c r="BE48" s="1712"/>
      <c r="BF48" s="1712"/>
      <c r="BG48" s="1712"/>
      <c r="BH48" s="1712"/>
      <c r="BI48" s="1712"/>
      <c r="BJ48" s="1712"/>
      <c r="BK48" s="1712"/>
      <c r="BL48" s="1712"/>
      <c r="BM48" s="1712"/>
      <c r="BN48" s="1712"/>
      <c r="BO48" s="1712"/>
      <c r="BP48" s="1712"/>
      <c r="BQ48" s="1712"/>
    </row>
    <row r="49" spans="2:69">
      <c r="B49" s="1712"/>
      <c r="C49" s="1712"/>
      <c r="D49" s="1712"/>
      <c r="E49" s="1712"/>
      <c r="F49" s="1712"/>
      <c r="G49" s="1712"/>
      <c r="H49" s="1712"/>
      <c r="I49" s="1712"/>
      <c r="J49" s="1712"/>
      <c r="K49" s="1712"/>
      <c r="L49" s="1712"/>
      <c r="M49" s="1712"/>
      <c r="N49" s="1712"/>
      <c r="O49" s="1712"/>
      <c r="P49" s="1712"/>
      <c r="Q49" s="1712"/>
      <c r="R49" s="1712"/>
      <c r="S49" s="1712"/>
      <c r="T49" s="1712"/>
      <c r="U49" s="1712"/>
      <c r="V49" s="1712"/>
      <c r="W49" s="1712"/>
      <c r="X49" s="1712"/>
      <c r="Y49" s="1712"/>
      <c r="Z49" s="1712"/>
      <c r="AA49" s="1712"/>
      <c r="AB49" s="1712"/>
      <c r="AC49" s="1712"/>
      <c r="AD49" s="1712"/>
      <c r="AE49" s="1712"/>
      <c r="AF49" s="1712"/>
      <c r="AG49" s="1712"/>
      <c r="AH49" s="1712"/>
      <c r="AI49" s="1712"/>
      <c r="AJ49" s="1712"/>
      <c r="AK49" s="1712"/>
      <c r="AL49" s="1712"/>
      <c r="AM49" s="1712"/>
      <c r="AN49" s="1712"/>
      <c r="AO49" s="1712"/>
      <c r="AP49" s="1712"/>
      <c r="AQ49" s="1712"/>
      <c r="AR49" s="1712"/>
      <c r="AS49" s="1712"/>
      <c r="AT49" s="1712"/>
      <c r="AU49" s="1712"/>
      <c r="AV49" s="1712"/>
      <c r="AW49" s="1712"/>
      <c r="AX49" s="1712"/>
      <c r="AY49" s="1712"/>
      <c r="AZ49" s="1712"/>
      <c r="BA49" s="1712"/>
      <c r="BB49" s="1712"/>
      <c r="BC49" s="1712"/>
      <c r="BD49" s="1712"/>
      <c r="BE49" s="1712"/>
      <c r="BF49" s="1712"/>
      <c r="BG49" s="1712"/>
      <c r="BH49" s="1712"/>
      <c r="BI49" s="1712"/>
      <c r="BJ49" s="1712"/>
      <c r="BK49" s="1712"/>
      <c r="BL49" s="1712"/>
      <c r="BM49" s="1712"/>
      <c r="BN49" s="1712"/>
      <c r="BO49" s="1712"/>
      <c r="BP49" s="1712"/>
      <c r="BQ49" s="1712"/>
    </row>
    <row r="50" spans="2:69" ht="15.75">
      <c r="B50" s="2781" t="s">
        <v>752</v>
      </c>
      <c r="C50" s="2781"/>
      <c r="D50" s="2781"/>
      <c r="E50" s="2781"/>
      <c r="F50" s="2781"/>
      <c r="G50" s="2781"/>
      <c r="H50" s="1712"/>
      <c r="I50" s="1712"/>
      <c r="J50" s="1712"/>
      <c r="K50" s="2781" t="s">
        <v>766</v>
      </c>
      <c r="L50" s="2781"/>
      <c r="M50" s="2781"/>
      <c r="N50" s="2781"/>
      <c r="O50" s="2781"/>
      <c r="P50" s="2781"/>
      <c r="Q50" s="2781"/>
      <c r="R50" s="2781"/>
      <c r="S50" s="2781"/>
      <c r="T50" s="2781"/>
      <c r="U50" s="2781"/>
      <c r="V50" s="2781"/>
      <c r="W50" s="2781"/>
      <c r="X50" s="2781"/>
      <c r="Y50" s="2781"/>
      <c r="Z50" s="2781"/>
      <c r="AA50" s="2781"/>
      <c r="AB50" s="2781"/>
    </row>
    <row r="51" spans="2:69">
      <c r="B51" s="1712"/>
      <c r="C51" s="1712"/>
      <c r="D51" s="1712"/>
      <c r="E51" s="1712"/>
      <c r="F51" s="1712"/>
      <c r="G51" s="1712"/>
      <c r="H51" s="1712"/>
      <c r="I51" s="1712"/>
      <c r="J51" s="1712"/>
      <c r="K51" s="1712"/>
      <c r="L51" s="1712"/>
      <c r="M51" s="1712"/>
      <c r="N51" s="1712"/>
      <c r="O51" s="1712"/>
      <c r="P51" s="1712"/>
      <c r="Q51" s="1712"/>
      <c r="R51" s="1712"/>
      <c r="S51" s="1712"/>
      <c r="T51" s="1712"/>
      <c r="U51" s="1712"/>
      <c r="V51" s="1712"/>
      <c r="W51" s="1712"/>
      <c r="X51" s="1712"/>
      <c r="Y51" s="1712"/>
      <c r="Z51" s="1712"/>
      <c r="AA51" s="1712"/>
      <c r="AB51" s="1712"/>
      <c r="AC51" s="1712"/>
      <c r="AD51" s="1712"/>
      <c r="AE51" s="1712"/>
      <c r="AF51" s="1712"/>
      <c r="AG51" s="1712"/>
      <c r="AH51" s="1712"/>
      <c r="AI51" s="1712"/>
      <c r="AJ51" s="1712"/>
      <c r="AK51" s="1712"/>
      <c r="AL51" s="1712"/>
      <c r="AM51" s="1712"/>
      <c r="AN51" s="1712"/>
      <c r="AO51" s="1712"/>
      <c r="AP51" s="1712"/>
      <c r="AQ51" s="1712"/>
      <c r="AR51" s="1712"/>
      <c r="AS51" s="1712"/>
      <c r="AT51" s="1712"/>
      <c r="AU51" s="1712"/>
      <c r="AV51" s="1712"/>
      <c r="AW51" s="1712"/>
      <c r="AX51" s="1712"/>
      <c r="AY51" s="1712"/>
      <c r="AZ51" s="1712"/>
      <c r="BA51" s="1712"/>
      <c r="BB51" s="1712"/>
      <c r="BC51" s="1712"/>
      <c r="BD51" s="1712"/>
      <c r="BE51" s="1712"/>
      <c r="BF51" s="1712"/>
      <c r="BG51" s="1712"/>
      <c r="BH51" s="1712"/>
      <c r="BI51" s="1712"/>
      <c r="BJ51" s="1712"/>
      <c r="BK51" s="1712"/>
      <c r="BL51" s="1712"/>
      <c r="BM51" s="1712"/>
      <c r="BN51" s="1712"/>
      <c r="BO51" s="1712"/>
      <c r="BP51" s="1712"/>
      <c r="BQ51" s="1712"/>
    </row>
    <row r="52" spans="2:69" ht="15.75">
      <c r="B52" s="2781" t="s">
        <v>205</v>
      </c>
      <c r="C52" s="2781"/>
      <c r="D52" s="2781"/>
      <c r="E52" s="2781"/>
      <c r="F52" s="2781"/>
      <c r="G52" s="2781"/>
      <c r="H52" s="1712"/>
      <c r="I52" s="1712"/>
      <c r="J52" s="1712"/>
      <c r="K52" s="2781" t="s">
        <v>767</v>
      </c>
      <c r="L52" s="2781"/>
      <c r="M52" s="2781"/>
      <c r="N52" s="2781"/>
      <c r="O52" s="2781"/>
      <c r="P52" s="2781"/>
      <c r="Q52" s="2781"/>
      <c r="R52" s="2781"/>
      <c r="S52" s="2781"/>
      <c r="T52" s="2781"/>
      <c r="U52" s="2781"/>
      <c r="V52" s="2781"/>
      <c r="W52" s="2781"/>
      <c r="X52" s="2781"/>
      <c r="Y52" s="2781"/>
      <c r="Z52" s="2781"/>
      <c r="AA52" s="2781"/>
      <c r="AB52" s="2781"/>
    </row>
    <row r="53" spans="2:69">
      <c r="B53" s="1719"/>
      <c r="C53" s="1719"/>
      <c r="D53" s="1719"/>
      <c r="E53" s="1719"/>
      <c r="F53" s="1719"/>
      <c r="G53" s="1719"/>
      <c r="H53" s="1712"/>
      <c r="I53" s="1712"/>
      <c r="J53" s="1712"/>
      <c r="K53" s="1720"/>
      <c r="L53" s="1720"/>
      <c r="M53" s="1720"/>
      <c r="N53" s="1720"/>
      <c r="O53" s="1720"/>
      <c r="P53" s="1720"/>
      <c r="Q53" s="1720"/>
      <c r="R53" s="1720"/>
      <c r="S53" s="1720"/>
      <c r="T53" s="1719"/>
      <c r="U53" s="1719"/>
      <c r="V53" s="1719"/>
      <c r="W53" s="1719"/>
      <c r="X53" s="1719"/>
      <c r="Y53" s="1719"/>
      <c r="Z53" s="1712"/>
      <c r="AA53" s="1712"/>
      <c r="AB53" s="1712"/>
      <c r="AC53" s="1720"/>
      <c r="AD53" s="1720"/>
      <c r="AE53" s="1720"/>
      <c r="AF53" s="1720"/>
      <c r="AG53" s="1720"/>
      <c r="AH53" s="1720"/>
      <c r="AI53" s="1720"/>
      <c r="AJ53" s="1719"/>
      <c r="AK53" s="1719"/>
      <c r="AL53" s="1719"/>
      <c r="AM53" s="1719"/>
      <c r="AN53" s="1719"/>
      <c r="AO53" s="1719"/>
      <c r="AP53" s="1712"/>
      <c r="AQ53" s="1712"/>
      <c r="AR53" s="1712"/>
      <c r="AS53" s="1720"/>
      <c r="AT53" s="1720"/>
      <c r="AU53" s="1720"/>
      <c r="AV53" s="1720"/>
      <c r="AW53" s="1720"/>
      <c r="AX53" s="1720"/>
      <c r="AY53" s="1720"/>
      <c r="AZ53" s="1720"/>
      <c r="BA53" s="1719"/>
      <c r="BB53" s="1719"/>
      <c r="BC53" s="1719"/>
      <c r="BD53" s="1719"/>
      <c r="BE53" s="1719"/>
      <c r="BF53" s="1719"/>
      <c r="BG53" s="1712"/>
      <c r="BH53" s="1712"/>
      <c r="BI53" s="1712"/>
      <c r="BJ53" s="1720"/>
      <c r="BK53" s="1720"/>
      <c r="BL53" s="1720"/>
      <c r="BM53" s="1720"/>
      <c r="BN53" s="1720"/>
      <c r="BO53" s="1720"/>
      <c r="BP53" s="1720"/>
      <c r="BQ53" s="1720"/>
    </row>
    <row r="54" spans="2:69" ht="18.75" customHeight="1">
      <c r="B54" s="1715" t="s">
        <v>198</v>
      </c>
      <c r="C54" s="2781">
        <v>0.25</v>
      </c>
      <c r="D54" s="2781"/>
      <c r="E54" s="1720" t="s">
        <v>199</v>
      </c>
      <c r="F54" s="1719"/>
      <c r="G54" s="1719"/>
      <c r="H54" s="1712" t="s">
        <v>768</v>
      </c>
      <c r="I54" s="1712"/>
      <c r="J54" s="1712"/>
      <c r="K54" s="1720"/>
      <c r="L54" s="2781">
        <f t="shared" ref="L54:L60" si="4">IF(I28&lt;4,3*C54*I28*E8,3*C54*4*E8)</f>
        <v>0</v>
      </c>
      <c r="M54" s="2781"/>
      <c r="N54" s="2781"/>
      <c r="O54" s="1712" t="s">
        <v>208</v>
      </c>
      <c r="P54" s="1720"/>
      <c r="Q54" s="1720"/>
      <c r="R54" s="1720"/>
      <c r="S54" s="1720"/>
      <c r="T54" s="1715" t="s">
        <v>198</v>
      </c>
      <c r="U54" s="2781">
        <v>0.25</v>
      </c>
      <c r="V54" s="2781"/>
      <c r="W54" s="1720" t="s">
        <v>199</v>
      </c>
      <c r="X54" s="1719"/>
      <c r="Y54" s="1719"/>
      <c r="Z54" s="1712" t="s">
        <v>768</v>
      </c>
      <c r="AA54" s="1712"/>
      <c r="AB54" s="1712"/>
      <c r="AC54" s="1720"/>
      <c r="AD54" s="2781">
        <f t="shared" ref="AD54:AD60" si="5">IF(AA28&lt;4,3*U54*AA28*W8,3*U54*4*W8)</f>
        <v>0</v>
      </c>
      <c r="AE54" s="2781"/>
      <c r="AF54" s="2781"/>
      <c r="AG54" s="1712" t="s">
        <v>208</v>
      </c>
      <c r="AH54" s="1720"/>
      <c r="AI54" s="1720"/>
      <c r="AJ54" s="1715" t="s">
        <v>198</v>
      </c>
      <c r="AK54" s="2781">
        <v>0.25</v>
      </c>
      <c r="AL54" s="2781"/>
      <c r="AM54" s="1720" t="s">
        <v>199</v>
      </c>
      <c r="AN54" s="1719"/>
      <c r="AO54" s="1719"/>
      <c r="AP54" s="1712" t="s">
        <v>768</v>
      </c>
      <c r="AQ54" s="1712"/>
      <c r="AR54" s="1712"/>
      <c r="AS54" s="1720"/>
      <c r="AT54" s="2781">
        <f t="shared" ref="AT54:AT60" si="6">IF(AQ28&lt;4,3*AK54*AQ28*AM8,3*AK54*4*AM8)</f>
        <v>0</v>
      </c>
      <c r="AU54" s="2781"/>
      <c r="AV54" s="2781"/>
      <c r="AW54" s="1712" t="s">
        <v>208</v>
      </c>
      <c r="AX54" s="1720"/>
      <c r="AY54" s="1720"/>
      <c r="AZ54" s="1720"/>
      <c r="BA54" s="1715" t="s">
        <v>198</v>
      </c>
      <c r="BB54" s="2781">
        <v>0.25</v>
      </c>
      <c r="BC54" s="2781"/>
      <c r="BD54" s="1720" t="s">
        <v>199</v>
      </c>
      <c r="BE54" s="1719"/>
      <c r="BF54" s="1719"/>
      <c r="BG54" s="1712" t="s">
        <v>768</v>
      </c>
      <c r="BH54" s="1712"/>
      <c r="BI54" s="1712"/>
      <c r="BJ54" s="1720"/>
      <c r="BK54" s="2781">
        <f t="shared" ref="BK54:BK60" si="7">IF(BH28&lt;4,3*BB54*BH28*BD8,3*BB54*4*BD8)</f>
        <v>0</v>
      </c>
      <c r="BL54" s="2781"/>
      <c r="BM54" s="2781"/>
      <c r="BN54" s="1712" t="s">
        <v>208</v>
      </c>
      <c r="BO54" s="1720"/>
      <c r="BP54" s="1720"/>
      <c r="BQ54" s="1720"/>
    </row>
    <row r="55" spans="2:69" ht="18.75" customHeight="1">
      <c r="B55" s="1715" t="s">
        <v>198</v>
      </c>
      <c r="C55" s="2781">
        <v>0.32</v>
      </c>
      <c r="D55" s="2781"/>
      <c r="E55" s="1720" t="s">
        <v>199</v>
      </c>
      <c r="F55" s="1719"/>
      <c r="G55" s="1719"/>
      <c r="H55" s="1712" t="s">
        <v>768</v>
      </c>
      <c r="I55" s="1712"/>
      <c r="J55" s="1712"/>
      <c r="K55" s="1720"/>
      <c r="L55" s="2781">
        <f t="shared" si="4"/>
        <v>0</v>
      </c>
      <c r="M55" s="2781"/>
      <c r="N55" s="2781"/>
      <c r="O55" s="1712" t="s">
        <v>208</v>
      </c>
      <c r="P55" s="1720"/>
      <c r="Q55" s="1720"/>
      <c r="R55" s="1720"/>
      <c r="S55" s="1720"/>
      <c r="T55" s="1715" t="s">
        <v>198</v>
      </c>
      <c r="U55" s="2781">
        <v>0.32</v>
      </c>
      <c r="V55" s="2781"/>
      <c r="W55" s="1720" t="s">
        <v>199</v>
      </c>
      <c r="X55" s="1719"/>
      <c r="Y55" s="1719"/>
      <c r="Z55" s="1712" t="s">
        <v>768</v>
      </c>
      <c r="AA55" s="1712"/>
      <c r="AB55" s="1712"/>
      <c r="AC55" s="1720"/>
      <c r="AD55" s="2781">
        <f t="shared" si="5"/>
        <v>0</v>
      </c>
      <c r="AE55" s="2781"/>
      <c r="AF55" s="2781"/>
      <c r="AG55" s="1712" t="s">
        <v>208</v>
      </c>
      <c r="AH55" s="1720"/>
      <c r="AI55" s="1720"/>
      <c r="AJ55" s="1715" t="s">
        <v>198</v>
      </c>
      <c r="AK55" s="2781">
        <v>0.32</v>
      </c>
      <c r="AL55" s="2781"/>
      <c r="AM55" s="1720" t="s">
        <v>199</v>
      </c>
      <c r="AN55" s="1719"/>
      <c r="AO55" s="1719"/>
      <c r="AP55" s="1712" t="s">
        <v>768</v>
      </c>
      <c r="AQ55" s="1712"/>
      <c r="AR55" s="1712"/>
      <c r="AS55" s="1720"/>
      <c r="AT55" s="2781">
        <f t="shared" si="6"/>
        <v>0</v>
      </c>
      <c r="AU55" s="2781"/>
      <c r="AV55" s="2781"/>
      <c r="AW55" s="1712" t="s">
        <v>208</v>
      </c>
      <c r="AX55" s="1720"/>
      <c r="AY55" s="1720"/>
      <c r="AZ55" s="1720"/>
      <c r="BA55" s="1715" t="s">
        <v>198</v>
      </c>
      <c r="BB55" s="2781">
        <v>0.32</v>
      </c>
      <c r="BC55" s="2781"/>
      <c r="BD55" s="1720" t="s">
        <v>199</v>
      </c>
      <c r="BE55" s="1719"/>
      <c r="BF55" s="1719"/>
      <c r="BG55" s="1712" t="s">
        <v>768</v>
      </c>
      <c r="BH55" s="1712"/>
      <c r="BI55" s="1712"/>
      <c r="BJ55" s="1720"/>
      <c r="BK55" s="2781">
        <f t="shared" si="7"/>
        <v>0</v>
      </c>
      <c r="BL55" s="2781"/>
      <c r="BM55" s="2781"/>
      <c r="BN55" s="1712" t="s">
        <v>208</v>
      </c>
      <c r="BO55" s="1720"/>
      <c r="BP55" s="1720"/>
      <c r="BQ55" s="1720"/>
    </row>
    <row r="56" spans="2:69" ht="18.75" customHeight="1">
      <c r="B56" s="1715" t="s">
        <v>198</v>
      </c>
      <c r="C56" s="2781">
        <v>0.4</v>
      </c>
      <c r="D56" s="2781"/>
      <c r="E56" s="1712" t="s">
        <v>199</v>
      </c>
      <c r="F56" s="1712"/>
      <c r="G56" s="1712"/>
      <c r="H56" s="1712" t="s">
        <v>768</v>
      </c>
      <c r="I56" s="1712"/>
      <c r="J56" s="1712"/>
      <c r="K56" s="1712"/>
      <c r="L56" s="2781">
        <f t="shared" si="4"/>
        <v>0</v>
      </c>
      <c r="M56" s="2781"/>
      <c r="N56" s="2781"/>
      <c r="O56" s="1712" t="s">
        <v>208</v>
      </c>
      <c r="P56" s="1712"/>
      <c r="Q56" s="1712"/>
      <c r="R56" s="1712"/>
      <c r="S56" s="1712"/>
      <c r="T56" s="1715" t="s">
        <v>198</v>
      </c>
      <c r="U56" s="2781">
        <v>0.4</v>
      </c>
      <c r="V56" s="2781"/>
      <c r="W56" s="1712" t="s">
        <v>199</v>
      </c>
      <c r="X56" s="1712"/>
      <c r="Y56" s="1712"/>
      <c r="Z56" s="1712" t="s">
        <v>768</v>
      </c>
      <c r="AA56" s="1712"/>
      <c r="AB56" s="1712"/>
      <c r="AC56" s="1712"/>
      <c r="AD56" s="2781">
        <f t="shared" si="5"/>
        <v>0</v>
      </c>
      <c r="AE56" s="2781"/>
      <c r="AF56" s="2781"/>
      <c r="AG56" s="1712" t="s">
        <v>208</v>
      </c>
      <c r="AH56" s="1712"/>
      <c r="AI56" s="1712"/>
      <c r="AJ56" s="1715" t="s">
        <v>198</v>
      </c>
      <c r="AK56" s="2781">
        <v>0.4</v>
      </c>
      <c r="AL56" s="2781"/>
      <c r="AM56" s="1712" t="s">
        <v>199</v>
      </c>
      <c r="AN56" s="1712"/>
      <c r="AO56" s="1712"/>
      <c r="AP56" s="1712" t="s">
        <v>768</v>
      </c>
      <c r="AQ56" s="1712"/>
      <c r="AR56" s="1712"/>
      <c r="AS56" s="1712"/>
      <c r="AT56" s="2781">
        <f t="shared" si="6"/>
        <v>0</v>
      </c>
      <c r="AU56" s="2781"/>
      <c r="AV56" s="2781"/>
      <c r="AW56" s="1712" t="s">
        <v>208</v>
      </c>
      <c r="AX56" s="1712"/>
      <c r="AY56" s="1712"/>
      <c r="AZ56" s="1712"/>
      <c r="BA56" s="1715" t="s">
        <v>198</v>
      </c>
      <c r="BB56" s="2781">
        <v>0.4</v>
      </c>
      <c r="BC56" s="2781"/>
      <c r="BD56" s="1712" t="s">
        <v>199</v>
      </c>
      <c r="BE56" s="1712"/>
      <c r="BF56" s="1712"/>
      <c r="BG56" s="1712" t="s">
        <v>768</v>
      </c>
      <c r="BH56" s="1712"/>
      <c r="BI56" s="1712"/>
      <c r="BJ56" s="1712"/>
      <c r="BK56" s="2781">
        <f t="shared" si="7"/>
        <v>0</v>
      </c>
      <c r="BL56" s="2781"/>
      <c r="BM56" s="2781"/>
      <c r="BN56" s="1712" t="s">
        <v>208</v>
      </c>
      <c r="BO56" s="1712"/>
      <c r="BP56" s="1712"/>
      <c r="BQ56" s="1712"/>
    </row>
    <row r="57" spans="2:69" ht="18.75" customHeight="1">
      <c r="B57" s="1715" t="s">
        <v>198</v>
      </c>
      <c r="C57" s="2781">
        <v>0.5</v>
      </c>
      <c r="D57" s="2781"/>
      <c r="E57" s="1712" t="s">
        <v>199</v>
      </c>
      <c r="F57" s="1712"/>
      <c r="G57" s="1712"/>
      <c r="H57" s="1712" t="s">
        <v>768</v>
      </c>
      <c r="I57" s="1712"/>
      <c r="J57" s="1712"/>
      <c r="K57" s="1712"/>
      <c r="L57" s="2781">
        <f t="shared" si="4"/>
        <v>0</v>
      </c>
      <c r="M57" s="2781"/>
      <c r="N57" s="2781"/>
      <c r="O57" s="1712" t="s">
        <v>208</v>
      </c>
      <c r="P57" s="1712"/>
      <c r="Q57" s="1712"/>
      <c r="R57" s="1712"/>
      <c r="S57" s="1712"/>
      <c r="T57" s="1715" t="s">
        <v>198</v>
      </c>
      <c r="U57" s="2781">
        <v>0.5</v>
      </c>
      <c r="V57" s="2781"/>
      <c r="W57" s="1712" t="s">
        <v>199</v>
      </c>
      <c r="X57" s="1712"/>
      <c r="Y57" s="1712"/>
      <c r="Z57" s="1712" t="s">
        <v>768</v>
      </c>
      <c r="AA57" s="1712"/>
      <c r="AB57" s="1712"/>
      <c r="AC57" s="1712"/>
      <c r="AD57" s="2781">
        <f t="shared" si="5"/>
        <v>0</v>
      </c>
      <c r="AE57" s="2781"/>
      <c r="AF57" s="2781"/>
      <c r="AG57" s="1712" t="s">
        <v>208</v>
      </c>
      <c r="AH57" s="1712"/>
      <c r="AI57" s="1712"/>
      <c r="AJ57" s="1715" t="s">
        <v>198</v>
      </c>
      <c r="AK57" s="2781">
        <v>0.5</v>
      </c>
      <c r="AL57" s="2781"/>
      <c r="AM57" s="1712" t="s">
        <v>199</v>
      </c>
      <c r="AN57" s="1712"/>
      <c r="AO57" s="1712"/>
      <c r="AP57" s="1712" t="s">
        <v>768</v>
      </c>
      <c r="AQ57" s="1712"/>
      <c r="AR57" s="1712"/>
      <c r="AS57" s="1712"/>
      <c r="AT57" s="2781">
        <f t="shared" si="6"/>
        <v>0</v>
      </c>
      <c r="AU57" s="2781"/>
      <c r="AV57" s="2781"/>
      <c r="AW57" s="1712" t="s">
        <v>208</v>
      </c>
      <c r="AX57" s="1712"/>
      <c r="AY57" s="1712"/>
      <c r="AZ57" s="1712"/>
      <c r="BA57" s="1715" t="s">
        <v>198</v>
      </c>
      <c r="BB57" s="2781">
        <v>0.5</v>
      </c>
      <c r="BC57" s="2781"/>
      <c r="BD57" s="1712" t="s">
        <v>199</v>
      </c>
      <c r="BE57" s="1712"/>
      <c r="BF57" s="1712"/>
      <c r="BG57" s="1712" t="s">
        <v>768</v>
      </c>
      <c r="BH57" s="1712"/>
      <c r="BI57" s="1712"/>
      <c r="BJ57" s="1712"/>
      <c r="BK57" s="2781">
        <f t="shared" si="7"/>
        <v>0</v>
      </c>
      <c r="BL57" s="2781"/>
      <c r="BM57" s="2781"/>
      <c r="BN57" s="1712" t="s">
        <v>208</v>
      </c>
      <c r="BO57" s="1712"/>
      <c r="BP57" s="1712"/>
      <c r="BQ57" s="1712"/>
    </row>
    <row r="58" spans="2:69" ht="18.75" customHeight="1">
      <c r="B58" s="1715" t="s">
        <v>198</v>
      </c>
      <c r="C58" s="2781">
        <v>0.6</v>
      </c>
      <c r="D58" s="2781"/>
      <c r="E58" s="1712" t="s">
        <v>199</v>
      </c>
      <c r="F58" s="1712"/>
      <c r="G58" s="1712"/>
      <c r="H58" s="1712" t="s">
        <v>768</v>
      </c>
      <c r="I58" s="1712"/>
      <c r="J58" s="1712"/>
      <c r="K58" s="1712"/>
      <c r="L58" s="2781">
        <f t="shared" si="4"/>
        <v>426.76617600000009</v>
      </c>
      <c r="M58" s="2781"/>
      <c r="N58" s="2781"/>
      <c r="O58" s="1712" t="s">
        <v>208</v>
      </c>
      <c r="P58" s="1712"/>
      <c r="Q58" s="1712"/>
      <c r="R58" s="1712"/>
      <c r="S58" s="1712"/>
      <c r="T58" s="1715" t="s">
        <v>198</v>
      </c>
      <c r="U58" s="2781">
        <v>0.6</v>
      </c>
      <c r="V58" s="2781"/>
      <c r="W58" s="1712" t="s">
        <v>199</v>
      </c>
      <c r="X58" s="1712"/>
      <c r="Y58" s="1712"/>
      <c r="Z58" s="1712" t="s">
        <v>768</v>
      </c>
      <c r="AA58" s="1712"/>
      <c r="AB58" s="1712"/>
      <c r="AC58" s="1712"/>
      <c r="AD58" s="2781">
        <f t="shared" si="5"/>
        <v>0</v>
      </c>
      <c r="AE58" s="2781"/>
      <c r="AF58" s="2781"/>
      <c r="AG58" s="1712" t="s">
        <v>208</v>
      </c>
      <c r="AH58" s="1712"/>
      <c r="AI58" s="1712"/>
      <c r="AJ58" s="1715" t="s">
        <v>198</v>
      </c>
      <c r="AK58" s="2781">
        <v>0.6</v>
      </c>
      <c r="AL58" s="2781"/>
      <c r="AM58" s="1712" t="s">
        <v>199</v>
      </c>
      <c r="AN58" s="1712"/>
      <c r="AO58" s="1712"/>
      <c r="AP58" s="1712" t="s">
        <v>768</v>
      </c>
      <c r="AQ58" s="1712"/>
      <c r="AR58" s="1712"/>
      <c r="AS58" s="1712"/>
      <c r="AT58" s="2781">
        <f t="shared" si="6"/>
        <v>0</v>
      </c>
      <c r="AU58" s="2781"/>
      <c r="AV58" s="2781"/>
      <c r="AW58" s="1712" t="s">
        <v>208</v>
      </c>
      <c r="AX58" s="1712"/>
      <c r="AY58" s="1712"/>
      <c r="AZ58" s="1712"/>
      <c r="BA58" s="1715" t="s">
        <v>198</v>
      </c>
      <c r="BB58" s="2781">
        <v>0.6</v>
      </c>
      <c r="BC58" s="2781"/>
      <c r="BD58" s="1712" t="s">
        <v>199</v>
      </c>
      <c r="BE58" s="1712"/>
      <c r="BF58" s="1712"/>
      <c r="BG58" s="1712" t="s">
        <v>768</v>
      </c>
      <c r="BH58" s="1712"/>
      <c r="BI58" s="1712"/>
      <c r="BJ58" s="1712"/>
      <c r="BK58" s="2781">
        <f t="shared" si="7"/>
        <v>0</v>
      </c>
      <c r="BL58" s="2781"/>
      <c r="BM58" s="2781"/>
      <c r="BN58" s="1712" t="s">
        <v>208</v>
      </c>
      <c r="BO58" s="1712"/>
      <c r="BP58" s="1712"/>
      <c r="BQ58" s="1712"/>
    </row>
    <row r="59" spans="2:69" ht="18.75" customHeight="1">
      <c r="B59" s="1715" t="s">
        <v>198</v>
      </c>
      <c r="C59" s="2781">
        <v>0.65</v>
      </c>
      <c r="D59" s="2781"/>
      <c r="E59" s="1712" t="s">
        <v>199</v>
      </c>
      <c r="F59" s="1712"/>
      <c r="G59" s="1712"/>
      <c r="H59" s="1712" t="s">
        <v>768</v>
      </c>
      <c r="I59" s="1712"/>
      <c r="J59" s="1712"/>
      <c r="K59" s="1712"/>
      <c r="L59" s="2781">
        <f t="shared" si="4"/>
        <v>0</v>
      </c>
      <c r="M59" s="2781"/>
      <c r="N59" s="2781"/>
      <c r="O59" s="1712" t="s">
        <v>208</v>
      </c>
      <c r="P59" s="1712"/>
      <c r="Q59" s="1712"/>
      <c r="R59" s="1712"/>
      <c r="S59" s="1712"/>
      <c r="T59" s="1715" t="s">
        <v>198</v>
      </c>
      <c r="U59" s="2781">
        <v>0.65</v>
      </c>
      <c r="V59" s="2781"/>
      <c r="W59" s="1712" t="s">
        <v>199</v>
      </c>
      <c r="X59" s="1712"/>
      <c r="Y59" s="1712"/>
      <c r="Z59" s="1712" t="s">
        <v>768</v>
      </c>
      <c r="AA59" s="1712"/>
      <c r="AB59" s="1712"/>
      <c r="AC59" s="1712"/>
      <c r="AD59" s="2781">
        <f t="shared" si="5"/>
        <v>0</v>
      </c>
      <c r="AE59" s="2781"/>
      <c r="AF59" s="2781"/>
      <c r="AG59" s="1712" t="s">
        <v>208</v>
      </c>
      <c r="AH59" s="1712"/>
      <c r="AI59" s="1712"/>
      <c r="AJ59" s="1715" t="s">
        <v>198</v>
      </c>
      <c r="AK59" s="2781">
        <v>0.65</v>
      </c>
      <c r="AL59" s="2781"/>
      <c r="AM59" s="1712" t="s">
        <v>199</v>
      </c>
      <c r="AN59" s="1712"/>
      <c r="AO59" s="1712"/>
      <c r="AP59" s="1712" t="s">
        <v>768</v>
      </c>
      <c r="AQ59" s="1712"/>
      <c r="AR59" s="1712"/>
      <c r="AS59" s="1712"/>
      <c r="AT59" s="2781">
        <f t="shared" si="6"/>
        <v>0</v>
      </c>
      <c r="AU59" s="2781"/>
      <c r="AV59" s="2781"/>
      <c r="AW59" s="1712" t="s">
        <v>208</v>
      </c>
      <c r="AX59" s="1712"/>
      <c r="AY59" s="1712"/>
      <c r="AZ59" s="1712"/>
      <c r="BA59" s="1715" t="s">
        <v>198</v>
      </c>
      <c r="BB59" s="2781">
        <v>0.65</v>
      </c>
      <c r="BC59" s="2781"/>
      <c r="BD59" s="1712" t="s">
        <v>199</v>
      </c>
      <c r="BE59" s="1712"/>
      <c r="BF59" s="1712"/>
      <c r="BG59" s="1712" t="s">
        <v>768</v>
      </c>
      <c r="BH59" s="1712"/>
      <c r="BI59" s="1712"/>
      <c r="BJ59" s="1712"/>
      <c r="BK59" s="2781">
        <f t="shared" si="7"/>
        <v>0</v>
      </c>
      <c r="BL59" s="2781"/>
      <c r="BM59" s="2781"/>
      <c r="BN59" s="1712" t="s">
        <v>208</v>
      </c>
      <c r="BO59" s="1712"/>
      <c r="BP59" s="1712"/>
      <c r="BQ59" s="1712"/>
    </row>
    <row r="60" spans="2:69" ht="18.75" customHeight="1">
      <c r="B60" s="1715" t="s">
        <v>198</v>
      </c>
      <c r="C60" s="2781">
        <v>0.75</v>
      </c>
      <c r="D60" s="2781"/>
      <c r="E60" s="1712" t="s">
        <v>199</v>
      </c>
      <c r="F60" s="1712"/>
      <c r="G60" s="1712"/>
      <c r="H60" s="1712" t="s">
        <v>768</v>
      </c>
      <c r="I60" s="1712"/>
      <c r="J60" s="1712"/>
      <c r="K60" s="1712"/>
      <c r="L60" s="2781">
        <f t="shared" si="4"/>
        <v>0</v>
      </c>
      <c r="M60" s="2781"/>
      <c r="N60" s="2781"/>
      <c r="O60" s="1712" t="s">
        <v>208</v>
      </c>
      <c r="P60" s="1712"/>
      <c r="Q60" s="1712"/>
      <c r="R60" s="1712"/>
      <c r="S60" s="1712"/>
      <c r="T60" s="1715" t="s">
        <v>198</v>
      </c>
      <c r="U60" s="2781">
        <v>0.75</v>
      </c>
      <c r="V60" s="2781"/>
      <c r="W60" s="1712" t="s">
        <v>199</v>
      </c>
      <c r="X60" s="1712"/>
      <c r="Y60" s="1712"/>
      <c r="Z60" s="1712" t="s">
        <v>768</v>
      </c>
      <c r="AA60" s="1712"/>
      <c r="AB60" s="1712"/>
      <c r="AC60" s="1712"/>
      <c r="AD60" s="2781">
        <f t="shared" si="5"/>
        <v>0</v>
      </c>
      <c r="AE60" s="2781"/>
      <c r="AF60" s="2781"/>
      <c r="AG60" s="1712" t="s">
        <v>208</v>
      </c>
      <c r="AH60" s="1712"/>
      <c r="AI60" s="1712"/>
      <c r="AJ60" s="1715" t="s">
        <v>198</v>
      </c>
      <c r="AK60" s="2781">
        <v>0.75</v>
      </c>
      <c r="AL60" s="2781"/>
      <c r="AM60" s="1712" t="s">
        <v>199</v>
      </c>
      <c r="AN60" s="1712"/>
      <c r="AO60" s="1712"/>
      <c r="AP60" s="1712" t="s">
        <v>768</v>
      </c>
      <c r="AQ60" s="1712"/>
      <c r="AR60" s="1712"/>
      <c r="AS60" s="1712"/>
      <c r="AT60" s="2781">
        <f t="shared" si="6"/>
        <v>0</v>
      </c>
      <c r="AU60" s="2781"/>
      <c r="AV60" s="2781"/>
      <c r="AW60" s="1712" t="s">
        <v>208</v>
      </c>
      <c r="AX60" s="1712"/>
      <c r="AY60" s="1712"/>
      <c r="AZ60" s="1712"/>
      <c r="BA60" s="1715" t="s">
        <v>198</v>
      </c>
      <c r="BB60" s="2781">
        <v>0.75</v>
      </c>
      <c r="BC60" s="2781"/>
      <c r="BD60" s="1712" t="s">
        <v>199</v>
      </c>
      <c r="BE60" s="1712"/>
      <c r="BF60" s="1712"/>
      <c r="BG60" s="1712" t="s">
        <v>768</v>
      </c>
      <c r="BH60" s="1712"/>
      <c r="BI60" s="1712"/>
      <c r="BJ60" s="1712"/>
      <c r="BK60" s="2781">
        <f t="shared" si="7"/>
        <v>0</v>
      </c>
      <c r="BL60" s="2781"/>
      <c r="BM60" s="2781"/>
      <c r="BN60" s="1712" t="s">
        <v>208</v>
      </c>
      <c r="BO60" s="1712"/>
      <c r="BP60" s="1712"/>
      <c r="BQ60" s="1712"/>
    </row>
    <row r="61" spans="2:69" ht="18.75" customHeight="1">
      <c r="B61" s="1715" t="s">
        <v>198</v>
      </c>
      <c r="C61" s="2781">
        <v>0.8</v>
      </c>
      <c r="D61" s="2781"/>
      <c r="E61" s="1712" t="s">
        <v>199</v>
      </c>
      <c r="F61" s="1712"/>
      <c r="G61" s="1712"/>
      <c r="H61" s="1712" t="s">
        <v>768</v>
      </c>
      <c r="I61" s="1712"/>
      <c r="J61" s="1712"/>
      <c r="K61" s="1712"/>
      <c r="L61" s="2781">
        <f>IF(I33&lt;4,(1.2+C61)*I33*E15,(1.2+C61)*4*E15)</f>
        <v>0</v>
      </c>
      <c r="M61" s="2781"/>
      <c r="N61" s="2781"/>
      <c r="O61" s="1712" t="s">
        <v>208</v>
      </c>
      <c r="P61" s="1712"/>
      <c r="Q61" s="1712"/>
      <c r="R61" s="1712"/>
      <c r="S61" s="1712"/>
      <c r="T61" s="1715" t="s">
        <v>198</v>
      </c>
      <c r="U61" s="2781">
        <v>0.8</v>
      </c>
      <c r="V61" s="2781"/>
      <c r="W61" s="1712" t="s">
        <v>199</v>
      </c>
      <c r="X61" s="1712"/>
      <c r="Y61" s="1712"/>
      <c r="Z61" s="1712" t="s">
        <v>768</v>
      </c>
      <c r="AA61" s="1712"/>
      <c r="AB61" s="1712"/>
      <c r="AC61" s="1712"/>
      <c r="AD61" s="2781">
        <f>IF(AA33&lt;4,(1.2+U61)*AA33*W15,(1.2+U61)*4*W15)</f>
        <v>0</v>
      </c>
      <c r="AE61" s="2781"/>
      <c r="AF61" s="2781"/>
      <c r="AG61" s="1712" t="s">
        <v>208</v>
      </c>
      <c r="AH61" s="1712"/>
      <c r="AI61" s="1712"/>
      <c r="AJ61" s="1715" t="s">
        <v>198</v>
      </c>
      <c r="AK61" s="2781">
        <v>0.8</v>
      </c>
      <c r="AL61" s="2781"/>
      <c r="AM61" s="1712" t="s">
        <v>199</v>
      </c>
      <c r="AN61" s="1712"/>
      <c r="AO61" s="1712"/>
      <c r="AP61" s="1712" t="s">
        <v>768</v>
      </c>
      <c r="AQ61" s="1712"/>
      <c r="AR61" s="1712"/>
      <c r="AS61" s="1712"/>
      <c r="AT61" s="2781">
        <f>IF(AQ33&lt;4,(1.2+AK61)*AQ33*AM15,(1.2+AK61)*4*AM15)</f>
        <v>0</v>
      </c>
      <c r="AU61" s="2781"/>
      <c r="AV61" s="2781"/>
      <c r="AW61" s="1712" t="s">
        <v>208</v>
      </c>
      <c r="AX61" s="1712"/>
      <c r="AY61" s="1712"/>
      <c r="AZ61" s="1712"/>
      <c r="BA61" s="1715" t="s">
        <v>198</v>
      </c>
      <c r="BB61" s="2781">
        <v>0.8</v>
      </c>
      <c r="BC61" s="2781"/>
      <c r="BD61" s="1712" t="s">
        <v>199</v>
      </c>
      <c r="BE61" s="1712"/>
      <c r="BF61" s="1712"/>
      <c r="BG61" s="1712" t="s">
        <v>768</v>
      </c>
      <c r="BH61" s="1712"/>
      <c r="BI61" s="1712"/>
      <c r="BJ61" s="1712"/>
      <c r="BK61" s="2781">
        <f>IF(BH33&lt;4,(1.2+BB61)*BH33*BD15,(1.2+BB61)*4*BD15)</f>
        <v>0</v>
      </c>
      <c r="BL61" s="2781"/>
      <c r="BM61" s="2781"/>
      <c r="BN61" s="1712" t="s">
        <v>208</v>
      </c>
      <c r="BO61" s="1712"/>
      <c r="BP61" s="1712"/>
      <c r="BQ61" s="1712"/>
    </row>
    <row r="62" spans="2:69" ht="18.75" customHeight="1">
      <c r="B62" s="1715" t="s">
        <v>198</v>
      </c>
      <c r="C62" s="2781">
        <v>0.85</v>
      </c>
      <c r="D62" s="2781"/>
      <c r="E62" s="1712" t="s">
        <v>199</v>
      </c>
      <c r="F62" s="1712"/>
      <c r="G62" s="1712"/>
      <c r="H62" s="1712" t="s">
        <v>768</v>
      </c>
      <c r="I62" s="1712"/>
      <c r="J62" s="1712"/>
      <c r="K62" s="1712"/>
      <c r="L62" s="2781">
        <f>IF(I34&lt;4,(1.2+C62)*I34*E16,(1.2+C62)*4*E16)</f>
        <v>86.09999999999998</v>
      </c>
      <c r="M62" s="2781"/>
      <c r="N62" s="2781"/>
      <c r="O62" s="1712" t="s">
        <v>208</v>
      </c>
      <c r="P62" s="1712"/>
      <c r="Q62" s="1712"/>
      <c r="R62" s="1712"/>
      <c r="S62" s="1712"/>
      <c r="T62" s="1715"/>
      <c r="U62" s="1716"/>
      <c r="V62" s="1716"/>
      <c r="W62" s="1712"/>
      <c r="X62" s="1712"/>
      <c r="Y62" s="1712"/>
      <c r="Z62" s="1712"/>
      <c r="AA62" s="1712"/>
      <c r="AB62" s="1712"/>
      <c r="AC62" s="1712"/>
      <c r="AD62" s="1716"/>
      <c r="AE62" s="1716"/>
      <c r="AF62" s="1716"/>
      <c r="AG62" s="1712"/>
      <c r="AH62" s="1712"/>
      <c r="AI62" s="1712"/>
      <c r="AJ62" s="1715"/>
      <c r="AK62" s="1716"/>
      <c r="AL62" s="1716"/>
      <c r="AM62" s="1712"/>
      <c r="AN62" s="1712"/>
      <c r="AO62" s="1712"/>
      <c r="AP62" s="1712"/>
      <c r="AQ62" s="1712"/>
      <c r="AR62" s="1712"/>
      <c r="AS62" s="1712"/>
      <c r="AT62" s="1716"/>
      <c r="AU62" s="1716"/>
      <c r="AV62" s="1716"/>
      <c r="AW62" s="1712"/>
      <c r="AX62" s="1712"/>
      <c r="AY62" s="1712"/>
      <c r="AZ62" s="1712"/>
      <c r="BA62" s="1715"/>
      <c r="BB62" s="1716"/>
      <c r="BC62" s="1716"/>
      <c r="BD62" s="1712"/>
      <c r="BE62" s="1712"/>
      <c r="BF62" s="1712"/>
      <c r="BG62" s="1712"/>
      <c r="BH62" s="1712"/>
      <c r="BI62" s="1712"/>
      <c r="BJ62" s="1712"/>
      <c r="BK62" s="1716"/>
      <c r="BL62" s="1716"/>
      <c r="BM62" s="1716"/>
      <c r="BN62" s="1712"/>
      <c r="BO62" s="1712"/>
      <c r="BP62" s="1712"/>
      <c r="BQ62" s="1712"/>
    </row>
    <row r="63" spans="2:69" ht="18.75" customHeight="1">
      <c r="B63" s="1715" t="s">
        <v>198</v>
      </c>
      <c r="C63" s="2781">
        <v>1</v>
      </c>
      <c r="D63" s="2781"/>
      <c r="E63" s="1712" t="s">
        <v>199</v>
      </c>
      <c r="F63" s="1712"/>
      <c r="G63" s="1712"/>
      <c r="H63" s="1712" t="s">
        <v>768</v>
      </c>
      <c r="I63" s="1712"/>
      <c r="J63" s="1712"/>
      <c r="K63" s="1712"/>
      <c r="L63" s="2781">
        <f>IF(I34&lt;4,(1.2+C63)*I34*E17,(1.2+C63)*4*E17)</f>
        <v>0</v>
      </c>
      <c r="M63" s="2781"/>
      <c r="N63" s="2781"/>
      <c r="O63" s="1712" t="s">
        <v>208</v>
      </c>
      <c r="P63" s="1712"/>
      <c r="Q63" s="1712"/>
      <c r="R63" s="1712"/>
      <c r="S63" s="1712"/>
      <c r="T63" s="1715" t="s">
        <v>198</v>
      </c>
      <c r="U63" s="2781">
        <v>1</v>
      </c>
      <c r="V63" s="2781"/>
      <c r="W63" s="1712" t="s">
        <v>199</v>
      </c>
      <c r="X63" s="1712"/>
      <c r="Y63" s="1712"/>
      <c r="Z63" s="1712" t="s">
        <v>768</v>
      </c>
      <c r="AA63" s="1712"/>
      <c r="AB63" s="1712"/>
      <c r="AC63" s="1712"/>
      <c r="AD63" s="2781">
        <f>IF(AA34&lt;4,(1.2+U63)*AA34*W17,(1.2+U63)*4*W17)</f>
        <v>0</v>
      </c>
      <c r="AE63" s="2781"/>
      <c r="AF63" s="2781"/>
      <c r="AG63" s="1712" t="s">
        <v>208</v>
      </c>
      <c r="AH63" s="1712"/>
      <c r="AI63" s="1712"/>
      <c r="AJ63" s="1715" t="s">
        <v>198</v>
      </c>
      <c r="AK63" s="2781">
        <v>1</v>
      </c>
      <c r="AL63" s="2781"/>
      <c r="AM63" s="1712" t="s">
        <v>199</v>
      </c>
      <c r="AN63" s="1712"/>
      <c r="AO63" s="1712"/>
      <c r="AP63" s="1712" t="s">
        <v>768</v>
      </c>
      <c r="AQ63" s="1712"/>
      <c r="AR63" s="1712"/>
      <c r="AS63" s="1712"/>
      <c r="AT63" s="2781">
        <f>IF(AQ34&lt;4,(1.2+AK63)*AQ34*AM17,(1.2+AK63)*4*AM17)</f>
        <v>0</v>
      </c>
      <c r="AU63" s="2781"/>
      <c r="AV63" s="2781"/>
      <c r="AW63" s="1712" t="s">
        <v>208</v>
      </c>
      <c r="AX63" s="1712"/>
      <c r="AY63" s="1712"/>
      <c r="AZ63" s="1712"/>
      <c r="BA63" s="1715" t="s">
        <v>198</v>
      </c>
      <c r="BB63" s="2781">
        <v>1</v>
      </c>
      <c r="BC63" s="2781"/>
      <c r="BD63" s="1712" t="s">
        <v>199</v>
      </c>
      <c r="BE63" s="1712"/>
      <c r="BF63" s="1712"/>
      <c r="BG63" s="1712" t="s">
        <v>768</v>
      </c>
      <c r="BH63" s="1712"/>
      <c r="BI63" s="1712"/>
      <c r="BJ63" s="1712"/>
      <c r="BK63" s="2781">
        <f>IF(BH34&lt;4,(1.2+BB63)*BH34*BD17,(1.2+BB63)*4*BD17)</f>
        <v>0</v>
      </c>
      <c r="BL63" s="2781"/>
      <c r="BM63" s="2781"/>
      <c r="BN63" s="1712" t="s">
        <v>208</v>
      </c>
      <c r="BO63" s="1712"/>
      <c r="BP63" s="1712"/>
      <c r="BQ63" s="1712"/>
    </row>
    <row r="64" spans="2:69" ht="18.75" customHeight="1">
      <c r="B64" s="1715" t="s">
        <v>198</v>
      </c>
      <c r="C64" s="2781">
        <v>1.1000000000000001</v>
      </c>
      <c r="D64" s="2781"/>
      <c r="E64" s="1712" t="s">
        <v>199</v>
      </c>
      <c r="F64" s="1712"/>
      <c r="G64" s="1712"/>
      <c r="H64" s="1712" t="s">
        <v>768</v>
      </c>
      <c r="I64" s="1712"/>
      <c r="J64" s="1712"/>
      <c r="K64" s="1712"/>
      <c r="L64" s="2781">
        <f>IF(I35&lt;4,(1.2+C64)*I35*E18,(1.2+C64)*4*E18)</f>
        <v>552.25484000000006</v>
      </c>
      <c r="M64" s="2781"/>
      <c r="N64" s="2781"/>
      <c r="O64" s="1712" t="s">
        <v>208</v>
      </c>
      <c r="P64" s="1712"/>
      <c r="Q64" s="1712"/>
      <c r="R64" s="1712"/>
      <c r="S64" s="1712"/>
      <c r="T64" s="1715"/>
      <c r="U64" s="1716"/>
      <c r="V64" s="1716"/>
      <c r="W64" s="1712"/>
      <c r="X64" s="1712"/>
      <c r="Y64" s="1712"/>
      <c r="Z64" s="1712"/>
      <c r="AA64" s="1712"/>
      <c r="AB64" s="1712"/>
      <c r="AC64" s="1712"/>
      <c r="AD64" s="1716"/>
      <c r="AE64" s="1716"/>
      <c r="AF64" s="1716"/>
      <c r="AG64" s="1712"/>
      <c r="AH64" s="1712"/>
      <c r="AI64" s="1712"/>
      <c r="AJ64" s="1715"/>
      <c r="AK64" s="1716"/>
      <c r="AL64" s="1716"/>
      <c r="AM64" s="1712"/>
      <c r="AN64" s="1712"/>
      <c r="AO64" s="1712"/>
      <c r="AP64" s="1712"/>
      <c r="AQ64" s="1712"/>
      <c r="AR64" s="1712"/>
      <c r="AS64" s="1712"/>
      <c r="AT64" s="1716"/>
      <c r="AU64" s="1716"/>
      <c r="AV64" s="1716"/>
      <c r="AW64" s="1712"/>
      <c r="AX64" s="1712"/>
      <c r="AY64" s="1712"/>
      <c r="AZ64" s="1712"/>
      <c r="BA64" s="1715"/>
      <c r="BB64" s="1716"/>
      <c r="BC64" s="1716"/>
      <c r="BD64" s="1712"/>
      <c r="BE64" s="1712"/>
      <c r="BF64" s="1712"/>
      <c r="BG64" s="1712"/>
      <c r="BH64" s="1712"/>
      <c r="BI64" s="1712"/>
      <c r="BJ64" s="1712"/>
      <c r="BK64" s="1716"/>
      <c r="BL64" s="1716"/>
      <c r="BM64" s="1716"/>
      <c r="BN64" s="1712"/>
      <c r="BO64" s="1712"/>
      <c r="BP64" s="1712"/>
      <c r="BQ64" s="1712"/>
    </row>
    <row r="65" spans="2:69" ht="18.75" customHeight="1">
      <c r="B65" s="1715" t="s">
        <v>198</v>
      </c>
      <c r="C65" s="2781">
        <v>1.2</v>
      </c>
      <c r="D65" s="2781"/>
      <c r="E65" s="1712" t="s">
        <v>199</v>
      </c>
      <c r="F65" s="1712"/>
      <c r="G65" s="1712"/>
      <c r="H65" s="1712" t="s">
        <v>768</v>
      </c>
      <c r="I65" s="1712"/>
      <c r="J65" s="1712"/>
      <c r="K65" s="1712"/>
      <c r="L65" s="2781">
        <f>IF(I35&lt;4,(1.2+C65)*I35*E19,(1.2+C65)*4*E19)</f>
        <v>0</v>
      </c>
      <c r="M65" s="2781"/>
      <c r="N65" s="2781"/>
      <c r="O65" s="1712" t="s">
        <v>208</v>
      </c>
      <c r="P65" s="1712"/>
      <c r="Q65" s="1712"/>
      <c r="R65" s="1712"/>
      <c r="S65" s="1712"/>
      <c r="T65" s="1715" t="s">
        <v>198</v>
      </c>
      <c r="U65" s="2781">
        <v>1.2</v>
      </c>
      <c r="V65" s="2781"/>
      <c r="W65" s="1712" t="s">
        <v>199</v>
      </c>
      <c r="X65" s="1712"/>
      <c r="Y65" s="1712"/>
      <c r="Z65" s="1712" t="s">
        <v>768</v>
      </c>
      <c r="AA65" s="1712"/>
      <c r="AB65" s="1712"/>
      <c r="AC65" s="1712"/>
      <c r="AD65" s="2781">
        <f>IF(AA35&lt;4,(1.2+U65)*AA35*W19,(1.2+U65)*4*W19)</f>
        <v>0</v>
      </c>
      <c r="AE65" s="2781"/>
      <c r="AF65" s="2781"/>
      <c r="AG65" s="1712" t="s">
        <v>208</v>
      </c>
      <c r="AH65" s="1712"/>
      <c r="AI65" s="1712"/>
      <c r="AJ65" s="1715" t="s">
        <v>198</v>
      </c>
      <c r="AK65" s="2781">
        <v>1.2</v>
      </c>
      <c r="AL65" s="2781"/>
      <c r="AM65" s="1712" t="s">
        <v>199</v>
      </c>
      <c r="AN65" s="1712"/>
      <c r="AO65" s="1712"/>
      <c r="AP65" s="1712" t="s">
        <v>768</v>
      </c>
      <c r="AQ65" s="1712"/>
      <c r="AR65" s="1712"/>
      <c r="AS65" s="1712"/>
      <c r="AT65" s="2781">
        <f>IF(AQ35&lt;4,(1.2+AK65)*AQ35*AM19,(1.2+AK65)*4*AM19)</f>
        <v>0</v>
      </c>
      <c r="AU65" s="2781"/>
      <c r="AV65" s="2781"/>
      <c r="AW65" s="1712" t="s">
        <v>208</v>
      </c>
      <c r="AX65" s="1712"/>
      <c r="AY65" s="1712"/>
      <c r="AZ65" s="1712"/>
      <c r="BA65" s="1715" t="s">
        <v>198</v>
      </c>
      <c r="BB65" s="2781">
        <v>1.2</v>
      </c>
      <c r="BC65" s="2781"/>
      <c r="BD65" s="1712" t="s">
        <v>199</v>
      </c>
      <c r="BE65" s="1712"/>
      <c r="BF65" s="1712"/>
      <c r="BG65" s="1712" t="s">
        <v>768</v>
      </c>
      <c r="BH65" s="1712"/>
      <c r="BI65" s="1712"/>
      <c r="BJ65" s="1712"/>
      <c r="BK65" s="2781">
        <f>IF(BH35&lt;4,(1.2+BB65)*BH35*BD19,(1.2+BB65)*4*BD19)</f>
        <v>0</v>
      </c>
      <c r="BL65" s="2781"/>
      <c r="BM65" s="2781"/>
      <c r="BN65" s="1712" t="s">
        <v>208</v>
      </c>
      <c r="BO65" s="1712"/>
      <c r="BP65" s="1712"/>
      <c r="BQ65" s="1712"/>
    </row>
    <row r="66" spans="2:69" ht="15.75">
      <c r="B66" s="1715" t="s">
        <v>198</v>
      </c>
      <c r="C66" s="2781">
        <v>1.5</v>
      </c>
      <c r="D66" s="2781"/>
      <c r="E66" s="1712" t="s">
        <v>199</v>
      </c>
      <c r="F66" s="1712"/>
      <c r="G66" s="1712"/>
      <c r="H66" s="1712" t="s">
        <v>768</v>
      </c>
      <c r="I66" s="1712"/>
      <c r="J66" s="1712"/>
      <c r="K66" s="1712"/>
      <c r="L66" s="2781">
        <f>IF(I36&lt;4,(1.2+C66)*I36*E20,(1.2+C66)*4*E20)</f>
        <v>0</v>
      </c>
      <c r="M66" s="2781"/>
      <c r="N66" s="2781"/>
      <c r="O66" s="1712" t="s">
        <v>208</v>
      </c>
      <c r="P66" s="1712"/>
      <c r="Q66" s="1712"/>
      <c r="R66" s="1712"/>
      <c r="S66" s="1712"/>
      <c r="T66" s="1715" t="s">
        <v>198</v>
      </c>
      <c r="U66" s="2781">
        <v>1.5</v>
      </c>
      <c r="V66" s="2781"/>
      <c r="W66" s="1712" t="s">
        <v>199</v>
      </c>
      <c r="X66" s="1712"/>
      <c r="Y66" s="1712"/>
      <c r="Z66" s="1712" t="s">
        <v>768</v>
      </c>
      <c r="AA66" s="1712"/>
      <c r="AB66" s="1712"/>
      <c r="AC66" s="1712"/>
      <c r="AD66" s="2781">
        <f>IF(AA36&lt;4,(1.2+U66)*AA36*W20,(1.2+U66)*4*W20)</f>
        <v>0</v>
      </c>
      <c r="AE66" s="2781"/>
      <c r="AF66" s="2781"/>
      <c r="AG66" s="1712" t="s">
        <v>208</v>
      </c>
      <c r="AH66" s="1712"/>
      <c r="AI66" s="1712"/>
      <c r="AJ66" s="1715" t="s">
        <v>198</v>
      </c>
      <c r="AK66" s="2781">
        <v>1.5</v>
      </c>
      <c r="AL66" s="2781"/>
      <c r="AM66" s="1712" t="s">
        <v>199</v>
      </c>
      <c r="AN66" s="1712"/>
      <c r="AO66" s="1712"/>
      <c r="AP66" s="1712" t="s">
        <v>768</v>
      </c>
      <c r="AQ66" s="1712"/>
      <c r="AR66" s="1712"/>
      <c r="AS66" s="1712"/>
      <c r="AT66" s="2781">
        <f>IF(AQ36&lt;4,(1.2+AK66)*AQ36*AM20,(1.2+AK66)*4*AM20)</f>
        <v>0</v>
      </c>
      <c r="AU66" s="2781"/>
      <c r="AV66" s="2781"/>
      <c r="AW66" s="1712" t="s">
        <v>208</v>
      </c>
      <c r="AX66" s="1712"/>
      <c r="AY66" s="1712"/>
      <c r="AZ66" s="1712"/>
      <c r="BA66" s="1715" t="s">
        <v>198</v>
      </c>
      <c r="BB66" s="2781">
        <v>1.5</v>
      </c>
      <c r="BC66" s="2781"/>
      <c r="BD66" s="1712" t="s">
        <v>199</v>
      </c>
      <c r="BE66" s="1712"/>
      <c r="BF66" s="1712"/>
      <c r="BG66" s="1712" t="s">
        <v>768</v>
      </c>
      <c r="BH66" s="1712"/>
      <c r="BI66" s="1712"/>
      <c r="BJ66" s="1712"/>
      <c r="BK66" s="2781">
        <f>IF(BH36&lt;4,(1.2+BB66)*BH36*BD20,(1.2+BB66)*4*BD20)</f>
        <v>0</v>
      </c>
      <c r="BL66" s="2781"/>
      <c r="BM66" s="2781"/>
      <c r="BN66" s="1712" t="s">
        <v>208</v>
      </c>
      <c r="BO66" s="1712"/>
      <c r="BP66" s="1712"/>
      <c r="BQ66" s="1712"/>
    </row>
    <row r="67" spans="2:69" ht="18.75" customHeight="1">
      <c r="B67" s="1715" t="s">
        <v>198</v>
      </c>
      <c r="C67" s="2781">
        <v>2</v>
      </c>
      <c r="D67" s="2781"/>
      <c r="E67" s="1712" t="s">
        <v>199</v>
      </c>
      <c r="F67" s="1712"/>
      <c r="G67" s="1712"/>
      <c r="H67" s="1712" t="s">
        <v>768</v>
      </c>
      <c r="I67" s="1712"/>
      <c r="J67" s="1712"/>
      <c r="K67" s="1712"/>
      <c r="L67" s="2781">
        <f>IF(I37&lt;4,(1.2+C67)*I37*E21,(1.2+C67)*4*E21)</f>
        <v>0</v>
      </c>
      <c r="M67" s="2781"/>
      <c r="N67" s="2781"/>
      <c r="O67" s="1712" t="s">
        <v>208</v>
      </c>
      <c r="P67" s="1712"/>
      <c r="Q67" s="1712"/>
      <c r="R67" s="1712"/>
      <c r="S67" s="1712"/>
      <c r="T67" s="1715" t="s">
        <v>198</v>
      </c>
      <c r="U67" s="2781">
        <v>2</v>
      </c>
      <c r="V67" s="2781"/>
      <c r="W67" s="1712" t="s">
        <v>199</v>
      </c>
      <c r="X67" s="1712"/>
      <c r="Y67" s="1712"/>
      <c r="Z67" s="1712" t="s">
        <v>768</v>
      </c>
      <c r="AA67" s="1712"/>
      <c r="AB67" s="1712"/>
      <c r="AC67" s="1712"/>
      <c r="AD67" s="2781">
        <f>IF(AA37&lt;4,(1.2+U67)*AA37*W21,(1.2+U67)*4*W21)</f>
        <v>0</v>
      </c>
      <c r="AE67" s="2781"/>
      <c r="AF67" s="2781"/>
      <c r="AG67" s="1712" t="s">
        <v>208</v>
      </c>
      <c r="AH67" s="1712"/>
      <c r="AI67" s="1712"/>
      <c r="AJ67" s="1715" t="s">
        <v>198</v>
      </c>
      <c r="AK67" s="2781">
        <v>2</v>
      </c>
      <c r="AL67" s="2781"/>
      <c r="AM67" s="1712" t="s">
        <v>199</v>
      </c>
      <c r="AN67" s="1712"/>
      <c r="AO67" s="1712"/>
      <c r="AP67" s="1712" t="s">
        <v>768</v>
      </c>
      <c r="AQ67" s="1712"/>
      <c r="AR67" s="1712"/>
      <c r="AS67" s="1712"/>
      <c r="AT67" s="2781">
        <f>IF(AQ37&lt;4,(1.2+AK67)*AQ37*AM21,(1.2+AK67)*4*AM21)</f>
        <v>0</v>
      </c>
      <c r="AU67" s="2781"/>
      <c r="AV67" s="2781"/>
      <c r="AW67" s="1712" t="s">
        <v>208</v>
      </c>
      <c r="AX67" s="1712"/>
      <c r="AY67" s="1712"/>
      <c r="AZ67" s="1712"/>
      <c r="BA67" s="1715" t="s">
        <v>198</v>
      </c>
      <c r="BB67" s="2781">
        <v>2</v>
      </c>
      <c r="BC67" s="2781"/>
      <c r="BD67" s="1712" t="s">
        <v>199</v>
      </c>
      <c r="BE67" s="1712"/>
      <c r="BF67" s="1712"/>
      <c r="BG67" s="1712" t="s">
        <v>768</v>
      </c>
      <c r="BH67" s="1712"/>
      <c r="BI67" s="1712"/>
      <c r="BJ67" s="1712"/>
      <c r="BK67" s="2781">
        <f>IF(BH37&lt;4,(1.2+BB67)*BH37*BD21,(1.2+BB67)*4*BD21)</f>
        <v>0</v>
      </c>
      <c r="BL67" s="2781"/>
      <c r="BM67" s="2781"/>
      <c r="BN67" s="1712" t="s">
        <v>208</v>
      </c>
      <c r="BO67" s="1712"/>
      <c r="BP67" s="1712"/>
      <c r="BQ67" s="1712"/>
    </row>
    <row r="68" spans="2:69" ht="18.75" customHeight="1">
      <c r="B68" s="1715" t="s">
        <v>198</v>
      </c>
      <c r="C68" s="2781">
        <v>2.5</v>
      </c>
      <c r="D68" s="2781"/>
      <c r="E68" s="1712" t="s">
        <v>199</v>
      </c>
      <c r="F68" s="1712"/>
      <c r="G68" s="1712"/>
      <c r="H68" s="1712" t="s">
        <v>768</v>
      </c>
      <c r="I68" s="1712"/>
      <c r="J68" s="1712"/>
      <c r="K68" s="1712"/>
      <c r="L68" s="2781">
        <f>IF(I38&lt;4,(1.2+C68)*I38*E22,(1.2+C68)*4*E22)</f>
        <v>0</v>
      </c>
      <c r="M68" s="2781"/>
      <c r="N68" s="2781"/>
      <c r="O68" s="1712" t="s">
        <v>208</v>
      </c>
      <c r="P68" s="1712"/>
      <c r="Q68" s="1712"/>
      <c r="R68" s="1712"/>
      <c r="S68" s="1712"/>
      <c r="T68" s="1715" t="s">
        <v>198</v>
      </c>
      <c r="U68" s="2781">
        <v>2.5</v>
      </c>
      <c r="V68" s="2781"/>
      <c r="W68" s="1712" t="s">
        <v>199</v>
      </c>
      <c r="X68" s="1712"/>
      <c r="Y68" s="1712"/>
      <c r="Z68" s="1712" t="s">
        <v>768</v>
      </c>
      <c r="AA68" s="1712"/>
      <c r="AB68" s="1712"/>
      <c r="AC68" s="1712"/>
      <c r="AD68" s="2781">
        <f>IF(AA38&lt;4,(1.2+U68)*AA38*W22,(1.2+U68)*4*W22)</f>
        <v>0</v>
      </c>
      <c r="AE68" s="2781"/>
      <c r="AF68" s="2781"/>
      <c r="AG68" s="1712" t="s">
        <v>208</v>
      </c>
      <c r="AH68" s="1712"/>
      <c r="AI68" s="1712"/>
      <c r="AJ68" s="1715" t="s">
        <v>198</v>
      </c>
      <c r="AK68" s="2781">
        <v>2.5</v>
      </c>
      <c r="AL68" s="2781"/>
      <c r="AM68" s="1712" t="s">
        <v>199</v>
      </c>
      <c r="AN68" s="1712"/>
      <c r="AO68" s="1712"/>
      <c r="AP68" s="1712" t="s">
        <v>768</v>
      </c>
      <c r="AQ68" s="1712"/>
      <c r="AR68" s="1712"/>
      <c r="AS68" s="1712"/>
      <c r="AT68" s="2781">
        <f>IF(AQ38&lt;4,(1.2+AK68)*AQ38*AM22,(1.2+AK68)*4*AM22)</f>
        <v>0</v>
      </c>
      <c r="AU68" s="2781"/>
      <c r="AV68" s="2781"/>
      <c r="AW68" s="1712" t="s">
        <v>208</v>
      </c>
      <c r="AX68" s="1712"/>
      <c r="AY68" s="1712"/>
      <c r="AZ68" s="1712"/>
      <c r="BA68" s="1715" t="s">
        <v>198</v>
      </c>
      <c r="BB68" s="2781">
        <v>2.5</v>
      </c>
      <c r="BC68" s="2781"/>
      <c r="BD68" s="1712" t="s">
        <v>199</v>
      </c>
      <c r="BE68" s="1712"/>
      <c r="BF68" s="1712"/>
      <c r="BG68" s="1712" t="s">
        <v>768</v>
      </c>
      <c r="BH68" s="1712"/>
      <c r="BI68" s="1712"/>
      <c r="BJ68" s="1712"/>
      <c r="BK68" s="2781">
        <f>IF(BH38&lt;4,(1.2+BB68)*BH38*BD22,(1.2+BB68)*4*BD22)</f>
        <v>0</v>
      </c>
      <c r="BL68" s="2781"/>
      <c r="BM68" s="2781"/>
      <c r="BN68" s="1712" t="s">
        <v>208</v>
      </c>
      <c r="BO68" s="1712"/>
      <c r="BP68" s="1712"/>
      <c r="BQ68" s="1712"/>
    </row>
    <row r="69" spans="2:69" ht="18.75" customHeight="1">
      <c r="B69" s="1715" t="s">
        <v>198</v>
      </c>
      <c r="C69" s="2781">
        <v>3</v>
      </c>
      <c r="D69" s="2781"/>
      <c r="E69" s="1712" t="s">
        <v>199</v>
      </c>
      <c r="F69" s="1712"/>
      <c r="G69" s="1712"/>
      <c r="H69" s="1712" t="s">
        <v>768</v>
      </c>
      <c r="I69" s="1712"/>
      <c r="J69" s="1712"/>
      <c r="K69" s="1712"/>
      <c r="L69" s="2781">
        <f>IF(I39&lt;4,(1.2+C69)*I39*E23,(1.2+C69)*4*E23)</f>
        <v>0</v>
      </c>
      <c r="M69" s="2781"/>
      <c r="N69" s="2781"/>
      <c r="O69" s="1712" t="s">
        <v>208</v>
      </c>
      <c r="P69" s="1712"/>
      <c r="Q69" s="1712"/>
      <c r="R69" s="1712"/>
      <c r="S69" s="1712"/>
      <c r="T69" s="1715" t="s">
        <v>198</v>
      </c>
      <c r="U69" s="2781">
        <v>3</v>
      </c>
      <c r="V69" s="2781"/>
      <c r="W69" s="1712" t="s">
        <v>199</v>
      </c>
      <c r="X69" s="1712"/>
      <c r="Y69" s="1712"/>
      <c r="Z69" s="1712" t="s">
        <v>768</v>
      </c>
      <c r="AA69" s="1712"/>
      <c r="AB69" s="1712"/>
      <c r="AC69" s="1712"/>
      <c r="AD69" s="2781">
        <f>IF(AA39&lt;4,(1.2+U69)*AA39*W23,(1.2+U69)*4*W23)</f>
        <v>0</v>
      </c>
      <c r="AE69" s="2781"/>
      <c r="AF69" s="2781"/>
      <c r="AG69" s="1712" t="s">
        <v>208</v>
      </c>
      <c r="AH69" s="1712"/>
      <c r="AI69" s="1712"/>
      <c r="AJ69" s="1715" t="s">
        <v>198</v>
      </c>
      <c r="AK69" s="2781">
        <v>3</v>
      </c>
      <c r="AL69" s="2781"/>
      <c r="AM69" s="1712" t="s">
        <v>199</v>
      </c>
      <c r="AN69" s="1712"/>
      <c r="AO69" s="1712"/>
      <c r="AP69" s="1712" t="s">
        <v>768</v>
      </c>
      <c r="AQ69" s="1712"/>
      <c r="AR69" s="1712"/>
      <c r="AS69" s="1712"/>
      <c r="AT69" s="2781">
        <f>IF(AQ39&lt;4,(1.2+AK69)*AQ39*AM23,(1.2+AK69)*4*AM23)</f>
        <v>0</v>
      </c>
      <c r="AU69" s="2781"/>
      <c r="AV69" s="2781"/>
      <c r="AW69" s="1712" t="s">
        <v>208</v>
      </c>
      <c r="AX69" s="1712"/>
      <c r="AY69" s="1712"/>
      <c r="AZ69" s="1712"/>
      <c r="BA69" s="1715" t="s">
        <v>198</v>
      </c>
      <c r="BB69" s="2781">
        <v>3</v>
      </c>
      <c r="BC69" s="2781"/>
      <c r="BD69" s="1712" t="s">
        <v>199</v>
      </c>
      <c r="BE69" s="1712"/>
      <c r="BF69" s="1712"/>
      <c r="BG69" s="1712" t="s">
        <v>768</v>
      </c>
      <c r="BH69" s="1712"/>
      <c r="BI69" s="1712"/>
      <c r="BJ69" s="1712"/>
      <c r="BK69" s="2781">
        <f>IF(BH39&lt;4,(1.2+BB69)*BH39*BD23,(1.2+BB69)*4*BD23)</f>
        <v>0</v>
      </c>
      <c r="BL69" s="2781"/>
      <c r="BM69" s="2781"/>
      <c r="BN69" s="1712" t="s">
        <v>208</v>
      </c>
      <c r="BO69" s="1712"/>
      <c r="BP69" s="1712"/>
      <c r="BQ69" s="1712"/>
    </row>
    <row r="70" spans="2:69">
      <c r="B70" s="1715"/>
      <c r="C70" s="1721"/>
      <c r="D70" s="1721"/>
      <c r="E70" s="1712"/>
      <c r="F70" s="1712"/>
      <c r="G70" s="1712"/>
      <c r="H70" s="1712"/>
      <c r="I70" s="1712"/>
      <c r="J70" s="1712"/>
      <c r="K70" s="1712"/>
      <c r="L70" s="1721"/>
      <c r="M70" s="1721"/>
      <c r="N70" s="1712"/>
      <c r="O70" s="1712"/>
      <c r="P70" s="1712"/>
      <c r="Q70" s="1712"/>
      <c r="R70" s="1712"/>
      <c r="S70" s="1712"/>
      <c r="T70" s="1715"/>
      <c r="U70" s="1721"/>
      <c r="V70" s="1721"/>
      <c r="W70" s="1712"/>
      <c r="X70" s="1712"/>
      <c r="Y70" s="1712"/>
      <c r="Z70" s="1712"/>
      <c r="AA70" s="1712"/>
      <c r="AB70" s="1712"/>
      <c r="AC70" s="1712"/>
      <c r="AD70" s="1721"/>
      <c r="AE70" s="1721"/>
      <c r="AF70" s="1712"/>
      <c r="AG70" s="1712"/>
      <c r="AH70" s="1712"/>
      <c r="AI70" s="1712"/>
      <c r="AJ70" s="1715"/>
      <c r="AK70" s="1721"/>
      <c r="AL70" s="1721"/>
      <c r="AM70" s="1712"/>
      <c r="AN70" s="1712"/>
      <c r="AO70" s="1712"/>
      <c r="AP70" s="1712"/>
      <c r="AQ70" s="1712"/>
      <c r="AR70" s="1712"/>
      <c r="AS70" s="1712"/>
      <c r="AT70" s="1721"/>
      <c r="AU70" s="1721"/>
      <c r="AV70" s="1712"/>
      <c r="AW70" s="1712"/>
      <c r="AX70" s="1712"/>
      <c r="AY70" s="1712"/>
      <c r="AZ70" s="1712"/>
      <c r="BA70" s="1715"/>
      <c r="BB70" s="1721"/>
      <c r="BC70" s="1721"/>
      <c r="BD70" s="1712"/>
      <c r="BE70" s="1712"/>
      <c r="BF70" s="1712"/>
      <c r="BG70" s="1712"/>
      <c r="BH70" s="1712"/>
      <c r="BI70" s="1712"/>
      <c r="BJ70" s="1712"/>
      <c r="BK70" s="1721"/>
      <c r="BL70" s="1721"/>
      <c r="BM70" s="1712"/>
      <c r="BN70" s="1712"/>
      <c r="BO70" s="1712"/>
      <c r="BP70" s="1712"/>
      <c r="BQ70" s="1712"/>
    </row>
    <row r="71" spans="2:69" ht="15.75">
      <c r="B71" s="1715"/>
      <c r="C71" s="1721"/>
      <c r="D71" s="1721"/>
      <c r="E71" s="1712"/>
      <c r="F71" s="1712"/>
      <c r="G71" s="1712" t="s">
        <v>769</v>
      </c>
      <c r="H71" s="1712"/>
      <c r="I71" s="1712"/>
      <c r="J71" s="1712"/>
      <c r="K71" s="1712"/>
      <c r="L71" s="2781">
        <f>SUM(L54:N69)</f>
        <v>1065.1210160000001</v>
      </c>
      <c r="M71" s="2781"/>
      <c r="N71" s="2781"/>
      <c r="O71" s="1712" t="s">
        <v>208</v>
      </c>
      <c r="P71" s="1712"/>
      <c r="Q71" s="1712"/>
      <c r="R71" s="1712"/>
      <c r="S71" s="1712"/>
      <c r="T71" s="1715"/>
      <c r="U71" s="1721"/>
      <c r="V71" s="1721"/>
      <c r="W71" s="1712"/>
      <c r="X71" s="1712"/>
      <c r="Y71" s="1712" t="s">
        <v>769</v>
      </c>
      <c r="Z71" s="1712"/>
      <c r="AA71" s="1712"/>
      <c r="AB71" s="1712"/>
      <c r="AC71" s="1712"/>
      <c r="AD71" s="2781">
        <f>AD57+AD58+AD61+AD63+AD65+AD66</f>
        <v>0</v>
      </c>
      <c r="AE71" s="2781"/>
      <c r="AF71" s="2781"/>
      <c r="AG71" s="1712" t="s">
        <v>208</v>
      </c>
      <c r="AH71" s="1712"/>
      <c r="AI71" s="1712"/>
      <c r="AJ71" s="1715"/>
      <c r="AK71" s="1721"/>
      <c r="AL71" s="1721"/>
      <c r="AM71" s="1712"/>
      <c r="AN71" s="1712"/>
      <c r="AO71" s="1712" t="s">
        <v>769</v>
      </c>
      <c r="AP71" s="1712"/>
      <c r="AQ71" s="1712"/>
      <c r="AR71" s="1712"/>
      <c r="AS71" s="1712"/>
      <c r="AT71" s="2781">
        <f>AT57+AT58+AT61+AT63+AT65+AT66</f>
        <v>0</v>
      </c>
      <c r="AU71" s="2781"/>
      <c r="AV71" s="2781"/>
      <c r="AW71" s="1712" t="s">
        <v>208</v>
      </c>
      <c r="AX71" s="1712"/>
      <c r="AY71" s="1712"/>
      <c r="AZ71" s="1712"/>
      <c r="BA71" s="1715"/>
      <c r="BB71" s="1721"/>
      <c r="BC71" s="1721"/>
      <c r="BD71" s="1712"/>
      <c r="BE71" s="1712"/>
      <c r="BF71" s="1712" t="s">
        <v>769</v>
      </c>
      <c r="BG71" s="1712"/>
      <c r="BH71" s="1712"/>
      <c r="BI71" s="1712"/>
      <c r="BJ71" s="1712"/>
      <c r="BK71" s="2781">
        <f>BK57+BK58+BK61+BK63+BK65+BK66</f>
        <v>0</v>
      </c>
      <c r="BL71" s="2781"/>
      <c r="BM71" s="2781"/>
      <c r="BN71" s="1712" t="s">
        <v>208</v>
      </c>
      <c r="BO71" s="1712"/>
      <c r="BP71" s="1712"/>
      <c r="BQ71" s="1712"/>
    </row>
    <row r="72" spans="2:69">
      <c r="B72" s="1712"/>
      <c r="C72" s="1712"/>
      <c r="D72" s="1712"/>
      <c r="E72" s="1712"/>
      <c r="F72" s="1712"/>
      <c r="G72" s="1712"/>
      <c r="H72" s="1712"/>
      <c r="I72" s="1712"/>
      <c r="J72" s="1712"/>
      <c r="K72" s="1712"/>
      <c r="L72" s="1712"/>
      <c r="M72" s="1712"/>
      <c r="N72" s="1712"/>
      <c r="O72" s="1712"/>
      <c r="P72" s="1712"/>
      <c r="Q72" s="1712"/>
      <c r="R72" s="1712"/>
      <c r="S72" s="1712"/>
      <c r="T72" s="1712"/>
      <c r="U72" s="1712"/>
      <c r="V72" s="1712"/>
      <c r="W72" s="1712"/>
      <c r="X72" s="1712"/>
      <c r="Y72" s="1712"/>
      <c r="Z72" s="1712"/>
      <c r="AA72" s="1712"/>
      <c r="AB72" s="1712"/>
      <c r="AC72" s="1712"/>
      <c r="AD72" s="1712"/>
      <c r="AE72" s="1712"/>
      <c r="AF72" s="1712"/>
      <c r="AG72" s="1712"/>
      <c r="AH72" s="1712"/>
      <c r="AI72" s="1712"/>
      <c r="AJ72" s="1712"/>
      <c r="AK72" s="1712"/>
      <c r="AL72" s="1712"/>
      <c r="AM72" s="1712"/>
      <c r="AN72" s="1712"/>
      <c r="AO72" s="1712"/>
      <c r="AP72" s="1712"/>
      <c r="AQ72" s="1712"/>
      <c r="AR72" s="1712"/>
      <c r="AS72" s="1712"/>
      <c r="AT72" s="1712"/>
      <c r="AU72" s="1712"/>
      <c r="AV72" s="1712"/>
      <c r="AW72" s="1712"/>
      <c r="AX72" s="1712"/>
      <c r="AY72" s="1712"/>
      <c r="AZ72" s="1712"/>
      <c r="BA72" s="1712"/>
      <c r="BB72" s="1712"/>
      <c r="BC72" s="1712"/>
      <c r="BD72" s="1712"/>
      <c r="BE72" s="1712"/>
      <c r="BF72" s="1712"/>
      <c r="BG72" s="1712"/>
      <c r="BH72" s="1712"/>
      <c r="BI72" s="1712"/>
      <c r="BJ72" s="1712"/>
      <c r="BK72" s="1712"/>
      <c r="BL72" s="1712"/>
      <c r="BM72" s="1712"/>
      <c r="BN72" s="1712"/>
      <c r="BO72" s="1712"/>
      <c r="BP72" s="1712"/>
      <c r="BQ72" s="1712"/>
    </row>
    <row r="73" spans="2:69" s="1724" customFormat="1" ht="15.75" customHeight="1">
      <c r="B73" s="1722" t="s">
        <v>210</v>
      </c>
      <c r="C73" s="1723"/>
      <c r="D73" s="1723"/>
      <c r="E73" s="1723"/>
      <c r="F73" s="1723"/>
      <c r="G73" s="1723"/>
      <c r="H73" s="1723"/>
      <c r="I73" s="1723"/>
      <c r="J73" s="1723"/>
      <c r="K73" s="1723"/>
      <c r="L73" s="1723"/>
      <c r="M73" s="1723"/>
      <c r="N73" s="1723"/>
      <c r="O73" s="1723"/>
      <c r="P73" s="1723"/>
      <c r="Q73" s="1723"/>
      <c r="R73" s="1723"/>
      <c r="S73" s="1723"/>
      <c r="T73" s="1722" t="s">
        <v>210</v>
      </c>
      <c r="U73" s="1723"/>
      <c r="V73" s="1723"/>
      <c r="W73" s="1723"/>
      <c r="X73" s="1723"/>
      <c r="Y73" s="1723"/>
      <c r="Z73" s="1723"/>
      <c r="AA73" s="1723"/>
      <c r="AB73" s="1723"/>
      <c r="AC73" s="1723"/>
      <c r="AD73" s="1723"/>
      <c r="AE73" s="1723"/>
      <c r="AF73" s="1723"/>
      <c r="AG73" s="1723"/>
      <c r="AH73" s="1723"/>
      <c r="AI73" s="1723"/>
      <c r="AJ73" s="1722" t="s">
        <v>210</v>
      </c>
      <c r="AK73" s="1723"/>
      <c r="AL73" s="1723"/>
      <c r="AM73" s="1723"/>
      <c r="AN73" s="1723"/>
      <c r="AO73" s="1723"/>
      <c r="AP73" s="1723"/>
      <c r="AQ73" s="1723"/>
      <c r="AR73" s="1723"/>
      <c r="AS73" s="1723"/>
      <c r="AT73" s="1723"/>
      <c r="AU73" s="1723"/>
      <c r="AV73" s="1723"/>
      <c r="AW73" s="1723"/>
      <c r="AX73" s="1723"/>
      <c r="AY73" s="1723"/>
      <c r="AZ73" s="1723"/>
      <c r="BA73" s="1722" t="s">
        <v>210</v>
      </c>
      <c r="BB73" s="1723"/>
      <c r="BC73" s="1723"/>
      <c r="BD73" s="1723"/>
      <c r="BE73" s="1723"/>
      <c r="BF73" s="1723"/>
      <c r="BG73" s="1723"/>
      <c r="BH73" s="1723"/>
      <c r="BI73" s="1723"/>
      <c r="BJ73" s="1723"/>
      <c r="BK73" s="1723"/>
      <c r="BL73" s="1723"/>
      <c r="BM73" s="1723"/>
      <c r="BN73" s="1723"/>
      <c r="BO73" s="1723"/>
      <c r="BP73" s="1723"/>
      <c r="BQ73" s="1723"/>
    </row>
    <row r="74" spans="2:69" s="1724" customFormat="1" ht="15.75" customHeight="1">
      <c r="B74" s="1723"/>
      <c r="C74" s="1723"/>
      <c r="D74" s="1723"/>
      <c r="E74" s="1723"/>
      <c r="F74" s="1723"/>
      <c r="G74" s="1723"/>
      <c r="H74" s="1723"/>
      <c r="I74" s="1723"/>
      <c r="J74" s="1723"/>
      <c r="K74" s="1723"/>
      <c r="L74" s="1723"/>
      <c r="M74" s="1723"/>
      <c r="N74" s="1723"/>
      <c r="O74" s="1723"/>
      <c r="P74" s="1723"/>
      <c r="Q74" s="1723"/>
      <c r="R74" s="1723"/>
      <c r="S74" s="1723"/>
      <c r="T74" s="1723"/>
      <c r="U74" s="1723"/>
      <c r="V74" s="1723"/>
      <c r="W74" s="1723"/>
      <c r="X74" s="1723"/>
      <c r="Y74" s="1723"/>
      <c r="Z74" s="1723"/>
      <c r="AA74" s="1723"/>
      <c r="AB74" s="1723"/>
      <c r="AC74" s="1723"/>
      <c r="AD74" s="1723"/>
      <c r="AE74" s="1723"/>
      <c r="AF74" s="1723"/>
      <c r="AG74" s="1723"/>
      <c r="AH74" s="1723"/>
      <c r="AI74" s="1723"/>
      <c r="AJ74" s="1723"/>
      <c r="AK74" s="1723"/>
      <c r="AL74" s="1723"/>
      <c r="AM74" s="1723"/>
      <c r="AN74" s="1723"/>
      <c r="AO74" s="1723"/>
      <c r="AP74" s="1723"/>
      <c r="AQ74" s="1723"/>
      <c r="AR74" s="1723"/>
      <c r="AS74" s="1723"/>
      <c r="AT74" s="1723"/>
      <c r="AU74" s="1723"/>
      <c r="AV74" s="1723"/>
      <c r="AW74" s="1723"/>
      <c r="AX74" s="1723"/>
      <c r="AY74" s="1723"/>
      <c r="AZ74" s="1723"/>
      <c r="BA74" s="1723"/>
      <c r="BB74" s="1723"/>
      <c r="BC74" s="1723"/>
      <c r="BD74" s="1723"/>
      <c r="BE74" s="1723"/>
      <c r="BF74" s="1723"/>
      <c r="BG74" s="1723"/>
      <c r="BH74" s="1723"/>
      <c r="BI74" s="1723"/>
      <c r="BJ74" s="1723"/>
      <c r="BK74" s="1723"/>
      <c r="BL74" s="1723"/>
      <c r="BM74" s="1723"/>
      <c r="BN74" s="1723"/>
      <c r="BO74" s="1723"/>
      <c r="BP74" s="1723"/>
      <c r="BQ74" s="1723"/>
    </row>
    <row r="75" spans="2:69" s="1724" customFormat="1" ht="18.75" customHeight="1">
      <c r="B75" s="2781" t="s">
        <v>947</v>
      </c>
      <c r="C75" s="2781"/>
      <c r="D75" s="2781"/>
      <c r="E75" s="2781"/>
      <c r="F75" s="2781"/>
      <c r="G75" s="2781"/>
      <c r="H75" s="1723"/>
      <c r="I75" s="1723"/>
      <c r="J75" s="1723"/>
      <c r="K75" s="2781" t="s">
        <v>948</v>
      </c>
      <c r="L75" s="2781"/>
      <c r="M75" s="2781"/>
      <c r="N75" s="2781"/>
      <c r="O75" s="2781"/>
      <c r="P75" s="2781"/>
      <c r="Q75" s="2781"/>
      <c r="R75" s="2781"/>
      <c r="S75" s="2781"/>
      <c r="T75" s="2781"/>
      <c r="U75" s="2781"/>
      <c r="V75" s="2781"/>
      <c r="W75" s="2781"/>
      <c r="X75" s="2781"/>
      <c r="Y75" s="2781"/>
      <c r="Z75" s="2781"/>
      <c r="AA75" s="2781"/>
      <c r="AB75" s="2781"/>
    </row>
    <row r="76" spans="2:69" s="1724" customFormat="1" ht="15.75" customHeight="1">
      <c r="B76" s="1723"/>
      <c r="C76" s="1723"/>
      <c r="D76" s="1723"/>
      <c r="E76" s="1723"/>
      <c r="F76" s="1723"/>
      <c r="G76" s="1723"/>
      <c r="H76" s="1723"/>
      <c r="I76" s="1723"/>
      <c r="J76" s="1723"/>
      <c r="K76" s="1723"/>
      <c r="L76" s="1723"/>
      <c r="M76" s="1723"/>
      <c r="N76" s="1723"/>
      <c r="O76" s="1723"/>
      <c r="P76" s="1723"/>
      <c r="Q76" s="1723"/>
      <c r="R76" s="1723"/>
      <c r="S76" s="1723"/>
      <c r="T76" s="1723"/>
      <c r="U76" s="1723"/>
      <c r="V76" s="1723"/>
      <c r="W76" s="1723"/>
      <c r="X76" s="1723"/>
      <c r="Y76" s="1723"/>
      <c r="Z76" s="1723"/>
      <c r="AA76" s="1723"/>
      <c r="AB76" s="1723"/>
      <c r="AC76" s="1723"/>
      <c r="AD76" s="1723"/>
      <c r="AE76" s="1723"/>
      <c r="AF76" s="1723"/>
      <c r="AG76" s="1723"/>
      <c r="AH76" s="1723"/>
      <c r="AI76" s="1723"/>
      <c r="AJ76" s="1723"/>
      <c r="AK76" s="1723"/>
      <c r="AL76" s="1723"/>
      <c r="AM76" s="1723"/>
      <c r="AN76" s="1723"/>
      <c r="AO76" s="1723"/>
      <c r="AP76" s="1723"/>
      <c r="AQ76" s="1723"/>
      <c r="AR76" s="1723"/>
      <c r="AS76" s="1723"/>
      <c r="AT76" s="1723"/>
      <c r="AU76" s="1723"/>
      <c r="AV76" s="1723"/>
      <c r="AW76" s="1723"/>
      <c r="AX76" s="1723"/>
      <c r="AY76" s="1723"/>
      <c r="AZ76" s="1723"/>
      <c r="BA76" s="1723"/>
      <c r="BB76" s="1723"/>
      <c r="BC76" s="1723"/>
      <c r="BD76" s="1723"/>
      <c r="BE76" s="1723"/>
      <c r="BF76" s="1723"/>
      <c r="BG76" s="1723"/>
      <c r="BH76" s="1723"/>
      <c r="BI76" s="1723"/>
      <c r="BJ76" s="1723"/>
      <c r="BK76" s="1723"/>
      <c r="BL76" s="1723"/>
      <c r="BM76" s="1723"/>
      <c r="BN76" s="1723"/>
      <c r="BO76" s="1723"/>
      <c r="BP76" s="1723"/>
      <c r="BQ76" s="1723"/>
    </row>
    <row r="77" spans="2:69" s="1724" customFormat="1" ht="18.75" customHeight="1">
      <c r="B77" s="2781" t="s">
        <v>205</v>
      </c>
      <c r="C77" s="2781"/>
      <c r="D77" s="2781"/>
      <c r="E77" s="2781"/>
      <c r="F77" s="2781"/>
      <c r="G77" s="2781"/>
      <c r="H77" s="1723"/>
      <c r="I77" s="1723"/>
      <c r="J77" s="1723"/>
      <c r="K77" s="2781" t="s">
        <v>949</v>
      </c>
      <c r="L77" s="2781"/>
      <c r="M77" s="2781"/>
      <c r="N77" s="2781"/>
      <c r="O77" s="2781"/>
      <c r="P77" s="2781"/>
      <c r="Q77" s="2781"/>
      <c r="R77" s="2781"/>
      <c r="S77" s="2781"/>
      <c r="T77" s="2781"/>
      <c r="U77" s="2781"/>
      <c r="V77" s="2781"/>
      <c r="W77" s="2781"/>
      <c r="X77" s="2781"/>
      <c r="Y77" s="2781"/>
      <c r="Z77" s="2781"/>
      <c r="AA77" s="2781"/>
      <c r="AB77" s="2781"/>
    </row>
    <row r="78" spans="2:69" s="1724" customFormat="1" ht="15.75" customHeight="1">
      <c r="B78" s="1723"/>
      <c r="C78" s="1723"/>
      <c r="D78" s="1723"/>
      <c r="E78" s="1723"/>
      <c r="F78" s="1723"/>
      <c r="G78" s="1723"/>
      <c r="H78" s="1723"/>
      <c r="I78" s="1723"/>
      <c r="J78" s="1723"/>
      <c r="K78" s="1723"/>
      <c r="L78" s="1723"/>
      <c r="M78" s="1723"/>
      <c r="N78" s="1723"/>
      <c r="O78" s="1723"/>
      <c r="P78" s="1723"/>
      <c r="Q78" s="1723"/>
      <c r="R78" s="1723"/>
      <c r="S78" s="1723"/>
      <c r="T78" s="1723"/>
      <c r="U78" s="1723"/>
      <c r="V78" s="1723"/>
      <c r="W78" s="1723"/>
      <c r="X78" s="1723"/>
      <c r="Y78" s="1723"/>
      <c r="Z78" s="1723"/>
      <c r="AA78" s="1723"/>
      <c r="AB78" s="1723"/>
      <c r="AC78" s="1723"/>
      <c r="AD78" s="1723"/>
      <c r="AE78" s="1723"/>
      <c r="AF78" s="1723"/>
      <c r="AG78" s="1723"/>
      <c r="AH78" s="1723"/>
      <c r="AI78" s="1723"/>
      <c r="AJ78" s="1723"/>
      <c r="AK78" s="1723"/>
      <c r="AL78" s="1723"/>
      <c r="AM78" s="1723"/>
      <c r="AN78" s="1723"/>
      <c r="AO78" s="1723"/>
      <c r="AP78" s="1723"/>
      <c r="AQ78" s="1723"/>
      <c r="AR78" s="1723"/>
      <c r="AS78" s="1723"/>
      <c r="AT78" s="1723"/>
      <c r="AU78" s="1723"/>
      <c r="AV78" s="1723"/>
      <c r="AW78" s="1723"/>
      <c r="AX78" s="1723"/>
      <c r="AY78" s="1723"/>
      <c r="AZ78" s="1723"/>
      <c r="BA78" s="1723"/>
      <c r="BB78" s="1723"/>
      <c r="BC78" s="1723"/>
      <c r="BD78" s="1723"/>
      <c r="BE78" s="1723"/>
      <c r="BF78" s="1723"/>
      <c r="BG78" s="1723"/>
      <c r="BH78" s="1723"/>
      <c r="BI78" s="1723"/>
      <c r="BJ78" s="1723"/>
      <c r="BK78" s="1723"/>
      <c r="BL78" s="1723"/>
      <c r="BM78" s="1723"/>
      <c r="BN78" s="1723"/>
      <c r="BO78" s="1723"/>
      <c r="BP78" s="1723"/>
      <c r="BQ78" s="1723"/>
    </row>
    <row r="79" spans="2:69" s="1724" customFormat="1" ht="18.75" customHeight="1">
      <c r="B79" s="1725" t="s">
        <v>198</v>
      </c>
      <c r="C79" s="2781">
        <v>0.5</v>
      </c>
      <c r="D79" s="2781"/>
      <c r="E79" s="1723" t="s">
        <v>199</v>
      </c>
      <c r="F79" s="1723"/>
      <c r="G79" s="1723"/>
      <c r="H79" s="1723" t="s">
        <v>928</v>
      </c>
      <c r="I79" s="1723"/>
      <c r="J79" s="1723"/>
      <c r="K79" s="1723"/>
      <c r="L79" s="2781">
        <f>IF(I31&gt;4,3*C79*(I31-4)*E11,0)</f>
        <v>0</v>
      </c>
      <c r="M79" s="2781"/>
      <c r="N79" s="2781"/>
      <c r="O79" s="1723" t="s">
        <v>208</v>
      </c>
      <c r="P79" s="1723"/>
      <c r="Q79" s="1723"/>
      <c r="R79" s="1723"/>
      <c r="S79" s="1723"/>
      <c r="T79" s="1725" t="s">
        <v>198</v>
      </c>
      <c r="U79" s="2781">
        <v>0.5</v>
      </c>
      <c r="V79" s="2781"/>
      <c r="W79" s="1723" t="s">
        <v>199</v>
      </c>
      <c r="X79" s="1723"/>
      <c r="Y79" s="1723"/>
      <c r="Z79" s="1723" t="s">
        <v>928</v>
      </c>
      <c r="AA79" s="1723"/>
      <c r="AB79" s="1723"/>
      <c r="AC79" s="1723"/>
      <c r="AD79" s="2781">
        <f>IF(AA31&gt;4,3*U79*(AA31-4)*W11,0)</f>
        <v>0</v>
      </c>
      <c r="AE79" s="2781"/>
      <c r="AF79" s="2781"/>
      <c r="AG79" s="1723" t="s">
        <v>208</v>
      </c>
      <c r="AH79" s="1723"/>
      <c r="AI79" s="1723"/>
      <c r="AJ79" s="1725" t="s">
        <v>198</v>
      </c>
      <c r="AK79" s="2781">
        <v>0.5</v>
      </c>
      <c r="AL79" s="2781"/>
      <c r="AM79" s="1723" t="s">
        <v>199</v>
      </c>
      <c r="AN79" s="1723"/>
      <c r="AO79" s="1723"/>
      <c r="AP79" s="1723" t="s">
        <v>928</v>
      </c>
      <c r="AQ79" s="1723"/>
      <c r="AR79" s="1723"/>
      <c r="AS79" s="1723"/>
      <c r="AT79" s="2781">
        <f>IF(AQ31&gt;4,3*AK79*(AQ31-4)*AM11,0)</f>
        <v>0</v>
      </c>
      <c r="AU79" s="2781"/>
      <c r="AV79" s="2781"/>
      <c r="AW79" s="1723" t="s">
        <v>208</v>
      </c>
      <c r="AX79" s="1723"/>
      <c r="AY79" s="1723"/>
      <c r="AZ79" s="1723"/>
      <c r="BA79" s="1725" t="s">
        <v>198</v>
      </c>
      <c r="BB79" s="2781">
        <v>0.5</v>
      </c>
      <c r="BC79" s="2781"/>
      <c r="BD79" s="1723" t="s">
        <v>199</v>
      </c>
      <c r="BE79" s="1723"/>
      <c r="BF79" s="1723"/>
      <c r="BG79" s="1723" t="s">
        <v>928</v>
      </c>
      <c r="BH79" s="1723"/>
      <c r="BI79" s="1723"/>
      <c r="BJ79" s="1723"/>
      <c r="BK79" s="2781">
        <f>IF(BH31&gt;4,3*BB79*(BH31-4)*BD11,0)</f>
        <v>0</v>
      </c>
      <c r="BL79" s="2781"/>
      <c r="BM79" s="2781"/>
      <c r="BN79" s="1723" t="s">
        <v>208</v>
      </c>
      <c r="BO79" s="1723"/>
      <c r="BP79" s="1723"/>
      <c r="BQ79" s="1723"/>
    </row>
    <row r="80" spans="2:69" s="1724" customFormat="1" ht="18.75" customHeight="1">
      <c r="B80" s="1725" t="s">
        <v>198</v>
      </c>
      <c r="C80" s="2781">
        <v>0.6</v>
      </c>
      <c r="D80" s="2781"/>
      <c r="E80" s="1723" t="s">
        <v>199</v>
      </c>
      <c r="F80" s="1723"/>
      <c r="G80" s="1723"/>
      <c r="H80" s="1723" t="s">
        <v>928</v>
      </c>
      <c r="I80" s="1723"/>
      <c r="J80" s="1723"/>
      <c r="K80" s="1723"/>
      <c r="L80" s="2781">
        <f>IF(I32&gt;4,3*C80*(I32-4)*E12,0)</f>
        <v>0</v>
      </c>
      <c r="M80" s="2781"/>
      <c r="N80" s="2781"/>
      <c r="O80" s="1723" t="s">
        <v>208</v>
      </c>
      <c r="P80" s="1723"/>
      <c r="Q80" s="1723"/>
      <c r="R80" s="1723"/>
      <c r="S80" s="1723"/>
      <c r="T80" s="1725" t="s">
        <v>198</v>
      </c>
      <c r="U80" s="2781">
        <v>0.6</v>
      </c>
      <c r="V80" s="2781"/>
      <c r="W80" s="1723" t="s">
        <v>199</v>
      </c>
      <c r="X80" s="1723"/>
      <c r="Y80" s="1723"/>
      <c r="Z80" s="1723" t="s">
        <v>928</v>
      </c>
      <c r="AA80" s="1723"/>
      <c r="AB80" s="1723"/>
      <c r="AC80" s="1723"/>
      <c r="AD80" s="2781">
        <f>IF(AA32&gt;4,3*U80*(AA32-4)*W12,0)</f>
        <v>0</v>
      </c>
      <c r="AE80" s="2781"/>
      <c r="AF80" s="2781"/>
      <c r="AG80" s="1723" t="s">
        <v>208</v>
      </c>
      <c r="AH80" s="1723"/>
      <c r="AI80" s="1723"/>
      <c r="AJ80" s="1725" t="s">
        <v>198</v>
      </c>
      <c r="AK80" s="2781">
        <v>0.6</v>
      </c>
      <c r="AL80" s="2781"/>
      <c r="AM80" s="1723" t="s">
        <v>199</v>
      </c>
      <c r="AN80" s="1723"/>
      <c r="AO80" s="1723"/>
      <c r="AP80" s="1723" t="s">
        <v>928</v>
      </c>
      <c r="AQ80" s="1723"/>
      <c r="AR80" s="1723"/>
      <c r="AS80" s="1723"/>
      <c r="AT80" s="2781">
        <f>IF(AQ32&gt;4,3*AK80*(AQ32-4)*AM12,0)</f>
        <v>0</v>
      </c>
      <c r="AU80" s="2781"/>
      <c r="AV80" s="2781"/>
      <c r="AW80" s="1723" t="s">
        <v>208</v>
      </c>
      <c r="AX80" s="1723"/>
      <c r="AY80" s="1723"/>
      <c r="AZ80" s="1723"/>
      <c r="BA80" s="1725" t="s">
        <v>198</v>
      </c>
      <c r="BB80" s="2781">
        <v>0.6</v>
      </c>
      <c r="BC80" s="2781"/>
      <c r="BD80" s="1723" t="s">
        <v>199</v>
      </c>
      <c r="BE80" s="1723"/>
      <c r="BF80" s="1723"/>
      <c r="BG80" s="1723" t="s">
        <v>928</v>
      </c>
      <c r="BH80" s="1723"/>
      <c r="BI80" s="1723"/>
      <c r="BJ80" s="1723"/>
      <c r="BK80" s="2781">
        <f>IF(BH32&gt;4,3*BB80*(BH32-4)*BD12,0)</f>
        <v>0</v>
      </c>
      <c r="BL80" s="2781"/>
      <c r="BM80" s="2781"/>
      <c r="BN80" s="1723" t="s">
        <v>208</v>
      </c>
      <c r="BO80" s="1723"/>
      <c r="BP80" s="1723"/>
      <c r="BQ80" s="1723"/>
    </row>
    <row r="81" spans="2:69" s="1724" customFormat="1" ht="15.75" customHeight="1">
      <c r="B81" s="1725"/>
      <c r="C81" s="1726"/>
      <c r="D81" s="1726"/>
      <c r="E81" s="1723"/>
      <c r="F81" s="1723"/>
      <c r="G81" s="1723"/>
      <c r="H81" s="1723"/>
      <c r="I81" s="1723"/>
      <c r="J81" s="1723"/>
      <c r="K81" s="1723"/>
      <c r="L81" s="1723"/>
      <c r="M81" s="1723"/>
      <c r="N81" s="1723"/>
      <c r="O81" s="1723"/>
      <c r="P81" s="1723"/>
      <c r="Q81" s="1723"/>
      <c r="R81" s="1723"/>
      <c r="S81" s="1723"/>
      <c r="T81" s="1725"/>
      <c r="U81" s="1726"/>
      <c r="V81" s="1726"/>
      <c r="W81" s="1723"/>
      <c r="X81" s="1723"/>
      <c r="Y81" s="1723"/>
      <c r="Z81" s="1723"/>
      <c r="AA81" s="1723"/>
      <c r="AB81" s="1723"/>
      <c r="AC81" s="1723"/>
      <c r="AD81" s="1723"/>
      <c r="AE81" s="1723"/>
      <c r="AF81" s="1723"/>
      <c r="AG81" s="1723"/>
      <c r="AH81" s="1723"/>
      <c r="AI81" s="1723"/>
      <c r="AJ81" s="1725"/>
      <c r="AK81" s="1726"/>
      <c r="AL81" s="1726"/>
      <c r="AM81" s="1723"/>
      <c r="AN81" s="1723"/>
      <c r="AO81" s="1723"/>
      <c r="AP81" s="1723"/>
      <c r="AQ81" s="1723"/>
      <c r="AR81" s="1723"/>
      <c r="AS81" s="1723"/>
      <c r="AT81" s="1723"/>
      <c r="AU81" s="1723"/>
      <c r="AV81" s="1723"/>
      <c r="AW81" s="1723"/>
      <c r="AX81" s="1723"/>
      <c r="AY81" s="1723"/>
      <c r="AZ81" s="1723"/>
      <c r="BA81" s="1725"/>
      <c r="BB81" s="1726"/>
      <c r="BC81" s="1726"/>
      <c r="BD81" s="1723"/>
      <c r="BE81" s="1723"/>
      <c r="BF81" s="1723"/>
      <c r="BG81" s="1723"/>
      <c r="BH81" s="1723"/>
      <c r="BI81" s="1723"/>
      <c r="BJ81" s="1723"/>
      <c r="BK81" s="1723"/>
      <c r="BL81" s="1723"/>
      <c r="BM81" s="1723"/>
      <c r="BN81" s="1723"/>
      <c r="BO81" s="1723"/>
      <c r="BP81" s="1723"/>
      <c r="BQ81" s="1723"/>
    </row>
    <row r="82" spans="2:69" s="1724" customFormat="1" ht="18.75" customHeight="1">
      <c r="B82" s="1725" t="s">
        <v>198</v>
      </c>
      <c r="C82" s="2781">
        <v>0.8</v>
      </c>
      <c r="D82" s="2781"/>
      <c r="E82" s="1723" t="s">
        <v>199</v>
      </c>
      <c r="F82" s="1723"/>
      <c r="G82" s="1723"/>
      <c r="H82" s="1723" t="s">
        <v>928</v>
      </c>
      <c r="I82" s="1723"/>
      <c r="J82" s="1723"/>
      <c r="K82" s="1723"/>
      <c r="L82" s="2781">
        <f>IF(I33&gt;4,(1.2+C82)*(I33-4)*E15,0)</f>
        <v>0</v>
      </c>
      <c r="M82" s="2781"/>
      <c r="N82" s="2781"/>
      <c r="O82" s="1723" t="s">
        <v>208</v>
      </c>
      <c r="P82" s="1723"/>
      <c r="Q82" s="1723"/>
      <c r="R82" s="1723"/>
      <c r="S82" s="1723"/>
      <c r="T82" s="1725" t="s">
        <v>198</v>
      </c>
      <c r="U82" s="2781">
        <v>0.8</v>
      </c>
      <c r="V82" s="2781"/>
      <c r="W82" s="1723" t="s">
        <v>199</v>
      </c>
      <c r="X82" s="1723"/>
      <c r="Y82" s="1723"/>
      <c r="Z82" s="1723" t="s">
        <v>928</v>
      </c>
      <c r="AA82" s="1723"/>
      <c r="AB82" s="1723"/>
      <c r="AC82" s="1723"/>
      <c r="AD82" s="2781">
        <f>IF(AA33&gt;4,(1.2+U82)*(AA33-4)*W15,0)</f>
        <v>0</v>
      </c>
      <c r="AE82" s="2781"/>
      <c r="AF82" s="2781"/>
      <c r="AG82" s="1723" t="s">
        <v>208</v>
      </c>
      <c r="AH82" s="1723"/>
      <c r="AI82" s="1723"/>
      <c r="AJ82" s="1725" t="s">
        <v>198</v>
      </c>
      <c r="AK82" s="2781">
        <v>0.8</v>
      </c>
      <c r="AL82" s="2781"/>
      <c r="AM82" s="1723" t="s">
        <v>199</v>
      </c>
      <c r="AN82" s="1723"/>
      <c r="AO82" s="1723"/>
      <c r="AP82" s="1723" t="s">
        <v>928</v>
      </c>
      <c r="AQ82" s="1723"/>
      <c r="AR82" s="1723"/>
      <c r="AS82" s="1723"/>
      <c r="AT82" s="2781">
        <f>IF(AQ33&gt;4,(1.2+AK82)*(AQ33-4)*AM15,0)</f>
        <v>0</v>
      </c>
      <c r="AU82" s="2781"/>
      <c r="AV82" s="2781"/>
      <c r="AW82" s="1723" t="s">
        <v>208</v>
      </c>
      <c r="AX82" s="1723"/>
      <c r="AY82" s="1723"/>
      <c r="AZ82" s="1723"/>
      <c r="BA82" s="1725" t="s">
        <v>198</v>
      </c>
      <c r="BB82" s="2781">
        <v>0.8</v>
      </c>
      <c r="BC82" s="2781"/>
      <c r="BD82" s="1723" t="s">
        <v>199</v>
      </c>
      <c r="BE82" s="1723"/>
      <c r="BF82" s="1723"/>
      <c r="BG82" s="1723" t="s">
        <v>928</v>
      </c>
      <c r="BH82" s="1723"/>
      <c r="BI82" s="1723"/>
      <c r="BJ82" s="1723"/>
      <c r="BK82" s="2781">
        <f>IF(BH33&gt;4,(1.2+BB82)*(BH33-4)*BD15,0)</f>
        <v>0</v>
      </c>
      <c r="BL82" s="2781"/>
      <c r="BM82" s="2781"/>
      <c r="BN82" s="1723" t="s">
        <v>208</v>
      </c>
      <c r="BO82" s="1723"/>
      <c r="BP82" s="1723"/>
      <c r="BQ82" s="1723"/>
    </row>
    <row r="83" spans="2:69" s="1724" customFormat="1" ht="18.75" customHeight="1">
      <c r="B83" s="1725" t="s">
        <v>198</v>
      </c>
      <c r="C83" s="2781">
        <v>1</v>
      </c>
      <c r="D83" s="2781"/>
      <c r="E83" s="1723" t="s">
        <v>199</v>
      </c>
      <c r="F83" s="1723"/>
      <c r="G83" s="1723"/>
      <c r="H83" s="1723" t="s">
        <v>928</v>
      </c>
      <c r="I83" s="1723"/>
      <c r="J83" s="1723"/>
      <c r="K83" s="1723"/>
      <c r="L83" s="2781">
        <f>IF(I34&gt;4,(1.2+C83)*(I34-4)*E17,0)</f>
        <v>0</v>
      </c>
      <c r="M83" s="2781"/>
      <c r="N83" s="2781"/>
      <c r="O83" s="1723" t="s">
        <v>208</v>
      </c>
      <c r="P83" s="1723"/>
      <c r="Q83" s="1723"/>
      <c r="R83" s="1723"/>
      <c r="S83" s="1723"/>
      <c r="T83" s="1725" t="s">
        <v>198</v>
      </c>
      <c r="U83" s="2781">
        <v>1</v>
      </c>
      <c r="V83" s="2781"/>
      <c r="W83" s="1723" t="s">
        <v>199</v>
      </c>
      <c r="X83" s="1723"/>
      <c r="Y83" s="1723"/>
      <c r="Z83" s="1723" t="s">
        <v>928</v>
      </c>
      <c r="AA83" s="1723"/>
      <c r="AB83" s="1723"/>
      <c r="AC83" s="1723"/>
      <c r="AD83" s="2781">
        <f>IF(AA34&gt;4,(1.2+U83)*(AA34-4)*W17,0)</f>
        <v>0</v>
      </c>
      <c r="AE83" s="2781"/>
      <c r="AF83" s="2781"/>
      <c r="AG83" s="1723" t="s">
        <v>208</v>
      </c>
      <c r="AH83" s="1723"/>
      <c r="AI83" s="1723"/>
      <c r="AJ83" s="1725" t="s">
        <v>198</v>
      </c>
      <c r="AK83" s="2781">
        <v>1</v>
      </c>
      <c r="AL83" s="2781"/>
      <c r="AM83" s="1723" t="s">
        <v>199</v>
      </c>
      <c r="AN83" s="1723"/>
      <c r="AO83" s="1723"/>
      <c r="AP83" s="1723" t="s">
        <v>928</v>
      </c>
      <c r="AQ83" s="1723"/>
      <c r="AR83" s="1723"/>
      <c r="AS83" s="1723"/>
      <c r="AT83" s="2781">
        <f>IF(AQ34&gt;4,(1.2+AK83)*(AQ34-4)*AM17,0)</f>
        <v>0</v>
      </c>
      <c r="AU83" s="2781"/>
      <c r="AV83" s="2781"/>
      <c r="AW83" s="1723" t="s">
        <v>208</v>
      </c>
      <c r="AX83" s="1723"/>
      <c r="AY83" s="1723"/>
      <c r="AZ83" s="1723"/>
      <c r="BA83" s="1725" t="s">
        <v>198</v>
      </c>
      <c r="BB83" s="2781">
        <v>1</v>
      </c>
      <c r="BC83" s="2781"/>
      <c r="BD83" s="1723" t="s">
        <v>199</v>
      </c>
      <c r="BE83" s="1723"/>
      <c r="BF83" s="1723"/>
      <c r="BG83" s="1723" t="s">
        <v>928</v>
      </c>
      <c r="BH83" s="1723"/>
      <c r="BI83" s="1723"/>
      <c r="BJ83" s="1723"/>
      <c r="BK83" s="2781">
        <f>IF(BH34&gt;4,(1.2+BB83)*(BH34-4)*BD17,0)</f>
        <v>0</v>
      </c>
      <c r="BL83" s="2781"/>
      <c r="BM83" s="2781"/>
      <c r="BN83" s="1723" t="s">
        <v>208</v>
      </c>
      <c r="BO83" s="1723"/>
      <c r="BP83" s="1723"/>
      <c r="BQ83" s="1723"/>
    </row>
    <row r="84" spans="2:69" s="1724" customFormat="1" ht="18.75" customHeight="1">
      <c r="B84" s="1725" t="s">
        <v>198</v>
      </c>
      <c r="C84" s="2781">
        <v>1.2</v>
      </c>
      <c r="D84" s="2781"/>
      <c r="E84" s="1723" t="s">
        <v>199</v>
      </c>
      <c r="F84" s="1723"/>
      <c r="G84" s="1723"/>
      <c r="H84" s="1723" t="s">
        <v>928</v>
      </c>
      <c r="I84" s="1723"/>
      <c r="J84" s="1723"/>
      <c r="K84" s="1723"/>
      <c r="L84" s="2781">
        <f>IF(I35&gt;4,(1.2+C84)*(I35-4)*E19,0)</f>
        <v>0</v>
      </c>
      <c r="M84" s="2781"/>
      <c r="N84" s="2781"/>
      <c r="O84" s="1723" t="s">
        <v>208</v>
      </c>
      <c r="P84" s="1723"/>
      <c r="Q84" s="1723"/>
      <c r="R84" s="1723"/>
      <c r="S84" s="1723"/>
      <c r="T84" s="1725" t="s">
        <v>198</v>
      </c>
      <c r="U84" s="2781">
        <v>1.2</v>
      </c>
      <c r="V84" s="2781"/>
      <c r="W84" s="1723" t="s">
        <v>199</v>
      </c>
      <c r="X84" s="1723"/>
      <c r="Y84" s="1723"/>
      <c r="Z84" s="1723" t="s">
        <v>928</v>
      </c>
      <c r="AA84" s="1723"/>
      <c r="AB84" s="1723"/>
      <c r="AC84" s="1723"/>
      <c r="AD84" s="2781">
        <f>IF(AA35&gt;4,(1.2+U84)*(AA35-4)*W19,0)</f>
        <v>0</v>
      </c>
      <c r="AE84" s="2781"/>
      <c r="AF84" s="2781"/>
      <c r="AG84" s="1723" t="s">
        <v>208</v>
      </c>
      <c r="AH84" s="1723"/>
      <c r="AI84" s="1723"/>
      <c r="AJ84" s="1725" t="s">
        <v>198</v>
      </c>
      <c r="AK84" s="2781">
        <v>1.2</v>
      </c>
      <c r="AL84" s="2781"/>
      <c r="AM84" s="1723" t="s">
        <v>199</v>
      </c>
      <c r="AN84" s="1723"/>
      <c r="AO84" s="1723"/>
      <c r="AP84" s="1723" t="s">
        <v>928</v>
      </c>
      <c r="AQ84" s="1723"/>
      <c r="AR84" s="1723"/>
      <c r="AS84" s="1723"/>
      <c r="AT84" s="2781">
        <f>IF(AQ35&gt;4,(1.2+AK84)*(AQ35-4)*AM19,0)</f>
        <v>0</v>
      </c>
      <c r="AU84" s="2781"/>
      <c r="AV84" s="2781"/>
      <c r="AW84" s="1723" t="s">
        <v>208</v>
      </c>
      <c r="AX84" s="1723"/>
      <c r="AY84" s="1723"/>
      <c r="AZ84" s="1723"/>
      <c r="BA84" s="1725" t="s">
        <v>198</v>
      </c>
      <c r="BB84" s="2781">
        <v>1.2</v>
      </c>
      <c r="BC84" s="2781"/>
      <c r="BD84" s="1723" t="s">
        <v>199</v>
      </c>
      <c r="BE84" s="1723"/>
      <c r="BF84" s="1723"/>
      <c r="BG84" s="1723" t="s">
        <v>928</v>
      </c>
      <c r="BH84" s="1723"/>
      <c r="BI84" s="1723"/>
      <c r="BJ84" s="1723"/>
      <c r="BK84" s="2781">
        <f>IF(BH35&gt;4,(1.2+BB84)*(BH35-4)*BD19,0)</f>
        <v>0</v>
      </c>
      <c r="BL84" s="2781"/>
      <c r="BM84" s="2781"/>
      <c r="BN84" s="1723" t="s">
        <v>208</v>
      </c>
      <c r="BO84" s="1723"/>
      <c r="BP84" s="1723"/>
      <c r="BQ84" s="1723"/>
    </row>
    <row r="85" spans="2:69" s="1724" customFormat="1" ht="18.75" customHeight="1">
      <c r="B85" s="1725" t="s">
        <v>198</v>
      </c>
      <c r="C85" s="2781">
        <v>1.5</v>
      </c>
      <c r="D85" s="2781"/>
      <c r="E85" s="1723" t="s">
        <v>199</v>
      </c>
      <c r="F85" s="1723"/>
      <c r="G85" s="1723"/>
      <c r="H85" s="1723" t="s">
        <v>928</v>
      </c>
      <c r="I85" s="1723"/>
      <c r="J85" s="1723"/>
      <c r="K85" s="1723"/>
      <c r="L85" s="2781">
        <f>IF(I36&gt;4,(1.2+C85)*(I36-4)*E20,0)</f>
        <v>0</v>
      </c>
      <c r="M85" s="2781"/>
      <c r="N85" s="2781"/>
      <c r="O85" s="1723" t="s">
        <v>208</v>
      </c>
      <c r="P85" s="1723"/>
      <c r="Q85" s="1723"/>
      <c r="R85" s="1723"/>
      <c r="S85" s="1723"/>
      <c r="T85" s="1725" t="s">
        <v>198</v>
      </c>
      <c r="U85" s="2781">
        <v>1.5</v>
      </c>
      <c r="V85" s="2781"/>
      <c r="W85" s="1723" t="s">
        <v>199</v>
      </c>
      <c r="X85" s="1723"/>
      <c r="Y85" s="1723"/>
      <c r="Z85" s="1723" t="s">
        <v>928</v>
      </c>
      <c r="AA85" s="1723"/>
      <c r="AB85" s="1723"/>
      <c r="AC85" s="1723"/>
      <c r="AD85" s="2781">
        <f>IF(AA36&gt;4,(1.2+U85)*(AA36-4)*W20,0)</f>
        <v>0</v>
      </c>
      <c r="AE85" s="2781"/>
      <c r="AF85" s="2781"/>
      <c r="AG85" s="1723" t="s">
        <v>208</v>
      </c>
      <c r="AH85" s="1723"/>
      <c r="AI85" s="1723"/>
      <c r="AJ85" s="1725" t="s">
        <v>198</v>
      </c>
      <c r="AK85" s="2781">
        <v>1.5</v>
      </c>
      <c r="AL85" s="2781"/>
      <c r="AM85" s="1723" t="s">
        <v>199</v>
      </c>
      <c r="AN85" s="1723"/>
      <c r="AO85" s="1723"/>
      <c r="AP85" s="1723" t="s">
        <v>928</v>
      </c>
      <c r="AQ85" s="1723"/>
      <c r="AR85" s="1723"/>
      <c r="AS85" s="1723"/>
      <c r="AT85" s="2781">
        <f>IF(AQ36&gt;4,(1.2+AK85)*(AQ36-4)*AM20,0)</f>
        <v>0</v>
      </c>
      <c r="AU85" s="2781"/>
      <c r="AV85" s="2781"/>
      <c r="AW85" s="1723" t="s">
        <v>208</v>
      </c>
      <c r="AX85" s="1723"/>
      <c r="AY85" s="1723"/>
      <c r="AZ85" s="1723"/>
      <c r="BA85" s="1725" t="s">
        <v>198</v>
      </c>
      <c r="BB85" s="2781">
        <v>1.5</v>
      </c>
      <c r="BC85" s="2781"/>
      <c r="BD85" s="1723" t="s">
        <v>199</v>
      </c>
      <c r="BE85" s="1723"/>
      <c r="BF85" s="1723"/>
      <c r="BG85" s="1723" t="s">
        <v>928</v>
      </c>
      <c r="BH85" s="1723"/>
      <c r="BI85" s="1723"/>
      <c r="BJ85" s="1723"/>
      <c r="BK85" s="2781">
        <f>IF(BH36&gt;4,(1.2+BB85)*(BH36-4)*BD20,0)</f>
        <v>0</v>
      </c>
      <c r="BL85" s="2781"/>
      <c r="BM85" s="2781"/>
      <c r="BN85" s="1723" t="s">
        <v>208</v>
      </c>
      <c r="BO85" s="1723"/>
      <c r="BP85" s="1723"/>
      <c r="BQ85" s="1723"/>
    </row>
    <row r="86" spans="2:69" s="1724" customFormat="1" ht="15.75" customHeight="1">
      <c r="B86" s="1723"/>
      <c r="C86" s="1723"/>
      <c r="D86" s="1723"/>
      <c r="E86" s="1723"/>
      <c r="F86" s="1723"/>
      <c r="G86" s="1723"/>
      <c r="H86" s="1723"/>
      <c r="I86" s="1723"/>
      <c r="J86" s="1723"/>
      <c r="K86" s="1723"/>
      <c r="L86" s="1723"/>
      <c r="M86" s="1723"/>
      <c r="N86" s="1723"/>
      <c r="O86" s="1723"/>
      <c r="P86" s="1723"/>
      <c r="Q86" s="1723"/>
      <c r="R86" s="1723"/>
      <c r="S86" s="1723"/>
      <c r="T86" s="1723"/>
      <c r="U86" s="1723"/>
      <c r="V86" s="1723"/>
      <c r="W86" s="1723"/>
      <c r="X86" s="1723"/>
      <c r="Y86" s="1723"/>
      <c r="Z86" s="1723"/>
      <c r="AA86" s="1723"/>
      <c r="AB86" s="1723"/>
      <c r="AC86" s="1723"/>
      <c r="AD86" s="1723"/>
      <c r="AE86" s="1723"/>
      <c r="AF86" s="1723"/>
      <c r="AG86" s="1723"/>
      <c r="AH86" s="1723"/>
      <c r="AI86" s="1723"/>
      <c r="AJ86" s="1723"/>
      <c r="AK86" s="1723"/>
      <c r="AL86" s="1723"/>
      <c r="AM86" s="1723"/>
      <c r="AN86" s="1723"/>
      <c r="AO86" s="1723"/>
      <c r="AP86" s="1723"/>
      <c r="AQ86" s="1723"/>
      <c r="AR86" s="1723"/>
      <c r="AS86" s="1723"/>
      <c r="AT86" s="1723"/>
      <c r="AU86" s="1723"/>
      <c r="AV86" s="1723"/>
      <c r="AW86" s="1723"/>
      <c r="AX86" s="1723"/>
      <c r="AY86" s="1723"/>
      <c r="AZ86" s="1723"/>
      <c r="BA86" s="1723"/>
      <c r="BB86" s="1723"/>
      <c r="BC86" s="1723"/>
      <c r="BD86" s="1723"/>
      <c r="BE86" s="1723"/>
      <c r="BF86" s="1723"/>
      <c r="BG86" s="1723"/>
      <c r="BH86" s="1723"/>
      <c r="BI86" s="1723"/>
      <c r="BJ86" s="1723"/>
      <c r="BK86" s="1723"/>
      <c r="BL86" s="1723"/>
      <c r="BM86" s="1723"/>
      <c r="BN86" s="1723"/>
      <c r="BO86" s="1723"/>
      <c r="BP86" s="1723"/>
      <c r="BQ86" s="1723"/>
    </row>
    <row r="87" spans="2:69" s="1724" customFormat="1" ht="18.75" customHeight="1">
      <c r="B87" s="1723"/>
      <c r="C87" s="1723"/>
      <c r="D87" s="1723"/>
      <c r="E87" s="1723"/>
      <c r="F87" s="1723"/>
      <c r="G87" s="1723" t="s">
        <v>929</v>
      </c>
      <c r="H87" s="1723"/>
      <c r="I87" s="1723"/>
      <c r="J87" s="1723"/>
      <c r="K87" s="1723"/>
      <c r="L87" s="2781">
        <f>L79+L80+L82+L83+L84+L85</f>
        <v>0</v>
      </c>
      <c r="M87" s="2781"/>
      <c r="N87" s="2781"/>
      <c r="O87" s="1723" t="s">
        <v>208</v>
      </c>
      <c r="P87" s="1723"/>
      <c r="Q87" s="1723"/>
      <c r="R87" s="1723"/>
      <c r="S87" s="1723"/>
      <c r="T87" s="1723"/>
      <c r="U87" s="1723"/>
      <c r="V87" s="1723"/>
      <c r="W87" s="1723"/>
      <c r="X87" s="1723"/>
      <c r="Y87" s="1723" t="s">
        <v>929</v>
      </c>
      <c r="Z87" s="1723"/>
      <c r="AA87" s="1723"/>
      <c r="AB87" s="1723"/>
      <c r="AC87" s="1723"/>
      <c r="AD87" s="2781">
        <f>AD79+AD80+AD82+AD83+AD84+AD85</f>
        <v>0</v>
      </c>
      <c r="AE87" s="2781"/>
      <c r="AF87" s="2781"/>
      <c r="AG87" s="1723" t="s">
        <v>208</v>
      </c>
      <c r="AH87" s="1723"/>
      <c r="AI87" s="1723"/>
      <c r="AJ87" s="1723"/>
      <c r="AK87" s="1723"/>
      <c r="AL87" s="1723"/>
      <c r="AM87" s="1723"/>
      <c r="AN87" s="1723"/>
      <c r="AO87" s="1723" t="s">
        <v>929</v>
      </c>
      <c r="AP87" s="1723"/>
      <c r="AQ87" s="1723"/>
      <c r="AR87" s="1723"/>
      <c r="AS87" s="1723"/>
      <c r="AT87" s="2781">
        <f>AT79+AT80+AT82+AT83+AT84+AT85</f>
        <v>0</v>
      </c>
      <c r="AU87" s="2781"/>
      <c r="AV87" s="2781"/>
      <c r="AW87" s="1723" t="s">
        <v>208</v>
      </c>
      <c r="AX87" s="1723"/>
      <c r="AY87" s="1723"/>
      <c r="AZ87" s="1723"/>
      <c r="BA87" s="1723"/>
      <c r="BB87" s="1723"/>
      <c r="BC87" s="1723"/>
      <c r="BD87" s="1723"/>
      <c r="BE87" s="1723"/>
      <c r="BF87" s="1723" t="s">
        <v>929</v>
      </c>
      <c r="BG87" s="1723"/>
      <c r="BH87" s="1723"/>
      <c r="BI87" s="1723"/>
      <c r="BJ87" s="1723"/>
      <c r="BK87" s="2781">
        <f>BK79+BK80+BK82+BK83+BK84+BK85</f>
        <v>0</v>
      </c>
      <c r="BL87" s="2781"/>
      <c r="BM87" s="2781"/>
      <c r="BN87" s="1723" t="s">
        <v>208</v>
      </c>
      <c r="BO87" s="1723"/>
      <c r="BP87" s="1723"/>
      <c r="BQ87" s="1723"/>
    </row>
    <row r="88" spans="2:69">
      <c r="B88" s="1712"/>
      <c r="C88" s="1712"/>
      <c r="D88" s="1712"/>
      <c r="E88" s="1712"/>
      <c r="F88" s="1712"/>
      <c r="G88" s="1712"/>
      <c r="H88" s="1712"/>
      <c r="I88" s="1712"/>
      <c r="J88" s="1712"/>
      <c r="K88" s="1712"/>
      <c r="L88" s="1712"/>
      <c r="M88" s="1712"/>
      <c r="N88" s="1712"/>
      <c r="O88" s="1712"/>
      <c r="P88" s="1712"/>
      <c r="Q88" s="1712"/>
      <c r="R88" s="1712"/>
      <c r="S88" s="1712"/>
      <c r="T88" s="1712"/>
      <c r="U88" s="1712"/>
      <c r="V88" s="1712"/>
      <c r="W88" s="1712"/>
      <c r="X88" s="1712"/>
      <c r="Y88" s="1712"/>
      <c r="Z88" s="1712"/>
      <c r="AA88" s="1712"/>
      <c r="AB88" s="1712"/>
      <c r="AC88" s="1712"/>
      <c r="AD88" s="1712"/>
      <c r="AE88" s="1712"/>
      <c r="AF88" s="1712"/>
      <c r="AG88" s="1712"/>
      <c r="AH88" s="1712"/>
      <c r="AI88" s="1712"/>
      <c r="AJ88" s="1712"/>
      <c r="AK88" s="1712"/>
      <c r="AL88" s="1712"/>
      <c r="AM88" s="1712"/>
      <c r="AN88" s="1712"/>
      <c r="AO88" s="1712"/>
      <c r="AP88" s="1712"/>
      <c r="AQ88" s="1712"/>
      <c r="AR88" s="1712"/>
      <c r="AS88" s="1712"/>
      <c r="AT88" s="1712"/>
      <c r="AU88" s="1712"/>
      <c r="AV88" s="1712"/>
      <c r="AW88" s="1712"/>
      <c r="AX88" s="1712"/>
      <c r="AY88" s="1712"/>
      <c r="AZ88" s="1712"/>
      <c r="BA88" s="1712"/>
      <c r="BB88" s="1712"/>
      <c r="BC88" s="1712"/>
      <c r="BD88" s="1712"/>
      <c r="BE88" s="1712"/>
      <c r="BF88" s="1712"/>
      <c r="BG88" s="1712"/>
      <c r="BH88" s="1712"/>
      <c r="BI88" s="1712"/>
      <c r="BJ88" s="1712"/>
      <c r="BK88" s="1712"/>
      <c r="BL88" s="1712"/>
      <c r="BM88" s="1712"/>
      <c r="BN88" s="1712"/>
      <c r="BO88" s="1712"/>
      <c r="BP88" s="1712"/>
      <c r="BQ88" s="1712"/>
    </row>
    <row r="89" spans="2:69">
      <c r="B89" s="1711" t="s">
        <v>211</v>
      </c>
      <c r="C89" s="1712"/>
      <c r="D89" s="1712"/>
      <c r="E89" s="1712"/>
      <c r="F89" s="1712"/>
      <c r="G89" s="1712"/>
      <c r="H89" s="1712"/>
      <c r="I89" s="1712"/>
      <c r="J89" s="1712"/>
      <c r="K89" s="1712"/>
      <c r="L89" s="1712"/>
      <c r="M89" s="1712"/>
      <c r="N89" s="1712"/>
      <c r="O89" s="1712"/>
      <c r="P89" s="1712"/>
      <c r="Q89" s="1712"/>
      <c r="R89" s="1712"/>
      <c r="S89" s="1712"/>
      <c r="T89" s="1711" t="s">
        <v>211</v>
      </c>
      <c r="U89" s="1712"/>
      <c r="V89" s="1712"/>
      <c r="W89" s="1712"/>
      <c r="X89" s="1712"/>
      <c r="Y89" s="1712"/>
      <c r="Z89" s="1712"/>
      <c r="AA89" s="1712"/>
      <c r="AB89" s="1712"/>
      <c r="AC89" s="1712"/>
      <c r="AD89" s="1712"/>
      <c r="AE89" s="1712"/>
      <c r="AF89" s="1712"/>
      <c r="AG89" s="1712"/>
      <c r="AH89" s="1712"/>
      <c r="AI89" s="1712"/>
      <c r="AJ89" s="1711" t="s">
        <v>211</v>
      </c>
      <c r="AK89" s="1712"/>
      <c r="AL89" s="1712"/>
      <c r="AM89" s="1712"/>
      <c r="AN89" s="1712"/>
      <c r="AO89" s="1712"/>
      <c r="AP89" s="1712"/>
      <c r="AQ89" s="1712"/>
      <c r="AR89" s="1712"/>
      <c r="AS89" s="1712"/>
      <c r="AT89" s="1712"/>
      <c r="AU89" s="1712"/>
      <c r="AV89" s="1712"/>
      <c r="AW89" s="1712"/>
      <c r="AX89" s="1712"/>
      <c r="AY89" s="1712"/>
      <c r="AZ89" s="1712"/>
      <c r="BA89" s="1711" t="s">
        <v>211</v>
      </c>
      <c r="BB89" s="1712"/>
      <c r="BC89" s="1712"/>
      <c r="BD89" s="1712"/>
      <c r="BE89" s="1712"/>
      <c r="BF89" s="1712"/>
      <c r="BG89" s="1712"/>
      <c r="BH89" s="1712"/>
      <c r="BI89" s="1712"/>
      <c r="BJ89" s="1712"/>
      <c r="BK89" s="1712"/>
      <c r="BL89" s="1712"/>
      <c r="BM89" s="1712"/>
      <c r="BN89" s="1712"/>
      <c r="BO89" s="1712"/>
      <c r="BP89" s="1712"/>
      <c r="BQ89" s="1712"/>
    </row>
    <row r="90" spans="2:69">
      <c r="B90" s="1712"/>
      <c r="C90" s="1712"/>
      <c r="D90" s="1712"/>
      <c r="E90" s="1712"/>
      <c r="F90" s="1712"/>
      <c r="G90" s="1712"/>
      <c r="H90" s="1712"/>
      <c r="I90" s="1712"/>
      <c r="J90" s="1712"/>
      <c r="K90" s="1712"/>
      <c r="L90" s="1712"/>
      <c r="M90" s="1712"/>
      <c r="N90" s="1712"/>
      <c r="O90" s="1712"/>
      <c r="P90" s="1712"/>
      <c r="Q90" s="1712"/>
      <c r="R90" s="1712"/>
      <c r="S90" s="1712"/>
      <c r="T90" s="1712"/>
      <c r="U90" s="1712"/>
      <c r="V90" s="1712"/>
      <c r="W90" s="1712"/>
      <c r="X90" s="1712"/>
      <c r="Y90" s="1712"/>
      <c r="Z90" s="1712"/>
      <c r="AA90" s="1712"/>
      <c r="AB90" s="1712"/>
      <c r="AC90" s="1712"/>
      <c r="AD90" s="1712"/>
      <c r="AE90" s="1712"/>
      <c r="AF90" s="1712"/>
      <c r="AG90" s="1712"/>
      <c r="AH90" s="1712"/>
      <c r="AI90" s="1712"/>
      <c r="AJ90" s="1712"/>
      <c r="AK90" s="1712"/>
      <c r="AL90" s="1712"/>
      <c r="AM90" s="1712"/>
      <c r="AN90" s="1712"/>
      <c r="AO90" s="1712"/>
      <c r="AP90" s="1712"/>
      <c r="AQ90" s="1712"/>
      <c r="AR90" s="1712"/>
      <c r="AS90" s="1712"/>
      <c r="AT90" s="1712"/>
      <c r="AU90" s="1712"/>
      <c r="AV90" s="1712"/>
      <c r="AW90" s="1712"/>
      <c r="AX90" s="1712"/>
      <c r="AY90" s="1712"/>
      <c r="AZ90" s="1712"/>
      <c r="BA90" s="1712"/>
      <c r="BB90" s="1712"/>
      <c r="BC90" s="1712"/>
      <c r="BD90" s="1712"/>
      <c r="BE90" s="1712"/>
      <c r="BF90" s="1712"/>
      <c r="BG90" s="1712"/>
      <c r="BH90" s="1712"/>
      <c r="BI90" s="1712"/>
      <c r="BJ90" s="1712"/>
      <c r="BK90" s="1712"/>
      <c r="BL90" s="1712"/>
      <c r="BM90" s="1712"/>
      <c r="BN90" s="1712"/>
      <c r="BO90" s="1712"/>
      <c r="BP90" s="1712"/>
      <c r="BQ90" s="1712"/>
    </row>
    <row r="91" spans="2:69" ht="15.75">
      <c r="B91" s="1712" t="s">
        <v>763</v>
      </c>
      <c r="C91" s="1712"/>
      <c r="D91" s="1712"/>
      <c r="E91" s="1712"/>
      <c r="F91" s="1712"/>
      <c r="G91" s="1712"/>
      <c r="H91" s="1712"/>
      <c r="I91" s="1712"/>
      <c r="J91" s="1712"/>
      <c r="K91" s="1712"/>
      <c r="L91" s="1712"/>
      <c r="M91" s="1712"/>
      <c r="N91" s="1712"/>
      <c r="O91" s="1712"/>
      <c r="P91" s="1712"/>
      <c r="Q91" s="1712"/>
      <c r="R91" s="1712"/>
      <c r="S91" s="1712"/>
      <c r="T91" s="1712" t="s">
        <v>763</v>
      </c>
      <c r="U91" s="1712"/>
      <c r="V91" s="1712"/>
      <c r="W91" s="1712"/>
      <c r="X91" s="1712"/>
      <c r="Y91" s="1712"/>
      <c r="Z91" s="1712"/>
      <c r="AA91" s="1712"/>
      <c r="AB91" s="1712"/>
      <c r="AC91" s="1712"/>
      <c r="AD91" s="1712"/>
      <c r="AE91" s="1712"/>
      <c r="AF91" s="1712"/>
      <c r="AG91" s="1712"/>
      <c r="AH91" s="1712"/>
      <c r="AI91" s="1712"/>
      <c r="AJ91" s="1712" t="s">
        <v>763</v>
      </c>
      <c r="AK91" s="1712"/>
      <c r="AL91" s="1712"/>
      <c r="AM91" s="1712"/>
      <c r="AN91" s="1712"/>
      <c r="AO91" s="1712"/>
      <c r="AP91" s="1712"/>
      <c r="AQ91" s="1712"/>
      <c r="AR91" s="1712"/>
      <c r="AS91" s="1712"/>
      <c r="AT91" s="1712"/>
      <c r="AU91" s="1712"/>
      <c r="AV91" s="1712"/>
      <c r="AW91" s="1712"/>
      <c r="AX91" s="1712"/>
      <c r="AY91" s="1712"/>
      <c r="AZ91" s="1712"/>
      <c r="BA91" s="1712" t="s">
        <v>763</v>
      </c>
      <c r="BB91" s="1712"/>
      <c r="BC91" s="1712"/>
      <c r="BD91" s="1712"/>
      <c r="BE91" s="1712"/>
      <c r="BF91" s="1712"/>
      <c r="BG91" s="1712"/>
      <c r="BH91" s="1712"/>
      <c r="BI91" s="1712"/>
      <c r="BJ91" s="1712"/>
      <c r="BK91" s="1712"/>
      <c r="BL91" s="1712"/>
      <c r="BM91" s="1712"/>
      <c r="BN91" s="1712"/>
      <c r="BO91" s="1712"/>
      <c r="BP91" s="1712"/>
      <c r="BQ91" s="1712"/>
    </row>
    <row r="92" spans="2:69">
      <c r="B92" s="1712"/>
      <c r="C92" s="1712"/>
      <c r="D92" s="1712"/>
      <c r="E92" s="1712"/>
      <c r="F92" s="1712"/>
      <c r="G92" s="1712"/>
      <c r="H92" s="1712"/>
      <c r="I92" s="1712"/>
      <c r="J92" s="1712"/>
      <c r="K92" s="1712"/>
      <c r="L92" s="1712"/>
      <c r="M92" s="1712"/>
      <c r="N92" s="1712"/>
      <c r="O92" s="1712"/>
      <c r="P92" s="1712"/>
      <c r="Q92" s="1712"/>
      <c r="R92" s="1712"/>
      <c r="S92" s="1712"/>
      <c r="T92" s="1712"/>
      <c r="U92" s="1712"/>
      <c r="V92" s="1712"/>
      <c r="W92" s="1712"/>
      <c r="X92" s="1712"/>
      <c r="Y92" s="1712"/>
      <c r="Z92" s="1712"/>
      <c r="AA92" s="1712"/>
      <c r="AB92" s="1712"/>
      <c r="AC92" s="1712"/>
      <c r="AD92" s="1712"/>
      <c r="AE92" s="1712"/>
      <c r="AF92" s="1712"/>
      <c r="AG92" s="1712"/>
      <c r="AH92" s="1712"/>
      <c r="AI92" s="1712"/>
      <c r="AJ92" s="1712"/>
      <c r="AK92" s="1712"/>
      <c r="AL92" s="1712"/>
      <c r="AM92" s="1712"/>
      <c r="AN92" s="1712"/>
      <c r="AO92" s="1712"/>
      <c r="AP92" s="1712"/>
      <c r="AQ92" s="1712"/>
      <c r="AR92" s="1712"/>
      <c r="AS92" s="1712"/>
      <c r="AT92" s="1712"/>
      <c r="AU92" s="1712"/>
      <c r="AV92" s="1712"/>
      <c r="AW92" s="1712"/>
      <c r="AX92" s="1712"/>
      <c r="AY92" s="1712"/>
      <c r="AZ92" s="1712"/>
      <c r="BA92" s="1712"/>
      <c r="BB92" s="1712"/>
      <c r="BC92" s="1712"/>
      <c r="BD92" s="1712"/>
      <c r="BE92" s="1712"/>
      <c r="BF92" s="1712"/>
      <c r="BG92" s="1712"/>
      <c r="BH92" s="1712"/>
      <c r="BI92" s="1712"/>
      <c r="BJ92" s="1712"/>
      <c r="BK92" s="1712"/>
      <c r="BL92" s="1712"/>
      <c r="BM92" s="1712"/>
      <c r="BN92" s="1712"/>
      <c r="BO92" s="1712"/>
      <c r="BP92" s="1712"/>
      <c r="BQ92" s="1712"/>
    </row>
    <row r="93" spans="2:69" ht="18.75" customHeight="1">
      <c r="B93" s="1715" t="s">
        <v>198</v>
      </c>
      <c r="C93" s="2781">
        <v>0.25</v>
      </c>
      <c r="D93" s="2781"/>
      <c r="E93" s="1712" t="s">
        <v>199</v>
      </c>
      <c r="F93" s="1712"/>
      <c r="G93" s="1712" t="s">
        <v>764</v>
      </c>
      <c r="H93" s="1715" t="s">
        <v>201</v>
      </c>
      <c r="I93" s="2781">
        <f t="shared" ref="I93:I106" si="8">(3.1416*((C93+0.2*C93)*(C93+0.2*C93)))/4</f>
        <v>7.0685999999999999E-2</v>
      </c>
      <c r="J93" s="2781"/>
      <c r="K93" s="1712" t="s">
        <v>214</v>
      </c>
      <c r="L93" s="1712"/>
      <c r="M93" s="1712"/>
      <c r="N93" s="1712"/>
      <c r="O93" s="1712"/>
      <c r="P93" s="1712"/>
      <c r="Q93" s="1712"/>
      <c r="R93" s="1712"/>
      <c r="S93" s="1712"/>
      <c r="T93" s="1715" t="s">
        <v>198</v>
      </c>
      <c r="U93" s="2781">
        <v>0.25</v>
      </c>
      <c r="V93" s="2781"/>
      <c r="W93" s="1712" t="s">
        <v>199</v>
      </c>
      <c r="X93" s="1712"/>
      <c r="Y93" s="1712" t="s">
        <v>764</v>
      </c>
      <c r="Z93" s="1715" t="s">
        <v>201</v>
      </c>
      <c r="AA93" s="2781">
        <f t="shared" ref="AA93:AA106" si="9">(3.1416*((U93+0.2*U93)*(U93+0.2*U93)))/4</f>
        <v>7.0685999999999999E-2</v>
      </c>
      <c r="AB93" s="2781"/>
      <c r="AC93" s="1712" t="s">
        <v>214</v>
      </c>
      <c r="AD93" s="1712"/>
      <c r="AE93" s="1712"/>
      <c r="AF93" s="1712"/>
      <c r="AG93" s="1712"/>
      <c r="AH93" s="1712"/>
      <c r="AI93" s="1712"/>
      <c r="AJ93" s="1715" t="s">
        <v>198</v>
      </c>
      <c r="AK93" s="2781">
        <v>0.25</v>
      </c>
      <c r="AL93" s="2781"/>
      <c r="AM93" s="1712" t="s">
        <v>199</v>
      </c>
      <c r="AN93" s="1712"/>
      <c r="AO93" s="1712" t="s">
        <v>764</v>
      </c>
      <c r="AP93" s="1715" t="s">
        <v>201</v>
      </c>
      <c r="AQ93" s="2781">
        <f t="shared" ref="AQ93:AQ106" si="10">(3.1416*((AK93+0.2*AK93)*(AK93+0.2*AK93)))/4</f>
        <v>7.0685999999999999E-2</v>
      </c>
      <c r="AR93" s="2781"/>
      <c r="AS93" s="1712" t="s">
        <v>214</v>
      </c>
      <c r="AT93" s="1712"/>
      <c r="AU93" s="1712"/>
      <c r="AV93" s="1712"/>
      <c r="AW93" s="1712"/>
      <c r="AX93" s="1712"/>
      <c r="AY93" s="1712"/>
      <c r="AZ93" s="1712"/>
      <c r="BA93" s="1715" t="s">
        <v>198</v>
      </c>
      <c r="BB93" s="2781">
        <v>0.25</v>
      </c>
      <c r="BC93" s="2781"/>
      <c r="BD93" s="1712" t="s">
        <v>199</v>
      </c>
      <c r="BE93" s="1712"/>
      <c r="BF93" s="1712" t="s">
        <v>764</v>
      </c>
      <c r="BG93" s="1715" t="s">
        <v>201</v>
      </c>
      <c r="BH93" s="2781">
        <f t="shared" ref="BH93:BH106" si="11">(3.1416*((BB93+0.2*BB93)*(BB93+0.2*BB93)))/4</f>
        <v>7.0685999999999999E-2</v>
      </c>
      <c r="BI93" s="2781"/>
      <c r="BJ93" s="1712" t="s">
        <v>214</v>
      </c>
      <c r="BK93" s="1712"/>
      <c r="BL93" s="1712"/>
      <c r="BM93" s="1712"/>
      <c r="BN93" s="1712"/>
      <c r="BO93" s="1712"/>
      <c r="BP93" s="1712"/>
      <c r="BQ93" s="1712"/>
    </row>
    <row r="94" spans="2:69" ht="18.75" customHeight="1">
      <c r="B94" s="1715" t="s">
        <v>198</v>
      </c>
      <c r="C94" s="2781">
        <v>0.32</v>
      </c>
      <c r="D94" s="2781"/>
      <c r="E94" s="1712" t="s">
        <v>199</v>
      </c>
      <c r="F94" s="1712"/>
      <c r="G94" s="1712" t="s">
        <v>764</v>
      </c>
      <c r="H94" s="1715" t="s">
        <v>201</v>
      </c>
      <c r="I94" s="2781">
        <f t="shared" si="8"/>
        <v>0.11581194240000001</v>
      </c>
      <c r="J94" s="2781"/>
      <c r="K94" s="1712" t="s">
        <v>214</v>
      </c>
      <c r="L94" s="1712"/>
      <c r="M94" s="1712"/>
      <c r="N94" s="1712"/>
      <c r="O94" s="1712"/>
      <c r="P94" s="1712"/>
      <c r="Q94" s="1712"/>
      <c r="R94" s="1712"/>
      <c r="S94" s="1712"/>
      <c r="T94" s="1715" t="s">
        <v>198</v>
      </c>
      <c r="U94" s="2781">
        <v>0.32</v>
      </c>
      <c r="V94" s="2781"/>
      <c r="W94" s="1712" t="s">
        <v>199</v>
      </c>
      <c r="X94" s="1712"/>
      <c r="Y94" s="1712" t="s">
        <v>764</v>
      </c>
      <c r="Z94" s="1715" t="s">
        <v>201</v>
      </c>
      <c r="AA94" s="2781">
        <f t="shared" si="9"/>
        <v>0.11581194240000001</v>
      </c>
      <c r="AB94" s="2781"/>
      <c r="AC94" s="1712" t="s">
        <v>214</v>
      </c>
      <c r="AD94" s="1712"/>
      <c r="AE94" s="1712"/>
      <c r="AF94" s="1712"/>
      <c r="AG94" s="1712"/>
      <c r="AH94" s="1712"/>
      <c r="AI94" s="1712"/>
      <c r="AJ94" s="1715" t="s">
        <v>198</v>
      </c>
      <c r="AK94" s="2781">
        <v>0.32</v>
      </c>
      <c r="AL94" s="2781"/>
      <c r="AM94" s="1712" t="s">
        <v>199</v>
      </c>
      <c r="AN94" s="1712"/>
      <c r="AO94" s="1712" t="s">
        <v>764</v>
      </c>
      <c r="AP94" s="1715" t="s">
        <v>201</v>
      </c>
      <c r="AQ94" s="2781">
        <f t="shared" si="10"/>
        <v>0.11581194240000001</v>
      </c>
      <c r="AR94" s="2781"/>
      <c r="AS94" s="1712" t="s">
        <v>214</v>
      </c>
      <c r="AT94" s="1712"/>
      <c r="AU94" s="1712"/>
      <c r="AV94" s="1712"/>
      <c r="AW94" s="1712"/>
      <c r="AX94" s="1712"/>
      <c r="AY94" s="1712"/>
      <c r="AZ94" s="1712"/>
      <c r="BA94" s="1715" t="s">
        <v>198</v>
      </c>
      <c r="BB94" s="2781">
        <v>0.32</v>
      </c>
      <c r="BC94" s="2781"/>
      <c r="BD94" s="1712" t="s">
        <v>199</v>
      </c>
      <c r="BE94" s="1712"/>
      <c r="BF94" s="1712" t="s">
        <v>764</v>
      </c>
      <c r="BG94" s="1715" t="s">
        <v>201</v>
      </c>
      <c r="BH94" s="2781">
        <f t="shared" si="11"/>
        <v>0.11581194240000001</v>
      </c>
      <c r="BI94" s="2781"/>
      <c r="BJ94" s="1712" t="s">
        <v>214</v>
      </c>
      <c r="BK94" s="1712"/>
      <c r="BL94" s="1712"/>
      <c r="BM94" s="1712"/>
      <c r="BN94" s="1712"/>
      <c r="BO94" s="1712"/>
      <c r="BP94" s="1712"/>
      <c r="BQ94" s="1712"/>
    </row>
    <row r="95" spans="2:69" ht="18.75" customHeight="1">
      <c r="B95" s="1715" t="s">
        <v>198</v>
      </c>
      <c r="C95" s="2781">
        <v>0.4</v>
      </c>
      <c r="D95" s="2781"/>
      <c r="E95" s="1712" t="s">
        <v>199</v>
      </c>
      <c r="F95" s="1712"/>
      <c r="G95" s="1712" t="s">
        <v>764</v>
      </c>
      <c r="H95" s="1715" t="s">
        <v>201</v>
      </c>
      <c r="I95" s="2781">
        <f t="shared" si="8"/>
        <v>0.18095616000000003</v>
      </c>
      <c r="J95" s="2781"/>
      <c r="K95" s="1712" t="s">
        <v>214</v>
      </c>
      <c r="L95" s="1712"/>
      <c r="M95" s="1712"/>
      <c r="N95" s="1712"/>
      <c r="O95" s="1712"/>
      <c r="P95" s="1712"/>
      <c r="Q95" s="1712"/>
      <c r="R95" s="1712"/>
      <c r="S95" s="1712"/>
      <c r="T95" s="1715" t="s">
        <v>198</v>
      </c>
      <c r="U95" s="2781">
        <v>0.4</v>
      </c>
      <c r="V95" s="2781"/>
      <c r="W95" s="1712" t="s">
        <v>199</v>
      </c>
      <c r="X95" s="1712"/>
      <c r="Y95" s="1712" t="s">
        <v>764</v>
      </c>
      <c r="Z95" s="1715" t="s">
        <v>201</v>
      </c>
      <c r="AA95" s="2781">
        <f t="shared" si="9"/>
        <v>0.18095616000000003</v>
      </c>
      <c r="AB95" s="2781"/>
      <c r="AC95" s="1712" t="s">
        <v>214</v>
      </c>
      <c r="AD95" s="1712"/>
      <c r="AE95" s="1712"/>
      <c r="AF95" s="1712"/>
      <c r="AG95" s="1712"/>
      <c r="AH95" s="1712"/>
      <c r="AI95" s="1712"/>
      <c r="AJ95" s="1715" t="s">
        <v>198</v>
      </c>
      <c r="AK95" s="2781">
        <v>0.4</v>
      </c>
      <c r="AL95" s="2781"/>
      <c r="AM95" s="1712" t="s">
        <v>199</v>
      </c>
      <c r="AN95" s="1712"/>
      <c r="AO95" s="1712" t="s">
        <v>764</v>
      </c>
      <c r="AP95" s="1715" t="s">
        <v>201</v>
      </c>
      <c r="AQ95" s="2781">
        <f t="shared" si="10"/>
        <v>0.18095616000000003</v>
      </c>
      <c r="AR95" s="2781"/>
      <c r="AS95" s="1712" t="s">
        <v>214</v>
      </c>
      <c r="AT95" s="1712"/>
      <c r="AU95" s="1712"/>
      <c r="AV95" s="1712"/>
      <c r="AW95" s="1712"/>
      <c r="AX95" s="1712"/>
      <c r="AY95" s="1712"/>
      <c r="AZ95" s="1712"/>
      <c r="BA95" s="1715" t="s">
        <v>198</v>
      </c>
      <c r="BB95" s="2781">
        <v>0.4</v>
      </c>
      <c r="BC95" s="2781"/>
      <c r="BD95" s="1712" t="s">
        <v>199</v>
      </c>
      <c r="BE95" s="1712"/>
      <c r="BF95" s="1712" t="s">
        <v>764</v>
      </c>
      <c r="BG95" s="1715" t="s">
        <v>201</v>
      </c>
      <c r="BH95" s="2781">
        <f t="shared" si="11"/>
        <v>0.18095616000000003</v>
      </c>
      <c r="BI95" s="2781"/>
      <c r="BJ95" s="1712" t="s">
        <v>214</v>
      </c>
      <c r="BK95" s="1712"/>
      <c r="BL95" s="1712"/>
      <c r="BM95" s="1712"/>
      <c r="BN95" s="1712"/>
      <c r="BO95" s="1712"/>
      <c r="BP95" s="1712"/>
      <c r="BQ95" s="1712"/>
    </row>
    <row r="96" spans="2:69" ht="18.75" customHeight="1">
      <c r="B96" s="1715" t="s">
        <v>198</v>
      </c>
      <c r="C96" s="2781">
        <v>0.5</v>
      </c>
      <c r="D96" s="2781"/>
      <c r="E96" s="1712" t="s">
        <v>199</v>
      </c>
      <c r="F96" s="1712"/>
      <c r="G96" s="1712" t="s">
        <v>764</v>
      </c>
      <c r="H96" s="1715" t="s">
        <v>201</v>
      </c>
      <c r="I96" s="2781">
        <f t="shared" si="8"/>
        <v>0.282744</v>
      </c>
      <c r="J96" s="2781"/>
      <c r="K96" s="1712" t="s">
        <v>214</v>
      </c>
      <c r="L96" s="1712"/>
      <c r="M96" s="1712"/>
      <c r="N96" s="1712"/>
      <c r="O96" s="1712"/>
      <c r="P96" s="1712"/>
      <c r="Q96" s="1712"/>
      <c r="R96" s="1712"/>
      <c r="S96" s="1712"/>
      <c r="T96" s="1715" t="s">
        <v>198</v>
      </c>
      <c r="U96" s="2781">
        <v>0.5</v>
      </c>
      <c r="V96" s="2781"/>
      <c r="W96" s="1712" t="s">
        <v>199</v>
      </c>
      <c r="X96" s="1712"/>
      <c r="Y96" s="1712" t="s">
        <v>764</v>
      </c>
      <c r="Z96" s="1715" t="s">
        <v>201</v>
      </c>
      <c r="AA96" s="2781">
        <f t="shared" si="9"/>
        <v>0.282744</v>
      </c>
      <c r="AB96" s="2781"/>
      <c r="AC96" s="1712" t="s">
        <v>214</v>
      </c>
      <c r="AD96" s="1712"/>
      <c r="AE96" s="1712"/>
      <c r="AF96" s="1712"/>
      <c r="AG96" s="1712"/>
      <c r="AH96" s="1712"/>
      <c r="AI96" s="1712"/>
      <c r="AJ96" s="1715" t="s">
        <v>198</v>
      </c>
      <c r="AK96" s="2781">
        <v>0.5</v>
      </c>
      <c r="AL96" s="2781"/>
      <c r="AM96" s="1712" t="s">
        <v>199</v>
      </c>
      <c r="AN96" s="1712"/>
      <c r="AO96" s="1712" t="s">
        <v>764</v>
      </c>
      <c r="AP96" s="1715" t="s">
        <v>201</v>
      </c>
      <c r="AQ96" s="2781">
        <f t="shared" si="10"/>
        <v>0.282744</v>
      </c>
      <c r="AR96" s="2781"/>
      <c r="AS96" s="1712" t="s">
        <v>214</v>
      </c>
      <c r="AT96" s="1712"/>
      <c r="AU96" s="1712"/>
      <c r="AV96" s="1712"/>
      <c r="AW96" s="1712"/>
      <c r="AX96" s="1712"/>
      <c r="AY96" s="1712"/>
      <c r="AZ96" s="1712"/>
      <c r="BA96" s="1715" t="s">
        <v>198</v>
      </c>
      <c r="BB96" s="2781">
        <v>0.5</v>
      </c>
      <c r="BC96" s="2781"/>
      <c r="BD96" s="1712" t="s">
        <v>199</v>
      </c>
      <c r="BE96" s="1712"/>
      <c r="BF96" s="1712" t="s">
        <v>764</v>
      </c>
      <c r="BG96" s="1715" t="s">
        <v>201</v>
      </c>
      <c r="BH96" s="2781">
        <f t="shared" si="11"/>
        <v>0.282744</v>
      </c>
      <c r="BI96" s="2781"/>
      <c r="BJ96" s="1712" t="s">
        <v>214</v>
      </c>
      <c r="BK96" s="1712"/>
      <c r="BL96" s="1712"/>
      <c r="BM96" s="1712"/>
      <c r="BN96" s="1712"/>
      <c r="BO96" s="1712"/>
      <c r="BP96" s="1712"/>
      <c r="BQ96" s="1712"/>
    </row>
    <row r="97" spans="2:69" ht="18.75" customHeight="1">
      <c r="B97" s="1715" t="s">
        <v>198</v>
      </c>
      <c r="C97" s="2781">
        <v>0.6</v>
      </c>
      <c r="D97" s="2781"/>
      <c r="E97" s="1712" t="s">
        <v>199</v>
      </c>
      <c r="F97" s="1712"/>
      <c r="G97" s="1712" t="s">
        <v>764</v>
      </c>
      <c r="H97" s="1715" t="s">
        <v>201</v>
      </c>
      <c r="I97" s="2781">
        <f t="shared" si="8"/>
        <v>0.40715135999999996</v>
      </c>
      <c r="J97" s="2781"/>
      <c r="K97" s="1712" t="s">
        <v>214</v>
      </c>
      <c r="L97" s="1712"/>
      <c r="M97" s="1712"/>
      <c r="N97" s="1712"/>
      <c r="O97" s="1712"/>
      <c r="P97" s="1712"/>
      <c r="Q97" s="1712"/>
      <c r="R97" s="1712"/>
      <c r="S97" s="1712"/>
      <c r="T97" s="1715" t="s">
        <v>198</v>
      </c>
      <c r="U97" s="2781">
        <v>0.6</v>
      </c>
      <c r="V97" s="2781"/>
      <c r="W97" s="1712" t="s">
        <v>199</v>
      </c>
      <c r="X97" s="1712"/>
      <c r="Y97" s="1712" t="s">
        <v>764</v>
      </c>
      <c r="Z97" s="1715" t="s">
        <v>201</v>
      </c>
      <c r="AA97" s="2781">
        <f t="shared" si="9"/>
        <v>0.40715135999999996</v>
      </c>
      <c r="AB97" s="2781"/>
      <c r="AC97" s="1712" t="s">
        <v>214</v>
      </c>
      <c r="AD97" s="1712"/>
      <c r="AE97" s="1712"/>
      <c r="AF97" s="1712"/>
      <c r="AG97" s="1712"/>
      <c r="AH97" s="1712"/>
      <c r="AI97" s="1712"/>
      <c r="AJ97" s="1715" t="s">
        <v>198</v>
      </c>
      <c r="AK97" s="2781">
        <v>0.6</v>
      </c>
      <c r="AL97" s="2781"/>
      <c r="AM97" s="1712" t="s">
        <v>199</v>
      </c>
      <c r="AN97" s="1712"/>
      <c r="AO97" s="1712" t="s">
        <v>764</v>
      </c>
      <c r="AP97" s="1715" t="s">
        <v>201</v>
      </c>
      <c r="AQ97" s="2781">
        <f t="shared" si="10"/>
        <v>0.40715135999999996</v>
      </c>
      <c r="AR97" s="2781"/>
      <c r="AS97" s="1712" t="s">
        <v>214</v>
      </c>
      <c r="AT97" s="1712"/>
      <c r="AU97" s="1712"/>
      <c r="AV97" s="1712"/>
      <c r="AW97" s="1712"/>
      <c r="AX97" s="1712"/>
      <c r="AY97" s="1712"/>
      <c r="AZ97" s="1712"/>
      <c r="BA97" s="1715" t="s">
        <v>198</v>
      </c>
      <c r="BB97" s="2781">
        <v>0.6</v>
      </c>
      <c r="BC97" s="2781"/>
      <c r="BD97" s="1712" t="s">
        <v>199</v>
      </c>
      <c r="BE97" s="1712"/>
      <c r="BF97" s="1712" t="s">
        <v>764</v>
      </c>
      <c r="BG97" s="1715" t="s">
        <v>201</v>
      </c>
      <c r="BH97" s="2781">
        <f t="shared" si="11"/>
        <v>0.40715135999999996</v>
      </c>
      <c r="BI97" s="2781"/>
      <c r="BJ97" s="1712" t="s">
        <v>214</v>
      </c>
      <c r="BK97" s="1712"/>
      <c r="BL97" s="1712"/>
      <c r="BM97" s="1712"/>
      <c r="BN97" s="1712"/>
      <c r="BO97" s="1712"/>
      <c r="BP97" s="1712"/>
      <c r="BQ97" s="1712"/>
    </row>
    <row r="98" spans="2:69" ht="18.75" customHeight="1">
      <c r="B98" s="1715" t="s">
        <v>198</v>
      </c>
      <c r="C98" s="2781">
        <v>0.65</v>
      </c>
      <c r="D98" s="2781"/>
      <c r="E98" s="1712" t="s">
        <v>199</v>
      </c>
      <c r="F98" s="1712"/>
      <c r="G98" s="1712" t="s">
        <v>764</v>
      </c>
      <c r="H98" s="1715" t="s">
        <v>201</v>
      </c>
      <c r="I98" s="2781">
        <f t="shared" si="8"/>
        <v>0.47783736000000004</v>
      </c>
      <c r="J98" s="2781"/>
      <c r="K98" s="1712" t="s">
        <v>214</v>
      </c>
      <c r="L98" s="1712"/>
      <c r="M98" s="1712"/>
      <c r="N98" s="1712"/>
      <c r="O98" s="1712"/>
      <c r="P98" s="1712"/>
      <c r="Q98" s="1712"/>
      <c r="R98" s="1712"/>
      <c r="S98" s="1712"/>
      <c r="T98" s="1715" t="s">
        <v>198</v>
      </c>
      <c r="U98" s="2781">
        <v>0.65</v>
      </c>
      <c r="V98" s="2781"/>
      <c r="W98" s="1712" t="s">
        <v>199</v>
      </c>
      <c r="X98" s="1712"/>
      <c r="Y98" s="1712" t="s">
        <v>764</v>
      </c>
      <c r="Z98" s="1715" t="s">
        <v>201</v>
      </c>
      <c r="AA98" s="2781">
        <f t="shared" si="9"/>
        <v>0.47783736000000004</v>
      </c>
      <c r="AB98" s="2781"/>
      <c r="AC98" s="1712" t="s">
        <v>214</v>
      </c>
      <c r="AD98" s="1712"/>
      <c r="AE98" s="1712"/>
      <c r="AF98" s="1712"/>
      <c r="AG98" s="1712"/>
      <c r="AH98" s="1712"/>
      <c r="AI98" s="1712"/>
      <c r="AJ98" s="1715" t="s">
        <v>198</v>
      </c>
      <c r="AK98" s="2781">
        <v>0.65</v>
      </c>
      <c r="AL98" s="2781"/>
      <c r="AM98" s="1712" t="s">
        <v>199</v>
      </c>
      <c r="AN98" s="1712"/>
      <c r="AO98" s="1712" t="s">
        <v>764</v>
      </c>
      <c r="AP98" s="1715" t="s">
        <v>201</v>
      </c>
      <c r="AQ98" s="2781">
        <f t="shared" si="10"/>
        <v>0.47783736000000004</v>
      </c>
      <c r="AR98" s="2781"/>
      <c r="AS98" s="1712" t="s">
        <v>214</v>
      </c>
      <c r="AT98" s="1712"/>
      <c r="AU98" s="1712"/>
      <c r="AV98" s="1712"/>
      <c r="AW98" s="1712"/>
      <c r="AX98" s="1712"/>
      <c r="AY98" s="1712"/>
      <c r="AZ98" s="1712"/>
      <c r="BA98" s="1715" t="s">
        <v>198</v>
      </c>
      <c r="BB98" s="2781">
        <v>0.65</v>
      </c>
      <c r="BC98" s="2781"/>
      <c r="BD98" s="1712" t="s">
        <v>199</v>
      </c>
      <c r="BE98" s="1712"/>
      <c r="BF98" s="1712" t="s">
        <v>764</v>
      </c>
      <c r="BG98" s="1715" t="s">
        <v>201</v>
      </c>
      <c r="BH98" s="2781">
        <f t="shared" si="11"/>
        <v>0.47783736000000004</v>
      </c>
      <c r="BI98" s="2781"/>
      <c r="BJ98" s="1712" t="s">
        <v>214</v>
      </c>
      <c r="BK98" s="1712"/>
      <c r="BL98" s="1712"/>
      <c r="BM98" s="1712"/>
      <c r="BN98" s="1712"/>
      <c r="BO98" s="1712"/>
      <c r="BP98" s="1712"/>
      <c r="BQ98" s="1712"/>
    </row>
    <row r="99" spans="2:69" ht="18.75" customHeight="1">
      <c r="B99" s="1715" t="s">
        <v>198</v>
      </c>
      <c r="C99" s="2781">
        <v>0.75</v>
      </c>
      <c r="D99" s="2781"/>
      <c r="E99" s="1712" t="s">
        <v>199</v>
      </c>
      <c r="F99" s="1712"/>
      <c r="G99" s="1712" t="s">
        <v>764</v>
      </c>
      <c r="H99" s="1715" t="s">
        <v>201</v>
      </c>
      <c r="I99" s="2781">
        <f t="shared" si="8"/>
        <v>0.63617400000000002</v>
      </c>
      <c r="J99" s="2781"/>
      <c r="K99" s="1712" t="s">
        <v>214</v>
      </c>
      <c r="L99" s="1712"/>
      <c r="M99" s="1712"/>
      <c r="N99" s="1712"/>
      <c r="O99" s="1712"/>
      <c r="P99" s="1712"/>
      <c r="Q99" s="1712"/>
      <c r="R99" s="1712"/>
      <c r="S99" s="1712"/>
      <c r="T99" s="1715" t="s">
        <v>198</v>
      </c>
      <c r="U99" s="2781">
        <v>0.75</v>
      </c>
      <c r="V99" s="2781"/>
      <c r="W99" s="1712" t="s">
        <v>199</v>
      </c>
      <c r="X99" s="1712"/>
      <c r="Y99" s="1712" t="s">
        <v>764</v>
      </c>
      <c r="Z99" s="1715" t="s">
        <v>201</v>
      </c>
      <c r="AA99" s="2781">
        <f t="shared" si="9"/>
        <v>0.63617400000000002</v>
      </c>
      <c r="AB99" s="2781"/>
      <c r="AC99" s="1712" t="s">
        <v>214</v>
      </c>
      <c r="AD99" s="1712"/>
      <c r="AE99" s="1712"/>
      <c r="AF99" s="1712"/>
      <c r="AG99" s="1712"/>
      <c r="AH99" s="1712"/>
      <c r="AI99" s="1712"/>
      <c r="AJ99" s="1715" t="s">
        <v>198</v>
      </c>
      <c r="AK99" s="2781">
        <v>0.75</v>
      </c>
      <c r="AL99" s="2781"/>
      <c r="AM99" s="1712" t="s">
        <v>199</v>
      </c>
      <c r="AN99" s="1712"/>
      <c r="AO99" s="1712" t="s">
        <v>764</v>
      </c>
      <c r="AP99" s="1715" t="s">
        <v>201</v>
      </c>
      <c r="AQ99" s="2781">
        <f t="shared" si="10"/>
        <v>0.63617400000000002</v>
      </c>
      <c r="AR99" s="2781"/>
      <c r="AS99" s="1712" t="s">
        <v>214</v>
      </c>
      <c r="AT99" s="1712"/>
      <c r="AU99" s="1712"/>
      <c r="AV99" s="1712"/>
      <c r="AW99" s="1712"/>
      <c r="AX99" s="1712"/>
      <c r="AY99" s="1712"/>
      <c r="AZ99" s="1712"/>
      <c r="BA99" s="1715" t="s">
        <v>198</v>
      </c>
      <c r="BB99" s="2781">
        <v>0.75</v>
      </c>
      <c r="BC99" s="2781"/>
      <c r="BD99" s="1712" t="s">
        <v>199</v>
      </c>
      <c r="BE99" s="1712"/>
      <c r="BF99" s="1712" t="s">
        <v>764</v>
      </c>
      <c r="BG99" s="1715" t="s">
        <v>201</v>
      </c>
      <c r="BH99" s="2781">
        <f t="shared" si="11"/>
        <v>0.63617400000000002</v>
      </c>
      <c r="BI99" s="2781"/>
      <c r="BJ99" s="1712" t="s">
        <v>214</v>
      </c>
      <c r="BK99" s="1712"/>
      <c r="BL99" s="1712"/>
      <c r="BM99" s="1712"/>
      <c r="BN99" s="1712"/>
      <c r="BO99" s="1712"/>
      <c r="BP99" s="1712"/>
      <c r="BQ99" s="1712"/>
    </row>
    <row r="100" spans="2:69" ht="18.75" customHeight="1">
      <c r="B100" s="1715" t="s">
        <v>198</v>
      </c>
      <c r="C100" s="2781">
        <v>0.8</v>
      </c>
      <c r="D100" s="2781"/>
      <c r="E100" s="1712" t="s">
        <v>199</v>
      </c>
      <c r="F100" s="1712"/>
      <c r="G100" s="1712" t="s">
        <v>764</v>
      </c>
      <c r="H100" s="1715" t="s">
        <v>201</v>
      </c>
      <c r="I100" s="2781">
        <f t="shared" si="8"/>
        <v>0.72382464000000013</v>
      </c>
      <c r="J100" s="2781"/>
      <c r="K100" s="1712" t="s">
        <v>214</v>
      </c>
      <c r="L100" s="1712"/>
      <c r="M100" s="1712"/>
      <c r="N100" s="1712"/>
      <c r="O100" s="1712"/>
      <c r="P100" s="1712"/>
      <c r="Q100" s="1712"/>
      <c r="R100" s="1712"/>
      <c r="S100" s="1712"/>
      <c r="T100" s="1715" t="s">
        <v>198</v>
      </c>
      <c r="U100" s="2781">
        <v>0.8</v>
      </c>
      <c r="V100" s="2781"/>
      <c r="W100" s="1712" t="s">
        <v>199</v>
      </c>
      <c r="X100" s="1712"/>
      <c r="Y100" s="1712" t="s">
        <v>764</v>
      </c>
      <c r="Z100" s="1715" t="s">
        <v>201</v>
      </c>
      <c r="AA100" s="2781">
        <f t="shared" si="9"/>
        <v>0.72382464000000013</v>
      </c>
      <c r="AB100" s="2781"/>
      <c r="AC100" s="1712" t="s">
        <v>214</v>
      </c>
      <c r="AD100" s="1712"/>
      <c r="AE100" s="1712"/>
      <c r="AF100" s="1712"/>
      <c r="AG100" s="1712"/>
      <c r="AH100" s="1712"/>
      <c r="AI100" s="1712"/>
      <c r="AJ100" s="1715" t="s">
        <v>198</v>
      </c>
      <c r="AK100" s="2781">
        <v>0.8</v>
      </c>
      <c r="AL100" s="2781"/>
      <c r="AM100" s="1712" t="s">
        <v>199</v>
      </c>
      <c r="AN100" s="1712"/>
      <c r="AO100" s="1712" t="s">
        <v>764</v>
      </c>
      <c r="AP100" s="1715" t="s">
        <v>201</v>
      </c>
      <c r="AQ100" s="2781">
        <f t="shared" si="10"/>
        <v>0.72382464000000013</v>
      </c>
      <c r="AR100" s="2781"/>
      <c r="AS100" s="1712" t="s">
        <v>214</v>
      </c>
      <c r="AT100" s="1712"/>
      <c r="AU100" s="1712"/>
      <c r="AV100" s="1712"/>
      <c r="AW100" s="1712"/>
      <c r="AX100" s="1712"/>
      <c r="AY100" s="1712"/>
      <c r="AZ100" s="1712"/>
      <c r="BA100" s="1715" t="s">
        <v>198</v>
      </c>
      <c r="BB100" s="2781">
        <v>0.8</v>
      </c>
      <c r="BC100" s="2781"/>
      <c r="BD100" s="1712" t="s">
        <v>199</v>
      </c>
      <c r="BE100" s="1712"/>
      <c r="BF100" s="1712" t="s">
        <v>764</v>
      </c>
      <c r="BG100" s="1715" t="s">
        <v>201</v>
      </c>
      <c r="BH100" s="2781">
        <f t="shared" si="11"/>
        <v>0.72382464000000013</v>
      </c>
      <c r="BI100" s="2781"/>
      <c r="BJ100" s="1712" t="s">
        <v>214</v>
      </c>
      <c r="BK100" s="1712"/>
      <c r="BL100" s="1712"/>
      <c r="BM100" s="1712"/>
      <c r="BN100" s="1712"/>
      <c r="BO100" s="1712"/>
      <c r="BP100" s="1712"/>
      <c r="BQ100" s="1712"/>
    </row>
    <row r="101" spans="2:69" ht="18.75" customHeight="1">
      <c r="B101" s="1715" t="s">
        <v>198</v>
      </c>
      <c r="C101" s="2781">
        <v>1</v>
      </c>
      <c r="D101" s="2781"/>
      <c r="E101" s="1712" t="s">
        <v>199</v>
      </c>
      <c r="F101" s="1712"/>
      <c r="G101" s="1712" t="s">
        <v>764</v>
      </c>
      <c r="H101" s="1715" t="s">
        <v>201</v>
      </c>
      <c r="I101" s="2781">
        <f t="shared" si="8"/>
        <v>1.130976</v>
      </c>
      <c r="J101" s="2781"/>
      <c r="K101" s="1712" t="s">
        <v>214</v>
      </c>
      <c r="L101" s="1712"/>
      <c r="M101" s="1712"/>
      <c r="N101" s="1712"/>
      <c r="O101" s="1712"/>
      <c r="P101" s="1712"/>
      <c r="Q101" s="1712"/>
      <c r="R101" s="1712"/>
      <c r="S101" s="1712"/>
      <c r="T101" s="1715" t="s">
        <v>198</v>
      </c>
      <c r="U101" s="2781">
        <v>1</v>
      </c>
      <c r="V101" s="2781"/>
      <c r="W101" s="1712" t="s">
        <v>199</v>
      </c>
      <c r="X101" s="1712"/>
      <c r="Y101" s="1712" t="s">
        <v>764</v>
      </c>
      <c r="Z101" s="1715" t="s">
        <v>201</v>
      </c>
      <c r="AA101" s="2781">
        <f t="shared" si="9"/>
        <v>1.130976</v>
      </c>
      <c r="AB101" s="2781"/>
      <c r="AC101" s="1712" t="s">
        <v>214</v>
      </c>
      <c r="AD101" s="1712"/>
      <c r="AE101" s="1712"/>
      <c r="AF101" s="1712"/>
      <c r="AG101" s="1712"/>
      <c r="AH101" s="1712"/>
      <c r="AI101" s="1712"/>
      <c r="AJ101" s="1715" t="s">
        <v>198</v>
      </c>
      <c r="AK101" s="2781">
        <v>1</v>
      </c>
      <c r="AL101" s="2781"/>
      <c r="AM101" s="1712" t="s">
        <v>199</v>
      </c>
      <c r="AN101" s="1712"/>
      <c r="AO101" s="1712" t="s">
        <v>764</v>
      </c>
      <c r="AP101" s="1715" t="s">
        <v>201</v>
      </c>
      <c r="AQ101" s="2781">
        <f t="shared" si="10"/>
        <v>1.130976</v>
      </c>
      <c r="AR101" s="2781"/>
      <c r="AS101" s="1712" t="s">
        <v>214</v>
      </c>
      <c r="AT101" s="1712"/>
      <c r="AU101" s="1712"/>
      <c r="AV101" s="1712"/>
      <c r="AW101" s="1712"/>
      <c r="AX101" s="1712"/>
      <c r="AY101" s="1712"/>
      <c r="AZ101" s="1712"/>
      <c r="BA101" s="1715" t="s">
        <v>198</v>
      </c>
      <c r="BB101" s="2781">
        <v>1</v>
      </c>
      <c r="BC101" s="2781"/>
      <c r="BD101" s="1712" t="s">
        <v>199</v>
      </c>
      <c r="BE101" s="1712"/>
      <c r="BF101" s="1712" t="s">
        <v>764</v>
      </c>
      <c r="BG101" s="1715" t="s">
        <v>201</v>
      </c>
      <c r="BH101" s="2781">
        <f t="shared" si="11"/>
        <v>1.130976</v>
      </c>
      <c r="BI101" s="2781"/>
      <c r="BJ101" s="1712" t="s">
        <v>214</v>
      </c>
      <c r="BK101" s="1712"/>
      <c r="BL101" s="1712"/>
      <c r="BM101" s="1712"/>
      <c r="BN101" s="1712"/>
      <c r="BO101" s="1712"/>
      <c r="BP101" s="1712"/>
      <c r="BQ101" s="1712"/>
    </row>
    <row r="102" spans="2:69" ht="18.75" customHeight="1">
      <c r="B102" s="1715" t="s">
        <v>198</v>
      </c>
      <c r="C102" s="2781">
        <v>1.2</v>
      </c>
      <c r="D102" s="2781"/>
      <c r="E102" s="1712" t="s">
        <v>199</v>
      </c>
      <c r="F102" s="1712"/>
      <c r="G102" s="1712" t="s">
        <v>764</v>
      </c>
      <c r="H102" s="1715" t="s">
        <v>201</v>
      </c>
      <c r="I102" s="2781">
        <f t="shared" si="8"/>
        <v>1.6286054399999998</v>
      </c>
      <c r="J102" s="2781"/>
      <c r="K102" s="1712" t="s">
        <v>214</v>
      </c>
      <c r="L102" s="1712"/>
      <c r="M102" s="1712"/>
      <c r="N102" s="1712"/>
      <c r="O102" s="1712"/>
      <c r="P102" s="1712"/>
      <c r="Q102" s="1712"/>
      <c r="R102" s="1712"/>
      <c r="S102" s="1712"/>
      <c r="T102" s="1715" t="s">
        <v>198</v>
      </c>
      <c r="U102" s="2781">
        <v>1.2</v>
      </c>
      <c r="V102" s="2781"/>
      <c r="W102" s="1712" t="s">
        <v>199</v>
      </c>
      <c r="X102" s="1712"/>
      <c r="Y102" s="1712" t="s">
        <v>764</v>
      </c>
      <c r="Z102" s="1715" t="s">
        <v>201</v>
      </c>
      <c r="AA102" s="2781">
        <f t="shared" si="9"/>
        <v>1.6286054399999998</v>
      </c>
      <c r="AB102" s="2781"/>
      <c r="AC102" s="1712" t="s">
        <v>214</v>
      </c>
      <c r="AD102" s="1712"/>
      <c r="AE102" s="1712"/>
      <c r="AF102" s="1712"/>
      <c r="AG102" s="1712"/>
      <c r="AH102" s="1712"/>
      <c r="AI102" s="1712"/>
      <c r="AJ102" s="1715" t="s">
        <v>198</v>
      </c>
      <c r="AK102" s="2781">
        <v>1.2</v>
      </c>
      <c r="AL102" s="2781"/>
      <c r="AM102" s="1712" t="s">
        <v>199</v>
      </c>
      <c r="AN102" s="1712"/>
      <c r="AO102" s="1712" t="s">
        <v>764</v>
      </c>
      <c r="AP102" s="1715" t="s">
        <v>201</v>
      </c>
      <c r="AQ102" s="2781">
        <f t="shared" si="10"/>
        <v>1.6286054399999998</v>
      </c>
      <c r="AR102" s="2781"/>
      <c r="AS102" s="1712" t="s">
        <v>214</v>
      </c>
      <c r="AT102" s="1712"/>
      <c r="AU102" s="1712"/>
      <c r="AV102" s="1712"/>
      <c r="AW102" s="1712"/>
      <c r="AX102" s="1712"/>
      <c r="AY102" s="1712"/>
      <c r="AZ102" s="1712"/>
      <c r="BA102" s="1715" t="s">
        <v>198</v>
      </c>
      <c r="BB102" s="2781">
        <v>1.2</v>
      </c>
      <c r="BC102" s="2781"/>
      <c r="BD102" s="1712" t="s">
        <v>199</v>
      </c>
      <c r="BE102" s="1712"/>
      <c r="BF102" s="1712" t="s">
        <v>764</v>
      </c>
      <c r="BG102" s="1715" t="s">
        <v>201</v>
      </c>
      <c r="BH102" s="2781">
        <f t="shared" si="11"/>
        <v>1.6286054399999998</v>
      </c>
      <c r="BI102" s="2781"/>
      <c r="BJ102" s="1712" t="s">
        <v>214</v>
      </c>
      <c r="BK102" s="1712"/>
      <c r="BL102" s="1712"/>
      <c r="BM102" s="1712"/>
      <c r="BN102" s="1712"/>
      <c r="BO102" s="1712"/>
      <c r="BP102" s="1712"/>
      <c r="BQ102" s="1712"/>
    </row>
    <row r="103" spans="2:69" ht="15.75">
      <c r="B103" s="1715" t="s">
        <v>198</v>
      </c>
      <c r="C103" s="2781">
        <v>1.5</v>
      </c>
      <c r="D103" s="2781"/>
      <c r="E103" s="1712" t="s">
        <v>199</v>
      </c>
      <c r="F103" s="1712"/>
      <c r="G103" s="1712" t="s">
        <v>764</v>
      </c>
      <c r="H103" s="1715" t="s">
        <v>201</v>
      </c>
      <c r="I103" s="2781">
        <f t="shared" si="8"/>
        <v>2.5446960000000001</v>
      </c>
      <c r="J103" s="2781"/>
      <c r="K103" s="1712" t="s">
        <v>214</v>
      </c>
      <c r="L103" s="1712"/>
      <c r="M103" s="1712"/>
      <c r="N103" s="1712"/>
      <c r="O103" s="1712"/>
      <c r="P103" s="1712"/>
      <c r="Q103" s="1712"/>
      <c r="R103" s="1712"/>
      <c r="S103" s="1712"/>
      <c r="T103" s="1715" t="s">
        <v>198</v>
      </c>
      <c r="U103" s="2781">
        <v>1.5</v>
      </c>
      <c r="V103" s="2781"/>
      <c r="W103" s="1712" t="s">
        <v>199</v>
      </c>
      <c r="X103" s="1712"/>
      <c r="Y103" s="1712" t="s">
        <v>764</v>
      </c>
      <c r="Z103" s="1715" t="s">
        <v>201</v>
      </c>
      <c r="AA103" s="2781">
        <f t="shared" si="9"/>
        <v>2.5446960000000001</v>
      </c>
      <c r="AB103" s="2781"/>
      <c r="AC103" s="1712" t="s">
        <v>214</v>
      </c>
      <c r="AD103" s="1712"/>
      <c r="AE103" s="1712"/>
      <c r="AF103" s="1712"/>
      <c r="AG103" s="1712"/>
      <c r="AH103" s="1712"/>
      <c r="AI103" s="1712"/>
      <c r="AJ103" s="1715" t="s">
        <v>198</v>
      </c>
      <c r="AK103" s="2781">
        <v>1.5</v>
      </c>
      <c r="AL103" s="2781"/>
      <c r="AM103" s="1712" t="s">
        <v>199</v>
      </c>
      <c r="AN103" s="1712"/>
      <c r="AO103" s="1712" t="s">
        <v>764</v>
      </c>
      <c r="AP103" s="1715" t="s">
        <v>201</v>
      </c>
      <c r="AQ103" s="2781">
        <f t="shared" si="10"/>
        <v>2.5446960000000001</v>
      </c>
      <c r="AR103" s="2781"/>
      <c r="AS103" s="1712" t="s">
        <v>214</v>
      </c>
      <c r="AT103" s="1712"/>
      <c r="AU103" s="1712"/>
      <c r="AV103" s="1712"/>
      <c r="AW103" s="1712"/>
      <c r="AX103" s="1712"/>
      <c r="AY103" s="1712"/>
      <c r="AZ103" s="1712"/>
      <c r="BA103" s="1715" t="s">
        <v>198</v>
      </c>
      <c r="BB103" s="2781">
        <v>1.5</v>
      </c>
      <c r="BC103" s="2781"/>
      <c r="BD103" s="1712" t="s">
        <v>199</v>
      </c>
      <c r="BE103" s="1712"/>
      <c r="BF103" s="1712" t="s">
        <v>764</v>
      </c>
      <c r="BG103" s="1715" t="s">
        <v>201</v>
      </c>
      <c r="BH103" s="2781">
        <f t="shared" si="11"/>
        <v>2.5446960000000001</v>
      </c>
      <c r="BI103" s="2781"/>
      <c r="BJ103" s="1712" t="s">
        <v>214</v>
      </c>
      <c r="BK103" s="1712"/>
      <c r="BL103" s="1712"/>
      <c r="BM103" s="1712"/>
      <c r="BN103" s="1712"/>
      <c r="BO103" s="1712"/>
      <c r="BP103" s="1712"/>
      <c r="BQ103" s="1712"/>
    </row>
    <row r="104" spans="2:69" ht="18.75" customHeight="1">
      <c r="B104" s="1715" t="s">
        <v>198</v>
      </c>
      <c r="C104" s="2781">
        <v>2</v>
      </c>
      <c r="D104" s="2781"/>
      <c r="E104" s="1712" t="s">
        <v>199</v>
      </c>
      <c r="F104" s="1712"/>
      <c r="G104" s="1712" t="s">
        <v>764</v>
      </c>
      <c r="H104" s="1715" t="s">
        <v>201</v>
      </c>
      <c r="I104" s="2781">
        <f t="shared" si="8"/>
        <v>4.5239039999999999</v>
      </c>
      <c r="J104" s="2781"/>
      <c r="K104" s="1712" t="s">
        <v>214</v>
      </c>
      <c r="L104" s="1712"/>
      <c r="M104" s="1712"/>
      <c r="N104" s="1712"/>
      <c r="O104" s="1712"/>
      <c r="P104" s="1712"/>
      <c r="Q104" s="1712"/>
      <c r="R104" s="1712"/>
      <c r="S104" s="1712"/>
      <c r="T104" s="1715" t="s">
        <v>198</v>
      </c>
      <c r="U104" s="2781">
        <v>2</v>
      </c>
      <c r="V104" s="2781"/>
      <c r="W104" s="1712" t="s">
        <v>199</v>
      </c>
      <c r="X104" s="1712"/>
      <c r="Y104" s="1712" t="s">
        <v>764</v>
      </c>
      <c r="Z104" s="1715" t="s">
        <v>201</v>
      </c>
      <c r="AA104" s="2781">
        <f t="shared" si="9"/>
        <v>4.5239039999999999</v>
      </c>
      <c r="AB104" s="2781"/>
      <c r="AC104" s="1712" t="s">
        <v>214</v>
      </c>
      <c r="AD104" s="1712"/>
      <c r="AE104" s="1712"/>
      <c r="AF104" s="1712"/>
      <c r="AG104" s="1712"/>
      <c r="AH104" s="1712"/>
      <c r="AI104" s="1712"/>
      <c r="AJ104" s="1715" t="s">
        <v>198</v>
      </c>
      <c r="AK104" s="2781">
        <v>2</v>
      </c>
      <c r="AL104" s="2781"/>
      <c r="AM104" s="1712" t="s">
        <v>199</v>
      </c>
      <c r="AN104" s="1712"/>
      <c r="AO104" s="1712" t="s">
        <v>764</v>
      </c>
      <c r="AP104" s="1715" t="s">
        <v>201</v>
      </c>
      <c r="AQ104" s="2781">
        <f t="shared" si="10"/>
        <v>4.5239039999999999</v>
      </c>
      <c r="AR104" s="2781"/>
      <c r="AS104" s="1712" t="s">
        <v>214</v>
      </c>
      <c r="AT104" s="1712"/>
      <c r="AU104" s="1712"/>
      <c r="AV104" s="1712"/>
      <c r="AW104" s="1712"/>
      <c r="AX104" s="1712"/>
      <c r="AY104" s="1712"/>
      <c r="AZ104" s="1712"/>
      <c r="BA104" s="1715" t="s">
        <v>198</v>
      </c>
      <c r="BB104" s="2781">
        <v>2</v>
      </c>
      <c r="BC104" s="2781"/>
      <c r="BD104" s="1712" t="s">
        <v>199</v>
      </c>
      <c r="BE104" s="1712"/>
      <c r="BF104" s="1712" t="s">
        <v>764</v>
      </c>
      <c r="BG104" s="1715" t="s">
        <v>201</v>
      </c>
      <c r="BH104" s="2781">
        <f t="shared" si="11"/>
        <v>4.5239039999999999</v>
      </c>
      <c r="BI104" s="2781"/>
      <c r="BJ104" s="1712" t="s">
        <v>214</v>
      </c>
      <c r="BK104" s="1712"/>
      <c r="BL104" s="1712"/>
      <c r="BM104" s="1712"/>
      <c r="BN104" s="1712"/>
      <c r="BO104" s="1712"/>
      <c r="BP104" s="1712"/>
      <c r="BQ104" s="1712"/>
    </row>
    <row r="105" spans="2:69" ht="18.75" customHeight="1">
      <c r="B105" s="1715" t="s">
        <v>198</v>
      </c>
      <c r="C105" s="2781">
        <v>2.5</v>
      </c>
      <c r="D105" s="2781"/>
      <c r="E105" s="1712" t="s">
        <v>199</v>
      </c>
      <c r="F105" s="1712"/>
      <c r="G105" s="1712" t="s">
        <v>764</v>
      </c>
      <c r="H105" s="1715" t="s">
        <v>201</v>
      </c>
      <c r="I105" s="2781">
        <f t="shared" si="8"/>
        <v>7.0686</v>
      </c>
      <c r="J105" s="2781"/>
      <c r="K105" s="1712" t="s">
        <v>214</v>
      </c>
      <c r="L105" s="1712"/>
      <c r="M105" s="1712"/>
      <c r="N105" s="1712"/>
      <c r="O105" s="1712"/>
      <c r="P105" s="1712"/>
      <c r="Q105" s="1712"/>
      <c r="R105" s="1712"/>
      <c r="S105" s="1712"/>
      <c r="T105" s="1715" t="s">
        <v>198</v>
      </c>
      <c r="U105" s="2781">
        <v>2.5</v>
      </c>
      <c r="V105" s="2781"/>
      <c r="W105" s="1712" t="s">
        <v>199</v>
      </c>
      <c r="X105" s="1712"/>
      <c r="Y105" s="1712" t="s">
        <v>764</v>
      </c>
      <c r="Z105" s="1715" t="s">
        <v>201</v>
      </c>
      <c r="AA105" s="2781">
        <f t="shared" si="9"/>
        <v>7.0686</v>
      </c>
      <c r="AB105" s="2781"/>
      <c r="AC105" s="1712" t="s">
        <v>214</v>
      </c>
      <c r="AD105" s="1712"/>
      <c r="AE105" s="1712"/>
      <c r="AF105" s="1712"/>
      <c r="AG105" s="1712"/>
      <c r="AH105" s="1712"/>
      <c r="AI105" s="1712"/>
      <c r="AJ105" s="1715" t="s">
        <v>198</v>
      </c>
      <c r="AK105" s="2781">
        <v>2.5</v>
      </c>
      <c r="AL105" s="2781"/>
      <c r="AM105" s="1712" t="s">
        <v>199</v>
      </c>
      <c r="AN105" s="1712"/>
      <c r="AO105" s="1712" t="s">
        <v>764</v>
      </c>
      <c r="AP105" s="1715" t="s">
        <v>201</v>
      </c>
      <c r="AQ105" s="2781">
        <f t="shared" si="10"/>
        <v>7.0686</v>
      </c>
      <c r="AR105" s="2781"/>
      <c r="AS105" s="1712" t="s">
        <v>214</v>
      </c>
      <c r="AT105" s="1712"/>
      <c r="AU105" s="1712"/>
      <c r="AV105" s="1712"/>
      <c r="AW105" s="1712"/>
      <c r="AX105" s="1712"/>
      <c r="AY105" s="1712"/>
      <c r="AZ105" s="1712"/>
      <c r="BA105" s="1715" t="s">
        <v>198</v>
      </c>
      <c r="BB105" s="2781">
        <v>2.5</v>
      </c>
      <c r="BC105" s="2781"/>
      <c r="BD105" s="1712" t="s">
        <v>199</v>
      </c>
      <c r="BE105" s="1712"/>
      <c r="BF105" s="1712" t="s">
        <v>764</v>
      </c>
      <c r="BG105" s="1715" t="s">
        <v>201</v>
      </c>
      <c r="BH105" s="2781">
        <f t="shared" si="11"/>
        <v>7.0686</v>
      </c>
      <c r="BI105" s="2781"/>
      <c r="BJ105" s="1712" t="s">
        <v>214</v>
      </c>
      <c r="BK105" s="1712"/>
      <c r="BL105" s="1712"/>
      <c r="BM105" s="1712"/>
      <c r="BN105" s="1712"/>
      <c r="BO105" s="1712"/>
      <c r="BP105" s="1712"/>
      <c r="BQ105" s="1712"/>
    </row>
    <row r="106" spans="2:69" ht="18.75" customHeight="1">
      <c r="B106" s="1715" t="s">
        <v>198</v>
      </c>
      <c r="C106" s="2781">
        <v>3</v>
      </c>
      <c r="D106" s="2781"/>
      <c r="E106" s="1712" t="s">
        <v>199</v>
      </c>
      <c r="F106" s="1712"/>
      <c r="G106" s="1712" t="s">
        <v>764</v>
      </c>
      <c r="H106" s="1715" t="s">
        <v>201</v>
      </c>
      <c r="I106" s="2781">
        <f t="shared" si="8"/>
        <v>10.178784</v>
      </c>
      <c r="J106" s="2781"/>
      <c r="K106" s="1712" t="s">
        <v>214</v>
      </c>
      <c r="L106" s="1712"/>
      <c r="M106" s="1712"/>
      <c r="N106" s="1712"/>
      <c r="O106" s="1712"/>
      <c r="P106" s="1712"/>
      <c r="Q106" s="1712"/>
      <c r="R106" s="1712"/>
      <c r="S106" s="1712"/>
      <c r="T106" s="1715" t="s">
        <v>198</v>
      </c>
      <c r="U106" s="2781">
        <v>3</v>
      </c>
      <c r="V106" s="2781"/>
      <c r="W106" s="1712" t="s">
        <v>199</v>
      </c>
      <c r="X106" s="1712"/>
      <c r="Y106" s="1712" t="s">
        <v>764</v>
      </c>
      <c r="Z106" s="1715" t="s">
        <v>201</v>
      </c>
      <c r="AA106" s="2781">
        <f t="shared" si="9"/>
        <v>10.178784</v>
      </c>
      <c r="AB106" s="2781"/>
      <c r="AC106" s="1712" t="s">
        <v>214</v>
      </c>
      <c r="AD106" s="1712"/>
      <c r="AE106" s="1712"/>
      <c r="AF106" s="1712"/>
      <c r="AG106" s="1712"/>
      <c r="AH106" s="1712"/>
      <c r="AI106" s="1712"/>
      <c r="AJ106" s="1715" t="s">
        <v>198</v>
      </c>
      <c r="AK106" s="2781">
        <v>3</v>
      </c>
      <c r="AL106" s="2781"/>
      <c r="AM106" s="1712" t="s">
        <v>199</v>
      </c>
      <c r="AN106" s="1712"/>
      <c r="AO106" s="1712" t="s">
        <v>764</v>
      </c>
      <c r="AP106" s="1715" t="s">
        <v>201</v>
      </c>
      <c r="AQ106" s="2781">
        <f t="shared" si="10"/>
        <v>10.178784</v>
      </c>
      <c r="AR106" s="2781"/>
      <c r="AS106" s="1712" t="s">
        <v>214</v>
      </c>
      <c r="AT106" s="1712"/>
      <c r="AU106" s="1712"/>
      <c r="AV106" s="1712"/>
      <c r="AW106" s="1712"/>
      <c r="AX106" s="1712"/>
      <c r="AY106" s="1712"/>
      <c r="AZ106" s="1712"/>
      <c r="BA106" s="1715" t="s">
        <v>198</v>
      </c>
      <c r="BB106" s="2781">
        <v>3</v>
      </c>
      <c r="BC106" s="2781"/>
      <c r="BD106" s="1712" t="s">
        <v>199</v>
      </c>
      <c r="BE106" s="1712"/>
      <c r="BF106" s="1712" t="s">
        <v>764</v>
      </c>
      <c r="BG106" s="1715" t="s">
        <v>201</v>
      </c>
      <c r="BH106" s="2781">
        <f t="shared" si="11"/>
        <v>10.178784</v>
      </c>
      <c r="BI106" s="2781"/>
      <c r="BJ106" s="1712" t="s">
        <v>214</v>
      </c>
      <c r="BK106" s="1712"/>
      <c r="BL106" s="1712"/>
      <c r="BM106" s="1712"/>
      <c r="BN106" s="1712"/>
      <c r="BO106" s="1712"/>
      <c r="BP106" s="1712"/>
      <c r="BQ106" s="1712"/>
    </row>
    <row r="107" spans="2:69">
      <c r="B107" s="1712"/>
      <c r="C107" s="1712"/>
      <c r="D107" s="1712"/>
      <c r="E107" s="1712"/>
      <c r="F107" s="1712"/>
      <c r="G107" s="1712"/>
      <c r="H107" s="1712"/>
      <c r="I107" s="1712"/>
      <c r="J107" s="1712"/>
      <c r="K107" s="1712"/>
      <c r="L107" s="1712"/>
      <c r="M107" s="1712"/>
      <c r="N107" s="1712"/>
      <c r="O107" s="1712"/>
      <c r="P107" s="1712"/>
      <c r="Q107" s="1712"/>
      <c r="R107" s="1712"/>
      <c r="S107" s="1712"/>
      <c r="T107" s="1712"/>
      <c r="U107" s="1712"/>
      <c r="V107" s="1712"/>
      <c r="W107" s="1712"/>
      <c r="X107" s="1712"/>
      <c r="Y107" s="1712"/>
      <c r="Z107" s="1712"/>
      <c r="AA107" s="1712"/>
      <c r="AB107" s="1712"/>
      <c r="AC107" s="1712"/>
      <c r="AD107" s="1712"/>
      <c r="AE107" s="1712"/>
      <c r="AF107" s="1712"/>
      <c r="AG107" s="1712"/>
      <c r="AH107" s="1712"/>
      <c r="AI107" s="1712"/>
      <c r="AJ107" s="1712"/>
      <c r="AK107" s="1712"/>
      <c r="AL107" s="1712"/>
      <c r="AM107" s="1712"/>
      <c r="AN107" s="1712"/>
      <c r="AO107" s="1712"/>
      <c r="AP107" s="1712"/>
      <c r="AQ107" s="1712"/>
      <c r="AR107" s="1712"/>
      <c r="AS107" s="1712"/>
      <c r="AT107" s="1712"/>
      <c r="AU107" s="1712"/>
      <c r="AV107" s="1712"/>
      <c r="AW107" s="1712"/>
      <c r="AX107" s="1712"/>
      <c r="AY107" s="1712"/>
      <c r="AZ107" s="1712"/>
      <c r="BA107" s="1712"/>
      <c r="BB107" s="1712"/>
      <c r="BC107" s="1712"/>
      <c r="BD107" s="1712"/>
      <c r="BE107" s="1712"/>
      <c r="BF107" s="1712"/>
      <c r="BG107" s="1712"/>
      <c r="BH107" s="1712"/>
      <c r="BI107" s="1712"/>
      <c r="BJ107" s="1712"/>
      <c r="BK107" s="1712"/>
      <c r="BL107" s="1712"/>
      <c r="BM107" s="1712"/>
      <c r="BN107" s="1712"/>
      <c r="BO107" s="1712"/>
      <c r="BP107" s="1712"/>
      <c r="BQ107" s="1712"/>
    </row>
    <row r="108" spans="2:69" ht="15.75">
      <c r="B108" s="1727" t="s">
        <v>765</v>
      </c>
      <c r="C108" s="1712"/>
      <c r="D108" s="1712"/>
      <c r="E108" s="1712"/>
      <c r="F108" s="1712"/>
      <c r="G108" s="1712"/>
      <c r="H108" s="1712"/>
      <c r="I108" s="1712"/>
      <c r="J108" s="1712"/>
      <c r="K108" s="1712"/>
      <c r="L108" s="1712"/>
      <c r="M108" s="1712"/>
      <c r="N108" s="1712"/>
      <c r="O108" s="1712"/>
      <c r="P108" s="1712"/>
      <c r="Q108" s="1712"/>
      <c r="R108" s="1712"/>
      <c r="S108" s="1712"/>
      <c r="T108" s="1727" t="s">
        <v>765</v>
      </c>
      <c r="U108" s="1712"/>
      <c r="V108" s="1712"/>
      <c r="W108" s="1712"/>
      <c r="X108" s="1712"/>
      <c r="Y108" s="1712"/>
      <c r="Z108" s="1712"/>
      <c r="AA108" s="1712"/>
      <c r="AB108" s="1712"/>
      <c r="AC108" s="1712"/>
      <c r="AD108" s="1712"/>
      <c r="AE108" s="1712"/>
      <c r="AF108" s="1712"/>
      <c r="AG108" s="1712"/>
      <c r="AH108" s="1712"/>
      <c r="AI108" s="1712"/>
      <c r="AJ108" s="1727" t="s">
        <v>765</v>
      </c>
      <c r="AK108" s="1712"/>
      <c r="AL108" s="1712"/>
      <c r="AM108" s="1712"/>
      <c r="AN108" s="1712"/>
      <c r="AO108" s="1712"/>
      <c r="AP108" s="1712"/>
      <c r="AQ108" s="1712"/>
      <c r="AR108" s="1712"/>
      <c r="AS108" s="1712"/>
      <c r="AT108" s="1712"/>
      <c r="AU108" s="1712"/>
      <c r="AV108" s="1712"/>
      <c r="AW108" s="1712"/>
      <c r="AX108" s="1712"/>
      <c r="AY108" s="1712"/>
      <c r="AZ108" s="1712"/>
      <c r="BA108" s="1727" t="s">
        <v>765</v>
      </c>
      <c r="BB108" s="1712"/>
      <c r="BC108" s="1712"/>
      <c r="BD108" s="1712"/>
      <c r="BE108" s="1712"/>
      <c r="BF108" s="1712"/>
      <c r="BG108" s="1712"/>
      <c r="BH108" s="1712"/>
      <c r="BI108" s="1712"/>
      <c r="BJ108" s="1712"/>
      <c r="BK108" s="1712"/>
      <c r="BL108" s="1712"/>
      <c r="BM108" s="1712"/>
      <c r="BN108" s="1712"/>
      <c r="BO108" s="1712"/>
      <c r="BP108" s="1712"/>
      <c r="BQ108" s="1712"/>
    </row>
    <row r="109" spans="2:69">
      <c r="B109" s="1712"/>
      <c r="C109" s="1712"/>
      <c r="D109" s="1712"/>
      <c r="E109" s="1712"/>
      <c r="F109" s="1712"/>
      <c r="G109" s="1712"/>
      <c r="H109" s="1712"/>
      <c r="I109" s="1712"/>
      <c r="J109" s="1712"/>
      <c r="K109" s="1712"/>
      <c r="L109" s="1712"/>
      <c r="M109" s="1712"/>
      <c r="N109" s="1712"/>
      <c r="O109" s="1712"/>
      <c r="P109" s="1712"/>
      <c r="Q109" s="1712"/>
      <c r="R109" s="1712"/>
      <c r="S109" s="1712"/>
      <c r="T109" s="1712"/>
      <c r="U109" s="1712"/>
      <c r="V109" s="1712"/>
      <c r="W109" s="1712"/>
      <c r="X109" s="1712"/>
      <c r="Y109" s="1712"/>
      <c r="Z109" s="1712"/>
      <c r="AA109" s="1712"/>
      <c r="AB109" s="1712"/>
      <c r="AC109" s="1712"/>
      <c r="AD109" s="1712"/>
      <c r="AE109" s="1712"/>
      <c r="AF109" s="1712"/>
      <c r="AG109" s="1712"/>
      <c r="AH109" s="1712"/>
      <c r="AI109" s="1712"/>
      <c r="AJ109" s="1712"/>
      <c r="AK109" s="1712"/>
      <c r="AL109" s="1712"/>
      <c r="AM109" s="1712"/>
      <c r="AN109" s="1712"/>
      <c r="AO109" s="1712"/>
      <c r="AP109" s="1712"/>
      <c r="AQ109" s="1712"/>
      <c r="AR109" s="1712"/>
      <c r="AS109" s="1712"/>
      <c r="AT109" s="1712"/>
      <c r="AU109" s="1712"/>
      <c r="AV109" s="1712"/>
      <c r="AW109" s="1712"/>
      <c r="AX109" s="1712"/>
      <c r="AY109" s="1712"/>
      <c r="AZ109" s="1712"/>
      <c r="BA109" s="1712"/>
      <c r="BB109" s="1712"/>
      <c r="BC109" s="1712"/>
      <c r="BD109" s="1712"/>
      <c r="BE109" s="1712"/>
      <c r="BF109" s="1712"/>
      <c r="BG109" s="1712"/>
      <c r="BH109" s="1712"/>
      <c r="BI109" s="1712"/>
      <c r="BJ109" s="1712"/>
      <c r="BK109" s="1712"/>
      <c r="BL109" s="1712"/>
      <c r="BM109" s="1712"/>
      <c r="BN109" s="1712"/>
      <c r="BO109" s="1712"/>
      <c r="BP109" s="1712"/>
      <c r="BQ109" s="1712"/>
    </row>
    <row r="110" spans="2:69" ht="18.75" customHeight="1">
      <c r="B110" s="1715" t="s">
        <v>198</v>
      </c>
      <c r="C110" s="2781">
        <v>0.25</v>
      </c>
      <c r="D110" s="2781"/>
      <c r="E110" s="1712" t="s">
        <v>199</v>
      </c>
      <c r="F110" s="1712"/>
      <c r="G110" s="1712" t="s">
        <v>762</v>
      </c>
      <c r="H110" s="1712"/>
      <c r="I110" s="1712"/>
      <c r="J110" s="1715" t="s">
        <v>201</v>
      </c>
      <c r="K110" s="2781">
        <f t="shared" ref="K110:K116" si="12">(L54+L76)-K161-(I93*E8)</f>
        <v>0</v>
      </c>
      <c r="L110" s="2781"/>
      <c r="M110" s="2781"/>
      <c r="N110" s="1712" t="s">
        <v>208</v>
      </c>
      <c r="O110" s="1712"/>
      <c r="P110" s="1712"/>
      <c r="Q110" s="1712"/>
      <c r="R110" s="1712"/>
      <c r="S110" s="1712"/>
      <c r="T110" s="1715" t="s">
        <v>198</v>
      </c>
      <c r="U110" s="2781">
        <v>0.25</v>
      </c>
      <c r="V110" s="2781"/>
      <c r="W110" s="1712" t="s">
        <v>199</v>
      </c>
      <c r="X110" s="1712"/>
      <c r="Y110" s="1712" t="s">
        <v>762</v>
      </c>
      <c r="Z110" s="1712"/>
      <c r="AA110" s="1712"/>
      <c r="AB110" s="1715" t="s">
        <v>201</v>
      </c>
      <c r="AC110" s="2781">
        <f t="shared" ref="AC110:AC116" si="13">(AD54+AD76)-AC161-(AA93*W8)</f>
        <v>0</v>
      </c>
      <c r="AD110" s="2781"/>
      <c r="AE110" s="2781"/>
      <c r="AF110" s="1712" t="s">
        <v>208</v>
      </c>
      <c r="AG110" s="1712"/>
      <c r="AH110" s="1712"/>
      <c r="AI110" s="1712"/>
      <c r="AJ110" s="1715" t="s">
        <v>198</v>
      </c>
      <c r="AK110" s="2781">
        <v>0.25</v>
      </c>
      <c r="AL110" s="2781"/>
      <c r="AM110" s="1712" t="s">
        <v>199</v>
      </c>
      <c r="AN110" s="1712"/>
      <c r="AO110" s="1712" t="s">
        <v>762</v>
      </c>
      <c r="AP110" s="1712"/>
      <c r="AQ110" s="1712"/>
      <c r="AR110" s="1715" t="s">
        <v>201</v>
      </c>
      <c r="AS110" s="2781">
        <f t="shared" ref="AS110:AS116" si="14">(AT54+AT76)-AS161-(AQ93*AM8)</f>
        <v>0</v>
      </c>
      <c r="AT110" s="2781"/>
      <c r="AU110" s="2781"/>
      <c r="AV110" s="1712" t="s">
        <v>208</v>
      </c>
      <c r="AW110" s="1712"/>
      <c r="AX110" s="1712"/>
      <c r="AY110" s="1712"/>
      <c r="AZ110" s="1712"/>
      <c r="BA110" s="1715" t="s">
        <v>198</v>
      </c>
      <c r="BB110" s="2781">
        <v>0.25</v>
      </c>
      <c r="BC110" s="2781"/>
      <c r="BD110" s="1712" t="s">
        <v>199</v>
      </c>
      <c r="BE110" s="1712"/>
      <c r="BF110" s="1712" t="s">
        <v>762</v>
      </c>
      <c r="BG110" s="1712"/>
      <c r="BH110" s="1712"/>
      <c r="BI110" s="1715" t="s">
        <v>201</v>
      </c>
      <c r="BJ110" s="2781">
        <f t="shared" ref="BJ110:BJ116" si="15">(BK54+BK76)-BJ161-(BH93*BD8)</f>
        <v>0</v>
      </c>
      <c r="BK110" s="2781"/>
      <c r="BL110" s="2781"/>
      <c r="BM110" s="1712" t="s">
        <v>208</v>
      </c>
      <c r="BN110" s="1712"/>
      <c r="BO110" s="1712"/>
      <c r="BP110" s="1712"/>
      <c r="BQ110" s="1712"/>
    </row>
    <row r="111" spans="2:69" ht="18.75" customHeight="1">
      <c r="B111" s="1715" t="s">
        <v>198</v>
      </c>
      <c r="C111" s="2781">
        <v>0.32</v>
      </c>
      <c r="D111" s="2781"/>
      <c r="E111" s="1712" t="s">
        <v>199</v>
      </c>
      <c r="F111" s="1712"/>
      <c r="G111" s="1712" t="s">
        <v>762</v>
      </c>
      <c r="H111" s="1712"/>
      <c r="I111" s="1712"/>
      <c r="J111" s="1715" t="s">
        <v>201</v>
      </c>
      <c r="K111" s="2781">
        <f t="shared" si="12"/>
        <v>0</v>
      </c>
      <c r="L111" s="2781"/>
      <c r="M111" s="2781"/>
      <c r="N111" s="1712" t="s">
        <v>208</v>
      </c>
      <c r="O111" s="1712"/>
      <c r="P111" s="1712"/>
      <c r="Q111" s="1712"/>
      <c r="R111" s="1712"/>
      <c r="S111" s="1712"/>
      <c r="T111" s="1715" t="s">
        <v>198</v>
      </c>
      <c r="U111" s="2781">
        <v>0.32</v>
      </c>
      <c r="V111" s="2781"/>
      <c r="W111" s="1712" t="s">
        <v>199</v>
      </c>
      <c r="X111" s="1712"/>
      <c r="Y111" s="1712" t="s">
        <v>762</v>
      </c>
      <c r="Z111" s="1712"/>
      <c r="AA111" s="1712"/>
      <c r="AB111" s="1715" t="s">
        <v>201</v>
      </c>
      <c r="AC111" s="2781">
        <f t="shared" si="13"/>
        <v>0</v>
      </c>
      <c r="AD111" s="2781"/>
      <c r="AE111" s="2781"/>
      <c r="AF111" s="1712" t="s">
        <v>208</v>
      </c>
      <c r="AG111" s="1712"/>
      <c r="AH111" s="1712"/>
      <c r="AI111" s="1712"/>
      <c r="AJ111" s="1715" t="s">
        <v>198</v>
      </c>
      <c r="AK111" s="2781">
        <v>0.32</v>
      </c>
      <c r="AL111" s="2781"/>
      <c r="AM111" s="1712" t="s">
        <v>199</v>
      </c>
      <c r="AN111" s="1712"/>
      <c r="AO111" s="1712" t="s">
        <v>762</v>
      </c>
      <c r="AP111" s="1712"/>
      <c r="AQ111" s="1712"/>
      <c r="AR111" s="1715" t="s">
        <v>201</v>
      </c>
      <c r="AS111" s="2781">
        <f t="shared" si="14"/>
        <v>0</v>
      </c>
      <c r="AT111" s="2781"/>
      <c r="AU111" s="2781"/>
      <c r="AV111" s="1712" t="s">
        <v>208</v>
      </c>
      <c r="AW111" s="1712"/>
      <c r="AX111" s="1712"/>
      <c r="AY111" s="1712"/>
      <c r="AZ111" s="1712"/>
      <c r="BA111" s="1715" t="s">
        <v>198</v>
      </c>
      <c r="BB111" s="2781">
        <v>0.32</v>
      </c>
      <c r="BC111" s="2781"/>
      <c r="BD111" s="1712" t="s">
        <v>199</v>
      </c>
      <c r="BE111" s="1712"/>
      <c r="BF111" s="1712" t="s">
        <v>762</v>
      </c>
      <c r="BG111" s="1712"/>
      <c r="BH111" s="1712"/>
      <c r="BI111" s="1715" t="s">
        <v>201</v>
      </c>
      <c r="BJ111" s="2781">
        <f t="shared" si="15"/>
        <v>0</v>
      </c>
      <c r="BK111" s="2781"/>
      <c r="BL111" s="2781"/>
      <c r="BM111" s="1712" t="s">
        <v>208</v>
      </c>
      <c r="BN111" s="1712"/>
      <c r="BO111" s="1712"/>
      <c r="BP111" s="1712"/>
      <c r="BQ111" s="1712"/>
    </row>
    <row r="112" spans="2:69" ht="18.75" customHeight="1">
      <c r="B112" s="1715" t="s">
        <v>198</v>
      </c>
      <c r="C112" s="2781">
        <v>0.4</v>
      </c>
      <c r="D112" s="2781"/>
      <c r="E112" s="1712" t="s">
        <v>199</v>
      </c>
      <c r="F112" s="1712"/>
      <c r="G112" s="1712" t="s">
        <v>762</v>
      </c>
      <c r="H112" s="1712"/>
      <c r="I112" s="1712"/>
      <c r="J112" s="1715" t="s">
        <v>201</v>
      </c>
      <c r="K112" s="2781">
        <f t="shared" si="12"/>
        <v>0</v>
      </c>
      <c r="L112" s="2781"/>
      <c r="M112" s="2781"/>
      <c r="N112" s="1712" t="s">
        <v>208</v>
      </c>
      <c r="O112" s="1712"/>
      <c r="P112" s="1712"/>
      <c r="Q112" s="1712"/>
      <c r="R112" s="1712"/>
      <c r="S112" s="1712"/>
      <c r="T112" s="1715" t="s">
        <v>198</v>
      </c>
      <c r="U112" s="2781">
        <v>0.4</v>
      </c>
      <c r="V112" s="2781"/>
      <c r="W112" s="1712" t="s">
        <v>199</v>
      </c>
      <c r="X112" s="1712"/>
      <c r="Y112" s="1712" t="s">
        <v>762</v>
      </c>
      <c r="Z112" s="1712"/>
      <c r="AA112" s="1712"/>
      <c r="AB112" s="1715" t="s">
        <v>201</v>
      </c>
      <c r="AC112" s="2781">
        <f t="shared" si="13"/>
        <v>0</v>
      </c>
      <c r="AD112" s="2781"/>
      <c r="AE112" s="2781"/>
      <c r="AF112" s="1712" t="s">
        <v>208</v>
      </c>
      <c r="AG112" s="1712"/>
      <c r="AH112" s="1712"/>
      <c r="AI112" s="1712"/>
      <c r="AJ112" s="1715" t="s">
        <v>198</v>
      </c>
      <c r="AK112" s="2781">
        <v>0.4</v>
      </c>
      <c r="AL112" s="2781"/>
      <c r="AM112" s="1712" t="s">
        <v>199</v>
      </c>
      <c r="AN112" s="1712"/>
      <c r="AO112" s="1712" t="s">
        <v>762</v>
      </c>
      <c r="AP112" s="1712"/>
      <c r="AQ112" s="1712"/>
      <c r="AR112" s="1715" t="s">
        <v>201</v>
      </c>
      <c r="AS112" s="2781">
        <f t="shared" si="14"/>
        <v>0</v>
      </c>
      <c r="AT112" s="2781"/>
      <c r="AU112" s="2781"/>
      <c r="AV112" s="1712" t="s">
        <v>208</v>
      </c>
      <c r="AW112" s="1712"/>
      <c r="AX112" s="1712"/>
      <c r="AY112" s="1712"/>
      <c r="AZ112" s="1712"/>
      <c r="BA112" s="1715" t="s">
        <v>198</v>
      </c>
      <c r="BB112" s="2781">
        <v>0.4</v>
      </c>
      <c r="BC112" s="2781"/>
      <c r="BD112" s="1712" t="s">
        <v>199</v>
      </c>
      <c r="BE112" s="1712"/>
      <c r="BF112" s="1712" t="s">
        <v>762</v>
      </c>
      <c r="BG112" s="1712"/>
      <c r="BH112" s="1712"/>
      <c r="BI112" s="1715" t="s">
        <v>201</v>
      </c>
      <c r="BJ112" s="2781">
        <f t="shared" si="15"/>
        <v>0</v>
      </c>
      <c r="BK112" s="2781"/>
      <c r="BL112" s="2781"/>
      <c r="BM112" s="1712" t="s">
        <v>208</v>
      </c>
      <c r="BN112" s="1712"/>
      <c r="BO112" s="1712"/>
      <c r="BP112" s="1712"/>
      <c r="BQ112" s="1712"/>
    </row>
    <row r="113" spans="2:69" ht="18.75" customHeight="1">
      <c r="B113" s="1715" t="s">
        <v>198</v>
      </c>
      <c r="C113" s="2781">
        <v>0.5</v>
      </c>
      <c r="D113" s="2781"/>
      <c r="E113" s="1712" t="s">
        <v>199</v>
      </c>
      <c r="F113" s="1712"/>
      <c r="G113" s="1712" t="s">
        <v>762</v>
      </c>
      <c r="H113" s="1712"/>
      <c r="I113" s="1712"/>
      <c r="J113" s="1715" t="s">
        <v>201</v>
      </c>
      <c r="K113" s="2781">
        <f t="shared" si="12"/>
        <v>0</v>
      </c>
      <c r="L113" s="2781"/>
      <c r="M113" s="2781"/>
      <c r="N113" s="1712" t="s">
        <v>208</v>
      </c>
      <c r="O113" s="1712"/>
      <c r="P113" s="1712"/>
      <c r="Q113" s="1712"/>
      <c r="R113" s="1712"/>
      <c r="S113" s="1712"/>
      <c r="T113" s="1715" t="s">
        <v>198</v>
      </c>
      <c r="U113" s="2781">
        <v>0.5</v>
      </c>
      <c r="V113" s="2781"/>
      <c r="W113" s="1712" t="s">
        <v>199</v>
      </c>
      <c r="X113" s="1712"/>
      <c r="Y113" s="1712" t="s">
        <v>762</v>
      </c>
      <c r="Z113" s="1712"/>
      <c r="AA113" s="1712"/>
      <c r="AB113" s="1715" t="s">
        <v>201</v>
      </c>
      <c r="AC113" s="2781">
        <f t="shared" si="13"/>
        <v>0</v>
      </c>
      <c r="AD113" s="2781"/>
      <c r="AE113" s="2781"/>
      <c r="AF113" s="1712" t="s">
        <v>208</v>
      </c>
      <c r="AG113" s="1712"/>
      <c r="AH113" s="1712"/>
      <c r="AI113" s="1712"/>
      <c r="AJ113" s="1715" t="s">
        <v>198</v>
      </c>
      <c r="AK113" s="2781">
        <v>0.5</v>
      </c>
      <c r="AL113" s="2781"/>
      <c r="AM113" s="1712" t="s">
        <v>199</v>
      </c>
      <c r="AN113" s="1712"/>
      <c r="AO113" s="1712" t="s">
        <v>762</v>
      </c>
      <c r="AP113" s="1712"/>
      <c r="AQ113" s="1712"/>
      <c r="AR113" s="1715" t="s">
        <v>201</v>
      </c>
      <c r="AS113" s="2781">
        <f t="shared" si="14"/>
        <v>0</v>
      </c>
      <c r="AT113" s="2781"/>
      <c r="AU113" s="2781"/>
      <c r="AV113" s="1712" t="s">
        <v>208</v>
      </c>
      <c r="AW113" s="1712"/>
      <c r="AX113" s="1712"/>
      <c r="AY113" s="1712"/>
      <c r="AZ113" s="1712"/>
      <c r="BA113" s="1715" t="s">
        <v>198</v>
      </c>
      <c r="BB113" s="2781">
        <v>0.5</v>
      </c>
      <c r="BC113" s="2781"/>
      <c r="BD113" s="1712" t="s">
        <v>199</v>
      </c>
      <c r="BE113" s="1712"/>
      <c r="BF113" s="1712" t="s">
        <v>762</v>
      </c>
      <c r="BG113" s="1712"/>
      <c r="BH113" s="1712"/>
      <c r="BI113" s="1715" t="s">
        <v>201</v>
      </c>
      <c r="BJ113" s="2781">
        <f t="shared" si="15"/>
        <v>0</v>
      </c>
      <c r="BK113" s="2781"/>
      <c r="BL113" s="2781"/>
      <c r="BM113" s="1712" t="s">
        <v>208</v>
      </c>
      <c r="BN113" s="1712"/>
      <c r="BO113" s="1712"/>
      <c r="BP113" s="1712"/>
      <c r="BQ113" s="1712"/>
    </row>
    <row r="114" spans="2:69" ht="18.75" customHeight="1">
      <c r="B114" s="1715" t="s">
        <v>198</v>
      </c>
      <c r="C114" s="2781">
        <v>0.6</v>
      </c>
      <c r="D114" s="2781"/>
      <c r="E114" s="1712" t="s">
        <v>199</v>
      </c>
      <c r="F114" s="1712"/>
      <c r="G114" s="1712" t="s">
        <v>762</v>
      </c>
      <c r="H114" s="1712"/>
      <c r="I114" s="1712"/>
      <c r="J114" s="1715" t="s">
        <v>201</v>
      </c>
      <c r="K114" s="2781">
        <f t="shared" si="12"/>
        <v>261.47086686720013</v>
      </c>
      <c r="L114" s="2781"/>
      <c r="M114" s="2781"/>
      <c r="N114" s="1712" t="s">
        <v>208</v>
      </c>
      <c r="O114" s="1712"/>
      <c r="P114" s="1712"/>
      <c r="Q114" s="1712"/>
      <c r="R114" s="1712"/>
      <c r="S114" s="1712"/>
      <c r="T114" s="1715" t="s">
        <v>198</v>
      </c>
      <c r="U114" s="2781">
        <v>0.6</v>
      </c>
      <c r="V114" s="2781"/>
      <c r="W114" s="1712" t="s">
        <v>199</v>
      </c>
      <c r="X114" s="1712"/>
      <c r="Y114" s="1712" t="s">
        <v>762</v>
      </c>
      <c r="Z114" s="1712"/>
      <c r="AA114" s="1712"/>
      <c r="AB114" s="1715" t="s">
        <v>201</v>
      </c>
      <c r="AC114" s="2781">
        <f t="shared" si="13"/>
        <v>0</v>
      </c>
      <c r="AD114" s="2781"/>
      <c r="AE114" s="2781"/>
      <c r="AF114" s="1712" t="s">
        <v>208</v>
      </c>
      <c r="AG114" s="1712"/>
      <c r="AH114" s="1712"/>
      <c r="AI114" s="1712"/>
      <c r="AJ114" s="1715" t="s">
        <v>198</v>
      </c>
      <c r="AK114" s="2781">
        <v>0.6</v>
      </c>
      <c r="AL114" s="2781"/>
      <c r="AM114" s="1712" t="s">
        <v>199</v>
      </c>
      <c r="AN114" s="1712"/>
      <c r="AO114" s="1712" t="s">
        <v>762</v>
      </c>
      <c r="AP114" s="1712"/>
      <c r="AQ114" s="1712"/>
      <c r="AR114" s="1715" t="s">
        <v>201</v>
      </c>
      <c r="AS114" s="2781">
        <f t="shared" si="14"/>
        <v>0</v>
      </c>
      <c r="AT114" s="2781"/>
      <c r="AU114" s="2781"/>
      <c r="AV114" s="1712" t="s">
        <v>208</v>
      </c>
      <c r="AW114" s="1712"/>
      <c r="AX114" s="1712"/>
      <c r="AY114" s="1712"/>
      <c r="AZ114" s="1712"/>
      <c r="BA114" s="1715" t="s">
        <v>198</v>
      </c>
      <c r="BB114" s="2781">
        <v>0.6</v>
      </c>
      <c r="BC114" s="2781"/>
      <c r="BD114" s="1712" t="s">
        <v>199</v>
      </c>
      <c r="BE114" s="1712"/>
      <c r="BF114" s="1712" t="s">
        <v>762</v>
      </c>
      <c r="BG114" s="1712"/>
      <c r="BH114" s="1712"/>
      <c r="BI114" s="1715" t="s">
        <v>201</v>
      </c>
      <c r="BJ114" s="2781">
        <f t="shared" si="15"/>
        <v>0</v>
      </c>
      <c r="BK114" s="2781"/>
      <c r="BL114" s="2781"/>
      <c r="BM114" s="1712" t="s">
        <v>208</v>
      </c>
      <c r="BN114" s="1712"/>
      <c r="BO114" s="1712"/>
      <c r="BP114" s="1712"/>
      <c r="BQ114" s="1712"/>
    </row>
    <row r="115" spans="2:69" ht="18.75" customHeight="1">
      <c r="B115" s="1715" t="s">
        <v>198</v>
      </c>
      <c r="C115" s="2781">
        <v>0.65</v>
      </c>
      <c r="D115" s="2781"/>
      <c r="E115" s="1712" t="s">
        <v>199</v>
      </c>
      <c r="F115" s="1712"/>
      <c r="G115" s="1712" t="s">
        <v>762</v>
      </c>
      <c r="H115" s="1712"/>
      <c r="I115" s="1712"/>
      <c r="J115" s="1715" t="s">
        <v>201</v>
      </c>
      <c r="K115" s="2781">
        <f t="shared" si="12"/>
        <v>0</v>
      </c>
      <c r="L115" s="2781"/>
      <c r="M115" s="2781"/>
      <c r="N115" s="1712" t="s">
        <v>208</v>
      </c>
      <c r="O115" s="1712"/>
      <c r="P115" s="1712"/>
      <c r="Q115" s="1712"/>
      <c r="R115" s="1712"/>
      <c r="S115" s="1712"/>
      <c r="T115" s="1715" t="s">
        <v>198</v>
      </c>
      <c r="U115" s="2781">
        <v>0.65</v>
      </c>
      <c r="V115" s="2781"/>
      <c r="W115" s="1712" t="s">
        <v>199</v>
      </c>
      <c r="X115" s="1712"/>
      <c r="Y115" s="1712" t="s">
        <v>762</v>
      </c>
      <c r="Z115" s="1712"/>
      <c r="AA115" s="1712"/>
      <c r="AB115" s="1715" t="s">
        <v>201</v>
      </c>
      <c r="AC115" s="2781">
        <f t="shared" si="13"/>
        <v>0</v>
      </c>
      <c r="AD115" s="2781"/>
      <c r="AE115" s="2781"/>
      <c r="AF115" s="1712" t="s">
        <v>208</v>
      </c>
      <c r="AG115" s="1712"/>
      <c r="AH115" s="1712"/>
      <c r="AI115" s="1712"/>
      <c r="AJ115" s="1715" t="s">
        <v>198</v>
      </c>
      <c r="AK115" s="2781">
        <v>0.65</v>
      </c>
      <c r="AL115" s="2781"/>
      <c r="AM115" s="1712" t="s">
        <v>199</v>
      </c>
      <c r="AN115" s="1712"/>
      <c r="AO115" s="1712" t="s">
        <v>762</v>
      </c>
      <c r="AP115" s="1712"/>
      <c r="AQ115" s="1712"/>
      <c r="AR115" s="1715" t="s">
        <v>201</v>
      </c>
      <c r="AS115" s="2781">
        <f t="shared" si="14"/>
        <v>0</v>
      </c>
      <c r="AT115" s="2781"/>
      <c r="AU115" s="2781"/>
      <c r="AV115" s="1712" t="s">
        <v>208</v>
      </c>
      <c r="AW115" s="1712"/>
      <c r="AX115" s="1712"/>
      <c r="AY115" s="1712"/>
      <c r="AZ115" s="1712"/>
      <c r="BA115" s="1715" t="s">
        <v>198</v>
      </c>
      <c r="BB115" s="2781">
        <v>0.65</v>
      </c>
      <c r="BC115" s="2781"/>
      <c r="BD115" s="1712" t="s">
        <v>199</v>
      </c>
      <c r="BE115" s="1712"/>
      <c r="BF115" s="1712" t="s">
        <v>762</v>
      </c>
      <c r="BG115" s="1712"/>
      <c r="BH115" s="1712"/>
      <c r="BI115" s="1715" t="s">
        <v>201</v>
      </c>
      <c r="BJ115" s="2781">
        <f t="shared" si="15"/>
        <v>0</v>
      </c>
      <c r="BK115" s="2781"/>
      <c r="BL115" s="2781"/>
      <c r="BM115" s="1712" t="s">
        <v>208</v>
      </c>
      <c r="BN115" s="1712"/>
      <c r="BO115" s="1712"/>
      <c r="BP115" s="1712"/>
      <c r="BQ115" s="1712"/>
    </row>
    <row r="116" spans="2:69" ht="18.75" customHeight="1">
      <c r="B116" s="1715" t="s">
        <v>198</v>
      </c>
      <c r="C116" s="2781">
        <v>0.75</v>
      </c>
      <c r="D116" s="2781"/>
      <c r="E116" s="1712" t="s">
        <v>199</v>
      </c>
      <c r="F116" s="1712"/>
      <c r="G116" s="1712" t="s">
        <v>762</v>
      </c>
      <c r="H116" s="1712"/>
      <c r="I116" s="1712"/>
      <c r="J116" s="1715" t="s">
        <v>201</v>
      </c>
      <c r="K116" s="2781">
        <f t="shared" si="12"/>
        <v>0</v>
      </c>
      <c r="L116" s="2781"/>
      <c r="M116" s="2781"/>
      <c r="N116" s="1712" t="s">
        <v>208</v>
      </c>
      <c r="O116" s="1712"/>
      <c r="P116" s="1712"/>
      <c r="Q116" s="1712"/>
      <c r="R116" s="1712"/>
      <c r="S116" s="1712"/>
      <c r="T116" s="1715" t="s">
        <v>198</v>
      </c>
      <c r="U116" s="2781">
        <v>0.75</v>
      </c>
      <c r="V116" s="2781"/>
      <c r="W116" s="1712" t="s">
        <v>199</v>
      </c>
      <c r="X116" s="1712"/>
      <c r="Y116" s="1712" t="s">
        <v>762</v>
      </c>
      <c r="Z116" s="1712"/>
      <c r="AA116" s="1712"/>
      <c r="AB116" s="1715" t="s">
        <v>201</v>
      </c>
      <c r="AC116" s="2781">
        <f t="shared" si="13"/>
        <v>0</v>
      </c>
      <c r="AD116" s="2781"/>
      <c r="AE116" s="2781"/>
      <c r="AF116" s="1712" t="s">
        <v>208</v>
      </c>
      <c r="AG116" s="1712"/>
      <c r="AH116" s="1712"/>
      <c r="AI116" s="1712"/>
      <c r="AJ116" s="1715" t="s">
        <v>198</v>
      </c>
      <c r="AK116" s="2781">
        <v>0.75</v>
      </c>
      <c r="AL116" s="2781"/>
      <c r="AM116" s="1712" t="s">
        <v>199</v>
      </c>
      <c r="AN116" s="1712"/>
      <c r="AO116" s="1712" t="s">
        <v>762</v>
      </c>
      <c r="AP116" s="1712"/>
      <c r="AQ116" s="1712"/>
      <c r="AR116" s="1715" t="s">
        <v>201</v>
      </c>
      <c r="AS116" s="2781">
        <f t="shared" si="14"/>
        <v>0</v>
      </c>
      <c r="AT116" s="2781"/>
      <c r="AU116" s="2781"/>
      <c r="AV116" s="1712" t="s">
        <v>208</v>
      </c>
      <c r="AW116" s="1712"/>
      <c r="AX116" s="1712"/>
      <c r="AY116" s="1712"/>
      <c r="AZ116" s="1712"/>
      <c r="BA116" s="1715" t="s">
        <v>198</v>
      </c>
      <c r="BB116" s="2781">
        <v>0.75</v>
      </c>
      <c r="BC116" s="2781"/>
      <c r="BD116" s="1712" t="s">
        <v>199</v>
      </c>
      <c r="BE116" s="1712"/>
      <c r="BF116" s="1712" t="s">
        <v>762</v>
      </c>
      <c r="BG116" s="1712"/>
      <c r="BH116" s="1712"/>
      <c r="BI116" s="1715" t="s">
        <v>201</v>
      </c>
      <c r="BJ116" s="2781">
        <f t="shared" si="15"/>
        <v>0</v>
      </c>
      <c r="BK116" s="2781"/>
      <c r="BL116" s="2781"/>
      <c r="BM116" s="1712" t="s">
        <v>208</v>
      </c>
      <c r="BN116" s="1712"/>
      <c r="BO116" s="1712"/>
      <c r="BP116" s="1712"/>
      <c r="BQ116" s="1712"/>
    </row>
    <row r="117" spans="2:69" ht="18.75" customHeight="1">
      <c r="B117" s="1715" t="s">
        <v>198</v>
      </c>
      <c r="C117" s="2781">
        <v>0.8</v>
      </c>
      <c r="D117" s="2781"/>
      <c r="E117" s="1712" t="s">
        <v>199</v>
      </c>
      <c r="F117" s="1712"/>
      <c r="G117" s="1712" t="s">
        <v>762</v>
      </c>
      <c r="H117" s="1712"/>
      <c r="I117" s="1712"/>
      <c r="J117" s="1715" t="s">
        <v>201</v>
      </c>
      <c r="K117" s="2781">
        <f>(L61+L82)-K166-(I100*E15)</f>
        <v>0</v>
      </c>
      <c r="L117" s="2781"/>
      <c r="M117" s="2781"/>
      <c r="N117" s="1712" t="s">
        <v>208</v>
      </c>
      <c r="O117" s="1712"/>
      <c r="P117" s="1712"/>
      <c r="Q117" s="1712"/>
      <c r="R117" s="1712"/>
      <c r="S117" s="1712"/>
      <c r="T117" s="1715" t="s">
        <v>198</v>
      </c>
      <c r="U117" s="2781">
        <v>0.8</v>
      </c>
      <c r="V117" s="2781"/>
      <c r="W117" s="1712" t="s">
        <v>199</v>
      </c>
      <c r="X117" s="1712"/>
      <c r="Y117" s="1712" t="s">
        <v>762</v>
      </c>
      <c r="Z117" s="1712"/>
      <c r="AA117" s="1712"/>
      <c r="AB117" s="1715" t="s">
        <v>201</v>
      </c>
      <c r="AC117" s="2781">
        <f>(AD61+AD82)-AC166-(AA100*W15)</f>
        <v>0</v>
      </c>
      <c r="AD117" s="2781"/>
      <c r="AE117" s="2781"/>
      <c r="AF117" s="1712" t="s">
        <v>208</v>
      </c>
      <c r="AG117" s="1712"/>
      <c r="AH117" s="1712"/>
      <c r="AI117" s="1712"/>
      <c r="AJ117" s="1715" t="s">
        <v>198</v>
      </c>
      <c r="AK117" s="2781">
        <v>0.8</v>
      </c>
      <c r="AL117" s="2781"/>
      <c r="AM117" s="1712" t="s">
        <v>199</v>
      </c>
      <c r="AN117" s="1712"/>
      <c r="AO117" s="1712" t="s">
        <v>762</v>
      </c>
      <c r="AP117" s="1712"/>
      <c r="AQ117" s="1712"/>
      <c r="AR117" s="1715" t="s">
        <v>201</v>
      </c>
      <c r="AS117" s="2781">
        <f>(AT61+AT82)-AS166-(AQ100*AM15)</f>
        <v>0</v>
      </c>
      <c r="AT117" s="2781"/>
      <c r="AU117" s="2781"/>
      <c r="AV117" s="1712" t="s">
        <v>208</v>
      </c>
      <c r="AW117" s="1712"/>
      <c r="AX117" s="1712"/>
      <c r="AY117" s="1712"/>
      <c r="AZ117" s="1712"/>
      <c r="BA117" s="1715" t="s">
        <v>198</v>
      </c>
      <c r="BB117" s="2781">
        <v>0.8</v>
      </c>
      <c r="BC117" s="2781"/>
      <c r="BD117" s="1712" t="s">
        <v>199</v>
      </c>
      <c r="BE117" s="1712"/>
      <c r="BF117" s="1712" t="s">
        <v>762</v>
      </c>
      <c r="BG117" s="1712"/>
      <c r="BH117" s="1712"/>
      <c r="BI117" s="1715" t="s">
        <v>201</v>
      </c>
      <c r="BJ117" s="2781">
        <f>(BK61+BK82)-BJ166-(BH100*BD15)</f>
        <v>0</v>
      </c>
      <c r="BK117" s="2781"/>
      <c r="BL117" s="2781"/>
      <c r="BM117" s="1712" t="s">
        <v>208</v>
      </c>
      <c r="BN117" s="1712"/>
      <c r="BO117" s="1712"/>
      <c r="BP117" s="1712"/>
      <c r="BQ117" s="1712"/>
    </row>
    <row r="118" spans="2:69" ht="18.75" customHeight="1">
      <c r="B118" s="1715" t="s">
        <v>198</v>
      </c>
      <c r="C118" s="2781">
        <v>1</v>
      </c>
      <c r="D118" s="2781"/>
      <c r="E118" s="1712" t="s">
        <v>199</v>
      </c>
      <c r="F118" s="1712"/>
      <c r="G118" s="1712" t="s">
        <v>762</v>
      </c>
      <c r="H118" s="1712"/>
      <c r="I118" s="1712"/>
      <c r="J118" s="1715" t="s">
        <v>201</v>
      </c>
      <c r="K118" s="2781">
        <f>(L63+L83)-K167-(I101*E17)</f>
        <v>0</v>
      </c>
      <c r="L118" s="2781"/>
      <c r="M118" s="2781"/>
      <c r="N118" s="1712" t="s">
        <v>208</v>
      </c>
      <c r="O118" s="1712"/>
      <c r="P118" s="1712"/>
      <c r="Q118" s="1712"/>
      <c r="R118" s="1712"/>
      <c r="S118" s="1712"/>
      <c r="T118" s="1715" t="s">
        <v>198</v>
      </c>
      <c r="U118" s="2781">
        <v>1</v>
      </c>
      <c r="V118" s="2781"/>
      <c r="W118" s="1712" t="s">
        <v>199</v>
      </c>
      <c r="X118" s="1712"/>
      <c r="Y118" s="1712" t="s">
        <v>762</v>
      </c>
      <c r="Z118" s="1712"/>
      <c r="AA118" s="1712"/>
      <c r="AB118" s="1715" t="s">
        <v>201</v>
      </c>
      <c r="AC118" s="2781">
        <f>(AD63+AD83)-AC167-(AA101*W17)</f>
        <v>0</v>
      </c>
      <c r="AD118" s="2781"/>
      <c r="AE118" s="2781"/>
      <c r="AF118" s="1712" t="s">
        <v>208</v>
      </c>
      <c r="AG118" s="1712"/>
      <c r="AH118" s="1712"/>
      <c r="AI118" s="1712"/>
      <c r="AJ118" s="1715" t="s">
        <v>198</v>
      </c>
      <c r="AK118" s="2781">
        <v>1</v>
      </c>
      <c r="AL118" s="2781"/>
      <c r="AM118" s="1712" t="s">
        <v>199</v>
      </c>
      <c r="AN118" s="1712"/>
      <c r="AO118" s="1712" t="s">
        <v>762</v>
      </c>
      <c r="AP118" s="1712"/>
      <c r="AQ118" s="1712"/>
      <c r="AR118" s="1715" t="s">
        <v>201</v>
      </c>
      <c r="AS118" s="2781">
        <f>(AT63+AT83)-AS167-(AQ101*AM17)</f>
        <v>0</v>
      </c>
      <c r="AT118" s="2781"/>
      <c r="AU118" s="2781"/>
      <c r="AV118" s="1712" t="s">
        <v>208</v>
      </c>
      <c r="AW118" s="1712"/>
      <c r="AX118" s="1712"/>
      <c r="AY118" s="1712"/>
      <c r="AZ118" s="1712"/>
      <c r="BA118" s="1715" t="s">
        <v>198</v>
      </c>
      <c r="BB118" s="2781">
        <v>1</v>
      </c>
      <c r="BC118" s="2781"/>
      <c r="BD118" s="1712" t="s">
        <v>199</v>
      </c>
      <c r="BE118" s="1712"/>
      <c r="BF118" s="1712" t="s">
        <v>762</v>
      </c>
      <c r="BG118" s="1712"/>
      <c r="BH118" s="1712"/>
      <c r="BI118" s="1715" t="s">
        <v>201</v>
      </c>
      <c r="BJ118" s="2781">
        <f>(BK63+BK83)-BJ167-(BH101*BD17)</f>
        <v>0</v>
      </c>
      <c r="BK118" s="2781"/>
      <c r="BL118" s="2781"/>
      <c r="BM118" s="1712" t="s">
        <v>208</v>
      </c>
      <c r="BN118" s="1712"/>
      <c r="BO118" s="1712"/>
      <c r="BP118" s="1712"/>
      <c r="BQ118" s="1712"/>
    </row>
    <row r="119" spans="2:69" ht="18.75" customHeight="1">
      <c r="B119" s="1715" t="s">
        <v>198</v>
      </c>
      <c r="C119" s="2781">
        <v>1.2</v>
      </c>
      <c r="D119" s="2781"/>
      <c r="E119" s="1712" t="s">
        <v>199</v>
      </c>
      <c r="F119" s="1712"/>
      <c r="G119" s="1712" t="s">
        <v>762</v>
      </c>
      <c r="H119" s="1712"/>
      <c r="I119" s="1712"/>
      <c r="J119" s="1715" t="s">
        <v>201</v>
      </c>
      <c r="K119" s="2781">
        <f>(L65+L84)-K168-L177-(I102*E19)</f>
        <v>0</v>
      </c>
      <c r="L119" s="2781"/>
      <c r="M119" s="2781"/>
      <c r="N119" s="1712" t="s">
        <v>208</v>
      </c>
      <c r="O119" s="1712"/>
      <c r="P119" s="1712"/>
      <c r="Q119" s="1712"/>
      <c r="R119" s="1712"/>
      <c r="S119" s="1712"/>
      <c r="T119" s="1715" t="s">
        <v>198</v>
      </c>
      <c r="U119" s="2781">
        <v>1.2</v>
      </c>
      <c r="V119" s="2781"/>
      <c r="W119" s="1712" t="s">
        <v>199</v>
      </c>
      <c r="X119" s="1712"/>
      <c r="Y119" s="1712" t="s">
        <v>762</v>
      </c>
      <c r="Z119" s="1712"/>
      <c r="AA119" s="1712"/>
      <c r="AB119" s="1715" t="s">
        <v>201</v>
      </c>
      <c r="AC119" s="2781">
        <f>(AD65+AD84)-AC168-AD177-(AA102*W19)</f>
        <v>0</v>
      </c>
      <c r="AD119" s="2781"/>
      <c r="AE119" s="2781"/>
      <c r="AF119" s="1712" t="s">
        <v>208</v>
      </c>
      <c r="AG119" s="1712"/>
      <c r="AH119" s="1712"/>
      <c r="AI119" s="1712"/>
      <c r="AJ119" s="1715" t="s">
        <v>198</v>
      </c>
      <c r="AK119" s="2781">
        <v>1.2</v>
      </c>
      <c r="AL119" s="2781"/>
      <c r="AM119" s="1712" t="s">
        <v>199</v>
      </c>
      <c r="AN119" s="1712"/>
      <c r="AO119" s="1712" t="s">
        <v>762</v>
      </c>
      <c r="AP119" s="1712"/>
      <c r="AQ119" s="1712"/>
      <c r="AR119" s="1715" t="s">
        <v>201</v>
      </c>
      <c r="AS119" s="2781">
        <f>(AT65+AT84)-AS168-AT177-(AQ102*AM19)</f>
        <v>0</v>
      </c>
      <c r="AT119" s="2781"/>
      <c r="AU119" s="2781"/>
      <c r="AV119" s="1712" t="s">
        <v>208</v>
      </c>
      <c r="AW119" s="1712"/>
      <c r="AX119" s="1712"/>
      <c r="AY119" s="1712"/>
      <c r="AZ119" s="1712"/>
      <c r="BA119" s="1715" t="s">
        <v>198</v>
      </c>
      <c r="BB119" s="2781">
        <v>1.2</v>
      </c>
      <c r="BC119" s="2781"/>
      <c r="BD119" s="1712" t="s">
        <v>199</v>
      </c>
      <c r="BE119" s="1712"/>
      <c r="BF119" s="1712" t="s">
        <v>762</v>
      </c>
      <c r="BG119" s="1712"/>
      <c r="BH119" s="1712"/>
      <c r="BI119" s="1715" t="s">
        <v>201</v>
      </c>
      <c r="BJ119" s="2781">
        <f>(BK65+BK84)-BJ168-BK177-(BH102*BD19)</f>
        <v>0</v>
      </c>
      <c r="BK119" s="2781"/>
      <c r="BL119" s="2781"/>
      <c r="BM119" s="1712" t="s">
        <v>208</v>
      </c>
      <c r="BN119" s="1712"/>
      <c r="BO119" s="1712"/>
      <c r="BP119" s="1712"/>
      <c r="BQ119" s="1712"/>
    </row>
    <row r="120" spans="2:69" ht="15.75">
      <c r="B120" s="1715" t="s">
        <v>198</v>
      </c>
      <c r="C120" s="2781">
        <v>1.5</v>
      </c>
      <c r="D120" s="2781"/>
      <c r="E120" s="1712" t="s">
        <v>199</v>
      </c>
      <c r="F120" s="1712"/>
      <c r="G120" s="1712" t="s">
        <v>762</v>
      </c>
      <c r="H120" s="1712"/>
      <c r="I120" s="1712"/>
      <c r="J120" s="1715" t="s">
        <v>201</v>
      </c>
      <c r="K120" s="2781">
        <f>(L66+L85)-K169-L178-(I103*E20)</f>
        <v>0</v>
      </c>
      <c r="L120" s="2781"/>
      <c r="M120" s="2781"/>
      <c r="N120" s="1712" t="s">
        <v>208</v>
      </c>
      <c r="O120" s="1712"/>
      <c r="P120" s="1712"/>
      <c r="Q120" s="1712"/>
      <c r="R120" s="1712"/>
      <c r="S120" s="1712"/>
      <c r="T120" s="1715" t="s">
        <v>198</v>
      </c>
      <c r="U120" s="2781">
        <v>1.5</v>
      </c>
      <c r="V120" s="2781"/>
      <c r="W120" s="1712" t="s">
        <v>199</v>
      </c>
      <c r="X120" s="1712"/>
      <c r="Y120" s="1712" t="s">
        <v>762</v>
      </c>
      <c r="Z120" s="1712"/>
      <c r="AA120" s="1712"/>
      <c r="AB120" s="1715" t="s">
        <v>201</v>
      </c>
      <c r="AC120" s="2781">
        <f>(AD66+AD85)-AC169-AD178-(AA103*W20)</f>
        <v>0</v>
      </c>
      <c r="AD120" s="2781"/>
      <c r="AE120" s="2781"/>
      <c r="AF120" s="1712" t="s">
        <v>208</v>
      </c>
      <c r="AG120" s="1712"/>
      <c r="AH120" s="1712"/>
      <c r="AI120" s="1712"/>
      <c r="AJ120" s="1715" t="s">
        <v>198</v>
      </c>
      <c r="AK120" s="2781">
        <v>1.5</v>
      </c>
      <c r="AL120" s="2781"/>
      <c r="AM120" s="1712" t="s">
        <v>199</v>
      </c>
      <c r="AN120" s="1712"/>
      <c r="AO120" s="1712" t="s">
        <v>762</v>
      </c>
      <c r="AP120" s="1712"/>
      <c r="AQ120" s="1712"/>
      <c r="AR120" s="1715" t="s">
        <v>201</v>
      </c>
      <c r="AS120" s="2781">
        <f>(AT66+AT85)-AS169-AT178-(AQ103*AM20)</f>
        <v>0</v>
      </c>
      <c r="AT120" s="2781"/>
      <c r="AU120" s="2781"/>
      <c r="AV120" s="1712" t="s">
        <v>208</v>
      </c>
      <c r="AW120" s="1712"/>
      <c r="AX120" s="1712"/>
      <c r="AY120" s="1712"/>
      <c r="AZ120" s="1712"/>
      <c r="BA120" s="1715" t="s">
        <v>198</v>
      </c>
      <c r="BB120" s="2781">
        <v>1.5</v>
      </c>
      <c r="BC120" s="2781"/>
      <c r="BD120" s="1712" t="s">
        <v>199</v>
      </c>
      <c r="BE120" s="1712"/>
      <c r="BF120" s="1712" t="s">
        <v>762</v>
      </c>
      <c r="BG120" s="1712"/>
      <c r="BH120" s="1712"/>
      <c r="BI120" s="1715" t="s">
        <v>201</v>
      </c>
      <c r="BJ120" s="2781">
        <f>(BK66+BK85)-BJ169-BK178-(BH103*BD20)</f>
        <v>0</v>
      </c>
      <c r="BK120" s="2781"/>
      <c r="BL120" s="2781"/>
      <c r="BM120" s="1712" t="s">
        <v>208</v>
      </c>
      <c r="BN120" s="1712"/>
      <c r="BO120" s="1712"/>
      <c r="BP120" s="1712"/>
      <c r="BQ120" s="1712"/>
    </row>
    <row r="121" spans="2:69" ht="18.75" customHeight="1">
      <c r="B121" s="1715" t="s">
        <v>198</v>
      </c>
      <c r="C121" s="2781">
        <v>2</v>
      </c>
      <c r="D121" s="2781"/>
      <c r="E121" s="1712" t="s">
        <v>199</v>
      </c>
      <c r="F121" s="1712"/>
      <c r="G121" s="1712" t="s">
        <v>762</v>
      </c>
      <c r="H121" s="1712"/>
      <c r="I121" s="1712"/>
      <c r="J121" s="1715" t="s">
        <v>201</v>
      </c>
      <c r="K121" s="2781">
        <f>(L67+L86)-K170-L179-(I104*E21)</f>
        <v>0</v>
      </c>
      <c r="L121" s="2781"/>
      <c r="M121" s="2781"/>
      <c r="N121" s="1712" t="s">
        <v>208</v>
      </c>
      <c r="O121" s="1712"/>
      <c r="P121" s="1712"/>
      <c r="Q121" s="1712"/>
      <c r="R121" s="1712"/>
      <c r="S121" s="1712"/>
      <c r="T121" s="1715" t="s">
        <v>198</v>
      </c>
      <c r="U121" s="2781">
        <v>2</v>
      </c>
      <c r="V121" s="2781"/>
      <c r="W121" s="1712" t="s">
        <v>199</v>
      </c>
      <c r="X121" s="1712"/>
      <c r="Y121" s="1712" t="s">
        <v>762</v>
      </c>
      <c r="Z121" s="1712"/>
      <c r="AA121" s="1712"/>
      <c r="AB121" s="1715" t="s">
        <v>201</v>
      </c>
      <c r="AC121" s="2781">
        <f>(AD67+AD86)-AC170-AD179-(AA104*W21)</f>
        <v>0</v>
      </c>
      <c r="AD121" s="2781"/>
      <c r="AE121" s="2781"/>
      <c r="AF121" s="1712" t="s">
        <v>208</v>
      </c>
      <c r="AG121" s="1712"/>
      <c r="AH121" s="1712"/>
      <c r="AI121" s="1712"/>
      <c r="AJ121" s="1715" t="s">
        <v>198</v>
      </c>
      <c r="AK121" s="2781">
        <v>2</v>
      </c>
      <c r="AL121" s="2781"/>
      <c r="AM121" s="1712" t="s">
        <v>199</v>
      </c>
      <c r="AN121" s="1712"/>
      <c r="AO121" s="1712" t="s">
        <v>762</v>
      </c>
      <c r="AP121" s="1712"/>
      <c r="AQ121" s="1712"/>
      <c r="AR121" s="1715" t="s">
        <v>201</v>
      </c>
      <c r="AS121" s="2781">
        <f>(AT67+AT86)-AS170-AT179-(AQ104*AM21)</f>
        <v>0</v>
      </c>
      <c r="AT121" s="2781"/>
      <c r="AU121" s="2781"/>
      <c r="AV121" s="1712" t="s">
        <v>208</v>
      </c>
      <c r="AW121" s="1712"/>
      <c r="AX121" s="1712"/>
      <c r="AY121" s="1712"/>
      <c r="AZ121" s="1712"/>
      <c r="BA121" s="1715" t="s">
        <v>198</v>
      </c>
      <c r="BB121" s="2781">
        <v>2</v>
      </c>
      <c r="BC121" s="2781"/>
      <c r="BD121" s="1712" t="s">
        <v>199</v>
      </c>
      <c r="BE121" s="1712"/>
      <c r="BF121" s="1712" t="s">
        <v>762</v>
      </c>
      <c r="BG121" s="1712"/>
      <c r="BH121" s="1712"/>
      <c r="BI121" s="1715" t="s">
        <v>201</v>
      </c>
      <c r="BJ121" s="2781">
        <f>(BK67+BK86)-BJ170-BK179-(BH104*BD21)</f>
        <v>0</v>
      </c>
      <c r="BK121" s="2781"/>
      <c r="BL121" s="2781"/>
      <c r="BM121" s="1712" t="s">
        <v>208</v>
      </c>
      <c r="BN121" s="1712"/>
      <c r="BO121" s="1712"/>
      <c r="BP121" s="1712"/>
      <c r="BQ121" s="1712"/>
    </row>
    <row r="122" spans="2:69" ht="18.75" customHeight="1">
      <c r="B122" s="1715" t="s">
        <v>198</v>
      </c>
      <c r="C122" s="2781">
        <v>1.2</v>
      </c>
      <c r="D122" s="2781"/>
      <c r="E122" s="1712" t="s">
        <v>199</v>
      </c>
      <c r="F122" s="1712"/>
      <c r="G122" s="1712" t="s">
        <v>762</v>
      </c>
      <c r="H122" s="1712"/>
      <c r="I122" s="1712"/>
      <c r="J122" s="1715" t="s">
        <v>201</v>
      </c>
      <c r="K122" s="2781">
        <f>(L68+L87)-K171-L180-(I105*E22)</f>
        <v>0</v>
      </c>
      <c r="L122" s="2781"/>
      <c r="M122" s="2781"/>
      <c r="N122" s="1712" t="s">
        <v>208</v>
      </c>
      <c r="O122" s="1712"/>
      <c r="P122" s="1712"/>
      <c r="Q122" s="1712"/>
      <c r="R122" s="1712"/>
      <c r="S122" s="1712"/>
      <c r="T122" s="1715" t="s">
        <v>198</v>
      </c>
      <c r="U122" s="2781">
        <v>1.2</v>
      </c>
      <c r="V122" s="2781"/>
      <c r="W122" s="1712" t="s">
        <v>199</v>
      </c>
      <c r="X122" s="1712"/>
      <c r="Y122" s="1712" t="s">
        <v>762</v>
      </c>
      <c r="Z122" s="1712"/>
      <c r="AA122" s="1712"/>
      <c r="AB122" s="1715" t="s">
        <v>201</v>
      </c>
      <c r="AC122" s="2781">
        <f>(AD68+AD87)-AC171-AD180-(AA105*W22)</f>
        <v>0</v>
      </c>
      <c r="AD122" s="2781"/>
      <c r="AE122" s="2781"/>
      <c r="AF122" s="1712" t="s">
        <v>208</v>
      </c>
      <c r="AG122" s="1712"/>
      <c r="AH122" s="1712"/>
      <c r="AI122" s="1712"/>
      <c r="AJ122" s="1715" t="s">
        <v>198</v>
      </c>
      <c r="AK122" s="2781">
        <v>1.2</v>
      </c>
      <c r="AL122" s="2781"/>
      <c r="AM122" s="1712" t="s">
        <v>199</v>
      </c>
      <c r="AN122" s="1712"/>
      <c r="AO122" s="1712" t="s">
        <v>762</v>
      </c>
      <c r="AP122" s="1712"/>
      <c r="AQ122" s="1712"/>
      <c r="AR122" s="1715" t="s">
        <v>201</v>
      </c>
      <c r="AS122" s="2781">
        <f>(AT68+AT87)-AS171-AT180-(AQ105*AM22)</f>
        <v>0</v>
      </c>
      <c r="AT122" s="2781"/>
      <c r="AU122" s="2781"/>
      <c r="AV122" s="1712" t="s">
        <v>208</v>
      </c>
      <c r="AW122" s="1712"/>
      <c r="AX122" s="1712"/>
      <c r="AY122" s="1712"/>
      <c r="AZ122" s="1712"/>
      <c r="BA122" s="1715" t="s">
        <v>198</v>
      </c>
      <c r="BB122" s="2781">
        <v>1.2</v>
      </c>
      <c r="BC122" s="2781"/>
      <c r="BD122" s="1712" t="s">
        <v>199</v>
      </c>
      <c r="BE122" s="1712"/>
      <c r="BF122" s="1712" t="s">
        <v>762</v>
      </c>
      <c r="BG122" s="1712"/>
      <c r="BH122" s="1712"/>
      <c r="BI122" s="1715" t="s">
        <v>201</v>
      </c>
      <c r="BJ122" s="2781">
        <f>(BK68+BK87)-BJ171-BK180-(BH105*BD22)</f>
        <v>0</v>
      </c>
      <c r="BK122" s="2781"/>
      <c r="BL122" s="2781"/>
      <c r="BM122" s="1712" t="s">
        <v>208</v>
      </c>
      <c r="BN122" s="1712"/>
      <c r="BO122" s="1712"/>
      <c r="BP122" s="1712"/>
      <c r="BQ122" s="1712"/>
    </row>
    <row r="123" spans="2:69" ht="18.75" customHeight="1">
      <c r="B123" s="1715" t="s">
        <v>198</v>
      </c>
      <c r="C123" s="2781">
        <v>3</v>
      </c>
      <c r="D123" s="2781"/>
      <c r="E123" s="1712" t="s">
        <v>199</v>
      </c>
      <c r="F123" s="1712"/>
      <c r="G123" s="1712" t="s">
        <v>762</v>
      </c>
      <c r="H123" s="1712"/>
      <c r="I123" s="1712"/>
      <c r="J123" s="1715" t="s">
        <v>201</v>
      </c>
      <c r="K123" s="2781">
        <f>(L69+L88)-K172-L181-(I106*E23)</f>
        <v>0</v>
      </c>
      <c r="L123" s="2781"/>
      <c r="M123" s="2781"/>
      <c r="N123" s="1712" t="s">
        <v>208</v>
      </c>
      <c r="O123" s="1712"/>
      <c r="P123" s="1712"/>
      <c r="Q123" s="1712"/>
      <c r="R123" s="1712"/>
      <c r="S123" s="1712"/>
      <c r="T123" s="1715" t="s">
        <v>198</v>
      </c>
      <c r="U123" s="2781">
        <v>3</v>
      </c>
      <c r="V123" s="2781"/>
      <c r="W123" s="1712" t="s">
        <v>199</v>
      </c>
      <c r="X123" s="1712"/>
      <c r="Y123" s="1712" t="s">
        <v>762</v>
      </c>
      <c r="Z123" s="1712"/>
      <c r="AA123" s="1712"/>
      <c r="AB123" s="1715" t="s">
        <v>201</v>
      </c>
      <c r="AC123" s="2781">
        <f>(AD69+AD88)-AC172-AD181-(AA106*W23)</f>
        <v>0</v>
      </c>
      <c r="AD123" s="2781"/>
      <c r="AE123" s="2781"/>
      <c r="AF123" s="1712" t="s">
        <v>208</v>
      </c>
      <c r="AG123" s="1712"/>
      <c r="AH123" s="1712"/>
      <c r="AI123" s="1712"/>
      <c r="AJ123" s="1715" t="s">
        <v>198</v>
      </c>
      <c r="AK123" s="2781">
        <v>3</v>
      </c>
      <c r="AL123" s="2781"/>
      <c r="AM123" s="1712" t="s">
        <v>199</v>
      </c>
      <c r="AN123" s="1712"/>
      <c r="AO123" s="1712" t="s">
        <v>762</v>
      </c>
      <c r="AP123" s="1712"/>
      <c r="AQ123" s="1712"/>
      <c r="AR123" s="1715" t="s">
        <v>201</v>
      </c>
      <c r="AS123" s="2781">
        <f>(AT69+AT88)-AS172-AT181-(AQ106*AM23)</f>
        <v>0</v>
      </c>
      <c r="AT123" s="2781"/>
      <c r="AU123" s="2781"/>
      <c r="AV123" s="1712" t="s">
        <v>208</v>
      </c>
      <c r="AW123" s="1712"/>
      <c r="AX123" s="1712"/>
      <c r="AY123" s="1712"/>
      <c r="AZ123" s="1712"/>
      <c r="BA123" s="1715" t="s">
        <v>198</v>
      </c>
      <c r="BB123" s="2781">
        <v>3</v>
      </c>
      <c r="BC123" s="2781"/>
      <c r="BD123" s="1712" t="s">
        <v>199</v>
      </c>
      <c r="BE123" s="1712"/>
      <c r="BF123" s="1712" t="s">
        <v>762</v>
      </c>
      <c r="BG123" s="1712"/>
      <c r="BH123" s="1712"/>
      <c r="BI123" s="1715" t="s">
        <v>201</v>
      </c>
      <c r="BJ123" s="2781">
        <f>(BK69+BK88)-BJ172-BK181-(BH106*BD23)</f>
        <v>0</v>
      </c>
      <c r="BK123" s="2781"/>
      <c r="BL123" s="2781"/>
      <c r="BM123" s="1712" t="s">
        <v>208</v>
      </c>
      <c r="BN123" s="1712"/>
      <c r="BO123" s="1712"/>
      <c r="BP123" s="1712"/>
      <c r="BQ123" s="1712"/>
    </row>
    <row r="124" spans="2:69">
      <c r="B124" s="1715"/>
      <c r="C124" s="1721"/>
      <c r="D124" s="1721"/>
      <c r="E124" s="1712"/>
      <c r="F124" s="1712"/>
      <c r="G124" s="1712"/>
      <c r="H124" s="1712"/>
      <c r="I124" s="1712"/>
      <c r="J124" s="1715"/>
      <c r="K124" s="1715"/>
      <c r="L124" s="1715"/>
      <c r="M124" s="1715"/>
      <c r="N124" s="1712"/>
      <c r="O124" s="1712"/>
      <c r="P124" s="1712"/>
      <c r="Q124" s="1712"/>
      <c r="R124" s="1712"/>
      <c r="S124" s="1712"/>
      <c r="T124" s="1715"/>
      <c r="U124" s="1721"/>
      <c r="V124" s="1721"/>
      <c r="W124" s="1712"/>
      <c r="X124" s="1712"/>
      <c r="Y124" s="1712"/>
      <c r="Z124" s="1712"/>
      <c r="AA124" s="1712"/>
      <c r="AB124" s="1715"/>
      <c r="AC124" s="1715"/>
      <c r="AD124" s="1715"/>
      <c r="AE124" s="1715"/>
      <c r="AF124" s="1712"/>
      <c r="AG124" s="1712"/>
      <c r="AH124" s="1712"/>
      <c r="AI124" s="1712"/>
      <c r="AJ124" s="1715"/>
      <c r="AK124" s="1721"/>
      <c r="AL124" s="1721"/>
      <c r="AM124" s="1712"/>
      <c r="AN124" s="1712"/>
      <c r="AO124" s="1712"/>
      <c r="AP124" s="1712"/>
      <c r="AQ124" s="1712"/>
      <c r="AR124" s="1715"/>
      <c r="AS124" s="1715"/>
      <c r="AT124" s="1715"/>
      <c r="AU124" s="1715"/>
      <c r="AV124" s="1712"/>
      <c r="AW124" s="1712"/>
      <c r="AX124" s="1712"/>
      <c r="AY124" s="1712"/>
      <c r="AZ124" s="1712"/>
      <c r="BA124" s="1715"/>
      <c r="BB124" s="1721"/>
      <c r="BC124" s="1721"/>
      <c r="BD124" s="1712"/>
      <c r="BE124" s="1712"/>
      <c r="BF124" s="1712"/>
      <c r="BG124" s="1712"/>
      <c r="BH124" s="1712"/>
      <c r="BI124" s="1715"/>
      <c r="BJ124" s="1715"/>
      <c r="BK124" s="1715"/>
      <c r="BL124" s="1715"/>
      <c r="BM124" s="1712"/>
      <c r="BN124" s="1712"/>
      <c r="BO124" s="1712"/>
      <c r="BP124" s="1712"/>
      <c r="BQ124" s="1712"/>
    </row>
    <row r="125" spans="2:69" ht="15.75">
      <c r="B125" s="1715"/>
      <c r="C125" s="1721"/>
      <c r="D125" s="1721"/>
      <c r="E125" s="1712" t="s">
        <v>760</v>
      </c>
      <c r="F125" s="1712"/>
      <c r="G125" s="1712"/>
      <c r="H125" s="1712"/>
      <c r="I125" s="1712"/>
      <c r="J125" s="1715" t="s">
        <v>201</v>
      </c>
      <c r="K125" s="2781">
        <f>SUM(K113:M120)</f>
        <v>261.47086686720013</v>
      </c>
      <c r="L125" s="2781"/>
      <c r="M125" s="2781"/>
      <c r="N125" s="1712" t="s">
        <v>208</v>
      </c>
      <c r="O125" s="1712"/>
      <c r="P125" s="1712"/>
      <c r="Q125" s="1712"/>
      <c r="R125" s="1712"/>
      <c r="S125" s="1712"/>
      <c r="T125" s="1715"/>
      <c r="U125" s="1721"/>
      <c r="V125" s="1721"/>
      <c r="W125" s="1712" t="s">
        <v>760</v>
      </c>
      <c r="X125" s="1712"/>
      <c r="Y125" s="1712"/>
      <c r="Z125" s="1712"/>
      <c r="AA125" s="1712"/>
      <c r="AB125" s="1715" t="s">
        <v>201</v>
      </c>
      <c r="AC125" s="2781">
        <f>SUM(AC113:AE120)</f>
        <v>0</v>
      </c>
      <c r="AD125" s="2781"/>
      <c r="AE125" s="2781"/>
      <c r="AF125" s="1712" t="s">
        <v>208</v>
      </c>
      <c r="AG125" s="1712"/>
      <c r="AH125" s="1712"/>
      <c r="AI125" s="1712"/>
      <c r="AJ125" s="1715"/>
      <c r="AK125" s="1721"/>
      <c r="AL125" s="1721"/>
      <c r="AM125" s="1712" t="s">
        <v>760</v>
      </c>
      <c r="AN125" s="1712"/>
      <c r="AO125" s="1712"/>
      <c r="AP125" s="1712"/>
      <c r="AQ125" s="1712"/>
      <c r="AR125" s="1715" t="s">
        <v>201</v>
      </c>
      <c r="AS125" s="2781">
        <f>SUM(AS113:AU120)</f>
        <v>0</v>
      </c>
      <c r="AT125" s="2781"/>
      <c r="AU125" s="2781"/>
      <c r="AV125" s="1712" t="s">
        <v>208</v>
      </c>
      <c r="AW125" s="1712"/>
      <c r="AX125" s="1712"/>
      <c r="AY125" s="1712"/>
      <c r="AZ125" s="1712"/>
      <c r="BA125" s="1715"/>
      <c r="BB125" s="1721"/>
      <c r="BC125" s="1721"/>
      <c r="BD125" s="1712" t="s">
        <v>760</v>
      </c>
      <c r="BE125" s="1712"/>
      <c r="BF125" s="1712"/>
      <c r="BG125" s="1712"/>
      <c r="BH125" s="1712"/>
      <c r="BI125" s="1715" t="s">
        <v>201</v>
      </c>
      <c r="BJ125" s="2781">
        <f>SUM(BJ113:BL120)</f>
        <v>0</v>
      </c>
      <c r="BK125" s="2781"/>
      <c r="BL125" s="2781"/>
      <c r="BM125" s="1712" t="s">
        <v>208</v>
      </c>
      <c r="BN125" s="1712"/>
      <c r="BO125" s="1712"/>
      <c r="BP125" s="1712"/>
      <c r="BQ125" s="1712"/>
    </row>
    <row r="126" spans="2:69">
      <c r="B126" s="1715"/>
      <c r="C126" s="1721"/>
      <c r="D126" s="1721"/>
      <c r="E126" s="1712"/>
      <c r="F126" s="1712"/>
      <c r="G126" s="1712"/>
      <c r="H126" s="1712"/>
      <c r="I126" s="1712"/>
      <c r="J126" s="1715"/>
      <c r="K126" s="1721"/>
      <c r="L126" s="1721"/>
      <c r="M126" s="1721"/>
      <c r="N126" s="1712"/>
      <c r="O126" s="1712"/>
      <c r="P126" s="1712"/>
      <c r="Q126" s="1712"/>
      <c r="R126" s="1712"/>
      <c r="S126" s="1712"/>
      <c r="T126" s="1715"/>
      <c r="U126" s="1721"/>
      <c r="V126" s="1721"/>
      <c r="W126" s="1712"/>
      <c r="X126" s="1712"/>
      <c r="Y126" s="1712"/>
      <c r="Z126" s="1712"/>
      <c r="AA126" s="1712"/>
      <c r="AB126" s="1715"/>
      <c r="AC126" s="1721"/>
      <c r="AD126" s="1721"/>
      <c r="AE126" s="1721"/>
      <c r="AF126" s="1712"/>
      <c r="AG126" s="1712"/>
      <c r="AH126" s="1712"/>
      <c r="AI126" s="1712"/>
      <c r="AJ126" s="1715"/>
      <c r="AK126" s="1721"/>
      <c r="AL126" s="1721"/>
      <c r="AM126" s="1712"/>
      <c r="AN126" s="1712"/>
      <c r="AO126" s="1712"/>
      <c r="AP126" s="1712"/>
      <c r="AQ126" s="1712"/>
      <c r="AR126" s="1715"/>
      <c r="AS126" s="1721"/>
      <c r="AT126" s="1721"/>
      <c r="AU126" s="1721"/>
      <c r="AV126" s="1712"/>
      <c r="AW126" s="1712"/>
      <c r="AX126" s="1712"/>
      <c r="AY126" s="1712"/>
      <c r="AZ126" s="1712"/>
      <c r="BA126" s="1715"/>
      <c r="BB126" s="1721"/>
      <c r="BC126" s="1721"/>
      <c r="BD126" s="1712"/>
      <c r="BE126" s="1712"/>
      <c r="BF126" s="1712"/>
      <c r="BG126" s="1712"/>
      <c r="BH126" s="1712"/>
      <c r="BI126" s="1715"/>
      <c r="BJ126" s="1721"/>
      <c r="BK126" s="1721"/>
      <c r="BL126" s="1721"/>
      <c r="BM126" s="1712"/>
      <c r="BN126" s="1712"/>
      <c r="BO126" s="1712"/>
      <c r="BP126" s="1712"/>
      <c r="BQ126" s="1712"/>
    </row>
    <row r="127" spans="2:69">
      <c r="B127" s="1718" t="s">
        <v>218</v>
      </c>
      <c r="C127" s="1727"/>
      <c r="D127" s="1727"/>
      <c r="E127" s="1727"/>
      <c r="F127" s="1727"/>
      <c r="G127" s="1727"/>
      <c r="H127" s="1727"/>
      <c r="I127" s="1727"/>
      <c r="J127" s="1727"/>
      <c r="K127" s="1727"/>
      <c r="L127" s="1727"/>
      <c r="M127" s="1727"/>
      <c r="N127" s="1727"/>
      <c r="O127" s="1727"/>
      <c r="P127" s="1727"/>
      <c r="Q127" s="1727"/>
      <c r="R127" s="1727"/>
      <c r="S127" s="1727"/>
      <c r="T127" s="1718" t="s">
        <v>218</v>
      </c>
      <c r="U127" s="1727"/>
      <c r="V127" s="1727"/>
      <c r="W127" s="1727"/>
      <c r="X127" s="1727"/>
      <c r="Y127" s="1727"/>
      <c r="Z127" s="1727"/>
      <c r="AA127" s="1727"/>
      <c r="AB127" s="1727"/>
      <c r="AC127" s="1727"/>
      <c r="AD127" s="1727"/>
      <c r="AE127" s="1727"/>
      <c r="AF127" s="1727"/>
      <c r="AG127" s="1727"/>
      <c r="AH127" s="1727"/>
      <c r="AI127" s="1727"/>
      <c r="AJ127" s="1718" t="s">
        <v>218</v>
      </c>
      <c r="AK127" s="1727"/>
      <c r="AL127" s="1727"/>
      <c r="AM127" s="1727"/>
      <c r="AN127" s="1727"/>
      <c r="AO127" s="1727"/>
      <c r="AP127" s="1727"/>
      <c r="AQ127" s="1727"/>
      <c r="AR127" s="1727"/>
      <c r="AS127" s="1727"/>
      <c r="AT127" s="1727"/>
      <c r="AU127" s="1727"/>
      <c r="AV127" s="1727"/>
      <c r="AW127" s="1727"/>
      <c r="AX127" s="1727"/>
      <c r="AY127" s="1727"/>
      <c r="AZ127" s="1727"/>
      <c r="BA127" s="1718" t="s">
        <v>218</v>
      </c>
      <c r="BB127" s="1727"/>
      <c r="BC127" s="1727"/>
      <c r="BD127" s="1727"/>
      <c r="BE127" s="1727"/>
      <c r="BF127" s="1727"/>
      <c r="BG127" s="1727"/>
      <c r="BH127" s="1727"/>
      <c r="BI127" s="1727"/>
      <c r="BJ127" s="1727"/>
      <c r="BK127" s="1727"/>
      <c r="BL127" s="1727"/>
      <c r="BM127" s="1727"/>
      <c r="BN127" s="1727"/>
      <c r="BO127" s="1727"/>
      <c r="BP127" s="1727"/>
      <c r="BQ127" s="1727"/>
    </row>
    <row r="128" spans="2:69">
      <c r="B128" s="1727"/>
      <c r="C128" s="1727"/>
      <c r="D128" s="1727"/>
      <c r="E128" s="1727"/>
      <c r="F128" s="1727"/>
      <c r="G128" s="1727"/>
      <c r="H128" s="1727"/>
      <c r="I128" s="1727"/>
      <c r="J128" s="1727"/>
      <c r="K128" s="1727"/>
      <c r="L128" s="1727"/>
      <c r="M128" s="1727"/>
      <c r="N128" s="1727"/>
      <c r="O128" s="1727"/>
      <c r="P128" s="1727"/>
      <c r="Q128" s="1727"/>
      <c r="R128" s="1727"/>
      <c r="S128" s="1727"/>
      <c r="T128" s="1727"/>
      <c r="U128" s="1727"/>
      <c r="V128" s="1727"/>
      <c r="W128" s="1727"/>
      <c r="X128" s="1727"/>
      <c r="Y128" s="1727"/>
      <c r="Z128" s="1727"/>
      <c r="AA128" s="1727"/>
      <c r="AB128" s="1727"/>
      <c r="AC128" s="1727"/>
      <c r="AD128" s="1727"/>
      <c r="AE128" s="1727"/>
      <c r="AF128" s="1727"/>
      <c r="AG128" s="1727"/>
      <c r="AH128" s="1727"/>
      <c r="AI128" s="1727"/>
      <c r="AJ128" s="1727"/>
      <c r="AK128" s="1727"/>
      <c r="AL128" s="1727"/>
      <c r="AM128" s="1727"/>
      <c r="AN128" s="1727"/>
      <c r="AO128" s="1727"/>
      <c r="AP128" s="1727"/>
      <c r="AQ128" s="1727"/>
      <c r="AR128" s="1727"/>
      <c r="AS128" s="1727"/>
      <c r="AT128" s="1727"/>
      <c r="AU128" s="1727"/>
      <c r="AV128" s="1727"/>
      <c r="AW128" s="1727"/>
      <c r="AX128" s="1727"/>
      <c r="AY128" s="1727"/>
      <c r="AZ128" s="1727"/>
      <c r="BA128" s="1727"/>
      <c r="BB128" s="1727"/>
      <c r="BC128" s="1727"/>
      <c r="BD128" s="1727"/>
      <c r="BE128" s="1727"/>
      <c r="BF128" s="1727"/>
      <c r="BG128" s="1727"/>
      <c r="BH128" s="1727"/>
      <c r="BI128" s="1727"/>
      <c r="BJ128" s="1727"/>
      <c r="BK128" s="1727"/>
      <c r="BL128" s="1727"/>
      <c r="BM128" s="1727"/>
      <c r="BN128" s="1727"/>
      <c r="BO128" s="1727"/>
      <c r="BP128" s="1727"/>
      <c r="BQ128" s="1727"/>
    </row>
    <row r="129" spans="2:69" ht="15.75">
      <c r="B129" s="1727" t="s">
        <v>759</v>
      </c>
      <c r="C129" s="1727"/>
      <c r="D129" s="1727"/>
      <c r="E129" s="1727" t="s">
        <v>201</v>
      </c>
      <c r="F129" s="1712" t="s">
        <v>760</v>
      </c>
      <c r="G129" s="1727"/>
      <c r="H129" s="1727"/>
      <c r="I129" s="1712"/>
      <c r="J129" s="1712"/>
      <c r="K129" s="1715" t="s">
        <v>189</v>
      </c>
      <c r="L129" s="1727" t="s">
        <v>761</v>
      </c>
      <c r="M129" s="1727"/>
      <c r="N129" s="1727"/>
      <c r="O129" s="1727"/>
      <c r="P129" s="1727"/>
      <c r="Q129" s="1727"/>
      <c r="R129" s="1727"/>
      <c r="S129" s="1727"/>
      <c r="T129" s="1727" t="s">
        <v>759</v>
      </c>
      <c r="U129" s="1727"/>
      <c r="V129" s="1727"/>
      <c r="W129" s="1727" t="s">
        <v>201</v>
      </c>
      <c r="X129" s="1712" t="s">
        <v>760</v>
      </c>
      <c r="Y129" s="1727"/>
      <c r="Z129" s="1727"/>
      <c r="AA129" s="1712"/>
      <c r="AB129" s="1712"/>
      <c r="AC129" s="1715" t="s">
        <v>189</v>
      </c>
      <c r="AD129" s="1727" t="s">
        <v>761</v>
      </c>
      <c r="AE129" s="1727"/>
      <c r="AF129" s="1727"/>
      <c r="AG129" s="1727"/>
      <c r="AH129" s="1727"/>
      <c r="AI129" s="1727"/>
      <c r="AJ129" s="1727" t="s">
        <v>759</v>
      </c>
      <c r="AK129" s="1727"/>
      <c r="AL129" s="1727"/>
      <c r="AM129" s="1727" t="s">
        <v>201</v>
      </c>
      <c r="AN129" s="1712" t="s">
        <v>760</v>
      </c>
      <c r="AO129" s="1727"/>
      <c r="AP129" s="1727"/>
      <c r="AQ129" s="1712"/>
      <c r="AR129" s="1712"/>
      <c r="AS129" s="1715" t="s">
        <v>189</v>
      </c>
      <c r="AT129" s="1727" t="s">
        <v>761</v>
      </c>
      <c r="AU129" s="1727"/>
      <c r="AV129" s="1727"/>
      <c r="AW129" s="1727"/>
      <c r="AX129" s="1727"/>
      <c r="AY129" s="1727"/>
      <c r="AZ129" s="1727"/>
      <c r="BA129" s="1727" t="s">
        <v>759</v>
      </c>
      <c r="BB129" s="1727"/>
      <c r="BC129" s="1727"/>
      <c r="BD129" s="1727" t="s">
        <v>201</v>
      </c>
      <c r="BE129" s="1712" t="s">
        <v>760</v>
      </c>
      <c r="BF129" s="1727"/>
      <c r="BG129" s="1727"/>
      <c r="BH129" s="1712"/>
      <c r="BI129" s="1712"/>
      <c r="BJ129" s="1715" t="s">
        <v>189</v>
      </c>
      <c r="BK129" s="1727" t="s">
        <v>761</v>
      </c>
      <c r="BL129" s="1727"/>
      <c r="BM129" s="1727"/>
      <c r="BN129" s="1727"/>
      <c r="BO129" s="1727"/>
      <c r="BP129" s="1727"/>
      <c r="BQ129" s="1727"/>
    </row>
    <row r="130" spans="2:69" ht="15.75">
      <c r="B130" s="1727" t="s">
        <v>759</v>
      </c>
      <c r="C130" s="1727"/>
      <c r="D130" s="1727"/>
      <c r="E130" s="1727" t="s">
        <v>201</v>
      </c>
      <c r="F130" s="2781">
        <f>K125</f>
        <v>261.47086686720013</v>
      </c>
      <c r="G130" s="2781"/>
      <c r="H130" s="2781"/>
      <c r="I130" s="1715" t="s">
        <v>189</v>
      </c>
      <c r="J130" s="2781">
        <f>K125*(M24/100)</f>
        <v>0</v>
      </c>
      <c r="K130" s="2781"/>
      <c r="L130" s="2781"/>
      <c r="M130" s="2781"/>
      <c r="N130" s="1727"/>
      <c r="O130" s="1727"/>
      <c r="P130" s="1727"/>
      <c r="Q130" s="1727"/>
      <c r="R130" s="1727"/>
      <c r="S130" s="1727"/>
      <c r="T130" s="1727" t="s">
        <v>759</v>
      </c>
      <c r="U130" s="1727"/>
      <c r="V130" s="1727"/>
      <c r="W130" s="1727" t="s">
        <v>201</v>
      </c>
      <c r="X130" s="2781">
        <f>AC125</f>
        <v>0</v>
      </c>
      <c r="Y130" s="2781"/>
      <c r="Z130" s="2781"/>
      <c r="AA130" s="1715" t="s">
        <v>189</v>
      </c>
      <c r="AB130" s="2781">
        <f>AC125*(AE24/100)</f>
        <v>0</v>
      </c>
      <c r="AC130" s="2781"/>
      <c r="AD130" s="2781"/>
      <c r="AE130" s="2781"/>
      <c r="AF130" s="1727"/>
      <c r="AG130" s="1727"/>
      <c r="AH130" s="1727"/>
      <c r="AI130" s="1727"/>
      <c r="AJ130" s="1727" t="s">
        <v>759</v>
      </c>
      <c r="AK130" s="1727"/>
      <c r="AL130" s="1727"/>
      <c r="AM130" s="1727" t="s">
        <v>201</v>
      </c>
      <c r="AN130" s="2781">
        <f>AS125</f>
        <v>0</v>
      </c>
      <c r="AO130" s="2781"/>
      <c r="AP130" s="2781"/>
      <c r="AQ130" s="1715" t="s">
        <v>189</v>
      </c>
      <c r="AR130" s="2781">
        <f>AS125*(AU24/100)</f>
        <v>0</v>
      </c>
      <c r="AS130" s="2781"/>
      <c r="AT130" s="2781"/>
      <c r="AU130" s="2781"/>
      <c r="AV130" s="1727"/>
      <c r="AW130" s="1727"/>
      <c r="AX130" s="1727"/>
      <c r="AY130" s="1727"/>
      <c r="AZ130" s="1727"/>
      <c r="BA130" s="1727" t="s">
        <v>759</v>
      </c>
      <c r="BB130" s="1727"/>
      <c r="BC130" s="1727"/>
      <c r="BD130" s="1727" t="s">
        <v>201</v>
      </c>
      <c r="BE130" s="2781">
        <f>BJ125</f>
        <v>0</v>
      </c>
      <c r="BF130" s="2781"/>
      <c r="BG130" s="2781"/>
      <c r="BH130" s="1715" t="s">
        <v>189</v>
      </c>
      <c r="BI130" s="2781">
        <f>BJ125*(BL24/100)</f>
        <v>0</v>
      </c>
      <c r="BJ130" s="2781"/>
      <c r="BK130" s="2781"/>
      <c r="BL130" s="2781"/>
      <c r="BM130" s="1727"/>
      <c r="BN130" s="1727"/>
      <c r="BO130" s="1727"/>
      <c r="BP130" s="1727"/>
      <c r="BQ130" s="1727"/>
    </row>
    <row r="131" spans="2:69" ht="15.75">
      <c r="B131" s="1727" t="s">
        <v>759</v>
      </c>
      <c r="C131" s="1727"/>
      <c r="D131" s="1727"/>
      <c r="E131" s="1727" t="s">
        <v>201</v>
      </c>
      <c r="F131" s="2781">
        <f>F130-J130</f>
        <v>261.47086686720013</v>
      </c>
      <c r="G131" s="2781"/>
      <c r="H131" s="2781"/>
      <c r="I131" s="1727" t="s">
        <v>208</v>
      </c>
      <c r="J131" s="1727"/>
      <c r="K131" s="1727"/>
      <c r="L131" s="1727"/>
      <c r="M131" s="1727"/>
      <c r="N131" s="1727"/>
      <c r="O131" s="1727"/>
      <c r="P131" s="1727"/>
      <c r="Q131" s="1727"/>
      <c r="R131" s="1727"/>
      <c r="S131" s="1727"/>
      <c r="T131" s="1727" t="s">
        <v>759</v>
      </c>
      <c r="U131" s="1727"/>
      <c r="V131" s="1727"/>
      <c r="W131" s="1727" t="s">
        <v>201</v>
      </c>
      <c r="X131" s="2781">
        <f>X130-AB130</f>
        <v>0</v>
      </c>
      <c r="Y131" s="2781"/>
      <c r="Z131" s="2781"/>
      <c r="AA131" s="1727" t="s">
        <v>208</v>
      </c>
      <c r="AB131" s="1727"/>
      <c r="AC131" s="1727"/>
      <c r="AD131" s="1727"/>
      <c r="AE131" s="1727"/>
      <c r="AF131" s="1727"/>
      <c r="AG131" s="1727"/>
      <c r="AH131" s="1727"/>
      <c r="AI131" s="1727"/>
      <c r="AJ131" s="1727" t="s">
        <v>759</v>
      </c>
      <c r="AK131" s="1727"/>
      <c r="AL131" s="1727"/>
      <c r="AM131" s="1727" t="s">
        <v>201</v>
      </c>
      <c r="AN131" s="2781">
        <f>AN130-AR130</f>
        <v>0</v>
      </c>
      <c r="AO131" s="2781"/>
      <c r="AP131" s="2781"/>
      <c r="AQ131" s="1727" t="s">
        <v>208</v>
      </c>
      <c r="AR131" s="1727"/>
      <c r="AS131" s="1727"/>
      <c r="AT131" s="1727"/>
      <c r="AU131" s="1727"/>
      <c r="AV131" s="1727"/>
      <c r="AW131" s="1727"/>
      <c r="AX131" s="1727"/>
      <c r="AY131" s="1727"/>
      <c r="AZ131" s="1727"/>
      <c r="BA131" s="1727" t="s">
        <v>759</v>
      </c>
      <c r="BB131" s="1727"/>
      <c r="BC131" s="1727"/>
      <c r="BD131" s="1727" t="s">
        <v>201</v>
      </c>
      <c r="BE131" s="2781">
        <f>BE130-BI130</f>
        <v>0</v>
      </c>
      <c r="BF131" s="2781"/>
      <c r="BG131" s="2781"/>
      <c r="BH131" s="1727" t="s">
        <v>208</v>
      </c>
      <c r="BI131" s="1727"/>
      <c r="BJ131" s="1727"/>
      <c r="BK131" s="1727"/>
      <c r="BL131" s="1727"/>
      <c r="BM131" s="1727"/>
      <c r="BN131" s="1727"/>
      <c r="BO131" s="1727"/>
      <c r="BP131" s="1727"/>
      <c r="BQ131" s="1727"/>
    </row>
    <row r="132" spans="2:69">
      <c r="B132" s="1727"/>
      <c r="C132" s="1727"/>
      <c r="D132" s="1727"/>
      <c r="E132" s="1727"/>
      <c r="F132" s="1721"/>
      <c r="G132" s="1715"/>
      <c r="H132" s="1715"/>
      <c r="I132" s="1727"/>
      <c r="J132" s="1727"/>
      <c r="K132" s="1727"/>
      <c r="L132" s="1727"/>
      <c r="M132" s="1727"/>
      <c r="N132" s="1727"/>
      <c r="O132" s="1727"/>
      <c r="P132" s="1727"/>
      <c r="Q132" s="1727"/>
      <c r="R132" s="1727"/>
      <c r="S132" s="1727"/>
      <c r="T132" s="1727"/>
      <c r="U132" s="1727"/>
      <c r="V132" s="1727"/>
      <c r="W132" s="1727"/>
      <c r="X132" s="1721"/>
      <c r="Y132" s="1715"/>
      <c r="Z132" s="1715"/>
      <c r="AA132" s="1727"/>
      <c r="AB132" s="1727"/>
      <c r="AC132" s="1727"/>
      <c r="AD132" s="1727"/>
      <c r="AE132" s="1727"/>
      <c r="AF132" s="1727"/>
      <c r="AG132" s="1727"/>
      <c r="AH132" s="1727"/>
      <c r="AI132" s="1727"/>
      <c r="AJ132" s="1727"/>
      <c r="AK132" s="1727"/>
      <c r="AL132" s="1727"/>
      <c r="AM132" s="1727"/>
      <c r="AN132" s="1721"/>
      <c r="AO132" s="1715"/>
      <c r="AP132" s="1715"/>
      <c r="AQ132" s="1727"/>
      <c r="AR132" s="1727"/>
      <c r="AS132" s="1727"/>
      <c r="AT132" s="1727"/>
      <c r="AU132" s="1727"/>
      <c r="AV132" s="1727"/>
      <c r="AW132" s="1727"/>
      <c r="AX132" s="1727"/>
      <c r="AY132" s="1727"/>
      <c r="AZ132" s="1727"/>
      <c r="BA132" s="1727"/>
      <c r="BB132" s="1727"/>
      <c r="BC132" s="1727"/>
      <c r="BD132" s="1727"/>
      <c r="BE132" s="1721"/>
      <c r="BF132" s="1715"/>
      <c r="BG132" s="1715"/>
      <c r="BH132" s="1727"/>
      <c r="BI132" s="1727"/>
      <c r="BJ132" s="1727"/>
      <c r="BK132" s="1727"/>
      <c r="BL132" s="1727"/>
      <c r="BM132" s="1727"/>
      <c r="BN132" s="1727"/>
      <c r="BO132" s="1727"/>
      <c r="BP132" s="1727"/>
      <c r="BQ132" s="1727"/>
    </row>
    <row r="133" spans="2:69">
      <c r="B133" s="1718" t="s">
        <v>221</v>
      </c>
      <c r="C133" s="1727"/>
      <c r="D133" s="1727"/>
      <c r="E133" s="1727"/>
      <c r="F133" s="1727"/>
      <c r="G133" s="1727"/>
      <c r="H133" s="1727"/>
      <c r="I133" s="1727"/>
      <c r="J133" s="1727"/>
      <c r="K133" s="1727"/>
      <c r="L133" s="1727"/>
      <c r="M133" s="1727"/>
      <c r="N133" s="1727"/>
      <c r="O133" s="1727"/>
      <c r="P133" s="1727"/>
      <c r="Q133" s="1727"/>
      <c r="R133" s="1727"/>
      <c r="S133" s="1727"/>
      <c r="T133" s="1718" t="s">
        <v>221</v>
      </c>
      <c r="U133" s="1727"/>
      <c r="V133" s="1727"/>
      <c r="W133" s="1727"/>
      <c r="X133" s="1727"/>
      <c r="Y133" s="1727"/>
      <c r="Z133" s="1727"/>
      <c r="AA133" s="1727"/>
      <c r="AB133" s="1727"/>
      <c r="AC133" s="1727"/>
      <c r="AD133" s="1727"/>
      <c r="AE133" s="1727"/>
      <c r="AF133" s="1727"/>
      <c r="AG133" s="1727"/>
      <c r="AH133" s="1727"/>
      <c r="AI133" s="1727"/>
      <c r="AJ133" s="1718" t="s">
        <v>221</v>
      </c>
      <c r="AK133" s="1727"/>
      <c r="AL133" s="1727"/>
      <c r="AM133" s="1727"/>
      <c r="AN133" s="1727"/>
      <c r="AO133" s="1727"/>
      <c r="AP133" s="1727"/>
      <c r="AQ133" s="1727"/>
      <c r="AR133" s="1727"/>
      <c r="AS133" s="1727"/>
      <c r="AT133" s="1727"/>
      <c r="AU133" s="1727"/>
      <c r="AV133" s="1727"/>
      <c r="AW133" s="1727"/>
      <c r="AX133" s="1727"/>
      <c r="AY133" s="1727"/>
      <c r="AZ133" s="1727"/>
      <c r="BA133" s="1718" t="s">
        <v>221</v>
      </c>
      <c r="BB133" s="1727"/>
      <c r="BC133" s="1727"/>
      <c r="BD133" s="1727"/>
      <c r="BE133" s="1727"/>
      <c r="BF133" s="1727"/>
      <c r="BG133" s="1727"/>
      <c r="BH133" s="1727"/>
      <c r="BI133" s="1727"/>
      <c r="BJ133" s="1727"/>
      <c r="BK133" s="1727"/>
      <c r="BL133" s="1727"/>
      <c r="BM133" s="1727"/>
      <c r="BN133" s="1727"/>
      <c r="BO133" s="1727"/>
      <c r="BP133" s="1727"/>
      <c r="BQ133" s="1727"/>
    </row>
    <row r="134" spans="2:69">
      <c r="B134" s="1727"/>
      <c r="C134" s="1727"/>
      <c r="D134" s="1727"/>
      <c r="E134" s="1727"/>
      <c r="F134" s="1727"/>
      <c r="G134" s="1727"/>
      <c r="H134" s="1727"/>
      <c r="I134" s="1727"/>
      <c r="J134" s="1727"/>
      <c r="K134" s="1727"/>
      <c r="L134" s="1727"/>
      <c r="M134" s="1727"/>
      <c r="N134" s="1727"/>
      <c r="O134" s="1727"/>
      <c r="P134" s="1727"/>
      <c r="Q134" s="1727"/>
      <c r="R134" s="1727"/>
      <c r="S134" s="1727"/>
      <c r="T134" s="1727"/>
      <c r="U134" s="1727"/>
      <c r="V134" s="1727"/>
      <c r="W134" s="1727"/>
      <c r="X134" s="1727"/>
      <c r="Y134" s="1727"/>
      <c r="Z134" s="1727"/>
      <c r="AA134" s="1727"/>
      <c r="AB134" s="1727"/>
      <c r="AC134" s="1727"/>
      <c r="AD134" s="1727"/>
      <c r="AE134" s="1727"/>
      <c r="AF134" s="1727"/>
      <c r="AG134" s="1727"/>
      <c r="AH134" s="1727"/>
      <c r="AI134" s="1727"/>
      <c r="AJ134" s="1727"/>
      <c r="AK134" s="1727"/>
      <c r="AL134" s="1727"/>
      <c r="AM134" s="1727"/>
      <c r="AN134" s="1727"/>
      <c r="AO134" s="1727"/>
      <c r="AP134" s="1727"/>
      <c r="AQ134" s="1727"/>
      <c r="AR134" s="1727"/>
      <c r="AS134" s="1727"/>
      <c r="AT134" s="1727"/>
      <c r="AU134" s="1727"/>
      <c r="AV134" s="1727"/>
      <c r="AW134" s="1727"/>
      <c r="AX134" s="1727"/>
      <c r="AY134" s="1727"/>
      <c r="AZ134" s="1727"/>
      <c r="BA134" s="1727"/>
      <c r="BB134" s="1727"/>
      <c r="BC134" s="1727"/>
      <c r="BD134" s="1727"/>
      <c r="BE134" s="1727"/>
      <c r="BF134" s="1727"/>
      <c r="BG134" s="1727"/>
      <c r="BH134" s="1727"/>
      <c r="BI134" s="1727"/>
      <c r="BJ134" s="1727"/>
      <c r="BK134" s="1727"/>
      <c r="BL134" s="1727"/>
      <c r="BM134" s="1727"/>
      <c r="BN134" s="1727"/>
      <c r="BO134" s="1727"/>
      <c r="BP134" s="1727"/>
      <c r="BQ134" s="1727"/>
    </row>
    <row r="135" spans="2:69" ht="15.75">
      <c r="B135" s="1727" t="s">
        <v>774</v>
      </c>
      <c r="C135" s="1727"/>
      <c r="D135" s="1727"/>
      <c r="E135" s="1727"/>
      <c r="F135" s="1715" t="s">
        <v>201</v>
      </c>
      <c r="G135" s="1727" t="s">
        <v>775</v>
      </c>
      <c r="H135" s="1727"/>
      <c r="I135" s="1727"/>
      <c r="J135" s="1727"/>
      <c r="K135" s="1727"/>
      <c r="L135" s="1727"/>
      <c r="M135" s="1727"/>
      <c r="N135" s="1727"/>
      <c r="O135" s="1727"/>
      <c r="P135" s="1727"/>
      <c r="Q135" s="1727"/>
      <c r="R135" s="1727"/>
      <c r="S135" s="1727"/>
      <c r="T135" s="1727" t="s">
        <v>774</v>
      </c>
      <c r="U135" s="1727"/>
      <c r="V135" s="1727"/>
      <c r="W135" s="1727"/>
      <c r="X135" s="1715" t="s">
        <v>201</v>
      </c>
      <c r="Y135" s="1727" t="s">
        <v>775</v>
      </c>
      <c r="Z135" s="1727"/>
      <c r="AA135" s="1727"/>
      <c r="AB135" s="1727"/>
      <c r="AC135" s="1727"/>
      <c r="AD135" s="1727"/>
      <c r="AE135" s="1727"/>
      <c r="AF135" s="1727"/>
      <c r="AG135" s="1727"/>
      <c r="AH135" s="1727"/>
      <c r="AI135" s="1727"/>
      <c r="AJ135" s="1727" t="s">
        <v>774</v>
      </c>
      <c r="AK135" s="1727"/>
      <c r="AL135" s="1727"/>
      <c r="AM135" s="1727"/>
      <c r="AN135" s="1715" t="s">
        <v>201</v>
      </c>
      <c r="AO135" s="1727" t="s">
        <v>775</v>
      </c>
      <c r="AP135" s="1727"/>
      <c r="AQ135" s="1727"/>
      <c r="AR135" s="1727"/>
      <c r="AS135" s="1727"/>
      <c r="AT135" s="1727"/>
      <c r="AU135" s="1727"/>
      <c r="AV135" s="1727"/>
      <c r="AW135" s="1727"/>
      <c r="AX135" s="1727"/>
      <c r="AY135" s="1727"/>
      <c r="AZ135" s="1727"/>
      <c r="BA135" s="1727" t="s">
        <v>774</v>
      </c>
      <c r="BB135" s="1727"/>
      <c r="BC135" s="1727"/>
      <c r="BD135" s="1727"/>
      <c r="BE135" s="1715" t="s">
        <v>201</v>
      </c>
      <c r="BF135" s="1727" t="s">
        <v>775</v>
      </c>
      <c r="BG135" s="1727"/>
      <c r="BH135" s="1727"/>
      <c r="BI135" s="1727"/>
      <c r="BJ135" s="1727"/>
      <c r="BK135" s="1727"/>
      <c r="BL135" s="1727"/>
      <c r="BM135" s="1727"/>
      <c r="BN135" s="1727"/>
      <c r="BO135" s="1727"/>
      <c r="BP135" s="1727"/>
      <c r="BQ135" s="1727"/>
    </row>
    <row r="136" spans="2:69" ht="15.75">
      <c r="B136" s="1727" t="s">
        <v>774</v>
      </c>
      <c r="C136" s="1727"/>
      <c r="D136" s="1727"/>
      <c r="E136" s="1727"/>
      <c r="F136" s="1715" t="s">
        <v>201</v>
      </c>
      <c r="G136" s="2781">
        <f>L87+L71</f>
        <v>1065.1210160000001</v>
      </c>
      <c r="H136" s="2781"/>
      <c r="I136" s="2781"/>
      <c r="J136" s="1727" t="s">
        <v>208</v>
      </c>
      <c r="K136" s="1727"/>
      <c r="L136" s="1727"/>
      <c r="M136" s="1727"/>
      <c r="N136" s="1727"/>
      <c r="O136" s="1727"/>
      <c r="P136" s="1727"/>
      <c r="Q136" s="1727"/>
      <c r="R136" s="1727"/>
      <c r="S136" s="1727"/>
      <c r="T136" s="1727" t="s">
        <v>774</v>
      </c>
      <c r="U136" s="1727"/>
      <c r="V136" s="1727"/>
      <c r="W136" s="1727"/>
      <c r="X136" s="1715" t="s">
        <v>201</v>
      </c>
      <c r="Y136" s="2781">
        <f>AD87+AD71</f>
        <v>0</v>
      </c>
      <c r="Z136" s="2781"/>
      <c r="AA136" s="2781"/>
      <c r="AB136" s="1727" t="s">
        <v>208</v>
      </c>
      <c r="AC136" s="1727"/>
      <c r="AD136" s="1727"/>
      <c r="AE136" s="1727"/>
      <c r="AF136" s="1727"/>
      <c r="AG136" s="1727"/>
      <c r="AH136" s="1727"/>
      <c r="AI136" s="1727"/>
      <c r="AJ136" s="1727" t="s">
        <v>774</v>
      </c>
      <c r="AK136" s="1727"/>
      <c r="AL136" s="1727"/>
      <c r="AM136" s="1727"/>
      <c r="AN136" s="1715" t="s">
        <v>201</v>
      </c>
      <c r="AO136" s="2781">
        <f>AT87+AT71</f>
        <v>0</v>
      </c>
      <c r="AP136" s="2781"/>
      <c r="AQ136" s="2781"/>
      <c r="AR136" s="1727" t="s">
        <v>208</v>
      </c>
      <c r="AS136" s="1727"/>
      <c r="AT136" s="1727"/>
      <c r="AU136" s="1727"/>
      <c r="AV136" s="1727"/>
      <c r="AW136" s="1727"/>
      <c r="AX136" s="1727"/>
      <c r="AY136" s="1727"/>
      <c r="AZ136" s="1727"/>
      <c r="BA136" s="1727" t="s">
        <v>774</v>
      </c>
      <c r="BB136" s="1727"/>
      <c r="BC136" s="1727"/>
      <c r="BD136" s="1727"/>
      <c r="BE136" s="1715" t="s">
        <v>201</v>
      </c>
      <c r="BF136" s="2781">
        <f>BK87+BK71</f>
        <v>0</v>
      </c>
      <c r="BG136" s="2781"/>
      <c r="BH136" s="2781"/>
      <c r="BI136" s="1727" t="s">
        <v>208</v>
      </c>
      <c r="BJ136" s="1727"/>
      <c r="BK136" s="1727"/>
      <c r="BL136" s="1727"/>
      <c r="BM136" s="1727"/>
      <c r="BN136" s="1727"/>
      <c r="BO136" s="1727"/>
      <c r="BP136" s="1727"/>
      <c r="BQ136" s="1727"/>
    </row>
    <row r="137" spans="2:69">
      <c r="B137" s="1727"/>
      <c r="C137" s="1727"/>
      <c r="D137" s="1727"/>
      <c r="E137" s="1727"/>
      <c r="F137" s="1727"/>
      <c r="G137" s="1727"/>
      <c r="H137" s="1727"/>
      <c r="I137" s="1727"/>
      <c r="J137" s="1727"/>
      <c r="K137" s="1727"/>
      <c r="L137" s="1727"/>
      <c r="M137" s="1727"/>
      <c r="N137" s="1727"/>
      <c r="O137" s="1727"/>
      <c r="P137" s="1727"/>
      <c r="Q137" s="1727"/>
      <c r="R137" s="1727"/>
      <c r="S137" s="1727"/>
      <c r="T137" s="1727"/>
      <c r="U137" s="1727"/>
      <c r="V137" s="1727"/>
      <c r="W137" s="1727"/>
      <c r="X137" s="1727"/>
      <c r="Y137" s="1727"/>
      <c r="Z137" s="1727"/>
      <c r="AA137" s="1727"/>
      <c r="AB137" s="1727"/>
      <c r="AC137" s="1727"/>
      <c r="AD137" s="1727"/>
      <c r="AE137" s="1727"/>
      <c r="AF137" s="1727"/>
      <c r="AG137" s="1727"/>
      <c r="AH137" s="1727"/>
      <c r="AI137" s="1727"/>
      <c r="AJ137" s="1727"/>
      <c r="AK137" s="1727"/>
      <c r="AL137" s="1727"/>
      <c r="AM137" s="1727"/>
      <c r="AN137" s="1727"/>
      <c r="AO137" s="1727"/>
      <c r="AP137" s="1727"/>
      <c r="AQ137" s="1727"/>
      <c r="AR137" s="1727"/>
      <c r="AS137" s="1727"/>
      <c r="AT137" s="1727"/>
      <c r="AU137" s="1727"/>
      <c r="AV137" s="1727"/>
      <c r="AW137" s="1727"/>
      <c r="AX137" s="1727"/>
      <c r="AY137" s="1727"/>
      <c r="AZ137" s="1727"/>
      <c r="BA137" s="1727"/>
      <c r="BB137" s="1727"/>
      <c r="BC137" s="1727"/>
      <c r="BD137" s="1727"/>
      <c r="BE137" s="1727"/>
      <c r="BF137" s="1727"/>
      <c r="BG137" s="1727"/>
      <c r="BH137" s="1727"/>
      <c r="BI137" s="1727"/>
      <c r="BJ137" s="1727"/>
      <c r="BK137" s="1727"/>
      <c r="BL137" s="1727"/>
      <c r="BM137" s="1727"/>
      <c r="BN137" s="1727"/>
      <c r="BO137" s="1727"/>
      <c r="BP137" s="1727"/>
      <c r="BQ137" s="1727"/>
    </row>
    <row r="138" spans="2:69">
      <c r="B138" s="1718" t="s">
        <v>224</v>
      </c>
      <c r="C138" s="1727"/>
      <c r="D138" s="1727"/>
      <c r="E138" s="1727"/>
      <c r="F138" s="1727"/>
      <c r="G138" s="1727"/>
      <c r="H138" s="1727"/>
      <c r="I138" s="1727"/>
      <c r="J138" s="1727"/>
      <c r="K138" s="1727"/>
      <c r="L138" s="1727"/>
      <c r="M138" s="1727"/>
      <c r="N138" s="1727"/>
      <c r="O138" s="1727"/>
      <c r="P138" s="1727"/>
      <c r="Q138" s="1727"/>
      <c r="R138" s="1727"/>
      <c r="S138" s="1727"/>
      <c r="T138" s="1718" t="s">
        <v>224</v>
      </c>
      <c r="U138" s="1727"/>
      <c r="V138" s="1727"/>
      <c r="W138" s="1727"/>
      <c r="X138" s="1727"/>
      <c r="Y138" s="1727"/>
      <c r="Z138" s="1727"/>
      <c r="AA138" s="1727"/>
      <c r="AB138" s="1727"/>
      <c r="AC138" s="1727"/>
      <c r="AD138" s="1727"/>
      <c r="AE138" s="1727"/>
      <c r="AF138" s="1727"/>
      <c r="AG138" s="1727"/>
      <c r="AH138" s="1727"/>
      <c r="AI138" s="1727"/>
      <c r="AJ138" s="1718" t="s">
        <v>224</v>
      </c>
      <c r="AK138" s="1727"/>
      <c r="AL138" s="1727"/>
      <c r="AM138" s="1727"/>
      <c r="AN138" s="1727"/>
      <c r="AO138" s="1727"/>
      <c r="AP138" s="1727"/>
      <c r="AQ138" s="1727"/>
      <c r="AR138" s="1727"/>
      <c r="AS138" s="1727"/>
      <c r="AT138" s="1727"/>
      <c r="AU138" s="1727"/>
      <c r="AV138" s="1727"/>
      <c r="AW138" s="1727"/>
      <c r="AX138" s="1727"/>
      <c r="AY138" s="1727"/>
      <c r="AZ138" s="1727"/>
      <c r="BA138" s="1718" t="s">
        <v>224</v>
      </c>
      <c r="BB138" s="1727"/>
      <c r="BC138" s="1727"/>
      <c r="BD138" s="1727"/>
      <c r="BE138" s="1727"/>
      <c r="BF138" s="1727"/>
      <c r="BG138" s="1727"/>
      <c r="BH138" s="1727"/>
      <c r="BI138" s="1727"/>
      <c r="BJ138" s="1727"/>
      <c r="BK138" s="1727"/>
      <c r="BL138" s="1727"/>
      <c r="BM138" s="1727"/>
      <c r="BN138" s="1727"/>
      <c r="BO138" s="1727"/>
      <c r="BP138" s="1727"/>
      <c r="BQ138" s="1727"/>
    </row>
    <row r="139" spans="2:69">
      <c r="B139" s="1727"/>
      <c r="C139" s="1727"/>
      <c r="D139" s="1727"/>
      <c r="E139" s="1727"/>
      <c r="F139" s="1727"/>
      <c r="G139" s="1727"/>
      <c r="H139" s="1727"/>
      <c r="I139" s="1727"/>
      <c r="J139" s="1727"/>
      <c r="K139" s="1727"/>
      <c r="L139" s="1727"/>
      <c r="M139" s="1727"/>
      <c r="N139" s="1727"/>
      <c r="O139" s="1727"/>
      <c r="P139" s="1727"/>
      <c r="Q139" s="1727"/>
      <c r="R139" s="1727"/>
      <c r="S139" s="1727"/>
      <c r="T139" s="1727"/>
      <c r="U139" s="1727"/>
      <c r="V139" s="1727"/>
      <c r="W139" s="1727"/>
      <c r="X139" s="1727"/>
      <c r="Y139" s="1727"/>
      <c r="Z139" s="1727"/>
      <c r="AA139" s="1727"/>
      <c r="AB139" s="1727"/>
      <c r="AC139" s="1727"/>
      <c r="AD139" s="1727"/>
      <c r="AE139" s="1727"/>
      <c r="AF139" s="1727"/>
      <c r="AG139" s="1727"/>
      <c r="AH139" s="1727"/>
      <c r="AI139" s="1727"/>
      <c r="AJ139" s="1727"/>
      <c r="AK139" s="1727"/>
      <c r="AL139" s="1727"/>
      <c r="AM139" s="1727"/>
      <c r="AN139" s="1727"/>
      <c r="AO139" s="1727"/>
      <c r="AP139" s="1727"/>
      <c r="AQ139" s="1727"/>
      <c r="AR139" s="1727"/>
      <c r="AS139" s="1727"/>
      <c r="AT139" s="1727"/>
      <c r="AU139" s="1727"/>
      <c r="AV139" s="1727"/>
      <c r="AW139" s="1727"/>
      <c r="AX139" s="1727"/>
      <c r="AY139" s="1727"/>
      <c r="AZ139" s="1727"/>
      <c r="BA139" s="1727"/>
      <c r="BB139" s="1727"/>
      <c r="BC139" s="1727"/>
      <c r="BD139" s="1727"/>
      <c r="BE139" s="1727"/>
      <c r="BF139" s="1727"/>
      <c r="BG139" s="1727"/>
      <c r="BH139" s="1727"/>
      <c r="BI139" s="1727"/>
      <c r="BJ139" s="1727"/>
      <c r="BK139" s="1727"/>
      <c r="BL139" s="1727"/>
      <c r="BM139" s="1727"/>
      <c r="BN139" s="1727"/>
      <c r="BO139" s="1727"/>
      <c r="BP139" s="1727"/>
      <c r="BQ139" s="1727"/>
    </row>
    <row r="140" spans="2:69" ht="15.75">
      <c r="B140" s="1727" t="s">
        <v>758</v>
      </c>
      <c r="C140" s="1727"/>
      <c r="D140" s="1727"/>
      <c r="E140" s="1715" t="s">
        <v>201</v>
      </c>
      <c r="F140" s="1727" t="s">
        <v>930</v>
      </c>
      <c r="G140" s="1727"/>
      <c r="H140" s="1727"/>
      <c r="I140" s="1727"/>
      <c r="J140" s="1727"/>
      <c r="K140" s="1727"/>
      <c r="L140" s="1727"/>
      <c r="M140" s="1727"/>
      <c r="N140" s="1727"/>
      <c r="O140" s="1727"/>
      <c r="P140" s="1727"/>
      <c r="Q140" s="1727"/>
      <c r="R140" s="1727"/>
      <c r="S140" s="1727"/>
      <c r="T140" s="1727" t="s">
        <v>758</v>
      </c>
      <c r="U140" s="1727"/>
      <c r="V140" s="1727"/>
      <c r="W140" s="1715" t="s">
        <v>201</v>
      </c>
      <c r="X140" s="1727" t="s">
        <v>930</v>
      </c>
      <c r="Y140" s="1727"/>
      <c r="Z140" s="1727"/>
      <c r="AA140" s="1727"/>
      <c r="AB140" s="1727"/>
      <c r="AC140" s="1727"/>
      <c r="AD140" s="1727"/>
      <c r="AE140" s="1727"/>
      <c r="AF140" s="1727"/>
      <c r="AG140" s="1727"/>
      <c r="AH140" s="1727"/>
      <c r="AI140" s="1727"/>
      <c r="AJ140" s="1727" t="s">
        <v>758</v>
      </c>
      <c r="AK140" s="1727"/>
      <c r="AL140" s="1727"/>
      <c r="AM140" s="1715" t="s">
        <v>201</v>
      </c>
      <c r="AN140" s="1727" t="s">
        <v>930</v>
      </c>
      <c r="AO140" s="1727"/>
      <c r="AP140" s="1727"/>
      <c r="AQ140" s="1727"/>
      <c r="AR140" s="1727"/>
      <c r="AS140" s="1727"/>
      <c r="AT140" s="1727"/>
      <c r="AU140" s="1727"/>
      <c r="AV140" s="1727"/>
      <c r="AW140" s="1727"/>
      <c r="AX140" s="1727"/>
      <c r="AY140" s="1727"/>
      <c r="AZ140" s="1727"/>
      <c r="BA140" s="1727" t="s">
        <v>758</v>
      </c>
      <c r="BB140" s="1727"/>
      <c r="BC140" s="1727"/>
      <c r="BD140" s="1715" t="s">
        <v>201</v>
      </c>
      <c r="BE140" s="1727" t="s">
        <v>930</v>
      </c>
      <c r="BF140" s="1727"/>
      <c r="BG140" s="1727"/>
      <c r="BH140" s="1727"/>
      <c r="BI140" s="1727"/>
      <c r="BJ140" s="1727"/>
      <c r="BK140" s="1727"/>
      <c r="BL140" s="1727"/>
      <c r="BM140" s="1727"/>
      <c r="BN140" s="1727"/>
      <c r="BO140" s="1727"/>
      <c r="BP140" s="1727"/>
      <c r="BQ140" s="1727"/>
    </row>
    <row r="141" spans="2:69" ht="15.75">
      <c r="B141" s="1727" t="s">
        <v>758</v>
      </c>
      <c r="C141" s="1727"/>
      <c r="D141" s="1727"/>
      <c r="E141" s="1715" t="s">
        <v>201</v>
      </c>
      <c r="F141" s="1728" t="s">
        <v>226</v>
      </c>
      <c r="G141" s="2781">
        <f>L71+L87</f>
        <v>1065.1210160000001</v>
      </c>
      <c r="H141" s="2781"/>
      <c r="I141" s="2781"/>
      <c r="J141" s="1727" t="s">
        <v>189</v>
      </c>
      <c r="K141" s="2781">
        <f>J130</f>
        <v>0</v>
      </c>
      <c r="L141" s="2781"/>
      <c r="M141" s="2781"/>
      <c r="N141" s="1727" t="s">
        <v>227</v>
      </c>
      <c r="O141" s="2781">
        <f>'DADOS ÁREA 1'!K6</f>
        <v>30</v>
      </c>
      <c r="P141" s="2781"/>
      <c r="Q141" s="1727"/>
      <c r="R141" s="2781"/>
      <c r="S141" s="2781"/>
      <c r="T141" s="2781"/>
      <c r="U141" s="2781"/>
      <c r="V141" s="1727"/>
      <c r="W141" s="1715" t="s">
        <v>201</v>
      </c>
      <c r="X141" s="1728" t="s">
        <v>226</v>
      </c>
      <c r="Y141" s="2781">
        <f>AD71+AD87</f>
        <v>0</v>
      </c>
      <c r="Z141" s="2781"/>
      <c r="AA141" s="2781"/>
      <c r="AB141" s="1727" t="s">
        <v>189</v>
      </c>
      <c r="AC141" s="2781">
        <f>AB130</f>
        <v>0</v>
      </c>
      <c r="AD141" s="2781"/>
      <c r="AE141" s="2781"/>
      <c r="AF141" s="1727" t="s">
        <v>227</v>
      </c>
      <c r="AG141" s="2781">
        <f>O141</f>
        <v>30</v>
      </c>
      <c r="AH141" s="2781"/>
      <c r="AL141" s="1727"/>
      <c r="AM141" s="1715" t="s">
        <v>201</v>
      </c>
      <c r="AN141" s="1728" t="s">
        <v>226</v>
      </c>
      <c r="AO141" s="2781">
        <f>AT71+AT87</f>
        <v>0</v>
      </c>
      <c r="AP141" s="2781"/>
      <c r="AQ141" s="2781"/>
      <c r="AR141" s="1727" t="s">
        <v>189</v>
      </c>
      <c r="AS141" s="2781">
        <f>AR130</f>
        <v>0</v>
      </c>
      <c r="AT141" s="2781"/>
      <c r="AU141" s="2781"/>
      <c r="AV141" s="1727" t="s">
        <v>227</v>
      </c>
      <c r="AW141" s="2781">
        <f>AG141</f>
        <v>30</v>
      </c>
      <c r="AX141" s="2781"/>
      <c r="AY141" s="1727"/>
      <c r="BC141" s="1727"/>
      <c r="BD141" s="1715" t="s">
        <v>201</v>
      </c>
      <c r="BE141" s="1728" t="s">
        <v>226</v>
      </c>
      <c r="BF141" s="2781">
        <f>BK71+BK87</f>
        <v>0</v>
      </c>
      <c r="BG141" s="2781"/>
      <c r="BH141" s="2781"/>
      <c r="BI141" s="1727" t="s">
        <v>189</v>
      </c>
      <c r="BJ141" s="2781">
        <f>BI130</f>
        <v>0</v>
      </c>
      <c r="BK141" s="2781"/>
      <c r="BL141" s="2781"/>
      <c r="BM141" s="1727" t="s">
        <v>227</v>
      </c>
      <c r="BN141" s="2781">
        <f>AW141</f>
        <v>30</v>
      </c>
      <c r="BO141" s="2781"/>
      <c r="BP141" s="1727"/>
    </row>
    <row r="142" spans="2:69" ht="15.75">
      <c r="B142" s="1727" t="s">
        <v>758</v>
      </c>
      <c r="C142" s="1727"/>
      <c r="D142" s="1727"/>
      <c r="E142" s="1715" t="s">
        <v>201</v>
      </c>
      <c r="F142" s="2781">
        <f>(G141-K141)*O141</f>
        <v>31953.63048</v>
      </c>
      <c r="G142" s="2781"/>
      <c r="H142" s="2781"/>
      <c r="I142" s="2781"/>
      <c r="J142" s="1727" t="s">
        <v>208</v>
      </c>
      <c r="K142" s="1727"/>
      <c r="L142" s="1727"/>
      <c r="M142" s="1727"/>
      <c r="N142" s="1727"/>
      <c r="O142" s="1727"/>
      <c r="P142" s="1727"/>
      <c r="Q142" s="1727"/>
      <c r="R142" s="1727"/>
      <c r="S142" s="1727"/>
      <c r="T142" s="1727" t="s">
        <v>758</v>
      </c>
      <c r="U142" s="1727"/>
      <c r="V142" s="1727"/>
      <c r="W142" s="1715" t="s">
        <v>201</v>
      </c>
      <c r="X142" s="2781">
        <f>(Y141-AC141)*AG141</f>
        <v>0</v>
      </c>
      <c r="Y142" s="2781"/>
      <c r="Z142" s="2781"/>
      <c r="AA142" s="2781"/>
      <c r="AB142" s="1727" t="s">
        <v>208</v>
      </c>
      <c r="AC142" s="1727"/>
      <c r="AD142" s="1727"/>
      <c r="AE142" s="1727"/>
      <c r="AF142" s="1727"/>
      <c r="AG142" s="1727"/>
      <c r="AH142" s="1727"/>
      <c r="AI142" s="1727"/>
      <c r="AJ142" s="1727" t="s">
        <v>758</v>
      </c>
      <c r="AK142" s="1727"/>
      <c r="AL142" s="1727"/>
      <c r="AM142" s="1715" t="s">
        <v>201</v>
      </c>
      <c r="AN142" s="2781">
        <f>(AO141-AS141)*AW141</f>
        <v>0</v>
      </c>
      <c r="AO142" s="2781"/>
      <c r="AP142" s="2781"/>
      <c r="AQ142" s="2781"/>
      <c r="AR142" s="1727" t="s">
        <v>208</v>
      </c>
      <c r="AS142" s="1727"/>
      <c r="AT142" s="1727"/>
      <c r="AU142" s="1727"/>
      <c r="AV142" s="1727"/>
      <c r="AW142" s="1727"/>
      <c r="AX142" s="1727"/>
      <c r="AY142" s="1727"/>
      <c r="AZ142" s="1727"/>
      <c r="BA142" s="1727" t="s">
        <v>758</v>
      </c>
      <c r="BB142" s="1727"/>
      <c r="BC142" s="1727"/>
      <c r="BD142" s="1715" t="s">
        <v>201</v>
      </c>
      <c r="BE142" s="2781">
        <f>(BF141-BJ141)*BN141+BQ141*BU141</f>
        <v>0</v>
      </c>
      <c r="BF142" s="2781"/>
      <c r="BG142" s="2781"/>
      <c r="BH142" s="2781"/>
      <c r="BI142" s="1727" t="s">
        <v>208</v>
      </c>
      <c r="BJ142" s="1727"/>
      <c r="BK142" s="1727"/>
      <c r="BL142" s="1727"/>
      <c r="BM142" s="1727"/>
      <c r="BN142" s="1727"/>
      <c r="BO142" s="1727"/>
      <c r="BP142" s="1727"/>
      <c r="BQ142" s="1727"/>
    </row>
    <row r="143" spans="2:69">
      <c r="B143" s="1727"/>
      <c r="C143" s="1727"/>
      <c r="D143" s="1727"/>
      <c r="E143" s="1727"/>
      <c r="F143" s="1727"/>
      <c r="G143" s="1727"/>
      <c r="H143" s="1727"/>
      <c r="I143" s="1727"/>
      <c r="J143" s="1727"/>
      <c r="K143" s="1727"/>
      <c r="L143" s="1727"/>
      <c r="M143" s="1727"/>
      <c r="N143" s="1727"/>
      <c r="O143" s="1727"/>
      <c r="P143" s="1727"/>
      <c r="Q143" s="1727"/>
      <c r="R143" s="1727"/>
      <c r="S143" s="1727"/>
      <c r="T143" s="1727"/>
      <c r="U143" s="1727"/>
      <c r="V143" s="1727"/>
      <c r="W143" s="1727"/>
      <c r="X143" s="1727"/>
      <c r="Y143" s="1727"/>
      <c r="Z143" s="1727"/>
      <c r="AA143" s="1727"/>
      <c r="AB143" s="1727"/>
      <c r="AC143" s="1727"/>
      <c r="AD143" s="1727"/>
      <c r="AE143" s="1727"/>
      <c r="AF143" s="1727"/>
      <c r="AG143" s="1727"/>
      <c r="AH143" s="1727"/>
      <c r="AI143" s="1727"/>
      <c r="AJ143" s="1727"/>
      <c r="AK143" s="1727"/>
      <c r="AL143" s="1727"/>
      <c r="AM143" s="1727"/>
      <c r="AN143" s="1727"/>
      <c r="AO143" s="1727"/>
      <c r="AP143" s="1727"/>
      <c r="AQ143" s="1727"/>
      <c r="AR143" s="1727"/>
      <c r="AS143" s="1727"/>
      <c r="AT143" s="1727"/>
      <c r="AU143" s="1727"/>
      <c r="AV143" s="1727"/>
      <c r="AW143" s="1727"/>
      <c r="AX143" s="1727"/>
      <c r="AY143" s="1727"/>
      <c r="AZ143" s="1727"/>
      <c r="BA143" s="1727"/>
      <c r="BB143" s="1727"/>
      <c r="BC143" s="1727"/>
      <c r="BD143" s="1727"/>
      <c r="BE143" s="1727"/>
      <c r="BF143" s="1727"/>
      <c r="BG143" s="1727"/>
      <c r="BH143" s="1727"/>
      <c r="BI143" s="1727"/>
      <c r="BJ143" s="1727"/>
      <c r="BK143" s="1727"/>
      <c r="BL143" s="1727"/>
      <c r="BM143" s="1727"/>
      <c r="BN143" s="1727"/>
      <c r="BO143" s="1727"/>
      <c r="BP143" s="1727"/>
      <c r="BQ143" s="1727"/>
    </row>
    <row r="144" spans="2:69" ht="15.75" customHeight="1">
      <c r="B144" s="1718" t="s">
        <v>230</v>
      </c>
      <c r="C144" s="1727"/>
      <c r="D144" s="1727"/>
      <c r="E144" s="1727"/>
      <c r="F144" s="1727"/>
      <c r="G144" s="1727"/>
      <c r="H144" s="1727"/>
      <c r="I144" s="1727"/>
      <c r="J144" s="1727"/>
      <c r="K144" s="1727"/>
      <c r="L144" s="1727"/>
      <c r="M144" s="1727"/>
      <c r="N144" s="1727"/>
      <c r="O144" s="1727"/>
      <c r="P144" s="1727"/>
      <c r="Q144" s="1727"/>
      <c r="R144" s="1727"/>
      <c r="S144" s="1727"/>
      <c r="T144" s="1718" t="s">
        <v>230</v>
      </c>
      <c r="U144" s="1727"/>
      <c r="V144" s="1727"/>
      <c r="W144" s="1727"/>
      <c r="X144" s="1727"/>
      <c r="Y144" s="1727"/>
      <c r="Z144" s="1727"/>
      <c r="AA144" s="1727"/>
      <c r="AB144" s="1727"/>
      <c r="AC144" s="1727"/>
      <c r="AD144" s="1727"/>
      <c r="AE144" s="1727"/>
      <c r="AF144" s="1727"/>
      <c r="AG144" s="1727"/>
      <c r="AH144" s="1727"/>
      <c r="AI144" s="1727"/>
      <c r="AJ144" s="1718" t="s">
        <v>230</v>
      </c>
      <c r="AK144" s="1727"/>
      <c r="AL144" s="1727"/>
      <c r="AM144" s="1727"/>
      <c r="AN144" s="1727"/>
      <c r="AO144" s="1727"/>
      <c r="AP144" s="1727"/>
      <c r="AQ144" s="1727"/>
      <c r="AR144" s="1727"/>
      <c r="AS144" s="1727"/>
      <c r="AT144" s="1727"/>
      <c r="AU144" s="1727"/>
      <c r="AV144" s="1727"/>
      <c r="AW144" s="1727"/>
      <c r="AX144" s="1727"/>
      <c r="AY144" s="1727"/>
      <c r="AZ144" s="1727"/>
      <c r="BA144" s="1718" t="s">
        <v>230</v>
      </c>
      <c r="BB144" s="1727"/>
      <c r="BC144" s="1727"/>
      <c r="BD144" s="1727"/>
      <c r="BE144" s="1727"/>
      <c r="BF144" s="1727"/>
      <c r="BG144" s="1727"/>
      <c r="BH144" s="1727"/>
      <c r="BI144" s="1727"/>
      <c r="BJ144" s="1727"/>
      <c r="BK144" s="1727"/>
      <c r="BL144" s="1727"/>
      <c r="BM144" s="1727"/>
      <c r="BN144" s="1727"/>
      <c r="BO144" s="1727"/>
      <c r="BP144" s="1727"/>
      <c r="BQ144" s="1727"/>
    </row>
    <row r="145" spans="2:69" ht="15.75" customHeight="1">
      <c r="B145" s="1727"/>
      <c r="C145" s="1727"/>
      <c r="D145" s="1727"/>
      <c r="E145" s="1727"/>
      <c r="F145" s="1727"/>
      <c r="G145" s="1727"/>
      <c r="H145" s="1727"/>
      <c r="I145" s="1727"/>
      <c r="J145" s="1727"/>
      <c r="K145" s="1727"/>
      <c r="L145" s="1727"/>
      <c r="M145" s="1727"/>
      <c r="N145" s="1727"/>
      <c r="O145" s="1727"/>
      <c r="P145" s="1727"/>
      <c r="Q145" s="1727"/>
      <c r="R145" s="1727"/>
      <c r="S145" s="1727"/>
      <c r="T145" s="1727"/>
      <c r="U145" s="1727"/>
      <c r="V145" s="1727"/>
      <c r="W145" s="1727"/>
      <c r="X145" s="1727"/>
      <c r="Y145" s="1727"/>
      <c r="Z145" s="1727"/>
      <c r="AA145" s="1727"/>
      <c r="AB145" s="1727"/>
      <c r="AC145" s="1727"/>
      <c r="AD145" s="1727"/>
      <c r="AE145" s="1727"/>
      <c r="AF145" s="1727"/>
      <c r="AG145" s="1727"/>
      <c r="AH145" s="1727"/>
      <c r="AI145" s="1727"/>
      <c r="AJ145" s="1727"/>
      <c r="AK145" s="1727"/>
      <c r="AL145" s="1727"/>
      <c r="AM145" s="1727"/>
      <c r="AN145" s="1727"/>
      <c r="AO145" s="1727"/>
      <c r="AP145" s="1727"/>
      <c r="AQ145" s="1727"/>
      <c r="AR145" s="1727"/>
      <c r="AS145" s="1727"/>
      <c r="AT145" s="1727"/>
      <c r="AU145" s="1727"/>
      <c r="AV145" s="1727"/>
      <c r="AW145" s="1727"/>
      <c r="AX145" s="1727"/>
      <c r="AY145" s="1727"/>
      <c r="AZ145" s="1727"/>
      <c r="BA145" s="1727"/>
      <c r="BB145" s="1727"/>
      <c r="BC145" s="1727"/>
      <c r="BD145" s="1727"/>
      <c r="BE145" s="1727"/>
      <c r="BF145" s="1727"/>
      <c r="BG145" s="1727"/>
      <c r="BH145" s="1727"/>
      <c r="BI145" s="1727"/>
      <c r="BJ145" s="1727"/>
      <c r="BK145" s="1727"/>
      <c r="BL145" s="1727"/>
      <c r="BM145" s="1727"/>
      <c r="BN145" s="1727"/>
      <c r="BO145" s="1727"/>
      <c r="BP145" s="1727"/>
      <c r="BQ145" s="1727"/>
    </row>
    <row r="146" spans="2:69" ht="18.75" customHeight="1">
      <c r="B146" s="2781" t="s">
        <v>752</v>
      </c>
      <c r="C146" s="2781"/>
      <c r="D146" s="2781"/>
      <c r="E146" s="2781"/>
      <c r="F146" s="2781"/>
      <c r="G146" s="2781"/>
      <c r="H146" s="1712"/>
      <c r="I146" s="1712"/>
      <c r="J146" s="1712"/>
      <c r="K146" s="2781" t="s">
        <v>933</v>
      </c>
      <c r="L146" s="2781"/>
      <c r="M146" s="2781"/>
      <c r="N146" s="2781"/>
      <c r="O146" s="2781"/>
      <c r="P146" s="2781"/>
      <c r="Q146" s="2781"/>
      <c r="R146" s="2781"/>
      <c r="S146" s="2781"/>
      <c r="T146" s="2781"/>
      <c r="U146" s="2781"/>
      <c r="V146" s="2781"/>
      <c r="W146" s="2781"/>
      <c r="X146" s="2781"/>
      <c r="Y146" s="2781"/>
      <c r="Z146" s="2781"/>
      <c r="AA146" s="2781"/>
      <c r="AB146" s="2781"/>
    </row>
    <row r="147" spans="2:69" ht="15.75" customHeight="1">
      <c r="B147" s="1727"/>
      <c r="C147" s="1727"/>
      <c r="D147" s="1727"/>
      <c r="E147" s="1727"/>
      <c r="F147" s="1727"/>
      <c r="G147" s="1727"/>
      <c r="H147" s="1727"/>
      <c r="I147" s="1727"/>
      <c r="J147" s="1727"/>
      <c r="K147" s="1727"/>
      <c r="L147" s="1727"/>
      <c r="M147" s="1727"/>
      <c r="N147" s="1727"/>
      <c r="O147" s="1727"/>
      <c r="P147" s="1727"/>
      <c r="Q147" s="1727"/>
      <c r="R147" s="1727"/>
      <c r="S147" s="1727"/>
      <c r="T147" s="1727"/>
      <c r="U147" s="1727"/>
      <c r="V147" s="1727"/>
      <c r="W147" s="1727"/>
      <c r="X147" s="1727"/>
      <c r="Y147" s="1727"/>
      <c r="Z147" s="1727"/>
      <c r="AA147" s="1727"/>
      <c r="AB147" s="1727"/>
      <c r="AC147" s="1727"/>
      <c r="AD147" s="1727"/>
      <c r="AE147" s="1727"/>
      <c r="AF147" s="1727"/>
      <c r="AG147" s="1727"/>
      <c r="AH147" s="1727"/>
      <c r="AI147" s="1727"/>
      <c r="AJ147" s="1727"/>
      <c r="AK147" s="1727"/>
      <c r="AL147" s="1727"/>
      <c r="AM147" s="1727"/>
      <c r="AN147" s="1727"/>
      <c r="AO147" s="1727"/>
      <c r="AP147" s="1727"/>
      <c r="AQ147" s="1727"/>
      <c r="AR147" s="1727"/>
      <c r="AS147" s="1727"/>
      <c r="AT147" s="1727"/>
      <c r="AU147" s="1727"/>
      <c r="AV147" s="1727"/>
      <c r="AW147" s="1727"/>
      <c r="AX147" s="1727"/>
      <c r="AY147" s="1727"/>
      <c r="AZ147" s="1727"/>
      <c r="BA147" s="1727"/>
      <c r="BB147" s="1727"/>
      <c r="BC147" s="1727"/>
      <c r="BD147" s="1727"/>
      <c r="BE147" s="1727"/>
      <c r="BF147" s="1727"/>
      <c r="BG147" s="1727"/>
      <c r="BH147" s="1727"/>
      <c r="BI147" s="1727"/>
      <c r="BJ147" s="1727"/>
      <c r="BK147" s="1727"/>
      <c r="BL147" s="1727"/>
      <c r="BM147" s="1727"/>
      <c r="BN147" s="1727"/>
      <c r="BO147" s="1727"/>
      <c r="BP147" s="1727"/>
      <c r="BQ147" s="1727"/>
    </row>
    <row r="148" spans="2:69" ht="18.75" customHeight="1">
      <c r="B148" s="2781" t="s">
        <v>205</v>
      </c>
      <c r="C148" s="2781"/>
      <c r="D148" s="2781"/>
      <c r="E148" s="2781"/>
      <c r="F148" s="2781"/>
      <c r="G148" s="2781"/>
      <c r="H148" s="1712"/>
      <c r="I148" s="1712"/>
      <c r="J148" s="1712"/>
      <c r="K148" s="2781" t="s">
        <v>934</v>
      </c>
      <c r="L148" s="2781"/>
      <c r="M148" s="2781"/>
      <c r="N148" s="2781"/>
      <c r="O148" s="2781"/>
      <c r="P148" s="2781"/>
      <c r="Q148" s="2781"/>
      <c r="R148" s="2781"/>
      <c r="S148" s="2781"/>
      <c r="T148" s="2781"/>
      <c r="U148" s="2781"/>
      <c r="V148" s="2781"/>
      <c r="W148" s="2781"/>
      <c r="X148" s="2781"/>
      <c r="Y148" s="2781"/>
      <c r="Z148" s="2781"/>
      <c r="AA148" s="2781"/>
      <c r="AB148" s="2781"/>
    </row>
    <row r="149" spans="2:69" ht="15.75" customHeight="1">
      <c r="B149" s="1727"/>
      <c r="C149" s="1727"/>
      <c r="D149" s="1727"/>
      <c r="E149" s="1727"/>
      <c r="F149" s="1727"/>
      <c r="G149" s="1727"/>
      <c r="H149" s="1727"/>
      <c r="I149" s="1727"/>
      <c r="J149" s="1727"/>
      <c r="K149" s="1727"/>
      <c r="L149" s="1727"/>
      <c r="M149" s="1727"/>
      <c r="N149" s="1727"/>
      <c r="O149" s="1727"/>
      <c r="P149" s="1727"/>
      <c r="Q149" s="1727"/>
      <c r="R149" s="1727"/>
      <c r="S149" s="1727"/>
      <c r="T149" s="1727"/>
      <c r="U149" s="1727"/>
      <c r="V149" s="1727"/>
      <c r="W149" s="1727"/>
      <c r="X149" s="1727"/>
      <c r="Y149" s="1727"/>
      <c r="Z149" s="1727"/>
      <c r="AA149" s="1727"/>
      <c r="AB149" s="1727"/>
      <c r="AC149" s="1727"/>
      <c r="AD149" s="1727"/>
      <c r="AE149" s="1727"/>
      <c r="AF149" s="1727"/>
      <c r="AG149" s="1727"/>
      <c r="AH149" s="1727"/>
      <c r="AI149" s="1727"/>
      <c r="AJ149" s="1727"/>
      <c r="AK149" s="1727"/>
      <c r="AL149" s="1727"/>
      <c r="AM149" s="1727"/>
      <c r="AN149" s="1727"/>
      <c r="AO149" s="1727"/>
      <c r="AP149" s="1727"/>
      <c r="AQ149" s="1727"/>
      <c r="AR149" s="1727"/>
      <c r="AS149" s="1727"/>
      <c r="AT149" s="1727"/>
      <c r="AU149" s="1727"/>
      <c r="AV149" s="1727"/>
      <c r="AW149" s="1727"/>
      <c r="AX149" s="1727"/>
      <c r="AY149" s="1727"/>
      <c r="AZ149" s="1727"/>
      <c r="BA149" s="1727"/>
      <c r="BB149" s="1727"/>
      <c r="BC149" s="1727"/>
      <c r="BD149" s="1727"/>
      <c r="BE149" s="1727"/>
      <c r="BF149" s="1727"/>
      <c r="BG149" s="1727"/>
      <c r="BH149" s="1727"/>
      <c r="BI149" s="1727"/>
      <c r="BJ149" s="1727"/>
      <c r="BK149" s="1727"/>
      <c r="BL149" s="1727"/>
      <c r="BM149" s="1727"/>
      <c r="BN149" s="1727"/>
      <c r="BO149" s="1727"/>
      <c r="BP149" s="1727"/>
      <c r="BQ149" s="1727"/>
    </row>
    <row r="150" spans="2:69" ht="18.75" customHeight="1">
      <c r="B150" s="1715" t="s">
        <v>198</v>
      </c>
      <c r="C150" s="2781">
        <v>0.5</v>
      </c>
      <c r="D150" s="2781"/>
      <c r="E150" s="1712" t="s">
        <v>199</v>
      </c>
      <c r="F150" s="1712"/>
      <c r="G150" s="1712"/>
      <c r="H150" s="1712" t="s">
        <v>931</v>
      </c>
      <c r="I150" s="1712"/>
      <c r="J150" s="1712"/>
      <c r="K150" s="2781">
        <f>IF(M11="-",0,3*C150*M11*E11)</f>
        <v>0</v>
      </c>
      <c r="L150" s="2781"/>
      <c r="M150" s="2781"/>
      <c r="N150" s="1727" t="s">
        <v>208</v>
      </c>
      <c r="O150" s="1712"/>
      <c r="P150" s="1727"/>
      <c r="Q150" s="1727"/>
      <c r="R150" s="1727"/>
      <c r="S150" s="1727"/>
      <c r="T150" s="1715" t="s">
        <v>198</v>
      </c>
      <c r="U150" s="2781">
        <v>0.5</v>
      </c>
      <c r="V150" s="2781"/>
      <c r="W150" s="1712" t="s">
        <v>199</v>
      </c>
      <c r="X150" s="1712"/>
      <c r="Y150" s="1712"/>
      <c r="Z150" s="1712" t="s">
        <v>931</v>
      </c>
      <c r="AA150" s="1712"/>
      <c r="AB150" s="1712"/>
      <c r="AC150" s="2781">
        <f>IF(AE11="-",0,3*U150*AE11*W11)</f>
        <v>0</v>
      </c>
      <c r="AD150" s="2781"/>
      <c r="AE150" s="2781"/>
      <c r="AF150" s="1727" t="s">
        <v>208</v>
      </c>
      <c r="AG150" s="1712"/>
      <c r="AH150" s="1727"/>
      <c r="AI150" s="1727"/>
      <c r="AJ150" s="1715" t="s">
        <v>198</v>
      </c>
      <c r="AK150" s="2781">
        <v>0.5</v>
      </c>
      <c r="AL150" s="2781"/>
      <c r="AM150" s="1712" t="s">
        <v>199</v>
      </c>
      <c r="AN150" s="1712"/>
      <c r="AO150" s="1712"/>
      <c r="AP150" s="1712" t="s">
        <v>931</v>
      </c>
      <c r="AQ150" s="1712"/>
      <c r="AR150" s="1712"/>
      <c r="AS150" s="2781">
        <f>IF(AU11="-",0,3*AK150*AU11*AM11)</f>
        <v>0</v>
      </c>
      <c r="AT150" s="2781"/>
      <c r="AU150" s="2781"/>
      <c r="AV150" s="1727" t="s">
        <v>208</v>
      </c>
      <c r="AW150" s="1712"/>
      <c r="AX150" s="1727"/>
      <c r="AY150" s="1727"/>
      <c r="AZ150" s="1727"/>
      <c r="BA150" s="1715" t="s">
        <v>198</v>
      </c>
      <c r="BB150" s="2781">
        <v>0.5</v>
      </c>
      <c r="BC150" s="2781"/>
      <c r="BD150" s="1712" t="s">
        <v>199</v>
      </c>
      <c r="BE150" s="1712"/>
      <c r="BF150" s="1712"/>
      <c r="BG150" s="1712" t="s">
        <v>931</v>
      </c>
      <c r="BH150" s="1712"/>
      <c r="BI150" s="1712"/>
      <c r="BJ150" s="2781">
        <f>IF(BL11="-",0,3*BB150*BL11*BD11)</f>
        <v>0</v>
      </c>
      <c r="BK150" s="2781"/>
      <c r="BL150" s="2781"/>
      <c r="BM150" s="1727" t="s">
        <v>208</v>
      </c>
      <c r="BN150" s="1712"/>
      <c r="BO150" s="1727"/>
      <c r="BP150" s="1727"/>
      <c r="BQ150" s="1727"/>
    </row>
    <row r="151" spans="2:69" ht="18.75" customHeight="1">
      <c r="B151" s="1715" t="s">
        <v>198</v>
      </c>
      <c r="C151" s="2781">
        <v>0.6</v>
      </c>
      <c r="D151" s="2781"/>
      <c r="E151" s="1712" t="s">
        <v>199</v>
      </c>
      <c r="F151" s="1712"/>
      <c r="G151" s="1712"/>
      <c r="H151" s="1712" t="s">
        <v>931</v>
      </c>
      <c r="I151" s="1712"/>
      <c r="J151" s="1712"/>
      <c r="K151" s="2781">
        <f>IF(M12="-",0,3*C151*M12*E12)</f>
        <v>0</v>
      </c>
      <c r="L151" s="2781"/>
      <c r="M151" s="2781"/>
      <c r="N151" s="1727" t="s">
        <v>208</v>
      </c>
      <c r="O151" s="1712"/>
      <c r="P151" s="1727"/>
      <c r="Q151" s="1727"/>
      <c r="R151" s="1727"/>
      <c r="S151" s="1727"/>
      <c r="T151" s="1715" t="s">
        <v>198</v>
      </c>
      <c r="U151" s="2781">
        <v>0.6</v>
      </c>
      <c r="V151" s="2781"/>
      <c r="W151" s="1712" t="s">
        <v>199</v>
      </c>
      <c r="X151" s="1712"/>
      <c r="Y151" s="1712"/>
      <c r="Z151" s="1712" t="s">
        <v>931</v>
      </c>
      <c r="AA151" s="1712"/>
      <c r="AB151" s="1712"/>
      <c r="AC151" s="2781">
        <f>IF(AE12="-",0,3*U151*AE12*W12)</f>
        <v>0</v>
      </c>
      <c r="AD151" s="2781"/>
      <c r="AE151" s="2781"/>
      <c r="AF151" s="1727" t="s">
        <v>208</v>
      </c>
      <c r="AG151" s="1712"/>
      <c r="AH151" s="1727"/>
      <c r="AI151" s="1727"/>
      <c r="AJ151" s="1715" t="s">
        <v>198</v>
      </c>
      <c r="AK151" s="2781">
        <v>0.6</v>
      </c>
      <c r="AL151" s="2781"/>
      <c r="AM151" s="1712" t="s">
        <v>199</v>
      </c>
      <c r="AN151" s="1712"/>
      <c r="AO151" s="1712"/>
      <c r="AP151" s="1712" t="s">
        <v>931</v>
      </c>
      <c r="AQ151" s="1712"/>
      <c r="AR151" s="1712"/>
      <c r="AS151" s="2781">
        <f>IF(AU12="-",0,3*AK151*AU12*AM12)</f>
        <v>0</v>
      </c>
      <c r="AT151" s="2781"/>
      <c r="AU151" s="2781"/>
      <c r="AV151" s="1727" t="s">
        <v>208</v>
      </c>
      <c r="AW151" s="1712"/>
      <c r="AX151" s="1727"/>
      <c r="AY151" s="1727"/>
      <c r="AZ151" s="1727"/>
      <c r="BA151" s="1715" t="s">
        <v>198</v>
      </c>
      <c r="BB151" s="2781">
        <v>0.6</v>
      </c>
      <c r="BC151" s="2781"/>
      <c r="BD151" s="1712" t="s">
        <v>199</v>
      </c>
      <c r="BE151" s="1712"/>
      <c r="BF151" s="1712"/>
      <c r="BG151" s="1712" t="s">
        <v>931</v>
      </c>
      <c r="BH151" s="1712"/>
      <c r="BI151" s="1712"/>
      <c r="BJ151" s="2781">
        <f>IF(BL12="-",0,3*BB151*BL12*BD12)</f>
        <v>0</v>
      </c>
      <c r="BK151" s="2781"/>
      <c r="BL151" s="2781"/>
      <c r="BM151" s="1727" t="s">
        <v>208</v>
      </c>
      <c r="BN151" s="1712"/>
      <c r="BO151" s="1727"/>
      <c r="BP151" s="1727"/>
      <c r="BQ151" s="1727"/>
    </row>
    <row r="152" spans="2:69" ht="15.75" customHeight="1">
      <c r="B152" s="1715"/>
      <c r="C152" s="1721"/>
      <c r="D152" s="1721"/>
      <c r="E152" s="1712"/>
      <c r="F152" s="1712"/>
      <c r="G152" s="1712"/>
      <c r="H152" s="1712"/>
      <c r="I152" s="1712"/>
      <c r="J152" s="1712"/>
      <c r="K152" s="2781"/>
      <c r="L152" s="2781"/>
      <c r="M152" s="2781"/>
      <c r="N152" s="1727"/>
      <c r="O152" s="1712"/>
      <c r="P152" s="1727"/>
      <c r="Q152" s="1727"/>
      <c r="R152" s="1727"/>
      <c r="S152" s="1727"/>
      <c r="T152" s="1715"/>
      <c r="U152" s="1721"/>
      <c r="V152" s="1721"/>
      <c r="W152" s="1712"/>
      <c r="X152" s="1712"/>
      <c r="Y152" s="1712"/>
      <c r="Z152" s="1712"/>
      <c r="AA152" s="1712"/>
      <c r="AB152" s="1712"/>
      <c r="AC152" s="2781"/>
      <c r="AD152" s="2781"/>
      <c r="AE152" s="2781"/>
      <c r="AF152" s="1727"/>
      <c r="AG152" s="1712"/>
      <c r="AH152" s="1727"/>
      <c r="AI152" s="1727"/>
      <c r="AJ152" s="1715"/>
      <c r="AK152" s="1721"/>
      <c r="AL152" s="1721"/>
      <c r="AM152" s="1712"/>
      <c r="AN152" s="1712"/>
      <c r="AO152" s="1712"/>
      <c r="AP152" s="1712"/>
      <c r="AQ152" s="1712"/>
      <c r="AR152" s="1712"/>
      <c r="AS152" s="2781"/>
      <c r="AT152" s="2781"/>
      <c r="AU152" s="2781"/>
      <c r="AV152" s="1727"/>
      <c r="AW152" s="1712"/>
      <c r="AX152" s="1727"/>
      <c r="AY152" s="1727"/>
      <c r="AZ152" s="1727"/>
      <c r="BA152" s="1715"/>
      <c r="BB152" s="1721"/>
      <c r="BC152" s="1721"/>
      <c r="BD152" s="1712"/>
      <c r="BE152" s="1712"/>
      <c r="BF152" s="1712"/>
      <c r="BG152" s="1712"/>
      <c r="BH152" s="1712"/>
      <c r="BI152" s="1712"/>
      <c r="BJ152" s="2781"/>
      <c r="BK152" s="2781"/>
      <c r="BL152" s="2781"/>
      <c r="BM152" s="1727"/>
      <c r="BN152" s="1712"/>
      <c r="BO152" s="1727"/>
      <c r="BP152" s="1727"/>
      <c r="BQ152" s="1727"/>
    </row>
    <row r="153" spans="2:69" ht="18.75" customHeight="1">
      <c r="B153" s="1715" t="s">
        <v>198</v>
      </c>
      <c r="C153" s="2781">
        <v>0.8</v>
      </c>
      <c r="D153" s="2781"/>
      <c r="E153" s="1712" t="s">
        <v>199</v>
      </c>
      <c r="F153" s="1712"/>
      <c r="G153" s="1712"/>
      <c r="H153" s="1712" t="s">
        <v>931</v>
      </c>
      <c r="I153" s="1712"/>
      <c r="J153" s="1712"/>
      <c r="K153" s="2781">
        <f>IF(M15="-",0,(1.2+C153)*M15*E15)</f>
        <v>0</v>
      </c>
      <c r="L153" s="2781"/>
      <c r="M153" s="2781"/>
      <c r="N153" s="1727" t="s">
        <v>208</v>
      </c>
      <c r="O153" s="1712"/>
      <c r="P153" s="1727"/>
      <c r="Q153" s="1727"/>
      <c r="R153" s="1727"/>
      <c r="S153" s="1727"/>
      <c r="T153" s="1715" t="s">
        <v>198</v>
      </c>
      <c r="U153" s="2781">
        <v>0.8</v>
      </c>
      <c r="V153" s="2781"/>
      <c r="W153" s="1712" t="s">
        <v>199</v>
      </c>
      <c r="X153" s="1712"/>
      <c r="Y153" s="1712"/>
      <c r="Z153" s="1712" t="s">
        <v>931</v>
      </c>
      <c r="AA153" s="1712"/>
      <c r="AB153" s="1712"/>
      <c r="AC153" s="2781">
        <f>IF(AE15="-",0,(1.2+U153)*AE15*W15)</f>
        <v>0</v>
      </c>
      <c r="AD153" s="2781"/>
      <c r="AE153" s="2781"/>
      <c r="AF153" s="1727" t="s">
        <v>208</v>
      </c>
      <c r="AG153" s="1712"/>
      <c r="AH153" s="1727"/>
      <c r="AI153" s="1727"/>
      <c r="AJ153" s="1715" t="s">
        <v>198</v>
      </c>
      <c r="AK153" s="2781">
        <v>0.8</v>
      </c>
      <c r="AL153" s="2781"/>
      <c r="AM153" s="1712" t="s">
        <v>199</v>
      </c>
      <c r="AN153" s="1712"/>
      <c r="AO153" s="1712"/>
      <c r="AP153" s="1712" t="s">
        <v>931</v>
      </c>
      <c r="AQ153" s="1712"/>
      <c r="AR153" s="1712"/>
      <c r="AS153" s="2781">
        <f>IF(AU15="-",0,(1.2+AK153)*AU15*AM15)</f>
        <v>0</v>
      </c>
      <c r="AT153" s="2781"/>
      <c r="AU153" s="2781"/>
      <c r="AV153" s="1727" t="s">
        <v>208</v>
      </c>
      <c r="AW153" s="1712"/>
      <c r="AX153" s="1727"/>
      <c r="AY153" s="1727"/>
      <c r="AZ153" s="1727"/>
      <c r="BA153" s="1715" t="s">
        <v>198</v>
      </c>
      <c r="BB153" s="2781">
        <v>0.8</v>
      </c>
      <c r="BC153" s="2781"/>
      <c r="BD153" s="1712" t="s">
        <v>199</v>
      </c>
      <c r="BE153" s="1712"/>
      <c r="BF153" s="1712"/>
      <c r="BG153" s="1712" t="s">
        <v>931</v>
      </c>
      <c r="BH153" s="1712"/>
      <c r="BI153" s="1712"/>
      <c r="BJ153" s="2781">
        <f>IF(BL15="-",0,(1.2+BB153)*BL15*BD15)</f>
        <v>0</v>
      </c>
      <c r="BK153" s="2781"/>
      <c r="BL153" s="2781"/>
      <c r="BM153" s="1727" t="s">
        <v>208</v>
      </c>
      <c r="BN153" s="1712"/>
      <c r="BO153" s="1727"/>
      <c r="BP153" s="1727"/>
      <c r="BQ153" s="1727"/>
    </row>
    <row r="154" spans="2:69" ht="18.75" customHeight="1">
      <c r="B154" s="1715" t="s">
        <v>198</v>
      </c>
      <c r="C154" s="2781">
        <v>1</v>
      </c>
      <c r="D154" s="2781"/>
      <c r="E154" s="1712" t="s">
        <v>199</v>
      </c>
      <c r="F154" s="1712"/>
      <c r="G154" s="1712"/>
      <c r="H154" s="1712" t="s">
        <v>931</v>
      </c>
      <c r="I154" s="1712"/>
      <c r="J154" s="1712"/>
      <c r="K154" s="2781">
        <f>(1.2+C154)*M17*E17</f>
        <v>0</v>
      </c>
      <c r="L154" s="2781"/>
      <c r="M154" s="2781"/>
      <c r="N154" s="1727" t="s">
        <v>208</v>
      </c>
      <c r="O154" s="1712"/>
      <c r="P154" s="1727"/>
      <c r="Q154" s="1727"/>
      <c r="R154" s="1727"/>
      <c r="S154" s="1727"/>
      <c r="T154" s="1715" t="s">
        <v>198</v>
      </c>
      <c r="U154" s="2781">
        <v>1</v>
      </c>
      <c r="V154" s="2781"/>
      <c r="W154" s="1712" t="s">
        <v>199</v>
      </c>
      <c r="X154" s="1712"/>
      <c r="Y154" s="1712"/>
      <c r="Z154" s="1712" t="s">
        <v>931</v>
      </c>
      <c r="AA154" s="1712"/>
      <c r="AB154" s="1712"/>
      <c r="AC154" s="2781">
        <f>(1.2+U154)*AE17*W17</f>
        <v>0</v>
      </c>
      <c r="AD154" s="2781"/>
      <c r="AE154" s="2781"/>
      <c r="AF154" s="1727" t="s">
        <v>208</v>
      </c>
      <c r="AG154" s="1712"/>
      <c r="AH154" s="1727"/>
      <c r="AI154" s="1727"/>
      <c r="AJ154" s="1715" t="s">
        <v>198</v>
      </c>
      <c r="AK154" s="2781">
        <v>1</v>
      </c>
      <c r="AL154" s="2781"/>
      <c r="AM154" s="1712" t="s">
        <v>199</v>
      </c>
      <c r="AN154" s="1712"/>
      <c r="AO154" s="1712"/>
      <c r="AP154" s="1712" t="s">
        <v>931</v>
      </c>
      <c r="AQ154" s="1712"/>
      <c r="AR154" s="1712"/>
      <c r="AS154" s="2781">
        <f>(1.2+AK154)*AU17*AM17</f>
        <v>0</v>
      </c>
      <c r="AT154" s="2781"/>
      <c r="AU154" s="2781"/>
      <c r="AV154" s="1727" t="s">
        <v>208</v>
      </c>
      <c r="AW154" s="1712"/>
      <c r="AX154" s="1727"/>
      <c r="AY154" s="1727"/>
      <c r="AZ154" s="1727"/>
      <c r="BA154" s="1715" t="s">
        <v>198</v>
      </c>
      <c r="BB154" s="2781">
        <v>1</v>
      </c>
      <c r="BC154" s="2781"/>
      <c r="BD154" s="1712" t="s">
        <v>199</v>
      </c>
      <c r="BE154" s="1712"/>
      <c r="BF154" s="1712"/>
      <c r="BG154" s="1712" t="s">
        <v>931</v>
      </c>
      <c r="BH154" s="1712"/>
      <c r="BI154" s="1712"/>
      <c r="BJ154" s="2781">
        <f>(1.2+BB154)*BL17*BD17</f>
        <v>0</v>
      </c>
      <c r="BK154" s="2781"/>
      <c r="BL154" s="2781"/>
      <c r="BM154" s="1727" t="s">
        <v>208</v>
      </c>
      <c r="BN154" s="1712"/>
      <c r="BO154" s="1727"/>
      <c r="BP154" s="1727"/>
      <c r="BQ154" s="1727"/>
    </row>
    <row r="155" spans="2:69" ht="18.75" customHeight="1">
      <c r="B155" s="1715" t="s">
        <v>198</v>
      </c>
      <c r="C155" s="2781">
        <v>1.2</v>
      </c>
      <c r="D155" s="2781"/>
      <c r="E155" s="1712" t="s">
        <v>199</v>
      </c>
      <c r="F155" s="1712"/>
      <c r="G155" s="1712"/>
      <c r="H155" s="1712" t="s">
        <v>931</v>
      </c>
      <c r="I155" s="1712"/>
      <c r="J155" s="1712"/>
      <c r="K155" s="2781">
        <f>(1.2+C155)*M19*E19</f>
        <v>0</v>
      </c>
      <c r="L155" s="2781"/>
      <c r="M155" s="2781"/>
      <c r="N155" s="1727" t="s">
        <v>208</v>
      </c>
      <c r="O155" s="1712"/>
      <c r="P155" s="1727"/>
      <c r="Q155" s="1727"/>
      <c r="R155" s="1727"/>
      <c r="S155" s="1727"/>
      <c r="T155" s="1715" t="s">
        <v>198</v>
      </c>
      <c r="U155" s="2781">
        <v>1.2</v>
      </c>
      <c r="V155" s="2781"/>
      <c r="W155" s="1712" t="s">
        <v>199</v>
      </c>
      <c r="X155" s="1712"/>
      <c r="Y155" s="1712"/>
      <c r="Z155" s="1712" t="s">
        <v>931</v>
      </c>
      <c r="AA155" s="1712"/>
      <c r="AB155" s="1712"/>
      <c r="AC155" s="2781">
        <f>(1.2+U155)*AE19*W19</f>
        <v>0</v>
      </c>
      <c r="AD155" s="2781"/>
      <c r="AE155" s="2781"/>
      <c r="AF155" s="1727" t="s">
        <v>208</v>
      </c>
      <c r="AG155" s="1712"/>
      <c r="AH155" s="1727"/>
      <c r="AI155" s="1727"/>
      <c r="AJ155" s="1715" t="s">
        <v>198</v>
      </c>
      <c r="AK155" s="2781">
        <v>1.2</v>
      </c>
      <c r="AL155" s="2781"/>
      <c r="AM155" s="1712" t="s">
        <v>199</v>
      </c>
      <c r="AN155" s="1712"/>
      <c r="AO155" s="1712"/>
      <c r="AP155" s="1712" t="s">
        <v>931</v>
      </c>
      <c r="AQ155" s="1712"/>
      <c r="AR155" s="1712"/>
      <c r="AS155" s="2781">
        <f>(1.2+AK155)*AU19*AM19</f>
        <v>0</v>
      </c>
      <c r="AT155" s="2781"/>
      <c r="AU155" s="2781"/>
      <c r="AV155" s="1727" t="s">
        <v>208</v>
      </c>
      <c r="AW155" s="1712"/>
      <c r="AX155" s="1727"/>
      <c r="AY155" s="1727"/>
      <c r="AZ155" s="1727"/>
      <c r="BA155" s="1715" t="s">
        <v>198</v>
      </c>
      <c r="BB155" s="2781">
        <v>1.2</v>
      </c>
      <c r="BC155" s="2781"/>
      <c r="BD155" s="1712" t="s">
        <v>199</v>
      </c>
      <c r="BE155" s="1712"/>
      <c r="BF155" s="1712"/>
      <c r="BG155" s="1712" t="s">
        <v>931</v>
      </c>
      <c r="BH155" s="1712"/>
      <c r="BI155" s="1712"/>
      <c r="BJ155" s="2781">
        <f>(1.2+BB155)*BL19*BD19</f>
        <v>0</v>
      </c>
      <c r="BK155" s="2781"/>
      <c r="BL155" s="2781"/>
      <c r="BM155" s="1727" t="s">
        <v>208</v>
      </c>
      <c r="BN155" s="1712"/>
      <c r="BO155" s="1727"/>
      <c r="BP155" s="1727"/>
      <c r="BQ155" s="1727"/>
    </row>
    <row r="156" spans="2:69" ht="18.75" customHeight="1">
      <c r="B156" s="1715" t="s">
        <v>198</v>
      </c>
      <c r="C156" s="2781">
        <v>1.5</v>
      </c>
      <c r="D156" s="2781"/>
      <c r="E156" s="1712" t="s">
        <v>199</v>
      </c>
      <c r="F156" s="1712"/>
      <c r="G156" s="1712"/>
      <c r="H156" s="1712" t="s">
        <v>931</v>
      </c>
      <c r="I156" s="1712"/>
      <c r="J156" s="1712"/>
      <c r="K156" s="2781">
        <f>(1.2+C156)*M20*E20</f>
        <v>0</v>
      </c>
      <c r="L156" s="2781"/>
      <c r="M156" s="2781"/>
      <c r="N156" s="1727" t="s">
        <v>208</v>
      </c>
      <c r="O156" s="1712"/>
      <c r="P156" s="1727"/>
      <c r="Q156" s="1727"/>
      <c r="R156" s="1727"/>
      <c r="S156" s="1727"/>
      <c r="T156" s="1715" t="s">
        <v>198</v>
      </c>
      <c r="U156" s="2781">
        <v>1.5</v>
      </c>
      <c r="V156" s="2781"/>
      <c r="W156" s="1712" t="s">
        <v>199</v>
      </c>
      <c r="X156" s="1712"/>
      <c r="Y156" s="1712"/>
      <c r="Z156" s="1712" t="s">
        <v>931</v>
      </c>
      <c r="AA156" s="1712"/>
      <c r="AB156" s="1712"/>
      <c r="AC156" s="2781">
        <f>(1.2+U156)*AE20*W20</f>
        <v>0</v>
      </c>
      <c r="AD156" s="2781"/>
      <c r="AE156" s="2781"/>
      <c r="AF156" s="1727" t="s">
        <v>208</v>
      </c>
      <c r="AG156" s="1712"/>
      <c r="AH156" s="1727"/>
      <c r="AI156" s="1727"/>
      <c r="AJ156" s="1715" t="s">
        <v>198</v>
      </c>
      <c r="AK156" s="2781">
        <v>1.5</v>
      </c>
      <c r="AL156" s="2781"/>
      <c r="AM156" s="1712" t="s">
        <v>199</v>
      </c>
      <c r="AN156" s="1712"/>
      <c r="AO156" s="1712"/>
      <c r="AP156" s="1712" t="s">
        <v>931</v>
      </c>
      <c r="AQ156" s="1712"/>
      <c r="AR156" s="1712"/>
      <c r="AS156" s="2781">
        <f>(1.2+AK156)*AU20*AM20</f>
        <v>0</v>
      </c>
      <c r="AT156" s="2781"/>
      <c r="AU156" s="2781"/>
      <c r="AV156" s="1727" t="s">
        <v>208</v>
      </c>
      <c r="AW156" s="1712"/>
      <c r="AX156" s="1727"/>
      <c r="AY156" s="1727"/>
      <c r="AZ156" s="1727"/>
      <c r="BA156" s="1715" t="s">
        <v>198</v>
      </c>
      <c r="BB156" s="2781">
        <v>1.5</v>
      </c>
      <c r="BC156" s="2781"/>
      <c r="BD156" s="1712" t="s">
        <v>199</v>
      </c>
      <c r="BE156" s="1712"/>
      <c r="BF156" s="1712"/>
      <c r="BG156" s="1712" t="s">
        <v>931</v>
      </c>
      <c r="BH156" s="1712"/>
      <c r="BI156" s="1712"/>
      <c r="BJ156" s="2781">
        <f>(1.2+BB156)*BL20*BD20</f>
        <v>0</v>
      </c>
      <c r="BK156" s="2781"/>
      <c r="BL156" s="2781"/>
      <c r="BM156" s="1727" t="s">
        <v>208</v>
      </c>
      <c r="BN156" s="1712"/>
      <c r="BO156" s="1727"/>
      <c r="BP156" s="1727"/>
      <c r="BQ156" s="1727"/>
    </row>
    <row r="157" spans="2:69" ht="15.75" customHeight="1">
      <c r="B157" s="1712"/>
      <c r="C157" s="1712"/>
      <c r="D157" s="1712"/>
      <c r="E157" s="1712"/>
      <c r="F157" s="1712"/>
      <c r="G157" s="1712"/>
      <c r="H157" s="1712"/>
      <c r="I157" s="1712"/>
      <c r="J157" s="1712"/>
      <c r="K157" s="1712"/>
      <c r="L157" s="1712"/>
      <c r="M157" s="1712"/>
      <c r="N157" s="1712"/>
      <c r="O157" s="1727"/>
      <c r="P157" s="1727"/>
      <c r="Q157" s="1727"/>
      <c r="R157" s="1727"/>
      <c r="S157" s="1727"/>
      <c r="T157" s="1712"/>
      <c r="U157" s="1712"/>
      <c r="V157" s="1712"/>
      <c r="W157" s="1712"/>
      <c r="X157" s="1712"/>
      <c r="Y157" s="1712"/>
      <c r="Z157" s="1712"/>
      <c r="AA157" s="1712"/>
      <c r="AB157" s="1712"/>
      <c r="AC157" s="1712"/>
      <c r="AD157" s="1712"/>
      <c r="AE157" s="1712"/>
      <c r="AF157" s="1712"/>
      <c r="AG157" s="1727"/>
      <c r="AH157" s="1727"/>
      <c r="AI157" s="1727"/>
      <c r="AJ157" s="1712"/>
      <c r="AK157" s="1712"/>
      <c r="AL157" s="1712"/>
      <c r="AM157" s="1712"/>
      <c r="AN157" s="1712"/>
      <c r="AO157" s="1712"/>
      <c r="AP157" s="1712"/>
      <c r="AQ157" s="1712"/>
      <c r="AR157" s="1712"/>
      <c r="AS157" s="1712"/>
      <c r="AT157" s="1712"/>
      <c r="AU157" s="1712"/>
      <c r="AV157" s="1712"/>
      <c r="AW157" s="1727"/>
      <c r="AX157" s="1727"/>
      <c r="AY157" s="1727"/>
      <c r="AZ157" s="1727"/>
      <c r="BA157" s="1712"/>
      <c r="BB157" s="1712"/>
      <c r="BC157" s="1712"/>
      <c r="BD157" s="1712"/>
      <c r="BE157" s="1712"/>
      <c r="BF157" s="1712"/>
      <c r="BG157" s="1712"/>
      <c r="BH157" s="1712"/>
      <c r="BI157" s="1712"/>
      <c r="BJ157" s="1712"/>
      <c r="BK157" s="1712"/>
      <c r="BL157" s="1712"/>
      <c r="BM157" s="1712"/>
      <c r="BN157" s="1727"/>
      <c r="BO157" s="1727"/>
      <c r="BP157" s="1727"/>
      <c r="BQ157" s="1727"/>
    </row>
    <row r="158" spans="2:69" ht="18.75" customHeight="1">
      <c r="B158" s="1712"/>
      <c r="C158" s="1712"/>
      <c r="D158" s="1712"/>
      <c r="E158" s="1712"/>
      <c r="F158" s="1712"/>
      <c r="G158" s="1712" t="s">
        <v>932</v>
      </c>
      <c r="H158" s="1712"/>
      <c r="I158" s="1712"/>
      <c r="J158" s="1712"/>
      <c r="K158" s="2781">
        <f>K150+K151+K153+K154+K155+K156</f>
        <v>0</v>
      </c>
      <c r="L158" s="2781"/>
      <c r="M158" s="2781"/>
      <c r="N158" s="1727" t="s">
        <v>208</v>
      </c>
      <c r="O158" s="1712"/>
      <c r="P158" s="1727"/>
      <c r="Q158" s="1727"/>
      <c r="R158" s="1727"/>
      <c r="S158" s="1727"/>
      <c r="T158" s="1712"/>
      <c r="U158" s="1712"/>
      <c r="V158" s="1712"/>
      <c r="W158" s="1712"/>
      <c r="X158" s="1712"/>
      <c r="Y158" s="1712" t="s">
        <v>932</v>
      </c>
      <c r="Z158" s="1712"/>
      <c r="AA158" s="1712"/>
      <c r="AB158" s="1712"/>
      <c r="AC158" s="2781">
        <f>AC150+AC151+AC153+AC154+AC155+AC156</f>
        <v>0</v>
      </c>
      <c r="AD158" s="2781"/>
      <c r="AE158" s="2781"/>
      <c r="AF158" s="1727" t="s">
        <v>208</v>
      </c>
      <c r="AG158" s="1712"/>
      <c r="AH158" s="1727"/>
      <c r="AI158" s="1727"/>
      <c r="AJ158" s="1712"/>
      <c r="AK158" s="1712"/>
      <c r="AL158" s="1712"/>
      <c r="AM158" s="1712"/>
      <c r="AN158" s="1712"/>
      <c r="AO158" s="1712" t="s">
        <v>932</v>
      </c>
      <c r="AP158" s="1712"/>
      <c r="AQ158" s="1712"/>
      <c r="AR158" s="1712"/>
      <c r="AS158" s="2781">
        <f>AS150+AS151+AS153+AS154+AS155+AS156</f>
        <v>0</v>
      </c>
      <c r="AT158" s="2781"/>
      <c r="AU158" s="2781"/>
      <c r="AV158" s="1727" t="s">
        <v>208</v>
      </c>
      <c r="AW158" s="1712"/>
      <c r="AX158" s="1727"/>
      <c r="AY158" s="1727"/>
      <c r="AZ158" s="1727"/>
      <c r="BA158" s="1712"/>
      <c r="BB158" s="1712"/>
      <c r="BC158" s="1712"/>
      <c r="BD158" s="1712"/>
      <c r="BE158" s="1712"/>
      <c r="BF158" s="1712" t="s">
        <v>932</v>
      </c>
      <c r="BG158" s="1712"/>
      <c r="BH158" s="1712"/>
      <c r="BI158" s="1712"/>
      <c r="BJ158" s="2781">
        <f>BJ150+BJ151+BJ153+BJ154+BJ155+BJ156</f>
        <v>0</v>
      </c>
      <c r="BK158" s="2781"/>
      <c r="BL158" s="2781"/>
      <c r="BM158" s="1727" t="s">
        <v>208</v>
      </c>
      <c r="BN158" s="1712"/>
      <c r="BO158" s="1727"/>
      <c r="BP158" s="1727"/>
      <c r="BQ158" s="1727"/>
    </row>
    <row r="159" spans="2:69">
      <c r="B159" s="1727"/>
      <c r="C159" s="1727"/>
      <c r="D159" s="1727"/>
      <c r="E159" s="1727"/>
      <c r="F159" s="1727"/>
      <c r="G159" s="1727"/>
      <c r="H159" s="1727"/>
      <c r="I159" s="1727"/>
      <c r="J159" s="1727"/>
      <c r="K159" s="1727"/>
      <c r="L159" s="1727"/>
      <c r="M159" s="1727"/>
      <c r="N159" s="1727"/>
      <c r="O159" s="1727"/>
      <c r="P159" s="1727"/>
      <c r="Q159" s="1727"/>
      <c r="R159" s="1727"/>
      <c r="S159" s="1727"/>
      <c r="T159" s="1727"/>
      <c r="U159" s="1727"/>
      <c r="V159" s="1727"/>
      <c r="W159" s="1727"/>
      <c r="X159" s="1727"/>
      <c r="Y159" s="1727"/>
      <c r="Z159" s="1727"/>
      <c r="AA159" s="1727"/>
      <c r="AB159" s="1727"/>
      <c r="AC159" s="1727"/>
      <c r="AD159" s="1727"/>
      <c r="AE159" s="1727"/>
      <c r="AF159" s="1727"/>
      <c r="AG159" s="1727"/>
      <c r="AH159" s="1727"/>
      <c r="AI159" s="1727"/>
      <c r="AJ159" s="1727"/>
      <c r="AK159" s="1727"/>
      <c r="AL159" s="1727"/>
      <c r="AM159" s="1727"/>
      <c r="AN159" s="1727"/>
      <c r="AO159" s="1727"/>
      <c r="AP159" s="1727"/>
      <c r="AQ159" s="1727"/>
      <c r="AR159" s="1727"/>
      <c r="AS159" s="1727"/>
      <c r="AT159" s="1727"/>
      <c r="AU159" s="1727"/>
      <c r="AV159" s="1727"/>
      <c r="AW159" s="1727"/>
      <c r="AX159" s="1727"/>
      <c r="AY159" s="1727"/>
      <c r="AZ159" s="1727"/>
      <c r="BA159" s="1727"/>
      <c r="BB159" s="1727"/>
      <c r="BC159" s="1727"/>
      <c r="BD159" s="1727"/>
      <c r="BE159" s="1727"/>
      <c r="BF159" s="1727"/>
      <c r="BG159" s="1727"/>
      <c r="BH159" s="1727"/>
      <c r="BI159" s="1727"/>
      <c r="BJ159" s="1727"/>
      <c r="BK159" s="1727"/>
      <c r="BL159" s="1727"/>
      <c r="BM159" s="1727"/>
      <c r="BN159" s="1727"/>
      <c r="BO159" s="1727"/>
      <c r="BP159" s="1727"/>
      <c r="BQ159" s="1727"/>
    </row>
    <row r="160" spans="2:69" ht="15.75" customHeight="1">
      <c r="B160" s="1718" t="s">
        <v>235</v>
      </c>
      <c r="C160" s="1727"/>
      <c r="D160" s="1727"/>
      <c r="E160" s="1727"/>
      <c r="F160" s="1727"/>
      <c r="G160" s="1727"/>
      <c r="H160" s="1727"/>
      <c r="I160" s="1727"/>
      <c r="J160" s="1727"/>
      <c r="K160" s="1727"/>
      <c r="L160" s="1727"/>
      <c r="M160" s="1727"/>
      <c r="N160" s="1727"/>
      <c r="O160" s="1727"/>
      <c r="P160" s="1727"/>
      <c r="Q160" s="1727"/>
      <c r="R160" s="1727"/>
      <c r="S160" s="1727"/>
      <c r="T160" s="1718" t="s">
        <v>235</v>
      </c>
      <c r="U160" s="1727"/>
      <c r="V160" s="1727"/>
      <c r="W160" s="1727"/>
      <c r="X160" s="1727"/>
      <c r="Y160" s="1727"/>
      <c r="Z160" s="1727"/>
      <c r="AA160" s="1727"/>
      <c r="AB160" s="1727"/>
      <c r="AC160" s="1727"/>
      <c r="AD160" s="1727"/>
      <c r="AE160" s="1727"/>
      <c r="AF160" s="1727"/>
      <c r="AG160" s="1727"/>
      <c r="AH160" s="1727"/>
      <c r="AI160" s="1727"/>
      <c r="AJ160" s="1718" t="s">
        <v>235</v>
      </c>
      <c r="AK160" s="1727"/>
      <c r="AL160" s="1727"/>
      <c r="AM160" s="1727"/>
      <c r="AN160" s="1727"/>
      <c r="AO160" s="1727"/>
      <c r="AP160" s="1727"/>
      <c r="AQ160" s="1727"/>
      <c r="AR160" s="1727"/>
      <c r="AS160" s="1727"/>
      <c r="AT160" s="1727"/>
      <c r="AU160" s="1727"/>
      <c r="AV160" s="1727"/>
      <c r="AW160" s="1727"/>
      <c r="AX160" s="1727"/>
      <c r="AY160" s="1727"/>
      <c r="AZ160" s="1727"/>
      <c r="BA160" s="1718" t="s">
        <v>235</v>
      </c>
      <c r="BB160" s="1727"/>
      <c r="BC160" s="1727"/>
      <c r="BD160" s="1727"/>
      <c r="BE160" s="1727"/>
      <c r="BF160" s="1727"/>
      <c r="BG160" s="1727"/>
      <c r="BH160" s="1727"/>
      <c r="BI160" s="1727"/>
      <c r="BJ160" s="1727"/>
      <c r="BK160" s="1727"/>
      <c r="BL160" s="1727"/>
      <c r="BM160" s="1727"/>
      <c r="BN160" s="1727"/>
      <c r="BO160" s="1727"/>
      <c r="BP160" s="1727"/>
      <c r="BQ160" s="1727"/>
    </row>
    <row r="161" spans="2:69" ht="15.75" customHeight="1">
      <c r="B161" s="1727"/>
      <c r="C161" s="1727"/>
      <c r="D161" s="1727"/>
      <c r="E161" s="1727"/>
      <c r="F161" s="1727"/>
      <c r="G161" s="1727"/>
      <c r="H161" s="1727"/>
      <c r="I161" s="1727"/>
      <c r="J161" s="1727"/>
      <c r="K161" s="1727"/>
      <c r="L161" s="1727"/>
      <c r="M161" s="1727"/>
      <c r="N161" s="1727"/>
      <c r="O161" s="1727"/>
      <c r="P161" s="1727"/>
      <c r="Q161" s="1727"/>
      <c r="R161" s="1727"/>
      <c r="S161" s="1727"/>
      <c r="T161" s="1727"/>
      <c r="U161" s="1727"/>
      <c r="V161" s="1727"/>
      <c r="W161" s="1727"/>
      <c r="X161" s="1727"/>
      <c r="Y161" s="1727"/>
      <c r="Z161" s="1727"/>
      <c r="AA161" s="1727"/>
      <c r="AB161" s="1727"/>
      <c r="AC161" s="1727"/>
      <c r="AD161" s="1727"/>
      <c r="AE161" s="1727"/>
      <c r="AF161" s="1727"/>
      <c r="AG161" s="1727"/>
      <c r="AH161" s="1727"/>
      <c r="AI161" s="1727"/>
      <c r="AJ161" s="1727"/>
      <c r="AK161" s="1727"/>
      <c r="AL161" s="1727"/>
      <c r="AM161" s="1727"/>
      <c r="AN161" s="1727"/>
      <c r="AO161" s="1727"/>
      <c r="AP161" s="1727"/>
      <c r="AQ161" s="1727"/>
      <c r="AR161" s="1727"/>
      <c r="AS161" s="1727"/>
      <c r="AT161" s="1727"/>
      <c r="AU161" s="1727"/>
      <c r="AV161" s="1727"/>
      <c r="AW161" s="1727"/>
      <c r="AX161" s="1727"/>
      <c r="AY161" s="1727"/>
      <c r="AZ161" s="1727"/>
      <c r="BA161" s="1727"/>
      <c r="BB161" s="1727"/>
      <c r="BC161" s="1727"/>
      <c r="BD161" s="1727"/>
      <c r="BE161" s="1727"/>
      <c r="BF161" s="1727"/>
      <c r="BG161" s="1727"/>
      <c r="BH161" s="1727"/>
      <c r="BI161" s="1727"/>
      <c r="BJ161" s="1727"/>
      <c r="BK161" s="1727"/>
      <c r="BL161" s="1727"/>
      <c r="BM161" s="1727"/>
      <c r="BN161" s="1727"/>
      <c r="BO161" s="1727"/>
      <c r="BP161" s="1727"/>
      <c r="BQ161" s="1727"/>
    </row>
    <row r="162" spans="2:69" ht="18.75" customHeight="1">
      <c r="B162" s="1712" t="s">
        <v>754</v>
      </c>
      <c r="C162" s="1727"/>
      <c r="D162" s="1727"/>
      <c r="E162" s="1715" t="s">
        <v>201</v>
      </c>
      <c r="F162" s="1727" t="s">
        <v>237</v>
      </c>
      <c r="G162" s="1727"/>
      <c r="H162" s="1727"/>
      <c r="I162" s="1727"/>
      <c r="J162" s="1727"/>
      <c r="K162" s="1727"/>
      <c r="L162" s="1727"/>
      <c r="M162" s="1727"/>
      <c r="N162" s="1727"/>
      <c r="O162" s="1727"/>
      <c r="P162" s="1727"/>
      <c r="Q162" s="1727"/>
      <c r="R162" s="1727"/>
      <c r="S162" s="1727"/>
      <c r="T162" s="1712" t="s">
        <v>754</v>
      </c>
      <c r="U162" s="1727"/>
      <c r="V162" s="1727"/>
      <c r="W162" s="1715" t="s">
        <v>201</v>
      </c>
      <c r="X162" s="1727" t="s">
        <v>237</v>
      </c>
      <c r="Y162" s="1727"/>
      <c r="Z162" s="1727"/>
      <c r="AA162" s="1727"/>
      <c r="AB162" s="1727"/>
      <c r="AC162" s="1727"/>
      <c r="AD162" s="1727"/>
      <c r="AE162" s="1727"/>
      <c r="AF162" s="1727"/>
      <c r="AG162" s="1727"/>
      <c r="AH162" s="1727"/>
      <c r="AI162" s="1727"/>
      <c r="AJ162" s="1712" t="s">
        <v>754</v>
      </c>
      <c r="AK162" s="1727"/>
      <c r="AL162" s="1727"/>
      <c r="AM162" s="1715" t="s">
        <v>201</v>
      </c>
      <c r="AN162" s="1727" t="s">
        <v>237</v>
      </c>
      <c r="AO162" s="1727"/>
      <c r="AP162" s="1727"/>
      <c r="AQ162" s="1727"/>
      <c r="AR162" s="1727"/>
      <c r="AS162" s="1727"/>
      <c r="AT162" s="1727"/>
      <c r="AU162" s="1727"/>
      <c r="AV162" s="1727"/>
      <c r="AW162" s="1727"/>
      <c r="AX162" s="1727"/>
      <c r="AY162" s="1727"/>
      <c r="AZ162" s="1727"/>
      <c r="BA162" s="1712" t="s">
        <v>754</v>
      </c>
      <c r="BB162" s="1727"/>
      <c r="BC162" s="1727"/>
      <c r="BD162" s="1715" t="s">
        <v>201</v>
      </c>
      <c r="BE162" s="1727" t="s">
        <v>237</v>
      </c>
      <c r="BF162" s="1727"/>
      <c r="BG162" s="1727"/>
      <c r="BH162" s="1727"/>
      <c r="BI162" s="1727"/>
      <c r="BJ162" s="1727"/>
      <c r="BK162" s="1727"/>
      <c r="BL162" s="1727"/>
      <c r="BM162" s="1727"/>
      <c r="BN162" s="1727"/>
      <c r="BO162" s="1727"/>
      <c r="BP162" s="1727"/>
      <c r="BQ162" s="1727"/>
    </row>
    <row r="163" spans="2:69" ht="15.75" customHeight="1">
      <c r="B163" s="1727"/>
      <c r="C163" s="1727"/>
      <c r="D163" s="1727"/>
      <c r="E163" s="1727"/>
      <c r="F163" s="1727"/>
      <c r="G163" s="1727"/>
      <c r="H163" s="1727"/>
      <c r="I163" s="1727"/>
      <c r="J163" s="1727"/>
      <c r="K163" s="1727"/>
      <c r="L163" s="1727"/>
      <c r="M163" s="1727"/>
      <c r="N163" s="1727"/>
      <c r="O163" s="1727"/>
      <c r="P163" s="1727"/>
      <c r="Q163" s="1727"/>
      <c r="R163" s="1727"/>
      <c r="S163" s="1727"/>
      <c r="T163" s="1727"/>
      <c r="U163" s="1727"/>
      <c r="V163" s="1727"/>
      <c r="W163" s="1727"/>
      <c r="X163" s="1727"/>
      <c r="Y163" s="1727"/>
      <c r="Z163" s="1727"/>
      <c r="AA163" s="1727"/>
      <c r="AB163" s="1727"/>
      <c r="AC163" s="1727"/>
      <c r="AD163" s="1727"/>
      <c r="AE163" s="1727"/>
      <c r="AF163" s="1727"/>
      <c r="AG163" s="1727"/>
      <c r="AH163" s="1727"/>
      <c r="AI163" s="1727"/>
      <c r="AJ163" s="1727"/>
      <c r="AK163" s="1727"/>
      <c r="AL163" s="1727"/>
      <c r="AM163" s="1727"/>
      <c r="AN163" s="1727"/>
      <c r="AO163" s="1727"/>
      <c r="AP163" s="1727"/>
      <c r="AQ163" s="1727"/>
      <c r="AR163" s="1727"/>
      <c r="AS163" s="1727"/>
      <c r="AT163" s="1727"/>
      <c r="AU163" s="1727"/>
      <c r="AV163" s="1727"/>
      <c r="AW163" s="1727"/>
      <c r="AX163" s="1727"/>
      <c r="AY163" s="1727"/>
      <c r="AZ163" s="1727"/>
      <c r="BA163" s="1727"/>
      <c r="BB163" s="1727"/>
      <c r="BC163" s="1727"/>
      <c r="BD163" s="1727"/>
      <c r="BE163" s="1727"/>
      <c r="BF163" s="1727"/>
      <c r="BG163" s="1727"/>
      <c r="BH163" s="1727"/>
      <c r="BI163" s="1727"/>
      <c r="BJ163" s="1727"/>
      <c r="BK163" s="1727"/>
      <c r="BL163" s="1727"/>
      <c r="BM163" s="1727"/>
      <c r="BN163" s="1727"/>
      <c r="BO163" s="1727"/>
      <c r="BP163" s="1727"/>
      <c r="BQ163" s="1727"/>
    </row>
    <row r="164" spans="2:69" ht="18.75" customHeight="1">
      <c r="B164" s="1715" t="s">
        <v>198</v>
      </c>
      <c r="C164" s="2781">
        <v>0.5</v>
      </c>
      <c r="D164" s="2781"/>
      <c r="E164" s="1712" t="s">
        <v>199</v>
      </c>
      <c r="F164" s="1712"/>
      <c r="G164" s="1712" t="s">
        <v>754</v>
      </c>
      <c r="H164" s="1712"/>
      <c r="I164" s="1712"/>
      <c r="J164" s="1715" t="s">
        <v>201</v>
      </c>
      <c r="K164" s="2781">
        <f>P17*(0.15+C164)*E11</f>
        <v>0</v>
      </c>
      <c r="L164" s="2781"/>
      <c r="M164" s="2781"/>
      <c r="N164" s="1712" t="s">
        <v>208</v>
      </c>
      <c r="O164" s="1727"/>
      <c r="P164" s="1727"/>
      <c r="Q164" s="1727"/>
      <c r="R164" s="1727"/>
      <c r="S164" s="1727"/>
      <c r="T164" s="1715" t="s">
        <v>198</v>
      </c>
      <c r="U164" s="2781">
        <v>0.5</v>
      </c>
      <c r="V164" s="2781"/>
      <c r="W164" s="1712" t="s">
        <v>199</v>
      </c>
      <c r="X164" s="1712"/>
      <c r="Y164" s="1712" t="s">
        <v>754</v>
      </c>
      <c r="Z164" s="1712"/>
      <c r="AA164" s="1712"/>
      <c r="AB164" s="1715" t="s">
        <v>201</v>
      </c>
      <c r="AC164" s="2781">
        <f>AH17*(0.15+U164)*W11</f>
        <v>0</v>
      </c>
      <c r="AD164" s="2781"/>
      <c r="AE164" s="2781"/>
      <c r="AF164" s="1712" t="s">
        <v>208</v>
      </c>
      <c r="AG164" s="1727"/>
      <c r="AH164" s="1727"/>
      <c r="AI164" s="1727"/>
      <c r="AJ164" s="1715" t="s">
        <v>198</v>
      </c>
      <c r="AK164" s="2781">
        <v>0.5</v>
      </c>
      <c r="AL164" s="2781"/>
      <c r="AM164" s="1712" t="s">
        <v>199</v>
      </c>
      <c r="AN164" s="1712"/>
      <c r="AO164" s="1712" t="s">
        <v>754</v>
      </c>
      <c r="AP164" s="1712"/>
      <c r="AQ164" s="1712"/>
      <c r="AR164" s="1715" t="s">
        <v>201</v>
      </c>
      <c r="AS164" s="2781">
        <f>AX17*(0.15+AK164)*AM11</f>
        <v>0</v>
      </c>
      <c r="AT164" s="2781"/>
      <c r="AU164" s="2781"/>
      <c r="AV164" s="1712" t="s">
        <v>208</v>
      </c>
      <c r="AW164" s="1727"/>
      <c r="AX164" s="1727"/>
      <c r="AY164" s="1727"/>
      <c r="AZ164" s="1727"/>
      <c r="BA164" s="1715" t="s">
        <v>198</v>
      </c>
      <c r="BB164" s="2781">
        <v>0.5</v>
      </c>
      <c r="BC164" s="2781"/>
      <c r="BD164" s="1712" t="s">
        <v>199</v>
      </c>
      <c r="BE164" s="1712"/>
      <c r="BF164" s="1712" t="s">
        <v>754</v>
      </c>
      <c r="BG164" s="1712"/>
      <c r="BH164" s="1712"/>
      <c r="BI164" s="1715" t="s">
        <v>201</v>
      </c>
      <c r="BJ164" s="2781">
        <f>BO17*(0.15+BB164)*BD11</f>
        <v>0</v>
      </c>
      <c r="BK164" s="2781"/>
      <c r="BL164" s="2781"/>
      <c r="BM164" s="1712" t="s">
        <v>208</v>
      </c>
      <c r="BN164" s="1727"/>
      <c r="BO164" s="1727"/>
      <c r="BP164" s="1727"/>
      <c r="BQ164" s="1727"/>
    </row>
    <row r="165" spans="2:69" ht="18.75" customHeight="1">
      <c r="B165" s="1715" t="s">
        <v>198</v>
      </c>
      <c r="C165" s="2781">
        <v>0.6</v>
      </c>
      <c r="D165" s="2781"/>
      <c r="E165" s="1712" t="s">
        <v>199</v>
      </c>
      <c r="F165" s="1712"/>
      <c r="G165" s="1712" t="s">
        <v>754</v>
      </c>
      <c r="H165" s="1712"/>
      <c r="I165" s="1712"/>
      <c r="J165" s="1715" t="s">
        <v>201</v>
      </c>
      <c r="K165" s="2781">
        <f>P19*(0.15+C165)*E12</f>
        <v>0</v>
      </c>
      <c r="L165" s="2781"/>
      <c r="M165" s="2781"/>
      <c r="N165" s="1712" t="s">
        <v>208</v>
      </c>
      <c r="O165" s="1727"/>
      <c r="P165" s="1727"/>
      <c r="Q165" s="1727"/>
      <c r="R165" s="1727"/>
      <c r="S165" s="1727"/>
      <c r="T165" s="1715" t="s">
        <v>198</v>
      </c>
      <c r="U165" s="2781">
        <v>0.6</v>
      </c>
      <c r="V165" s="2781"/>
      <c r="W165" s="1712" t="s">
        <v>199</v>
      </c>
      <c r="X165" s="1712"/>
      <c r="Y165" s="1712" t="s">
        <v>754</v>
      </c>
      <c r="Z165" s="1712"/>
      <c r="AA165" s="1712"/>
      <c r="AB165" s="1715" t="s">
        <v>201</v>
      </c>
      <c r="AC165" s="2781">
        <f>AH19*(0.15+U165)*W12</f>
        <v>0</v>
      </c>
      <c r="AD165" s="2781"/>
      <c r="AE165" s="2781"/>
      <c r="AF165" s="1712" t="s">
        <v>208</v>
      </c>
      <c r="AG165" s="1727"/>
      <c r="AH165" s="1727"/>
      <c r="AI165" s="1727"/>
      <c r="AJ165" s="1715" t="s">
        <v>198</v>
      </c>
      <c r="AK165" s="2781">
        <v>0.6</v>
      </c>
      <c r="AL165" s="2781"/>
      <c r="AM165" s="1712" t="s">
        <v>199</v>
      </c>
      <c r="AN165" s="1712"/>
      <c r="AO165" s="1712" t="s">
        <v>754</v>
      </c>
      <c r="AP165" s="1712"/>
      <c r="AQ165" s="1712"/>
      <c r="AR165" s="1715" t="s">
        <v>201</v>
      </c>
      <c r="AS165" s="2781">
        <f>AX19*(0.15+AK165)*AM12</f>
        <v>0</v>
      </c>
      <c r="AT165" s="2781"/>
      <c r="AU165" s="2781"/>
      <c r="AV165" s="1712" t="s">
        <v>208</v>
      </c>
      <c r="AW165" s="1727"/>
      <c r="AX165" s="1727"/>
      <c r="AY165" s="1727"/>
      <c r="AZ165" s="1727"/>
      <c r="BA165" s="1715" t="s">
        <v>198</v>
      </c>
      <c r="BB165" s="2781">
        <v>0.6</v>
      </c>
      <c r="BC165" s="2781"/>
      <c r="BD165" s="1712" t="s">
        <v>199</v>
      </c>
      <c r="BE165" s="1712"/>
      <c r="BF165" s="1712" t="s">
        <v>754</v>
      </c>
      <c r="BG165" s="1712"/>
      <c r="BH165" s="1712"/>
      <c r="BI165" s="1715" t="s">
        <v>201</v>
      </c>
      <c r="BJ165" s="2781">
        <f>BO19*(0.15+BB165)*BD12</f>
        <v>0</v>
      </c>
      <c r="BK165" s="2781"/>
      <c r="BL165" s="2781"/>
      <c r="BM165" s="1712" t="s">
        <v>208</v>
      </c>
      <c r="BN165" s="1727"/>
      <c r="BO165" s="1727"/>
      <c r="BP165" s="1727"/>
      <c r="BQ165" s="1727"/>
    </row>
    <row r="166" spans="2:69" ht="18.75" customHeight="1">
      <c r="B166" s="1715" t="s">
        <v>198</v>
      </c>
      <c r="C166" s="2781">
        <v>0.8</v>
      </c>
      <c r="D166" s="2781"/>
      <c r="E166" s="1712" t="s">
        <v>199</v>
      </c>
      <c r="F166" s="1712"/>
      <c r="G166" s="1712" t="s">
        <v>754</v>
      </c>
      <c r="H166" s="1712"/>
      <c r="I166" s="1712"/>
      <c r="J166" s="1715" t="s">
        <v>201</v>
      </c>
      <c r="K166" s="2781">
        <f>P20*(0.15+C166)*E15</f>
        <v>0</v>
      </c>
      <c r="L166" s="2781"/>
      <c r="M166" s="2781"/>
      <c r="N166" s="1712" t="s">
        <v>208</v>
      </c>
      <c r="O166" s="1727"/>
      <c r="P166" s="1727"/>
      <c r="Q166" s="1727"/>
      <c r="R166" s="1727"/>
      <c r="S166" s="1727"/>
      <c r="T166" s="1715" t="s">
        <v>198</v>
      </c>
      <c r="U166" s="2781">
        <v>0.8</v>
      </c>
      <c r="V166" s="2781"/>
      <c r="W166" s="1712" t="s">
        <v>199</v>
      </c>
      <c r="X166" s="1712"/>
      <c r="Y166" s="1712" t="s">
        <v>754</v>
      </c>
      <c r="Z166" s="1712"/>
      <c r="AA166" s="1712"/>
      <c r="AB166" s="1715" t="s">
        <v>201</v>
      </c>
      <c r="AC166" s="2781">
        <f>AH20*(0.15+U166)*W15</f>
        <v>0</v>
      </c>
      <c r="AD166" s="2781"/>
      <c r="AE166" s="2781"/>
      <c r="AF166" s="1712" t="s">
        <v>208</v>
      </c>
      <c r="AG166" s="1727"/>
      <c r="AH166" s="1727"/>
      <c r="AI166" s="1727"/>
      <c r="AJ166" s="1715" t="s">
        <v>198</v>
      </c>
      <c r="AK166" s="2781">
        <v>0.8</v>
      </c>
      <c r="AL166" s="2781"/>
      <c r="AM166" s="1712" t="s">
        <v>199</v>
      </c>
      <c r="AN166" s="1712"/>
      <c r="AO166" s="1712" t="s">
        <v>754</v>
      </c>
      <c r="AP166" s="1712"/>
      <c r="AQ166" s="1712"/>
      <c r="AR166" s="1715" t="s">
        <v>201</v>
      </c>
      <c r="AS166" s="2781">
        <f>AX20*(0.15+AK166)*AM15</f>
        <v>0</v>
      </c>
      <c r="AT166" s="2781"/>
      <c r="AU166" s="2781"/>
      <c r="AV166" s="1712" t="s">
        <v>208</v>
      </c>
      <c r="AW166" s="1727"/>
      <c r="AX166" s="1727"/>
      <c r="AY166" s="1727"/>
      <c r="AZ166" s="1727"/>
      <c r="BA166" s="1715" t="s">
        <v>198</v>
      </c>
      <c r="BB166" s="2781">
        <v>0.8</v>
      </c>
      <c r="BC166" s="2781"/>
      <c r="BD166" s="1712" t="s">
        <v>199</v>
      </c>
      <c r="BE166" s="1712"/>
      <c r="BF166" s="1712" t="s">
        <v>754</v>
      </c>
      <c r="BG166" s="1712"/>
      <c r="BH166" s="1712"/>
      <c r="BI166" s="1715" t="s">
        <v>201</v>
      </c>
      <c r="BJ166" s="2781">
        <f>BO20*(0.15+BB166)*BD15</f>
        <v>0</v>
      </c>
      <c r="BK166" s="2781"/>
      <c r="BL166" s="2781"/>
      <c r="BM166" s="1712" t="s">
        <v>208</v>
      </c>
      <c r="BN166" s="1727"/>
      <c r="BO166" s="1727"/>
      <c r="BP166" s="1727"/>
      <c r="BQ166" s="1727"/>
    </row>
    <row r="167" spans="2:69" ht="18.75" customHeight="1">
      <c r="B167" s="1715" t="s">
        <v>198</v>
      </c>
      <c r="C167" s="2781">
        <v>1</v>
      </c>
      <c r="D167" s="2781"/>
      <c r="E167" s="1712" t="s">
        <v>199</v>
      </c>
      <c r="F167" s="1712"/>
      <c r="G167" s="1712" t="s">
        <v>754</v>
      </c>
      <c r="H167" s="1712"/>
      <c r="I167" s="1712"/>
      <c r="J167" s="1715" t="s">
        <v>201</v>
      </c>
      <c r="K167" s="2781">
        <f>P21*(0.15+C167)*E17</f>
        <v>0</v>
      </c>
      <c r="L167" s="2781"/>
      <c r="M167" s="2781"/>
      <c r="N167" s="1712" t="s">
        <v>208</v>
      </c>
      <c r="O167" s="1727"/>
      <c r="P167" s="1727"/>
      <c r="Q167" s="1727"/>
      <c r="R167" s="1727"/>
      <c r="S167" s="1727"/>
      <c r="T167" s="1715" t="s">
        <v>198</v>
      </c>
      <c r="U167" s="2781">
        <v>1</v>
      </c>
      <c r="V167" s="2781"/>
      <c r="W167" s="1712" t="s">
        <v>199</v>
      </c>
      <c r="X167" s="1712"/>
      <c r="Y167" s="1712" t="s">
        <v>754</v>
      </c>
      <c r="Z167" s="1712"/>
      <c r="AA167" s="1712"/>
      <c r="AB167" s="1715" t="s">
        <v>201</v>
      </c>
      <c r="AC167" s="2781">
        <f>AH21*(0.15+U167)*W17</f>
        <v>0</v>
      </c>
      <c r="AD167" s="2781"/>
      <c r="AE167" s="2781"/>
      <c r="AF167" s="1712" t="s">
        <v>208</v>
      </c>
      <c r="AG167" s="1727"/>
      <c r="AH167" s="1727"/>
      <c r="AI167" s="1727"/>
      <c r="AJ167" s="1715" t="s">
        <v>198</v>
      </c>
      <c r="AK167" s="2781">
        <v>1</v>
      </c>
      <c r="AL167" s="2781"/>
      <c r="AM167" s="1712" t="s">
        <v>199</v>
      </c>
      <c r="AN167" s="1712"/>
      <c r="AO167" s="1712" t="s">
        <v>754</v>
      </c>
      <c r="AP167" s="1712"/>
      <c r="AQ167" s="1712"/>
      <c r="AR167" s="1715" t="s">
        <v>201</v>
      </c>
      <c r="AS167" s="2781">
        <f>AX21*(0.15+AK167)*AM17</f>
        <v>0</v>
      </c>
      <c r="AT167" s="2781"/>
      <c r="AU167" s="2781"/>
      <c r="AV167" s="1712" t="s">
        <v>208</v>
      </c>
      <c r="AW167" s="1727"/>
      <c r="AX167" s="1727"/>
      <c r="AY167" s="1727"/>
      <c r="AZ167" s="1727"/>
      <c r="BA167" s="1715" t="s">
        <v>198</v>
      </c>
      <c r="BB167" s="2781">
        <v>1</v>
      </c>
      <c r="BC167" s="2781"/>
      <c r="BD167" s="1712" t="s">
        <v>199</v>
      </c>
      <c r="BE167" s="1712"/>
      <c r="BF167" s="1712" t="s">
        <v>754</v>
      </c>
      <c r="BG167" s="1712"/>
      <c r="BH167" s="1712"/>
      <c r="BI167" s="1715" t="s">
        <v>201</v>
      </c>
      <c r="BJ167" s="2781">
        <f>BO21*(0.15+BB167)*BD17</f>
        <v>0</v>
      </c>
      <c r="BK167" s="2781"/>
      <c r="BL167" s="2781"/>
      <c r="BM167" s="1712" t="s">
        <v>208</v>
      </c>
      <c r="BN167" s="1727"/>
      <c r="BO167" s="1727"/>
      <c r="BP167" s="1727"/>
      <c r="BQ167" s="1727"/>
    </row>
    <row r="168" spans="2:69" ht="18.75" customHeight="1">
      <c r="B168" s="1715" t="s">
        <v>198</v>
      </c>
      <c r="C168" s="2781">
        <v>1.2</v>
      </c>
      <c r="D168" s="2781"/>
      <c r="E168" s="1712" t="s">
        <v>199</v>
      </c>
      <c r="F168" s="1712"/>
      <c r="G168" s="1712" t="s">
        <v>754</v>
      </c>
      <c r="H168" s="1712"/>
      <c r="I168" s="1712"/>
      <c r="J168" s="1715" t="s">
        <v>201</v>
      </c>
      <c r="K168" s="2781">
        <f>P22*(0.15+C168)*E19</f>
        <v>0</v>
      </c>
      <c r="L168" s="2781"/>
      <c r="M168" s="2781"/>
      <c r="N168" s="1712" t="s">
        <v>208</v>
      </c>
      <c r="O168" s="1727"/>
      <c r="P168" s="1727"/>
      <c r="Q168" s="1727"/>
      <c r="R168" s="1727"/>
      <c r="S168" s="1727"/>
      <c r="T168" s="1715" t="s">
        <v>198</v>
      </c>
      <c r="U168" s="2781">
        <v>1.2</v>
      </c>
      <c r="V168" s="2781"/>
      <c r="W168" s="1712" t="s">
        <v>199</v>
      </c>
      <c r="X168" s="1712"/>
      <c r="Y168" s="1712" t="s">
        <v>754</v>
      </c>
      <c r="Z168" s="1712"/>
      <c r="AA168" s="1712"/>
      <c r="AB168" s="1715" t="s">
        <v>201</v>
      </c>
      <c r="AC168" s="2781">
        <f>AH22*(0.15+U168)*W19</f>
        <v>0</v>
      </c>
      <c r="AD168" s="2781"/>
      <c r="AE168" s="2781"/>
      <c r="AF168" s="1712" t="s">
        <v>208</v>
      </c>
      <c r="AG168" s="1727"/>
      <c r="AH168" s="1727"/>
      <c r="AI168" s="1727"/>
      <c r="AJ168" s="1715" t="s">
        <v>198</v>
      </c>
      <c r="AK168" s="2781">
        <v>1.2</v>
      </c>
      <c r="AL168" s="2781"/>
      <c r="AM168" s="1712" t="s">
        <v>199</v>
      </c>
      <c r="AN168" s="1712"/>
      <c r="AO168" s="1712" t="s">
        <v>754</v>
      </c>
      <c r="AP168" s="1712"/>
      <c r="AQ168" s="1712"/>
      <c r="AR168" s="1715" t="s">
        <v>201</v>
      </c>
      <c r="AS168" s="2781">
        <f>AX22*(0.15+AK168)*AM19</f>
        <v>0</v>
      </c>
      <c r="AT168" s="2781"/>
      <c r="AU168" s="2781"/>
      <c r="AV168" s="1712" t="s">
        <v>208</v>
      </c>
      <c r="AW168" s="1727"/>
      <c r="AX168" s="1727"/>
      <c r="AY168" s="1727"/>
      <c r="AZ168" s="1727"/>
      <c r="BA168" s="1715" t="s">
        <v>198</v>
      </c>
      <c r="BB168" s="2781">
        <v>1.2</v>
      </c>
      <c r="BC168" s="2781"/>
      <c r="BD168" s="1712" t="s">
        <v>199</v>
      </c>
      <c r="BE168" s="1712"/>
      <c r="BF168" s="1712" t="s">
        <v>754</v>
      </c>
      <c r="BG168" s="1712"/>
      <c r="BH168" s="1712"/>
      <c r="BI168" s="1715" t="s">
        <v>201</v>
      </c>
      <c r="BJ168" s="2781">
        <f>BO22*(0.15+BB168)*BD19</f>
        <v>0</v>
      </c>
      <c r="BK168" s="2781"/>
      <c r="BL168" s="2781"/>
      <c r="BM168" s="1712" t="s">
        <v>208</v>
      </c>
      <c r="BN168" s="1727"/>
      <c r="BO168" s="1727"/>
      <c r="BP168" s="1727"/>
      <c r="BQ168" s="1727"/>
    </row>
    <row r="169" spans="2:69" ht="18.75" customHeight="1">
      <c r="B169" s="1715" t="s">
        <v>198</v>
      </c>
      <c r="C169" s="2781">
        <v>1.5</v>
      </c>
      <c r="D169" s="2781"/>
      <c r="E169" s="1712" t="s">
        <v>199</v>
      </c>
      <c r="F169" s="1712"/>
      <c r="G169" s="1712" t="s">
        <v>754</v>
      </c>
      <c r="H169" s="1712"/>
      <c r="I169" s="1712"/>
      <c r="J169" s="1715" t="s">
        <v>201</v>
      </c>
      <c r="K169" s="2781">
        <f>P23*(0.15+C169)*E20</f>
        <v>0</v>
      </c>
      <c r="L169" s="2781"/>
      <c r="M169" s="2781"/>
      <c r="N169" s="1712" t="s">
        <v>208</v>
      </c>
      <c r="O169" s="1727"/>
      <c r="P169" s="1727"/>
      <c r="Q169" s="1727"/>
      <c r="R169" s="1727"/>
      <c r="S169" s="1727"/>
      <c r="T169" s="1715" t="s">
        <v>198</v>
      </c>
      <c r="U169" s="2781">
        <v>1.5</v>
      </c>
      <c r="V169" s="2781"/>
      <c r="W169" s="1712" t="s">
        <v>199</v>
      </c>
      <c r="X169" s="1712"/>
      <c r="Y169" s="1712" t="s">
        <v>754</v>
      </c>
      <c r="Z169" s="1712"/>
      <c r="AA169" s="1712"/>
      <c r="AB169" s="1715" t="s">
        <v>201</v>
      </c>
      <c r="AC169" s="2781">
        <f>AH23*(0.15+U169)*W20</f>
        <v>0</v>
      </c>
      <c r="AD169" s="2781"/>
      <c r="AE169" s="2781"/>
      <c r="AF169" s="1712" t="s">
        <v>208</v>
      </c>
      <c r="AG169" s="1727"/>
      <c r="AH169" s="1727"/>
      <c r="AI169" s="1727"/>
      <c r="AJ169" s="1715" t="s">
        <v>198</v>
      </c>
      <c r="AK169" s="2781">
        <v>1.5</v>
      </c>
      <c r="AL169" s="2781"/>
      <c r="AM169" s="1712" t="s">
        <v>199</v>
      </c>
      <c r="AN169" s="1712"/>
      <c r="AO169" s="1712" t="s">
        <v>754</v>
      </c>
      <c r="AP169" s="1712"/>
      <c r="AQ169" s="1712"/>
      <c r="AR169" s="1715" t="s">
        <v>201</v>
      </c>
      <c r="AS169" s="2781">
        <f>AX23*(0.15+AK169)*AM20</f>
        <v>0</v>
      </c>
      <c r="AT169" s="2781"/>
      <c r="AU169" s="2781"/>
      <c r="AV169" s="1712" t="s">
        <v>208</v>
      </c>
      <c r="AW169" s="1727"/>
      <c r="AX169" s="1727"/>
      <c r="AY169" s="1727"/>
      <c r="AZ169" s="1727"/>
      <c r="BA169" s="1715" t="s">
        <v>198</v>
      </c>
      <c r="BB169" s="2781">
        <v>1.5</v>
      </c>
      <c r="BC169" s="2781"/>
      <c r="BD169" s="1712" t="s">
        <v>199</v>
      </c>
      <c r="BE169" s="1712"/>
      <c r="BF169" s="1712" t="s">
        <v>754</v>
      </c>
      <c r="BG169" s="1712"/>
      <c r="BH169" s="1712"/>
      <c r="BI169" s="1715" t="s">
        <v>201</v>
      </c>
      <c r="BJ169" s="2781">
        <f>BO23*(0.15+BB169)*BD20</f>
        <v>0</v>
      </c>
      <c r="BK169" s="2781"/>
      <c r="BL169" s="2781"/>
      <c r="BM169" s="1712" t="s">
        <v>208</v>
      </c>
      <c r="BN169" s="1727"/>
      <c r="BO169" s="1727"/>
      <c r="BP169" s="1727"/>
      <c r="BQ169" s="1727"/>
    </row>
    <row r="170" spans="2:69" ht="15.75" customHeight="1">
      <c r="B170" s="1715"/>
      <c r="C170" s="1721"/>
      <c r="D170" s="1721"/>
      <c r="E170" s="1712"/>
      <c r="F170" s="1712"/>
      <c r="G170" s="1712"/>
      <c r="H170" s="1712"/>
      <c r="I170" s="1712"/>
      <c r="J170" s="1715"/>
      <c r="K170" s="1715"/>
      <c r="L170" s="1715"/>
      <c r="M170" s="1715"/>
      <c r="N170" s="1712"/>
      <c r="O170" s="1727"/>
      <c r="P170" s="1727"/>
      <c r="Q170" s="1727"/>
      <c r="R170" s="1727"/>
      <c r="S170" s="1727"/>
      <c r="T170" s="1715"/>
      <c r="U170" s="1721"/>
      <c r="V170" s="1721"/>
      <c r="W170" s="1712"/>
      <c r="X170" s="1712"/>
      <c r="Y170" s="1712"/>
      <c r="Z170" s="1712"/>
      <c r="AA170" s="1712"/>
      <c r="AB170" s="1715"/>
      <c r="AC170" s="1715"/>
      <c r="AD170" s="1715"/>
      <c r="AE170" s="1715"/>
      <c r="AF170" s="1712"/>
      <c r="AG170" s="1727"/>
      <c r="AH170" s="1727"/>
      <c r="AI170" s="1727"/>
      <c r="AJ170" s="1715"/>
      <c r="AK170" s="1721"/>
      <c r="AL170" s="1721"/>
      <c r="AM170" s="1712"/>
      <c r="AN170" s="1712"/>
      <c r="AO170" s="1712"/>
      <c r="AP170" s="1712"/>
      <c r="AQ170" s="1712"/>
      <c r="AR170" s="1715"/>
      <c r="AS170" s="1715"/>
      <c r="AT170" s="1715"/>
      <c r="AU170" s="1715"/>
      <c r="AV170" s="1712"/>
      <c r="AW170" s="1727"/>
      <c r="AX170" s="1727"/>
      <c r="AY170" s="1727"/>
      <c r="AZ170" s="1727"/>
      <c r="BA170" s="1715"/>
      <c r="BB170" s="1721"/>
      <c r="BC170" s="1721"/>
      <c r="BD170" s="1712"/>
      <c r="BE170" s="1712"/>
      <c r="BF170" s="1712"/>
      <c r="BG170" s="1712"/>
      <c r="BH170" s="1712"/>
      <c r="BI170" s="1715"/>
      <c r="BJ170" s="1715"/>
      <c r="BK170" s="1715"/>
      <c r="BL170" s="1715"/>
      <c r="BM170" s="1712"/>
      <c r="BN170" s="1727"/>
      <c r="BO170" s="1727"/>
      <c r="BP170" s="1727"/>
      <c r="BQ170" s="1727"/>
    </row>
    <row r="171" spans="2:69" ht="18.75" customHeight="1">
      <c r="B171" s="1715"/>
      <c r="C171" s="1721"/>
      <c r="D171" s="1721"/>
      <c r="E171" s="1712" t="s">
        <v>755</v>
      </c>
      <c r="F171" s="1712"/>
      <c r="G171" s="1712"/>
      <c r="H171" s="1712"/>
      <c r="I171" s="1712"/>
      <c r="J171" s="1715" t="s">
        <v>201</v>
      </c>
      <c r="K171" s="2781">
        <f>SUM(K164:M169)</f>
        <v>0</v>
      </c>
      <c r="L171" s="2781"/>
      <c r="M171" s="2781"/>
      <c r="N171" s="1712" t="s">
        <v>208</v>
      </c>
      <c r="O171" s="1727"/>
      <c r="P171" s="1727"/>
      <c r="Q171" s="1727"/>
      <c r="R171" s="1727"/>
      <c r="S171" s="1727"/>
      <c r="T171" s="1715"/>
      <c r="U171" s="1721"/>
      <c r="V171" s="1721"/>
      <c r="W171" s="1712" t="s">
        <v>755</v>
      </c>
      <c r="X171" s="1712"/>
      <c r="Y171" s="1712"/>
      <c r="Z171" s="1712"/>
      <c r="AA171" s="1712"/>
      <c r="AB171" s="1715" t="s">
        <v>201</v>
      </c>
      <c r="AC171" s="2781">
        <f>SUM(AC164:AE169)</f>
        <v>0</v>
      </c>
      <c r="AD171" s="2781"/>
      <c r="AE171" s="2781"/>
      <c r="AF171" s="1712" t="s">
        <v>208</v>
      </c>
      <c r="AG171" s="1727"/>
      <c r="AH171" s="1727"/>
      <c r="AI171" s="1727"/>
      <c r="AJ171" s="1715"/>
      <c r="AK171" s="1721"/>
      <c r="AL171" s="1721"/>
      <c r="AM171" s="1712" t="s">
        <v>755</v>
      </c>
      <c r="AN171" s="1712"/>
      <c r="AO171" s="1712"/>
      <c r="AP171" s="1712"/>
      <c r="AQ171" s="1712"/>
      <c r="AR171" s="1715" t="s">
        <v>201</v>
      </c>
      <c r="AS171" s="2781">
        <f>SUM(AS164:AU169)</f>
        <v>0</v>
      </c>
      <c r="AT171" s="2781"/>
      <c r="AU171" s="2781"/>
      <c r="AV171" s="1712" t="s">
        <v>208</v>
      </c>
      <c r="AW171" s="1727"/>
      <c r="AX171" s="1727"/>
      <c r="AY171" s="1727"/>
      <c r="AZ171" s="1727"/>
      <c r="BA171" s="1715"/>
      <c r="BB171" s="1721"/>
      <c r="BC171" s="1721"/>
      <c r="BD171" s="1712" t="s">
        <v>755</v>
      </c>
      <c r="BE171" s="1712"/>
      <c r="BF171" s="1712"/>
      <c r="BG171" s="1712"/>
      <c r="BH171" s="1712"/>
      <c r="BI171" s="1715" t="s">
        <v>201</v>
      </c>
      <c r="BJ171" s="2781">
        <f>SUM(BJ164:BL169)</f>
        <v>0</v>
      </c>
      <c r="BK171" s="2781"/>
      <c r="BL171" s="2781"/>
      <c r="BM171" s="1712" t="s">
        <v>208</v>
      </c>
      <c r="BN171" s="1727"/>
      <c r="BO171" s="1727"/>
      <c r="BP171" s="1727"/>
      <c r="BQ171" s="1727"/>
    </row>
    <row r="172" spans="2:69" ht="15.75" customHeight="1">
      <c r="B172" s="1727"/>
      <c r="C172" s="1727"/>
      <c r="D172" s="1727"/>
      <c r="E172" s="1727"/>
      <c r="F172" s="1727"/>
      <c r="G172" s="1727"/>
      <c r="H172" s="1727"/>
      <c r="I172" s="1727"/>
      <c r="J172" s="1727"/>
      <c r="K172" s="1727"/>
      <c r="L172" s="1727"/>
      <c r="M172" s="1727"/>
      <c r="N172" s="1727"/>
      <c r="O172" s="1727"/>
      <c r="P172" s="1727"/>
      <c r="Q172" s="1727"/>
      <c r="R172" s="1727"/>
      <c r="S172" s="1727"/>
      <c r="T172" s="1727"/>
      <c r="U172" s="1727"/>
      <c r="V172" s="1727"/>
      <c r="W172" s="1727"/>
      <c r="X172" s="1727"/>
      <c r="Y172" s="1727"/>
      <c r="Z172" s="1727"/>
      <c r="AA172" s="1727"/>
      <c r="AB172" s="1727"/>
      <c r="AC172" s="1727"/>
      <c r="AD172" s="1727"/>
      <c r="AE172" s="1727"/>
      <c r="AF172" s="1727"/>
      <c r="AG172" s="1727"/>
      <c r="AH172" s="1727"/>
      <c r="AI172" s="1727"/>
      <c r="AJ172" s="1727"/>
      <c r="AK172" s="1727"/>
      <c r="AL172" s="1727"/>
      <c r="AM172" s="1727"/>
      <c r="AN172" s="1727"/>
      <c r="AO172" s="1727"/>
      <c r="AP172" s="1727"/>
      <c r="AQ172" s="1727"/>
      <c r="AR172" s="1727"/>
      <c r="AS172" s="1727"/>
      <c r="AT172" s="1727"/>
      <c r="AU172" s="1727"/>
      <c r="AV172" s="1727"/>
      <c r="AW172" s="1727"/>
      <c r="AX172" s="1727"/>
      <c r="AY172" s="1727"/>
      <c r="AZ172" s="1727"/>
      <c r="BA172" s="1727"/>
      <c r="BB172" s="1727"/>
      <c r="BC172" s="1727"/>
      <c r="BD172" s="1727"/>
      <c r="BE172" s="1727"/>
      <c r="BF172" s="1727"/>
      <c r="BG172" s="1727"/>
      <c r="BH172" s="1727"/>
      <c r="BI172" s="1727"/>
      <c r="BJ172" s="1727"/>
      <c r="BK172" s="1727"/>
      <c r="BL172" s="1727"/>
      <c r="BM172" s="1727"/>
      <c r="BN172" s="1727"/>
      <c r="BO172" s="1727"/>
      <c r="BP172" s="1727"/>
      <c r="BQ172" s="1727"/>
    </row>
    <row r="173" spans="2:69" ht="15.75" customHeight="1">
      <c r="B173" s="1718" t="s">
        <v>239</v>
      </c>
      <c r="C173" s="1727"/>
      <c r="D173" s="1727"/>
      <c r="E173" s="1727"/>
      <c r="F173" s="1727"/>
      <c r="G173" s="1727"/>
      <c r="H173" s="1727"/>
      <c r="I173" s="1727"/>
      <c r="J173" s="1727"/>
      <c r="K173" s="1727"/>
      <c r="L173" s="1727"/>
      <c r="M173" s="1727"/>
      <c r="N173" s="1727"/>
      <c r="O173" s="1727"/>
      <c r="P173" s="1727"/>
      <c r="Q173" s="1727"/>
      <c r="R173" s="1727"/>
      <c r="S173" s="1727"/>
      <c r="T173" s="1718" t="s">
        <v>239</v>
      </c>
      <c r="U173" s="1727"/>
      <c r="V173" s="1727"/>
      <c r="W173" s="1727"/>
      <c r="X173" s="1727"/>
      <c r="Y173" s="1727"/>
      <c r="Z173" s="1727"/>
      <c r="AA173" s="1727"/>
      <c r="AB173" s="1727"/>
      <c r="AC173" s="1727"/>
      <c r="AD173" s="1727"/>
      <c r="AE173" s="1727"/>
      <c r="AF173" s="1727"/>
      <c r="AG173" s="1727"/>
      <c r="AH173" s="1727"/>
      <c r="AI173" s="1727"/>
      <c r="AJ173" s="1718" t="s">
        <v>239</v>
      </c>
      <c r="AK173" s="1727"/>
      <c r="AL173" s="1727"/>
      <c r="AM173" s="1727"/>
      <c r="AN173" s="1727"/>
      <c r="AO173" s="1727"/>
      <c r="AP173" s="1727"/>
      <c r="AQ173" s="1727"/>
      <c r="AR173" s="1727"/>
      <c r="AS173" s="1727"/>
      <c r="AT173" s="1727"/>
      <c r="AU173" s="1727"/>
      <c r="AV173" s="1727"/>
      <c r="AW173" s="1727"/>
      <c r="AX173" s="1727"/>
      <c r="AY173" s="1727"/>
      <c r="AZ173" s="1727"/>
      <c r="BA173" s="1718" t="s">
        <v>239</v>
      </c>
      <c r="BB173" s="1727"/>
      <c r="BC173" s="1727"/>
      <c r="BD173" s="1727"/>
      <c r="BE173" s="1727"/>
      <c r="BF173" s="1727"/>
      <c r="BG173" s="1727"/>
      <c r="BH173" s="1727"/>
      <c r="BI173" s="1727"/>
      <c r="BJ173" s="1727"/>
      <c r="BK173" s="1727"/>
      <c r="BL173" s="1727"/>
      <c r="BM173" s="1727"/>
      <c r="BN173" s="1727"/>
      <c r="BO173" s="1727"/>
      <c r="BP173" s="1727"/>
      <c r="BQ173" s="1727"/>
    </row>
    <row r="174" spans="2:69" ht="15.75" customHeight="1">
      <c r="B174" s="1727"/>
      <c r="C174" s="1727"/>
      <c r="D174" s="1727"/>
      <c r="E174" s="1727"/>
      <c r="F174" s="1727"/>
      <c r="G174" s="1727"/>
      <c r="H174" s="1727"/>
      <c r="I174" s="1727"/>
      <c r="J174" s="1727"/>
      <c r="K174" s="1727"/>
      <c r="L174" s="1727"/>
      <c r="M174" s="1727"/>
      <c r="N174" s="1727"/>
      <c r="O174" s="1727"/>
      <c r="P174" s="1727"/>
      <c r="Q174" s="1727"/>
      <c r="R174" s="1727"/>
      <c r="S174" s="1727"/>
      <c r="T174" s="1727"/>
      <c r="U174" s="1727"/>
      <c r="V174" s="1727"/>
      <c r="W174" s="1727"/>
      <c r="X174" s="1727"/>
      <c r="Y174" s="1727"/>
      <c r="Z174" s="1727"/>
      <c r="AA174" s="1727"/>
      <c r="AB174" s="1727"/>
      <c r="AC174" s="1727"/>
      <c r="AD174" s="1727"/>
      <c r="AE174" s="1727"/>
      <c r="AF174" s="1727"/>
      <c r="AG174" s="1727"/>
      <c r="AH174" s="1727"/>
      <c r="AI174" s="1727"/>
      <c r="AJ174" s="1727"/>
      <c r="AK174" s="1727"/>
      <c r="AL174" s="1727"/>
      <c r="AM174" s="1727"/>
      <c r="AN174" s="1727"/>
      <c r="AO174" s="1727"/>
      <c r="AP174" s="1727"/>
      <c r="AQ174" s="1727"/>
      <c r="AR174" s="1727"/>
      <c r="AS174" s="1727"/>
      <c r="AT174" s="1727"/>
      <c r="AU174" s="1727"/>
      <c r="AV174" s="1727"/>
      <c r="AW174" s="1727"/>
      <c r="AX174" s="1727"/>
      <c r="AY174" s="1727"/>
      <c r="AZ174" s="1727"/>
      <c r="BA174" s="1727"/>
      <c r="BB174" s="1727"/>
      <c r="BC174" s="1727"/>
      <c r="BD174" s="1727"/>
      <c r="BE174" s="1727"/>
      <c r="BF174" s="1727"/>
      <c r="BG174" s="1727"/>
      <c r="BH174" s="1727"/>
      <c r="BI174" s="1727"/>
      <c r="BJ174" s="1727"/>
      <c r="BK174" s="1727"/>
      <c r="BL174" s="1727"/>
      <c r="BM174" s="1727"/>
      <c r="BN174" s="1727"/>
      <c r="BO174" s="1727"/>
      <c r="BP174" s="1727"/>
      <c r="BQ174" s="1727"/>
    </row>
    <row r="175" spans="2:69" ht="18.75" customHeight="1">
      <c r="B175" s="1712" t="s">
        <v>756</v>
      </c>
      <c r="C175" s="1727"/>
      <c r="D175" s="1727"/>
      <c r="E175" s="1712"/>
      <c r="F175" s="1715" t="s">
        <v>201</v>
      </c>
      <c r="G175" s="1727" t="s">
        <v>241</v>
      </c>
      <c r="H175" s="1727"/>
      <c r="I175" s="1727"/>
      <c r="J175" s="1727"/>
      <c r="K175" s="1727"/>
      <c r="L175" s="1727"/>
      <c r="M175" s="1727"/>
      <c r="N175" s="1727"/>
      <c r="O175" s="1727"/>
      <c r="P175" s="1727"/>
      <c r="Q175" s="1727"/>
      <c r="R175" s="1727"/>
      <c r="S175" s="1727"/>
      <c r="T175" s="1712" t="s">
        <v>756</v>
      </c>
      <c r="U175" s="1727"/>
      <c r="V175" s="1727"/>
      <c r="W175" s="1712"/>
      <c r="X175" s="1715" t="s">
        <v>201</v>
      </c>
      <c r="Y175" s="1727" t="s">
        <v>241</v>
      </c>
      <c r="Z175" s="1727"/>
      <c r="AA175" s="1727"/>
      <c r="AB175" s="1727"/>
      <c r="AC175" s="1727"/>
      <c r="AD175" s="1727"/>
      <c r="AE175" s="1727"/>
      <c r="AF175" s="1727"/>
      <c r="AG175" s="1727"/>
      <c r="AH175" s="1727"/>
      <c r="AI175" s="1727"/>
      <c r="AJ175" s="1712" t="s">
        <v>756</v>
      </c>
      <c r="AK175" s="1727"/>
      <c r="AL175" s="1727"/>
      <c r="AM175" s="1712"/>
      <c r="AN175" s="1715" t="s">
        <v>201</v>
      </c>
      <c r="AO175" s="1727" t="s">
        <v>241</v>
      </c>
      <c r="AP175" s="1727"/>
      <c r="AQ175" s="1727"/>
      <c r="AR175" s="1727"/>
      <c r="AS175" s="1727"/>
      <c r="AT175" s="1727"/>
      <c r="AU175" s="1727"/>
      <c r="AV175" s="1727"/>
      <c r="AW175" s="1727"/>
      <c r="AX175" s="1727"/>
      <c r="AY175" s="1727"/>
      <c r="AZ175" s="1727"/>
      <c r="BA175" s="1712" t="s">
        <v>756</v>
      </c>
      <c r="BB175" s="1727"/>
      <c r="BC175" s="1727"/>
      <c r="BD175" s="1712"/>
      <c r="BE175" s="1715" t="s">
        <v>201</v>
      </c>
      <c r="BF175" s="1727" t="s">
        <v>241</v>
      </c>
      <c r="BG175" s="1727"/>
      <c r="BH175" s="1727"/>
      <c r="BI175" s="1727"/>
      <c r="BJ175" s="1727"/>
      <c r="BK175" s="1727"/>
      <c r="BL175" s="1727"/>
      <c r="BM175" s="1727"/>
      <c r="BN175" s="1727"/>
      <c r="BO175" s="1727"/>
      <c r="BP175" s="1727"/>
      <c r="BQ175" s="1727"/>
    </row>
    <row r="176" spans="2:69" ht="15.75" customHeight="1">
      <c r="B176" s="1727"/>
      <c r="C176" s="1727"/>
      <c r="D176" s="1727"/>
      <c r="E176" s="1727"/>
      <c r="F176" s="1727"/>
      <c r="G176" s="1727"/>
      <c r="H176" s="1727"/>
      <c r="I176" s="1727"/>
      <c r="J176" s="1727"/>
      <c r="K176" s="1727"/>
      <c r="L176" s="1727"/>
      <c r="M176" s="1727"/>
      <c r="N176" s="1727"/>
      <c r="O176" s="1727"/>
      <c r="P176" s="1727"/>
      <c r="Q176" s="1727"/>
      <c r="R176" s="1727"/>
      <c r="S176" s="1727"/>
      <c r="T176" s="1727"/>
      <c r="U176" s="1727"/>
      <c r="V176" s="1727"/>
      <c r="W176" s="1727"/>
      <c r="X176" s="1727"/>
      <c r="Y176" s="1727"/>
      <c r="Z176" s="1727"/>
      <c r="AA176" s="1727"/>
      <c r="AB176" s="1727"/>
      <c r="AC176" s="1727"/>
      <c r="AD176" s="1727"/>
      <c r="AE176" s="1727"/>
      <c r="AF176" s="1727"/>
      <c r="AG176" s="1727"/>
      <c r="AH176" s="1727"/>
      <c r="AI176" s="1727"/>
      <c r="AJ176" s="1727"/>
      <c r="AK176" s="1727"/>
      <c r="AL176" s="1727"/>
      <c r="AM176" s="1727"/>
      <c r="AN176" s="1727"/>
      <c r="AO176" s="1727"/>
      <c r="AP176" s="1727"/>
      <c r="AQ176" s="1727"/>
      <c r="AR176" s="1727"/>
      <c r="AS176" s="1727"/>
      <c r="AT176" s="1727"/>
      <c r="AU176" s="1727"/>
      <c r="AV176" s="1727"/>
      <c r="AW176" s="1727"/>
      <c r="AX176" s="1727"/>
      <c r="AY176" s="1727"/>
      <c r="AZ176" s="1727"/>
      <c r="BA176" s="1727"/>
      <c r="BB176" s="1727"/>
      <c r="BC176" s="1727"/>
      <c r="BD176" s="1727"/>
      <c r="BE176" s="1727"/>
      <c r="BF176" s="1727"/>
      <c r="BG176" s="1727"/>
      <c r="BH176" s="1727"/>
      <c r="BI176" s="1727"/>
      <c r="BJ176" s="1727"/>
      <c r="BK176" s="1727"/>
      <c r="BL176" s="1727"/>
      <c r="BM176" s="1727"/>
      <c r="BN176" s="1727"/>
      <c r="BO176" s="1727"/>
      <c r="BP176" s="1727"/>
      <c r="BQ176" s="1727"/>
    </row>
    <row r="177" spans="2:69" ht="18.75" customHeight="1">
      <c r="B177" s="1715" t="s">
        <v>198</v>
      </c>
      <c r="C177" s="2781">
        <v>1.2</v>
      </c>
      <c r="D177" s="2781"/>
      <c r="E177" s="1712" t="s">
        <v>199</v>
      </c>
      <c r="F177" s="1712"/>
      <c r="G177" s="1712" t="s">
        <v>756</v>
      </c>
      <c r="H177" s="1712"/>
      <c r="I177" s="1712"/>
      <c r="J177" s="1712"/>
      <c r="K177" s="1715" t="s">
        <v>201</v>
      </c>
      <c r="L177" s="2781">
        <f>V22*(0.15+C177)*E19</f>
        <v>0</v>
      </c>
      <c r="M177" s="2781"/>
      <c r="N177" s="2781"/>
      <c r="O177" s="1712" t="s">
        <v>208</v>
      </c>
      <c r="P177" s="1727"/>
      <c r="Q177" s="1727"/>
      <c r="R177" s="1727"/>
      <c r="S177" s="1727"/>
      <c r="T177" s="1715" t="s">
        <v>198</v>
      </c>
      <c r="U177" s="2781">
        <v>1.2</v>
      </c>
      <c r="V177" s="2781"/>
      <c r="W177" s="1712" t="s">
        <v>199</v>
      </c>
      <c r="X177" s="1712"/>
      <c r="Y177" s="1712" t="s">
        <v>756</v>
      </c>
      <c r="Z177" s="1712"/>
      <c r="AA177" s="1712"/>
      <c r="AB177" s="1712"/>
      <c r="AC177" s="1715" t="s">
        <v>201</v>
      </c>
      <c r="AD177" s="2781">
        <f>AL22*(0.15+U177)*W19</f>
        <v>0</v>
      </c>
      <c r="AE177" s="2781"/>
      <c r="AF177" s="2781"/>
      <c r="AG177" s="1712" t="s">
        <v>208</v>
      </c>
      <c r="AH177" s="1727"/>
      <c r="AI177" s="1727"/>
      <c r="AJ177" s="1715" t="s">
        <v>198</v>
      </c>
      <c r="AK177" s="2781">
        <v>1.2</v>
      </c>
      <c r="AL177" s="2781"/>
      <c r="AM177" s="1712" t="s">
        <v>199</v>
      </c>
      <c r="AN177" s="1712"/>
      <c r="AO177" s="1712" t="s">
        <v>756</v>
      </c>
      <c r="AP177" s="1712"/>
      <c r="AQ177" s="1712"/>
      <c r="AR177" s="1712"/>
      <c r="AS177" s="1715" t="s">
        <v>201</v>
      </c>
      <c r="AT177" s="2781">
        <f>BC22*(0.15+AK177)*AM19</f>
        <v>0</v>
      </c>
      <c r="AU177" s="2781"/>
      <c r="AV177" s="2781"/>
      <c r="AW177" s="1712" t="s">
        <v>208</v>
      </c>
      <c r="AX177" s="1727"/>
      <c r="AY177" s="1727"/>
      <c r="AZ177" s="1727"/>
      <c r="BA177" s="1715" t="s">
        <v>198</v>
      </c>
      <c r="BB177" s="2781">
        <v>1.2</v>
      </c>
      <c r="BC177" s="2781"/>
      <c r="BD177" s="1712" t="s">
        <v>199</v>
      </c>
      <c r="BE177" s="1712"/>
      <c r="BF177" s="1712" t="s">
        <v>756</v>
      </c>
      <c r="BG177" s="1712"/>
      <c r="BH177" s="1712"/>
      <c r="BI177" s="1712"/>
      <c r="BJ177" s="1715" t="s">
        <v>201</v>
      </c>
      <c r="BK177" s="2781">
        <f>BT22*(0.15+BB177)*BD19</f>
        <v>0</v>
      </c>
      <c r="BL177" s="2781"/>
      <c r="BM177" s="2781"/>
      <c r="BN177" s="1712" t="s">
        <v>208</v>
      </c>
      <c r="BO177" s="1727"/>
      <c r="BP177" s="1727"/>
      <c r="BQ177" s="1727"/>
    </row>
    <row r="178" spans="2:69" ht="18.75" customHeight="1">
      <c r="B178" s="1715" t="s">
        <v>198</v>
      </c>
      <c r="C178" s="2781">
        <v>1.5</v>
      </c>
      <c r="D178" s="2781"/>
      <c r="E178" s="1712" t="s">
        <v>199</v>
      </c>
      <c r="F178" s="1712"/>
      <c r="G178" s="1712" t="s">
        <v>756</v>
      </c>
      <c r="H178" s="1712"/>
      <c r="I178" s="1712"/>
      <c r="J178" s="1712"/>
      <c r="K178" s="1715" t="s">
        <v>201</v>
      </c>
      <c r="L178" s="2781">
        <f>V23*(0.15+C178)*E20</f>
        <v>0</v>
      </c>
      <c r="M178" s="2781"/>
      <c r="N178" s="2781"/>
      <c r="O178" s="1712" t="s">
        <v>208</v>
      </c>
      <c r="P178" s="1727"/>
      <c r="Q178" s="1727"/>
      <c r="R178" s="1727"/>
      <c r="S178" s="1727"/>
      <c r="T178" s="1715" t="s">
        <v>198</v>
      </c>
      <c r="U178" s="2781">
        <v>1.5</v>
      </c>
      <c r="V178" s="2781"/>
      <c r="W178" s="1712" t="s">
        <v>199</v>
      </c>
      <c r="X178" s="1712"/>
      <c r="Y178" s="1712" t="s">
        <v>756</v>
      </c>
      <c r="Z178" s="1712"/>
      <c r="AA178" s="1712"/>
      <c r="AB178" s="1712"/>
      <c r="AC178" s="1715" t="s">
        <v>201</v>
      </c>
      <c r="AD178" s="2781">
        <f>AL23*(0.15+U178)*W20</f>
        <v>0</v>
      </c>
      <c r="AE178" s="2781"/>
      <c r="AF178" s="2781"/>
      <c r="AG178" s="1712" t="s">
        <v>208</v>
      </c>
      <c r="AH178" s="1727"/>
      <c r="AI178" s="1727"/>
      <c r="AJ178" s="1715" t="s">
        <v>198</v>
      </c>
      <c r="AK178" s="2781">
        <v>1.5</v>
      </c>
      <c r="AL178" s="2781"/>
      <c r="AM178" s="1712" t="s">
        <v>199</v>
      </c>
      <c r="AN178" s="1712"/>
      <c r="AO178" s="1712" t="s">
        <v>756</v>
      </c>
      <c r="AP178" s="1712"/>
      <c r="AQ178" s="1712"/>
      <c r="AR178" s="1712"/>
      <c r="AS178" s="1715" t="s">
        <v>201</v>
      </c>
      <c r="AT178" s="2781">
        <f>BC23*(0.15+AK178)*AM20</f>
        <v>0</v>
      </c>
      <c r="AU178" s="2781"/>
      <c r="AV178" s="2781"/>
      <c r="AW178" s="1712" t="s">
        <v>208</v>
      </c>
      <c r="AX178" s="1727"/>
      <c r="AY178" s="1727"/>
      <c r="AZ178" s="1727"/>
      <c r="BA178" s="1715" t="s">
        <v>198</v>
      </c>
      <c r="BB178" s="2781">
        <v>1.5</v>
      </c>
      <c r="BC178" s="2781"/>
      <c r="BD178" s="1712" t="s">
        <v>199</v>
      </c>
      <c r="BE178" s="1712"/>
      <c r="BF178" s="1712" t="s">
        <v>756</v>
      </c>
      <c r="BG178" s="1712"/>
      <c r="BH178" s="1712"/>
      <c r="BI178" s="1712"/>
      <c r="BJ178" s="1715" t="s">
        <v>201</v>
      </c>
      <c r="BK178" s="2781">
        <f>BT23*(0.15+BB178)*BD20</f>
        <v>0</v>
      </c>
      <c r="BL178" s="2781"/>
      <c r="BM178" s="2781"/>
      <c r="BN178" s="1712" t="s">
        <v>208</v>
      </c>
      <c r="BO178" s="1727"/>
      <c r="BP178" s="1727"/>
      <c r="BQ178" s="1727"/>
    </row>
    <row r="179" spans="2:69" ht="15.75" customHeight="1">
      <c r="B179" s="1715"/>
      <c r="C179" s="2781"/>
      <c r="D179" s="2781"/>
      <c r="E179" s="1712"/>
      <c r="F179" s="1712"/>
      <c r="G179" s="1712"/>
      <c r="H179" s="1712"/>
      <c r="I179" s="1712"/>
      <c r="J179" s="1712"/>
      <c r="K179" s="1715"/>
      <c r="L179" s="2781"/>
      <c r="M179" s="2781"/>
      <c r="N179" s="2781"/>
      <c r="O179" s="1712"/>
      <c r="P179" s="1727"/>
      <c r="Q179" s="1727"/>
      <c r="R179" s="1727"/>
      <c r="S179" s="1727"/>
      <c r="T179" s="1715"/>
      <c r="U179" s="2781"/>
      <c r="V179" s="2781"/>
      <c r="W179" s="1712"/>
      <c r="X179" s="1712"/>
      <c r="Y179" s="1712"/>
      <c r="Z179" s="1712"/>
      <c r="AA179" s="1712"/>
      <c r="AB179" s="1712"/>
      <c r="AC179" s="1715"/>
      <c r="AD179" s="2781"/>
      <c r="AE179" s="2781"/>
      <c r="AF179" s="2781"/>
      <c r="AG179" s="1712"/>
      <c r="AH179" s="1727"/>
      <c r="AI179" s="1727"/>
      <c r="AJ179" s="1715"/>
      <c r="AK179" s="2781"/>
      <c r="AL179" s="2781"/>
      <c r="AM179" s="1712"/>
      <c r="AN179" s="1712"/>
      <c r="AO179" s="1712"/>
      <c r="AP179" s="1712"/>
      <c r="AQ179" s="1712"/>
      <c r="AR179" s="1712"/>
      <c r="AS179" s="1715"/>
      <c r="AT179" s="2781"/>
      <c r="AU179" s="2781"/>
      <c r="AV179" s="2781"/>
      <c r="AW179" s="1712"/>
      <c r="AX179" s="1727"/>
      <c r="AY179" s="1727"/>
      <c r="AZ179" s="1727"/>
      <c r="BA179" s="1715"/>
      <c r="BB179" s="2781"/>
      <c r="BC179" s="2781"/>
      <c r="BD179" s="1712"/>
      <c r="BE179" s="1712"/>
      <c r="BF179" s="1712"/>
      <c r="BG179" s="1712"/>
      <c r="BH179" s="1712"/>
      <c r="BI179" s="1712"/>
      <c r="BJ179" s="1715"/>
      <c r="BK179" s="2781"/>
      <c r="BL179" s="2781"/>
      <c r="BM179" s="2781"/>
      <c r="BN179" s="1712"/>
      <c r="BO179" s="1727"/>
      <c r="BP179" s="1727"/>
      <c r="BQ179" s="1727"/>
    </row>
    <row r="180" spans="2:69" ht="18.75" customHeight="1">
      <c r="B180" s="1715"/>
      <c r="C180" s="2781"/>
      <c r="D180" s="2781"/>
      <c r="E180" s="1712"/>
      <c r="F180" s="1712" t="s">
        <v>757</v>
      </c>
      <c r="G180" s="1712"/>
      <c r="H180" s="1712"/>
      <c r="I180" s="1712"/>
      <c r="J180" s="1712"/>
      <c r="K180" s="1715" t="s">
        <v>201</v>
      </c>
      <c r="L180" s="2781">
        <f>SUM(L177:N178)</f>
        <v>0</v>
      </c>
      <c r="M180" s="2781"/>
      <c r="N180" s="2781"/>
      <c r="O180" s="1712" t="s">
        <v>208</v>
      </c>
      <c r="P180" s="1727"/>
      <c r="Q180" s="1727"/>
      <c r="R180" s="1727"/>
      <c r="S180" s="1727"/>
      <c r="T180" s="1715"/>
      <c r="U180" s="2781"/>
      <c r="V180" s="2781"/>
      <c r="W180" s="1712"/>
      <c r="X180" s="1712" t="s">
        <v>757</v>
      </c>
      <c r="Y180" s="1712"/>
      <c r="Z180" s="1712"/>
      <c r="AA180" s="1712"/>
      <c r="AB180" s="1712"/>
      <c r="AC180" s="1715" t="s">
        <v>201</v>
      </c>
      <c r="AD180" s="2781">
        <f>SUM(AD177:AF178)</f>
        <v>0</v>
      </c>
      <c r="AE180" s="2781"/>
      <c r="AF180" s="2781"/>
      <c r="AG180" s="1712" t="s">
        <v>208</v>
      </c>
      <c r="AH180" s="1727"/>
      <c r="AI180" s="1727"/>
      <c r="AJ180" s="1715"/>
      <c r="AK180" s="2781"/>
      <c r="AL180" s="2781"/>
      <c r="AM180" s="1712"/>
      <c r="AN180" s="1712" t="s">
        <v>757</v>
      </c>
      <c r="AO180" s="1712"/>
      <c r="AP180" s="1712"/>
      <c r="AQ180" s="1712"/>
      <c r="AR180" s="1712"/>
      <c r="AS180" s="1715" t="s">
        <v>201</v>
      </c>
      <c r="AT180" s="2781">
        <f>SUM(AT177:AV178)</f>
        <v>0</v>
      </c>
      <c r="AU180" s="2781"/>
      <c r="AV180" s="2781"/>
      <c r="AW180" s="1712" t="s">
        <v>208</v>
      </c>
      <c r="AX180" s="1727"/>
      <c r="AY180" s="1727"/>
      <c r="AZ180" s="1727"/>
      <c r="BA180" s="1715"/>
      <c r="BB180" s="2781"/>
      <c r="BC180" s="2781"/>
      <c r="BD180" s="1712"/>
      <c r="BE180" s="1712" t="s">
        <v>757</v>
      </c>
      <c r="BF180" s="1712"/>
      <c r="BG180" s="1712"/>
      <c r="BH180" s="1712"/>
      <c r="BI180" s="1712"/>
      <c r="BJ180" s="1715" t="s">
        <v>201</v>
      </c>
      <c r="BK180" s="2781">
        <f>SUM(BK177:BM178)</f>
        <v>0</v>
      </c>
      <c r="BL180" s="2781"/>
      <c r="BM180" s="2781"/>
      <c r="BN180" s="1712" t="s">
        <v>208</v>
      </c>
      <c r="BO180" s="1727"/>
      <c r="BP180" s="1727"/>
      <c r="BQ180" s="1727"/>
    </row>
    <row r="181" spans="2:69">
      <c r="B181" s="1715"/>
      <c r="C181" s="1721"/>
      <c r="D181" s="1721"/>
      <c r="E181" s="1712"/>
      <c r="F181" s="1712"/>
      <c r="G181" s="1712"/>
      <c r="H181" s="1712"/>
      <c r="I181" s="1712"/>
      <c r="J181" s="1712"/>
      <c r="K181" s="1715"/>
      <c r="L181" s="1721"/>
      <c r="M181" s="1721"/>
      <c r="N181" s="1721"/>
      <c r="O181" s="1712"/>
      <c r="P181" s="1727"/>
      <c r="Q181" s="1727"/>
      <c r="R181" s="1727"/>
      <c r="S181" s="1727"/>
      <c r="T181" s="1715"/>
      <c r="U181" s="1721"/>
      <c r="V181" s="1721"/>
      <c r="W181" s="1712"/>
      <c r="X181" s="1712"/>
      <c r="Y181" s="1712"/>
      <c r="Z181" s="1712"/>
      <c r="AA181" s="1712"/>
      <c r="AB181" s="1712"/>
      <c r="AC181" s="1715"/>
      <c r="AD181" s="1721"/>
      <c r="AE181" s="1721"/>
      <c r="AF181" s="1721"/>
      <c r="AG181" s="1712"/>
      <c r="AH181" s="1727"/>
      <c r="AI181" s="1727"/>
      <c r="AJ181" s="1715"/>
      <c r="AK181" s="1721"/>
      <c r="AL181" s="1721"/>
      <c r="AM181" s="1712"/>
      <c r="AN181" s="1712"/>
      <c r="AO181" s="1712"/>
      <c r="AP181" s="1712"/>
      <c r="AQ181" s="1712"/>
      <c r="AR181" s="1712"/>
      <c r="AS181" s="1715"/>
      <c r="AT181" s="1721"/>
      <c r="AU181" s="1721"/>
      <c r="AV181" s="1721"/>
      <c r="AW181" s="1712"/>
      <c r="AX181" s="1727"/>
      <c r="AY181" s="1727"/>
      <c r="AZ181" s="1727"/>
      <c r="BA181" s="1715"/>
      <c r="BB181" s="1721"/>
      <c r="BC181" s="1721"/>
      <c r="BD181" s="1712"/>
      <c r="BE181" s="1712"/>
      <c r="BF181" s="1712"/>
      <c r="BG181" s="1712"/>
      <c r="BH181" s="1712"/>
      <c r="BI181" s="1712"/>
      <c r="BJ181" s="1715"/>
      <c r="BK181" s="1721"/>
      <c r="BL181" s="1721"/>
      <c r="BM181" s="1721"/>
      <c r="BN181" s="1712"/>
      <c r="BO181" s="1727"/>
      <c r="BP181" s="1727"/>
      <c r="BQ181" s="1727"/>
    </row>
    <row r="182" spans="2:69" ht="15.75" customHeight="1">
      <c r="B182" s="1718" t="s">
        <v>243</v>
      </c>
      <c r="C182" s="1721"/>
      <c r="D182" s="1721"/>
      <c r="E182" s="1712"/>
      <c r="F182" s="1712"/>
      <c r="G182" s="1712"/>
      <c r="H182" s="1712"/>
      <c r="I182" s="1712"/>
      <c r="J182" s="1712"/>
      <c r="K182" s="1715"/>
      <c r="L182" s="1721"/>
      <c r="M182" s="1721"/>
      <c r="N182" s="1721"/>
      <c r="O182" s="1712"/>
      <c r="P182" s="1727"/>
      <c r="Q182" s="1727"/>
      <c r="R182" s="1727"/>
      <c r="S182" s="1727"/>
      <c r="T182" s="1718" t="s">
        <v>243</v>
      </c>
      <c r="U182" s="1721"/>
      <c r="V182" s="1721"/>
      <c r="W182" s="1712"/>
      <c r="X182" s="1712"/>
      <c r="Y182" s="1712"/>
      <c r="Z182" s="1712"/>
      <c r="AA182" s="1712"/>
      <c r="AB182" s="1712"/>
      <c r="AC182" s="1715"/>
      <c r="AD182" s="1721"/>
      <c r="AE182" s="1721"/>
      <c r="AF182" s="1721"/>
      <c r="AG182" s="1712"/>
      <c r="AH182" s="1727"/>
      <c r="AI182" s="1727"/>
      <c r="AJ182" s="1718" t="s">
        <v>243</v>
      </c>
      <c r="AK182" s="1721"/>
      <c r="AL182" s="1721"/>
      <c r="AM182" s="1712"/>
      <c r="AN182" s="1712"/>
      <c r="AO182" s="1712"/>
      <c r="AP182" s="1712"/>
      <c r="AQ182" s="1712"/>
      <c r="AR182" s="1712"/>
      <c r="AS182" s="1715"/>
      <c r="AT182" s="1721"/>
      <c r="AU182" s="1721"/>
      <c r="AV182" s="1721"/>
      <c r="AW182" s="1712"/>
      <c r="AX182" s="1727"/>
      <c r="AY182" s="1727"/>
      <c r="AZ182" s="1727"/>
      <c r="BA182" s="1718" t="s">
        <v>243</v>
      </c>
      <c r="BB182" s="1721"/>
      <c r="BC182" s="1721"/>
      <c r="BD182" s="1712"/>
      <c r="BE182" s="1712"/>
      <c r="BF182" s="1712"/>
      <c r="BG182" s="1712"/>
      <c r="BH182" s="1712"/>
      <c r="BI182" s="1712"/>
      <c r="BJ182" s="1715"/>
      <c r="BK182" s="1721"/>
      <c r="BL182" s="1721"/>
      <c r="BM182" s="1721"/>
      <c r="BN182" s="1712"/>
      <c r="BO182" s="1727"/>
      <c r="BP182" s="1727"/>
      <c r="BQ182" s="1727"/>
    </row>
    <row r="183" spans="2:69" ht="15.75" customHeight="1">
      <c r="B183" s="2781"/>
      <c r="C183" s="2781"/>
      <c r="D183" s="2781"/>
      <c r="E183" s="2781"/>
      <c r="F183" s="2781"/>
      <c r="G183" s="1727"/>
      <c r="H183" s="1720" t="s">
        <v>244</v>
      </c>
      <c r="I183" s="1712"/>
      <c r="J183" s="1712"/>
      <c r="K183" s="1720" t="s">
        <v>245</v>
      </c>
      <c r="L183" s="1727"/>
      <c r="M183" s="1720"/>
      <c r="N183" s="1712"/>
      <c r="O183" s="1720" t="s">
        <v>246</v>
      </c>
      <c r="P183" s="1720"/>
      <c r="Q183" s="1720"/>
      <c r="R183" s="1720"/>
      <c r="S183" s="1720"/>
      <c r="T183" s="2781"/>
      <c r="U183" s="2781"/>
      <c r="V183" s="2781"/>
      <c r="W183" s="2781"/>
      <c r="X183" s="2781"/>
      <c r="Y183" s="1727"/>
      <c r="Z183" s="1720" t="s">
        <v>244</v>
      </c>
      <c r="AA183" s="1712"/>
      <c r="AB183" s="1712"/>
      <c r="AC183" s="1720" t="s">
        <v>245</v>
      </c>
      <c r="AD183" s="1727"/>
      <c r="AE183" s="1720"/>
      <c r="AF183" s="1712"/>
      <c r="AG183" s="1720" t="s">
        <v>246</v>
      </c>
      <c r="AH183" s="1720"/>
      <c r="AI183" s="1720"/>
      <c r="AJ183" s="2781"/>
      <c r="AK183" s="2781"/>
      <c r="AL183" s="2781"/>
      <c r="AM183" s="2781"/>
      <c r="AN183" s="2781"/>
      <c r="AO183" s="1727"/>
      <c r="AP183" s="1720" t="s">
        <v>244</v>
      </c>
      <c r="AQ183" s="1712"/>
      <c r="AR183" s="1712"/>
      <c r="AS183" s="1720" t="s">
        <v>245</v>
      </c>
      <c r="AT183" s="1727"/>
      <c r="AU183" s="1720"/>
      <c r="AV183" s="1712"/>
      <c r="AW183" s="1720" t="s">
        <v>246</v>
      </c>
      <c r="AX183" s="1720"/>
      <c r="AY183" s="1720"/>
      <c r="AZ183" s="1720"/>
      <c r="BA183" s="2781"/>
      <c r="BB183" s="2781"/>
      <c r="BC183" s="2781"/>
      <c r="BD183" s="2781"/>
      <c r="BE183" s="2781"/>
      <c r="BF183" s="1727"/>
      <c r="BG183" s="1720" t="s">
        <v>244</v>
      </c>
      <c r="BH183" s="1712"/>
      <c r="BI183" s="1712"/>
      <c r="BJ183" s="1720" t="s">
        <v>245</v>
      </c>
      <c r="BK183" s="1727"/>
      <c r="BL183" s="1720"/>
      <c r="BM183" s="1712"/>
      <c r="BN183" s="1720" t="s">
        <v>246</v>
      </c>
      <c r="BO183" s="1720"/>
      <c r="BP183" s="1720"/>
      <c r="BQ183" s="1720"/>
    </row>
    <row r="184" spans="2:69" ht="15.75" customHeight="1">
      <c r="B184" s="1720"/>
      <c r="C184" s="1720"/>
      <c r="D184" s="1720"/>
      <c r="E184" s="1727"/>
      <c r="F184" s="1727"/>
      <c r="G184" s="1727"/>
      <c r="H184" s="1727"/>
      <c r="I184" s="1727"/>
      <c r="J184" s="1727"/>
      <c r="K184" s="1720"/>
      <c r="L184" s="1720"/>
      <c r="M184" s="1720"/>
      <c r="N184" s="1720"/>
      <c r="O184" s="1720"/>
      <c r="P184" s="1720"/>
      <c r="Q184" s="1720"/>
      <c r="R184" s="1720"/>
      <c r="S184" s="1720"/>
      <c r="T184" s="1720"/>
      <c r="U184" s="1720"/>
      <c r="V184" s="1720"/>
      <c r="W184" s="1727"/>
      <c r="X184" s="1727"/>
      <c r="Y184" s="1727"/>
      <c r="Z184" s="1727"/>
      <c r="AA184" s="1727"/>
      <c r="AB184" s="1727"/>
      <c r="AC184" s="1720"/>
      <c r="AD184" s="1720"/>
      <c r="AE184" s="1720"/>
      <c r="AF184" s="1720"/>
      <c r="AG184" s="1720"/>
      <c r="AH184" s="1720"/>
      <c r="AI184" s="1720"/>
      <c r="AJ184" s="1720"/>
      <c r="AK184" s="1720"/>
      <c r="AL184" s="1720"/>
      <c r="AM184" s="1727"/>
      <c r="AN184" s="1727"/>
      <c r="AO184" s="1727"/>
      <c r="AP184" s="1727"/>
      <c r="AQ184" s="1727"/>
      <c r="AR184" s="1727"/>
      <c r="AS184" s="1720"/>
      <c r="AT184" s="1720"/>
      <c r="AU184" s="1720"/>
      <c r="AV184" s="1720"/>
      <c r="AW184" s="1720"/>
      <c r="AX184" s="1720"/>
      <c r="AY184" s="1720"/>
      <c r="AZ184" s="1720"/>
      <c r="BA184" s="1720"/>
      <c r="BB184" s="1720"/>
      <c r="BC184" s="1720"/>
      <c r="BD184" s="1727"/>
      <c r="BE184" s="1727"/>
      <c r="BF184" s="1727"/>
      <c r="BG184" s="1727"/>
      <c r="BH184" s="1727"/>
      <c r="BI184" s="1727"/>
      <c r="BJ184" s="1720"/>
      <c r="BK184" s="1720"/>
      <c r="BL184" s="1720"/>
      <c r="BM184" s="1720"/>
      <c r="BN184" s="1720"/>
      <c r="BO184" s="1720"/>
      <c r="BP184" s="1720"/>
      <c r="BQ184" s="1720"/>
    </row>
    <row r="185" spans="2:69" ht="18.75" customHeight="1">
      <c r="B185" s="1729" t="s">
        <v>773</v>
      </c>
      <c r="C185" s="1729"/>
      <c r="D185" s="1729"/>
      <c r="E185" s="1729"/>
      <c r="F185" s="1729"/>
      <c r="G185" s="1727"/>
      <c r="H185" s="1727"/>
      <c r="I185" s="1727"/>
      <c r="J185" s="1712"/>
      <c r="K185" s="1712"/>
      <c r="L185" s="1712"/>
      <c r="M185" s="1712"/>
      <c r="N185" s="1712"/>
      <c r="O185" s="1729"/>
      <c r="P185" s="1729"/>
      <c r="Q185" s="1729"/>
      <c r="R185" s="1729"/>
      <c r="S185" s="1729"/>
      <c r="T185" s="1729" t="s">
        <v>773</v>
      </c>
      <c r="U185" s="1729"/>
      <c r="V185" s="1729"/>
      <c r="W185" s="1729"/>
      <c r="X185" s="1729"/>
      <c r="Y185" s="1727"/>
      <c r="Z185" s="1727"/>
      <c r="AA185" s="1727"/>
      <c r="AB185" s="1712"/>
      <c r="AC185" s="1712"/>
      <c r="AD185" s="1712"/>
      <c r="AE185" s="1712"/>
      <c r="AF185" s="1712"/>
      <c r="AG185" s="1729"/>
      <c r="AH185" s="1729"/>
      <c r="AI185" s="1729"/>
      <c r="AJ185" s="1729" t="s">
        <v>773</v>
      </c>
      <c r="AK185" s="1729"/>
      <c r="AL185" s="1729"/>
      <c r="AM185" s="1729"/>
      <c r="AN185" s="1729"/>
      <c r="AO185" s="1727"/>
      <c r="AP185" s="1727"/>
      <c r="AQ185" s="1727"/>
      <c r="AR185" s="1712"/>
      <c r="AS185" s="1712"/>
      <c r="AT185" s="1712"/>
      <c r="AU185" s="1712"/>
      <c r="AV185" s="1712"/>
      <c r="AW185" s="1729"/>
      <c r="AX185" s="1729"/>
      <c r="AY185" s="1729"/>
      <c r="AZ185" s="1729"/>
      <c r="BA185" s="1729" t="s">
        <v>773</v>
      </c>
      <c r="BB185" s="1729"/>
      <c r="BC185" s="1729"/>
      <c r="BD185" s="1729"/>
      <c r="BE185" s="1729"/>
      <c r="BF185" s="1727"/>
      <c r="BG185" s="1727"/>
      <c r="BH185" s="1727"/>
      <c r="BI185" s="1712"/>
      <c r="BJ185" s="1712"/>
      <c r="BK185" s="1712"/>
      <c r="BL185" s="1712"/>
      <c r="BM185" s="1712"/>
      <c r="BN185" s="1729"/>
      <c r="BO185" s="1729"/>
      <c r="BP185" s="1729"/>
      <c r="BQ185" s="1729"/>
    </row>
    <row r="186" spans="2:69" ht="15.75" customHeight="1">
      <c r="B186" s="1720"/>
      <c r="C186" s="1720"/>
      <c r="D186" s="1727"/>
      <c r="E186" s="1727"/>
      <c r="F186" s="1727"/>
      <c r="G186" s="1727"/>
      <c r="H186" s="1727"/>
      <c r="I186" s="1727"/>
      <c r="J186" s="1720"/>
      <c r="K186" s="1720"/>
      <c r="L186" s="1720"/>
      <c r="M186" s="1720"/>
      <c r="N186" s="1720"/>
      <c r="O186" s="1720"/>
      <c r="P186" s="1720"/>
      <c r="Q186" s="1720"/>
      <c r="R186" s="1720"/>
      <c r="S186" s="1720"/>
      <c r="T186" s="1720"/>
      <c r="U186" s="1720"/>
      <c r="V186" s="1727"/>
      <c r="W186" s="1727"/>
      <c r="X186" s="1727"/>
      <c r="Y186" s="1727"/>
      <c r="Z186" s="1727"/>
      <c r="AA186" s="1727"/>
      <c r="AB186" s="1720"/>
      <c r="AC186" s="1720"/>
      <c r="AD186" s="1720"/>
      <c r="AE186" s="1720"/>
      <c r="AF186" s="1720"/>
      <c r="AG186" s="1720"/>
      <c r="AH186" s="1720"/>
      <c r="AI186" s="1720"/>
      <c r="AJ186" s="1720"/>
      <c r="AK186" s="1720"/>
      <c r="AL186" s="1727"/>
      <c r="AM186" s="1727"/>
      <c r="AN186" s="1727"/>
      <c r="AO186" s="1727"/>
      <c r="AP186" s="1727"/>
      <c r="AQ186" s="1727"/>
      <c r="AR186" s="1720"/>
      <c r="AS186" s="1720"/>
      <c r="AT186" s="1720"/>
      <c r="AU186" s="1720"/>
      <c r="AV186" s="1720"/>
      <c r="AW186" s="1720"/>
      <c r="AX186" s="1720"/>
      <c r="AY186" s="1720"/>
      <c r="AZ186" s="1720"/>
      <c r="BA186" s="1720"/>
      <c r="BB186" s="1720"/>
      <c r="BC186" s="1727"/>
      <c r="BD186" s="1727"/>
      <c r="BE186" s="1727"/>
      <c r="BF186" s="1727"/>
      <c r="BG186" s="1727"/>
      <c r="BH186" s="1727"/>
      <c r="BI186" s="1720"/>
      <c r="BJ186" s="1720"/>
      <c r="BK186" s="1720"/>
      <c r="BL186" s="1720"/>
      <c r="BM186" s="1720"/>
      <c r="BN186" s="1720"/>
      <c r="BO186" s="1720"/>
      <c r="BP186" s="1720"/>
      <c r="BQ186" s="1720"/>
    </row>
    <row r="187" spans="2:69" ht="15.75" customHeight="1">
      <c r="B187" s="1719" t="s">
        <v>198</v>
      </c>
      <c r="C187" s="2781">
        <v>0.6</v>
      </c>
      <c r="D187" s="2781"/>
      <c r="E187" s="1719" t="s">
        <v>199</v>
      </c>
      <c r="F187" s="1712"/>
      <c r="G187" s="2781" t="s">
        <v>248</v>
      </c>
      <c r="H187" s="2781"/>
      <c r="I187" s="2781" t="s">
        <v>249</v>
      </c>
      <c r="J187" s="2781"/>
      <c r="K187" s="2781">
        <f>I32</f>
        <v>0.58400000000000007</v>
      </c>
      <c r="L187" s="2781"/>
      <c r="M187" s="2781"/>
      <c r="N187" s="1719" t="s">
        <v>229</v>
      </c>
      <c r="O187" s="2781">
        <f>E12</f>
        <v>405.98</v>
      </c>
      <c r="P187" s="2781"/>
      <c r="Q187" s="2781"/>
      <c r="R187" s="2781"/>
      <c r="S187" s="1716"/>
      <c r="T187" s="1719" t="s">
        <v>198</v>
      </c>
      <c r="U187" s="2781">
        <v>0.6</v>
      </c>
      <c r="V187" s="2781"/>
      <c r="W187" s="1719" t="s">
        <v>199</v>
      </c>
      <c r="X187" s="1712"/>
      <c r="Y187" s="2781" t="s">
        <v>248</v>
      </c>
      <c r="Z187" s="2781"/>
      <c r="AA187" s="2781" t="s">
        <v>249</v>
      </c>
      <c r="AB187" s="2781"/>
      <c r="AC187" s="2781">
        <f>AA32</f>
        <v>0.58400000000000007</v>
      </c>
      <c r="AD187" s="2781"/>
      <c r="AE187" s="2781"/>
      <c r="AF187" s="1719" t="s">
        <v>229</v>
      </c>
      <c r="AG187" s="2781">
        <f>W12</f>
        <v>0</v>
      </c>
      <c r="AH187" s="2781"/>
      <c r="AI187" s="2781"/>
      <c r="AJ187" s="1719" t="s">
        <v>198</v>
      </c>
      <c r="AK187" s="2781">
        <v>0.6</v>
      </c>
      <c r="AL187" s="2781"/>
      <c r="AM187" s="1719" t="s">
        <v>199</v>
      </c>
      <c r="AN187" s="1712"/>
      <c r="AO187" s="2781" t="s">
        <v>248</v>
      </c>
      <c r="AP187" s="2781"/>
      <c r="AQ187" s="2781" t="s">
        <v>249</v>
      </c>
      <c r="AR187" s="2781"/>
      <c r="AS187" s="2781">
        <f>AQ32</f>
        <v>0.58400000000000007</v>
      </c>
      <c r="AT187" s="2781"/>
      <c r="AU187" s="2781"/>
      <c r="AV187" s="1719" t="s">
        <v>229</v>
      </c>
      <c r="AW187" s="2781">
        <f>AM12</f>
        <v>0</v>
      </c>
      <c r="AX187" s="2781"/>
      <c r="AY187" s="2781"/>
      <c r="AZ187" s="2781"/>
      <c r="BA187" s="1719" t="s">
        <v>198</v>
      </c>
      <c r="BB187" s="2781">
        <v>0.6</v>
      </c>
      <c r="BC187" s="2781"/>
      <c r="BD187" s="1719" t="s">
        <v>199</v>
      </c>
      <c r="BE187" s="1712"/>
      <c r="BF187" s="2781" t="s">
        <v>248</v>
      </c>
      <c r="BG187" s="2781"/>
      <c r="BH187" s="2781" t="s">
        <v>249</v>
      </c>
      <c r="BI187" s="2781"/>
      <c r="BJ187" s="2781">
        <f>BH32</f>
        <v>0.58400000000000007</v>
      </c>
      <c r="BK187" s="2781"/>
      <c r="BL187" s="2781"/>
      <c r="BM187" s="1719" t="s">
        <v>229</v>
      </c>
      <c r="BN187" s="2781">
        <f>BD12</f>
        <v>0</v>
      </c>
      <c r="BO187" s="2781"/>
      <c r="BP187" s="2781"/>
      <c r="BQ187" s="2781"/>
    </row>
    <row r="188" spans="2:69" s="1714" customFormat="1" ht="15.75" customHeight="1">
      <c r="B188" s="1714" t="s">
        <v>198</v>
      </c>
      <c r="C188" s="2781">
        <v>0.8</v>
      </c>
      <c r="D188" s="2781"/>
      <c r="E188" s="1714" t="s">
        <v>199</v>
      </c>
      <c r="G188" s="2781" t="s">
        <v>248</v>
      </c>
      <c r="H188" s="2781"/>
      <c r="I188" s="2781" t="s">
        <v>249</v>
      </c>
      <c r="J188" s="2781"/>
      <c r="K188" s="2781">
        <f>I33</f>
        <v>0.68000000000000016</v>
      </c>
      <c r="L188" s="2781"/>
      <c r="M188" s="2781"/>
      <c r="N188" s="1714" t="s">
        <v>229</v>
      </c>
      <c r="O188" s="2781">
        <f>E15</f>
        <v>0</v>
      </c>
      <c r="P188" s="2781"/>
      <c r="Q188" s="2781"/>
      <c r="R188" s="2781"/>
      <c r="T188" s="1714" t="s">
        <v>198</v>
      </c>
      <c r="U188" s="2781">
        <v>0.8</v>
      </c>
      <c r="V188" s="2781"/>
      <c r="W188" s="1714" t="s">
        <v>199</v>
      </c>
      <c r="Y188" s="2781" t="s">
        <v>248</v>
      </c>
      <c r="Z188" s="2781"/>
      <c r="AA188" s="2781" t="s">
        <v>249</v>
      </c>
      <c r="AB188" s="2781"/>
      <c r="AC188" s="2781">
        <f>AA33</f>
        <v>0.68000000000000016</v>
      </c>
      <c r="AD188" s="2781"/>
      <c r="AE188" s="2781"/>
      <c r="AF188" s="1714" t="s">
        <v>229</v>
      </c>
      <c r="AG188" s="2781">
        <f>W15</f>
        <v>0</v>
      </c>
      <c r="AH188" s="2781"/>
      <c r="AI188" s="2781"/>
      <c r="AJ188" s="1714" t="s">
        <v>198</v>
      </c>
      <c r="AK188" s="2781">
        <v>0.8</v>
      </c>
      <c r="AL188" s="2781"/>
      <c r="AM188" s="1714" t="s">
        <v>199</v>
      </c>
      <c r="AO188" s="2781" t="s">
        <v>248</v>
      </c>
      <c r="AP188" s="2781"/>
      <c r="AQ188" s="2781" t="s">
        <v>249</v>
      </c>
      <c r="AR188" s="2781"/>
      <c r="AS188" s="2781">
        <f>AQ33</f>
        <v>0.68000000000000016</v>
      </c>
      <c r="AT188" s="2781"/>
      <c r="AU188" s="2781"/>
      <c r="AV188" s="1714" t="s">
        <v>229</v>
      </c>
      <c r="AW188" s="2781">
        <f>AM15</f>
        <v>0</v>
      </c>
      <c r="AX188" s="2781"/>
      <c r="AY188" s="2781"/>
      <c r="AZ188" s="2781"/>
      <c r="BA188" s="1714" t="s">
        <v>198</v>
      </c>
      <c r="BB188" s="2781">
        <v>0.8</v>
      </c>
      <c r="BC188" s="2781"/>
      <c r="BD188" s="1714" t="s">
        <v>199</v>
      </c>
      <c r="BF188" s="2781" t="s">
        <v>248</v>
      </c>
      <c r="BG188" s="2781"/>
      <c r="BH188" s="2781" t="s">
        <v>249</v>
      </c>
      <c r="BI188" s="2781"/>
      <c r="BJ188" s="2781">
        <f>BH33</f>
        <v>0.68000000000000016</v>
      </c>
      <c r="BK188" s="2781"/>
      <c r="BL188" s="2781"/>
      <c r="BM188" s="1714" t="s">
        <v>229</v>
      </c>
      <c r="BN188" s="2781">
        <f>BD15</f>
        <v>0</v>
      </c>
      <c r="BO188" s="2781"/>
      <c r="BP188" s="2781"/>
      <c r="BQ188" s="2781"/>
    </row>
    <row r="189" spans="2:69" s="1714" customFormat="1" ht="15.75" customHeight="1">
      <c r="B189" s="1714" t="s">
        <v>198</v>
      </c>
      <c r="C189" s="2781">
        <v>1</v>
      </c>
      <c r="D189" s="2781"/>
      <c r="E189" s="1714" t="s">
        <v>199</v>
      </c>
      <c r="G189" s="2781" t="s">
        <v>248</v>
      </c>
      <c r="H189" s="2781"/>
      <c r="I189" s="2781" t="s">
        <v>249</v>
      </c>
      <c r="J189" s="2781"/>
      <c r="K189" s="2781">
        <f>I34</f>
        <v>0.79999999999999993</v>
      </c>
      <c r="L189" s="2781"/>
      <c r="M189" s="2781"/>
      <c r="N189" s="1714" t="s">
        <v>229</v>
      </c>
      <c r="O189" s="2781">
        <f>E17</f>
        <v>0</v>
      </c>
      <c r="P189" s="2781"/>
      <c r="Q189" s="2781"/>
      <c r="R189" s="2781"/>
      <c r="T189" s="1714" t="s">
        <v>198</v>
      </c>
      <c r="U189" s="2781">
        <v>1</v>
      </c>
      <c r="V189" s="2781"/>
      <c r="W189" s="1714" t="s">
        <v>199</v>
      </c>
      <c r="Y189" s="2781" t="s">
        <v>248</v>
      </c>
      <c r="Z189" s="2781"/>
      <c r="AA189" s="2781" t="s">
        <v>249</v>
      </c>
      <c r="AB189" s="2781"/>
      <c r="AC189" s="2781">
        <f>AA34</f>
        <v>0.79999999999999993</v>
      </c>
      <c r="AD189" s="2781"/>
      <c r="AE189" s="2781"/>
      <c r="AF189" s="1714" t="s">
        <v>229</v>
      </c>
      <c r="AG189" s="2781">
        <f>W17</f>
        <v>0</v>
      </c>
      <c r="AH189" s="2781"/>
      <c r="AI189" s="2781"/>
      <c r="AJ189" s="1714" t="s">
        <v>198</v>
      </c>
      <c r="AK189" s="2781">
        <v>1</v>
      </c>
      <c r="AL189" s="2781"/>
      <c r="AM189" s="1714" t="s">
        <v>199</v>
      </c>
      <c r="AO189" s="2781" t="s">
        <v>248</v>
      </c>
      <c r="AP189" s="2781"/>
      <c r="AQ189" s="2781" t="s">
        <v>249</v>
      </c>
      <c r="AR189" s="2781"/>
      <c r="AS189" s="2781">
        <f>AQ34</f>
        <v>0.79999999999999993</v>
      </c>
      <c r="AT189" s="2781"/>
      <c r="AU189" s="2781"/>
      <c r="AV189" s="1714" t="s">
        <v>229</v>
      </c>
      <c r="AW189" s="2781">
        <f>AM17</f>
        <v>0</v>
      </c>
      <c r="AX189" s="2781"/>
      <c r="AY189" s="2781"/>
      <c r="AZ189" s="2781"/>
      <c r="BA189" s="1714" t="s">
        <v>198</v>
      </c>
      <c r="BB189" s="2781">
        <v>1</v>
      </c>
      <c r="BC189" s="2781"/>
      <c r="BD189" s="1714" t="s">
        <v>199</v>
      </c>
      <c r="BF189" s="2781" t="s">
        <v>248</v>
      </c>
      <c r="BG189" s="2781"/>
      <c r="BH189" s="2781" t="s">
        <v>249</v>
      </c>
      <c r="BI189" s="2781"/>
      <c r="BJ189" s="2781">
        <f>BH34</f>
        <v>0.79999999999999993</v>
      </c>
      <c r="BK189" s="2781"/>
      <c r="BL189" s="2781"/>
      <c r="BM189" s="1714" t="s">
        <v>229</v>
      </c>
      <c r="BN189" s="2781">
        <f>BD17</f>
        <v>0</v>
      </c>
      <c r="BO189" s="2781"/>
      <c r="BP189" s="2781"/>
      <c r="BQ189" s="2781"/>
    </row>
    <row r="190" spans="2:69" ht="15.75" customHeight="1">
      <c r="B190" s="1719"/>
      <c r="C190" s="1716"/>
      <c r="D190" s="1716"/>
      <c r="E190" s="1719"/>
      <c r="F190" s="1712"/>
      <c r="G190" s="1719"/>
      <c r="H190" s="1719"/>
      <c r="I190" s="1719"/>
      <c r="J190" s="1719"/>
      <c r="K190" s="1716"/>
      <c r="L190" s="1716"/>
      <c r="M190" s="1716"/>
      <c r="N190" s="1719"/>
      <c r="O190" s="1716"/>
      <c r="P190" s="1716"/>
      <c r="Q190" s="1716"/>
      <c r="R190" s="1716"/>
      <c r="S190" s="1716"/>
      <c r="T190" s="1719"/>
      <c r="U190" s="1716"/>
      <c r="V190" s="1716"/>
      <c r="W190" s="1719"/>
      <c r="X190" s="1712"/>
      <c r="Y190" s="1719"/>
      <c r="Z190" s="1719"/>
      <c r="AA190" s="1719"/>
      <c r="AB190" s="1719"/>
      <c r="AC190" s="1716"/>
      <c r="AD190" s="1716"/>
      <c r="AE190" s="1716"/>
      <c r="AF190" s="1719"/>
      <c r="AG190" s="1716"/>
      <c r="AH190" s="1716"/>
      <c r="AI190" s="1716"/>
      <c r="AJ190" s="1719"/>
      <c r="AK190" s="1716"/>
      <c r="AL190" s="1716"/>
      <c r="AM190" s="1719"/>
      <c r="AN190" s="1712"/>
      <c r="AO190" s="1719"/>
      <c r="AP190" s="1719"/>
      <c r="AQ190" s="1719"/>
      <c r="AR190" s="1719"/>
      <c r="AS190" s="1716"/>
      <c r="AT190" s="1716"/>
      <c r="AU190" s="1716"/>
      <c r="AV190" s="1719"/>
      <c r="AW190" s="1716"/>
      <c r="AX190" s="1716"/>
      <c r="AY190" s="1716"/>
      <c r="AZ190" s="1716"/>
      <c r="BA190" s="1719"/>
      <c r="BB190" s="1716"/>
      <c r="BC190" s="1716"/>
      <c r="BD190" s="1719"/>
      <c r="BE190" s="1712"/>
      <c r="BF190" s="1719"/>
      <c r="BG190" s="1719"/>
      <c r="BH190" s="1719"/>
      <c r="BI190" s="1719"/>
      <c r="BJ190" s="1716"/>
      <c r="BK190" s="1716"/>
      <c r="BL190" s="1716"/>
      <c r="BM190" s="1719"/>
      <c r="BN190" s="1716"/>
      <c r="BO190" s="1716"/>
      <c r="BP190" s="1716"/>
      <c r="BQ190" s="1716"/>
    </row>
    <row r="191" spans="2:69" ht="15.75" customHeight="1">
      <c r="B191" s="1719"/>
      <c r="C191" s="1716"/>
      <c r="D191" s="1716"/>
      <c r="E191" s="1719"/>
      <c r="F191" s="1712"/>
      <c r="G191" s="1719"/>
      <c r="H191" s="1719"/>
      <c r="I191" s="1719"/>
      <c r="J191" s="1719"/>
      <c r="K191" s="1716"/>
      <c r="L191" s="1716"/>
      <c r="M191" s="1716"/>
      <c r="N191" s="1719"/>
      <c r="O191" s="2781" t="s">
        <v>250</v>
      </c>
      <c r="P191" s="2781"/>
      <c r="Q191" s="2781"/>
      <c r="R191" s="2781"/>
      <c r="S191" s="1719"/>
      <c r="T191" s="1719"/>
      <c r="U191" s="1716"/>
      <c r="V191" s="1716"/>
      <c r="W191" s="1719"/>
      <c r="X191" s="1712"/>
      <c r="Y191" s="1719"/>
      <c r="Z191" s="1719"/>
      <c r="AA191" s="1719"/>
      <c r="AB191" s="1719"/>
      <c r="AC191" s="1716"/>
      <c r="AD191" s="1716"/>
      <c r="AE191" s="1716"/>
      <c r="AF191" s="1719"/>
      <c r="AG191" s="2781" t="s">
        <v>250</v>
      </c>
      <c r="AH191" s="2781"/>
      <c r="AI191" s="2781"/>
      <c r="AJ191" s="1719"/>
      <c r="AK191" s="1716"/>
      <c r="AL191" s="1716"/>
      <c r="AM191" s="1719"/>
      <c r="AN191" s="1712"/>
      <c r="AO191" s="1719"/>
      <c r="AP191" s="1719"/>
      <c r="AQ191" s="1719"/>
      <c r="AR191" s="1719"/>
      <c r="AS191" s="1716"/>
      <c r="AT191" s="1716"/>
      <c r="AU191" s="1716"/>
      <c r="AV191" s="1719"/>
      <c r="AW191" s="2781" t="s">
        <v>250</v>
      </c>
      <c r="AX191" s="2781"/>
      <c r="AY191" s="2781"/>
      <c r="AZ191" s="2781"/>
      <c r="BA191" s="1719"/>
      <c r="BB191" s="1716"/>
      <c r="BC191" s="1716"/>
      <c r="BD191" s="1719"/>
      <c r="BE191" s="1712"/>
      <c r="BF191" s="1719"/>
      <c r="BG191" s="1719"/>
      <c r="BH191" s="1719"/>
      <c r="BI191" s="1719"/>
      <c r="BJ191" s="1716"/>
      <c r="BK191" s="1716"/>
      <c r="BL191" s="1716"/>
      <c r="BM191" s="1719"/>
      <c r="BN191" s="2781" t="s">
        <v>250</v>
      </c>
      <c r="BO191" s="2781"/>
      <c r="BP191" s="2781"/>
      <c r="BQ191" s="2781"/>
    </row>
    <row r="192" spans="2:69" ht="15.75" customHeight="1">
      <c r="B192" s="1719"/>
      <c r="C192" s="1716"/>
      <c r="D192" s="1716"/>
      <c r="E192" s="1719"/>
      <c r="F192" s="1712"/>
      <c r="G192" s="1719"/>
      <c r="H192" s="1719"/>
      <c r="I192" s="1719"/>
      <c r="J192" s="1719"/>
      <c r="K192" s="1716"/>
      <c r="L192" s="1716"/>
      <c r="M192" s="1716"/>
      <c r="N192" s="1719"/>
      <c r="O192" s="1719"/>
      <c r="P192" s="1719"/>
      <c r="Q192" s="1719"/>
      <c r="R192" s="1719"/>
      <c r="S192" s="1719"/>
      <c r="T192" s="1719"/>
      <c r="U192" s="1716"/>
      <c r="V192" s="1716"/>
      <c r="W192" s="1719"/>
      <c r="X192" s="1712"/>
      <c r="Y192" s="1719"/>
      <c r="Z192" s="1719"/>
      <c r="AA192" s="1719"/>
      <c r="AB192" s="1719"/>
      <c r="AC192" s="1716"/>
      <c r="AD192" s="1716"/>
      <c r="AE192" s="1716"/>
      <c r="AF192" s="1719"/>
      <c r="AG192" s="1719"/>
      <c r="AH192" s="1719"/>
      <c r="AI192" s="1719"/>
      <c r="AJ192" s="1719"/>
      <c r="AK192" s="1716"/>
      <c r="AL192" s="1716"/>
      <c r="AM192" s="1719"/>
      <c r="AN192" s="1712"/>
      <c r="AO192" s="1719"/>
      <c r="AP192" s="1719"/>
      <c r="AQ192" s="1719"/>
      <c r="AR192" s="1719"/>
      <c r="AS192" s="1716"/>
      <c r="AT192" s="1716"/>
      <c r="AU192" s="1716"/>
      <c r="AV192" s="1719"/>
      <c r="AW192" s="1719"/>
      <c r="AX192" s="1719"/>
      <c r="AY192" s="1719"/>
      <c r="AZ192" s="1719"/>
      <c r="BA192" s="1719"/>
      <c r="BB192" s="1716"/>
      <c r="BC192" s="1716"/>
      <c r="BD192" s="1719"/>
      <c r="BE192" s="1712"/>
      <c r="BF192" s="1719"/>
      <c r="BG192" s="1719"/>
      <c r="BH192" s="1719"/>
      <c r="BI192" s="1719"/>
      <c r="BJ192" s="1716"/>
      <c r="BK192" s="1716"/>
      <c r="BL192" s="1716"/>
      <c r="BM192" s="1719"/>
      <c r="BN192" s="1719"/>
      <c r="BO192" s="1719"/>
      <c r="BP192" s="1719"/>
      <c r="BQ192" s="1719"/>
    </row>
    <row r="193" spans="2:69" ht="15.75" customHeight="1">
      <c r="B193" s="1730" t="s">
        <v>251</v>
      </c>
      <c r="C193" s="1731"/>
      <c r="D193" s="1731"/>
      <c r="E193" s="1720"/>
      <c r="F193" s="1727"/>
      <c r="G193" s="1720"/>
      <c r="H193" s="1720"/>
      <c r="I193" s="1720"/>
      <c r="J193" s="1720"/>
      <c r="K193" s="1731"/>
      <c r="L193" s="1731"/>
      <c r="M193" s="1731"/>
      <c r="N193" s="1720"/>
      <c r="O193" s="1731"/>
      <c r="P193" s="1731"/>
      <c r="Q193" s="1731"/>
      <c r="R193" s="1731"/>
      <c r="S193" s="1731"/>
      <c r="T193" s="1730" t="s">
        <v>251</v>
      </c>
      <c r="U193" s="1731"/>
      <c r="V193" s="1731"/>
      <c r="W193" s="1720"/>
      <c r="X193" s="1727"/>
      <c r="Y193" s="1720"/>
      <c r="Z193" s="1720"/>
      <c r="AA193" s="1720"/>
      <c r="AB193" s="1720"/>
      <c r="AC193" s="1731"/>
      <c r="AD193" s="1731"/>
      <c r="AE193" s="1731"/>
      <c r="AF193" s="1720"/>
      <c r="AG193" s="1731"/>
      <c r="AH193" s="1731"/>
      <c r="AI193" s="1731"/>
      <c r="AJ193" s="1730" t="s">
        <v>251</v>
      </c>
      <c r="AK193" s="1731"/>
      <c r="AL193" s="1731"/>
      <c r="AM193" s="1720"/>
      <c r="AN193" s="1727"/>
      <c r="AO193" s="1720"/>
      <c r="AP193" s="1720"/>
      <c r="AQ193" s="1720"/>
      <c r="AR193" s="1720"/>
      <c r="AS193" s="1731"/>
      <c r="AT193" s="1731"/>
      <c r="AU193" s="1731"/>
      <c r="AV193" s="1720"/>
      <c r="AW193" s="1731"/>
      <c r="AX193" s="1731"/>
      <c r="AY193" s="1731"/>
      <c r="AZ193" s="1731"/>
      <c r="BA193" s="1730" t="s">
        <v>251</v>
      </c>
      <c r="BB193" s="1731"/>
      <c r="BC193" s="1731"/>
      <c r="BD193" s="1720"/>
      <c r="BE193" s="1727"/>
      <c r="BF193" s="1720"/>
      <c r="BG193" s="1720"/>
      <c r="BH193" s="1720"/>
      <c r="BI193" s="1720"/>
      <c r="BJ193" s="1731"/>
      <c r="BK193" s="1731"/>
      <c r="BL193" s="1731"/>
      <c r="BM193" s="1720"/>
      <c r="BN193" s="1731"/>
      <c r="BO193" s="1731"/>
      <c r="BP193" s="1731"/>
      <c r="BQ193" s="1731"/>
    </row>
    <row r="194" spans="2:69" ht="15.75" customHeight="1">
      <c r="B194" s="2781" t="s">
        <v>252</v>
      </c>
      <c r="C194" s="2781"/>
      <c r="D194" s="2781"/>
      <c r="E194" s="2781"/>
      <c r="F194" s="2781"/>
      <c r="G194" s="2781"/>
      <c r="H194" s="1727"/>
      <c r="I194" s="1727"/>
      <c r="J194" s="1720" t="s">
        <v>245</v>
      </c>
      <c r="K194" s="1727"/>
      <c r="L194" s="1720"/>
      <c r="M194" s="1727"/>
      <c r="N194" s="1720" t="s">
        <v>753</v>
      </c>
      <c r="O194" s="1720"/>
      <c r="P194" s="1720"/>
      <c r="Q194" s="1720"/>
      <c r="R194" s="1720"/>
      <c r="S194" s="1720"/>
      <c r="T194" s="2781" t="s">
        <v>252</v>
      </c>
      <c r="U194" s="2781"/>
      <c r="V194" s="2781"/>
      <c r="W194" s="2781"/>
      <c r="X194" s="2781"/>
      <c r="Y194" s="2781"/>
      <c r="Z194" s="1727"/>
      <c r="AA194" s="1727"/>
      <c r="AB194" s="1720" t="s">
        <v>245</v>
      </c>
      <c r="AC194" s="1727"/>
      <c r="AD194" s="1720"/>
      <c r="AE194" s="1727"/>
      <c r="AF194" s="1720" t="s">
        <v>753</v>
      </c>
      <c r="AG194" s="1720"/>
      <c r="AH194" s="1720"/>
      <c r="AI194" s="1720"/>
      <c r="AJ194" s="2781" t="s">
        <v>252</v>
      </c>
      <c r="AK194" s="2781"/>
      <c r="AL194" s="2781"/>
      <c r="AM194" s="2781"/>
      <c r="AN194" s="2781"/>
      <c r="AO194" s="2781"/>
      <c r="AP194" s="1727"/>
      <c r="AQ194" s="1727"/>
      <c r="AR194" s="1720" t="s">
        <v>245</v>
      </c>
      <c r="AS194" s="1727"/>
      <c r="AT194" s="1720"/>
      <c r="AU194" s="1727"/>
      <c r="AV194" s="1720" t="s">
        <v>753</v>
      </c>
      <c r="AW194" s="1720"/>
      <c r="AX194" s="1720"/>
      <c r="AY194" s="1720"/>
      <c r="AZ194" s="1720"/>
      <c r="BA194" s="2781" t="s">
        <v>252</v>
      </c>
      <c r="BB194" s="2781"/>
      <c r="BC194" s="2781"/>
      <c r="BD194" s="2781"/>
      <c r="BE194" s="2781"/>
      <c r="BF194" s="2781"/>
      <c r="BG194" s="1727"/>
      <c r="BH194" s="1727"/>
      <c r="BI194" s="1720" t="s">
        <v>245</v>
      </c>
      <c r="BJ194" s="1727"/>
      <c r="BK194" s="1720"/>
      <c r="BL194" s="1727"/>
      <c r="BM194" s="1720" t="s">
        <v>753</v>
      </c>
      <c r="BN194" s="1720"/>
      <c r="BO194" s="1720"/>
      <c r="BP194" s="1720"/>
      <c r="BQ194" s="1720"/>
    </row>
    <row r="195" spans="2:69" ht="15.75" customHeight="1">
      <c r="B195" s="1720"/>
      <c r="C195" s="1720"/>
      <c r="D195" s="1720"/>
      <c r="E195" s="1720"/>
      <c r="F195" s="1720"/>
      <c r="G195" s="1720"/>
      <c r="H195" s="1727"/>
      <c r="I195" s="1727"/>
      <c r="J195" s="1720" t="s">
        <v>254</v>
      </c>
      <c r="K195" s="1727"/>
      <c r="L195" s="1720"/>
      <c r="M195" s="1727"/>
      <c r="N195" s="1720" t="s">
        <v>255</v>
      </c>
      <c r="O195" s="1720"/>
      <c r="P195" s="1720"/>
      <c r="Q195" s="1720"/>
      <c r="R195" s="1720"/>
      <c r="S195" s="1720"/>
      <c r="T195" s="1720"/>
      <c r="U195" s="1720"/>
      <c r="V195" s="1720"/>
      <c r="W195" s="1720"/>
      <c r="X195" s="1720"/>
      <c r="Y195" s="1720"/>
      <c r="Z195" s="1727"/>
      <c r="AA195" s="1727"/>
      <c r="AB195" s="1720" t="s">
        <v>254</v>
      </c>
      <c r="AC195" s="1727"/>
      <c r="AD195" s="1720"/>
      <c r="AE195" s="1727"/>
      <c r="AF195" s="1720" t="s">
        <v>255</v>
      </c>
      <c r="AG195" s="1720"/>
      <c r="AH195" s="1720"/>
      <c r="AI195" s="1720"/>
      <c r="AJ195" s="1720"/>
      <c r="AK195" s="1720"/>
      <c r="AL195" s="1720"/>
      <c r="AM195" s="1720"/>
      <c r="AN195" s="1720"/>
      <c r="AO195" s="1720"/>
      <c r="AP195" s="1727"/>
      <c r="AQ195" s="1727"/>
      <c r="AR195" s="1720" t="s">
        <v>254</v>
      </c>
      <c r="AS195" s="1727"/>
      <c r="AT195" s="1720"/>
      <c r="AU195" s="1727"/>
      <c r="AV195" s="1720" t="s">
        <v>255</v>
      </c>
      <c r="AW195" s="1720"/>
      <c r="AX195" s="1720"/>
      <c r="AY195" s="1720"/>
      <c r="AZ195" s="1720"/>
      <c r="BA195" s="1720"/>
      <c r="BB195" s="1720"/>
      <c r="BC195" s="1720"/>
      <c r="BD195" s="1720"/>
      <c r="BE195" s="1720"/>
      <c r="BF195" s="1720"/>
      <c r="BG195" s="1727"/>
      <c r="BH195" s="1727"/>
      <c r="BI195" s="1720" t="s">
        <v>254</v>
      </c>
      <c r="BJ195" s="1727"/>
      <c r="BK195" s="1720"/>
      <c r="BL195" s="1727"/>
      <c r="BM195" s="1720" t="s">
        <v>255</v>
      </c>
      <c r="BN195" s="1720"/>
      <c r="BO195" s="1720"/>
      <c r="BP195" s="1720"/>
      <c r="BQ195" s="1720"/>
    </row>
    <row r="196" spans="2:69" ht="15.75" customHeight="1">
      <c r="B196" s="1727"/>
      <c r="C196" s="1732"/>
      <c r="D196" s="1732"/>
      <c r="E196" s="1727"/>
      <c r="F196" s="1727"/>
      <c r="G196" s="1727"/>
      <c r="H196" s="1727"/>
      <c r="I196" s="1727"/>
      <c r="J196" s="1727"/>
      <c r="K196" s="1727"/>
      <c r="L196" s="1732"/>
      <c r="M196" s="1732"/>
      <c r="N196" s="1732"/>
      <c r="O196" s="1727"/>
      <c r="P196" s="1727"/>
      <c r="Q196" s="1727"/>
      <c r="R196" s="1727"/>
      <c r="S196" s="1727"/>
      <c r="T196" s="1727"/>
      <c r="U196" s="1732"/>
      <c r="V196" s="1732"/>
      <c r="W196" s="1727"/>
      <c r="X196" s="1727"/>
      <c r="Y196" s="1727"/>
      <c r="Z196" s="1727"/>
      <c r="AA196" s="1727"/>
      <c r="AB196" s="1727"/>
      <c r="AC196" s="1727"/>
      <c r="AD196" s="1732"/>
      <c r="AE196" s="1732"/>
      <c r="AF196" s="1732"/>
      <c r="AG196" s="1727"/>
      <c r="AH196" s="1727"/>
      <c r="AI196" s="1727"/>
      <c r="AJ196" s="1727"/>
      <c r="AK196" s="1732"/>
      <c r="AL196" s="1732"/>
      <c r="AM196" s="1727"/>
      <c r="AN196" s="1727"/>
      <c r="AO196" s="1727"/>
      <c r="AP196" s="1727"/>
      <c r="AQ196" s="1727"/>
      <c r="AR196" s="1727"/>
      <c r="AS196" s="1727"/>
      <c r="AT196" s="1732"/>
      <c r="AU196" s="1732"/>
      <c r="AV196" s="1732"/>
      <c r="AW196" s="1727"/>
      <c r="AX196" s="1727"/>
      <c r="AY196" s="1727"/>
      <c r="AZ196" s="1727"/>
      <c r="BA196" s="1727"/>
      <c r="BB196" s="1732"/>
      <c r="BC196" s="1732"/>
      <c r="BD196" s="1727"/>
      <c r="BE196" s="1727"/>
      <c r="BF196" s="1727"/>
      <c r="BG196" s="1727"/>
      <c r="BH196" s="1727"/>
      <c r="BI196" s="1727"/>
      <c r="BJ196" s="1727"/>
      <c r="BK196" s="1732"/>
      <c r="BL196" s="1732"/>
      <c r="BM196" s="1732"/>
      <c r="BN196" s="1727"/>
      <c r="BO196" s="1727"/>
      <c r="BP196" s="1727"/>
      <c r="BQ196" s="1727"/>
    </row>
    <row r="197" spans="2:69" ht="18.75" customHeight="1">
      <c r="B197" s="1729" t="s">
        <v>773</v>
      </c>
      <c r="C197" s="1729"/>
      <c r="D197" s="1729"/>
      <c r="E197" s="1729"/>
      <c r="F197" s="1729"/>
      <c r="G197" s="1727"/>
      <c r="H197" s="1727"/>
      <c r="I197" s="1712"/>
      <c r="J197" s="1712"/>
      <c r="K197" s="1712"/>
      <c r="L197" s="1712"/>
      <c r="M197" s="1712"/>
      <c r="N197" s="1732"/>
      <c r="O197" s="1727"/>
      <c r="P197" s="1727"/>
      <c r="Q197" s="1727"/>
      <c r="R197" s="1727"/>
      <c r="S197" s="1727"/>
      <c r="T197" s="1729" t="s">
        <v>773</v>
      </c>
      <c r="U197" s="1729"/>
      <c r="V197" s="1729"/>
      <c r="W197" s="1729"/>
      <c r="X197" s="1729"/>
      <c r="Y197" s="1727"/>
      <c r="Z197" s="1727"/>
      <c r="AA197" s="1712"/>
      <c r="AB197" s="1712"/>
      <c r="AC197" s="1712"/>
      <c r="AD197" s="1712"/>
      <c r="AE197" s="1712"/>
      <c r="AF197" s="1732"/>
      <c r="AG197" s="1727"/>
      <c r="AH197" s="1727"/>
      <c r="AI197" s="1727"/>
      <c r="AJ197" s="1729" t="s">
        <v>773</v>
      </c>
      <c r="AK197" s="1729"/>
      <c r="AL197" s="1729"/>
      <c r="AM197" s="1729"/>
      <c r="AN197" s="1729"/>
      <c r="AO197" s="1727"/>
      <c r="AP197" s="1727"/>
      <c r="AQ197" s="1712"/>
      <c r="AR197" s="1712"/>
      <c r="AS197" s="1712"/>
      <c r="AT197" s="1712"/>
      <c r="AU197" s="1712"/>
      <c r="AV197" s="1732"/>
      <c r="AW197" s="1727"/>
      <c r="AX197" s="1727"/>
      <c r="AY197" s="1727"/>
      <c r="AZ197" s="1727"/>
      <c r="BA197" s="1729" t="s">
        <v>773</v>
      </c>
      <c r="BB197" s="1729"/>
      <c r="BC197" s="1729"/>
      <c r="BD197" s="1729"/>
      <c r="BE197" s="1729"/>
      <c r="BF197" s="1727"/>
      <c r="BG197" s="1727"/>
      <c r="BH197" s="1712"/>
      <c r="BI197" s="1712"/>
      <c r="BJ197" s="1712"/>
      <c r="BK197" s="1712"/>
      <c r="BL197" s="1712"/>
      <c r="BM197" s="1732"/>
      <c r="BN197" s="1727"/>
      <c r="BO197" s="1727"/>
      <c r="BP197" s="1727"/>
      <c r="BQ197" s="1727"/>
    </row>
    <row r="198" spans="2:69" ht="15.75" customHeight="1">
      <c r="B198" s="1727"/>
      <c r="C198" s="1732"/>
      <c r="D198" s="1732"/>
      <c r="E198" s="1727"/>
      <c r="F198" s="1727"/>
      <c r="G198" s="1727"/>
      <c r="H198" s="1727"/>
      <c r="I198" s="1727"/>
      <c r="J198" s="1727"/>
      <c r="K198" s="1727"/>
      <c r="L198" s="1732"/>
      <c r="M198" s="1732"/>
      <c r="N198" s="1732"/>
      <c r="O198" s="1727"/>
      <c r="P198" s="1727"/>
      <c r="Q198" s="1727"/>
      <c r="R198" s="1727"/>
      <c r="S198" s="1727"/>
      <c r="T198" s="1727"/>
      <c r="U198" s="1732"/>
      <c r="V198" s="1732"/>
      <c r="W198" s="1727"/>
      <c r="X198" s="1727"/>
      <c r="Y198" s="1727"/>
      <c r="Z198" s="1727"/>
      <c r="AA198" s="1727"/>
      <c r="AB198" s="1727"/>
      <c r="AC198" s="1727"/>
      <c r="AD198" s="1732"/>
      <c r="AE198" s="1732"/>
      <c r="AF198" s="1732"/>
      <c r="AG198" s="1727"/>
      <c r="AH198" s="1727"/>
      <c r="AI198" s="1727"/>
      <c r="AJ198" s="1727"/>
      <c r="AK198" s="1732"/>
      <c r="AL198" s="1732"/>
      <c r="AM198" s="1727"/>
      <c r="AN198" s="1727"/>
      <c r="AO198" s="1727"/>
      <c r="AP198" s="1727"/>
      <c r="AQ198" s="1727"/>
      <c r="AR198" s="1727"/>
      <c r="AS198" s="1727"/>
      <c r="AT198" s="1732"/>
      <c r="AU198" s="1732"/>
      <c r="AV198" s="1732"/>
      <c r="AW198" s="1727"/>
      <c r="AX198" s="1727"/>
      <c r="AY198" s="1727"/>
      <c r="AZ198" s="1727"/>
      <c r="BA198" s="1727"/>
      <c r="BB198" s="1732"/>
      <c r="BC198" s="1732"/>
      <c r="BD198" s="1727"/>
      <c r="BE198" s="1727"/>
      <c r="BF198" s="1727"/>
      <c r="BG198" s="1727"/>
      <c r="BH198" s="1727"/>
      <c r="BI198" s="1727"/>
      <c r="BJ198" s="1727"/>
      <c r="BK198" s="1732"/>
      <c r="BL198" s="1732"/>
      <c r="BM198" s="1732"/>
      <c r="BN198" s="1727"/>
      <c r="BO198" s="1727"/>
      <c r="BP198" s="1727"/>
      <c r="BQ198" s="1727"/>
    </row>
    <row r="199" spans="2:69" ht="15.75" customHeight="1">
      <c r="B199" s="1719" t="s">
        <v>198</v>
      </c>
      <c r="C199" s="2781">
        <v>0.6</v>
      </c>
      <c r="D199" s="2781"/>
      <c r="E199" s="1719" t="s">
        <v>199</v>
      </c>
      <c r="F199" s="1712"/>
      <c r="G199" s="2781" t="s">
        <v>248</v>
      </c>
      <c r="H199" s="2781"/>
      <c r="I199" s="2781" t="s">
        <v>249</v>
      </c>
      <c r="J199" s="2781"/>
      <c r="K199" s="2781">
        <f>I32</f>
        <v>0.58400000000000007</v>
      </c>
      <c r="L199" s="2781"/>
      <c r="M199" s="2781"/>
      <c r="N199" s="1719" t="s">
        <v>229</v>
      </c>
      <c r="O199" s="2781">
        <f>E12</f>
        <v>405.98</v>
      </c>
      <c r="P199" s="2781"/>
      <c r="Q199" s="2781"/>
      <c r="R199" s="2781"/>
      <c r="S199" s="1716"/>
      <c r="T199" s="1719" t="s">
        <v>198</v>
      </c>
      <c r="U199" s="2781">
        <v>0.6</v>
      </c>
      <c r="V199" s="2781"/>
      <c r="W199" s="1719" t="s">
        <v>199</v>
      </c>
      <c r="X199" s="1712"/>
      <c r="Y199" s="2781" t="s">
        <v>248</v>
      </c>
      <c r="Z199" s="2781"/>
      <c r="AA199" s="2781" t="s">
        <v>249</v>
      </c>
      <c r="AB199" s="2781"/>
      <c r="AC199" s="2781">
        <f>AA32</f>
        <v>0.58400000000000007</v>
      </c>
      <c r="AD199" s="2781"/>
      <c r="AE199" s="2781"/>
      <c r="AF199" s="1719" t="s">
        <v>229</v>
      </c>
      <c r="AG199" s="2781">
        <f>W12</f>
        <v>0</v>
      </c>
      <c r="AH199" s="2781"/>
      <c r="AI199" s="2781"/>
      <c r="AJ199" s="1719" t="s">
        <v>198</v>
      </c>
      <c r="AK199" s="2781">
        <v>0.6</v>
      </c>
      <c r="AL199" s="2781"/>
      <c r="AM199" s="1719" t="s">
        <v>199</v>
      </c>
      <c r="AN199" s="1712"/>
      <c r="AO199" s="2781" t="s">
        <v>248</v>
      </c>
      <c r="AP199" s="2781"/>
      <c r="AQ199" s="2781" t="s">
        <v>249</v>
      </c>
      <c r="AR199" s="2781"/>
      <c r="AS199" s="2781">
        <f>AQ32</f>
        <v>0.58400000000000007</v>
      </c>
      <c r="AT199" s="2781"/>
      <c r="AU199" s="2781"/>
      <c r="AV199" s="1719" t="s">
        <v>229</v>
      </c>
      <c r="AW199" s="2781">
        <f>AM12</f>
        <v>0</v>
      </c>
      <c r="AX199" s="2781"/>
      <c r="AY199" s="2781"/>
      <c r="AZ199" s="2781"/>
      <c r="BA199" s="1719" t="s">
        <v>198</v>
      </c>
      <c r="BB199" s="2781">
        <v>0.6</v>
      </c>
      <c r="BC199" s="2781"/>
      <c r="BD199" s="1719" t="s">
        <v>199</v>
      </c>
      <c r="BE199" s="1712"/>
      <c r="BF199" s="2781" t="s">
        <v>248</v>
      </c>
      <c r="BG199" s="2781"/>
      <c r="BH199" s="2781" t="s">
        <v>249</v>
      </c>
      <c r="BI199" s="2781"/>
      <c r="BJ199" s="2781">
        <f>BH32</f>
        <v>0.58400000000000007</v>
      </c>
      <c r="BK199" s="2781"/>
      <c r="BL199" s="2781"/>
      <c r="BM199" s="1719" t="s">
        <v>229</v>
      </c>
      <c r="BN199" s="2781">
        <f>BD12</f>
        <v>0</v>
      </c>
      <c r="BO199" s="2781"/>
      <c r="BP199" s="2781"/>
      <c r="BQ199" s="2781"/>
    </row>
    <row r="200" spans="2:69" s="1714" customFormat="1" ht="15.75" hidden="1" customHeight="1">
      <c r="B200" s="1714" t="s">
        <v>198</v>
      </c>
      <c r="C200" s="2781">
        <v>0.8</v>
      </c>
      <c r="D200" s="2781"/>
      <c r="E200" s="1714" t="s">
        <v>199</v>
      </c>
      <c r="G200" s="2781" t="s">
        <v>248</v>
      </c>
      <c r="H200" s="2781"/>
      <c r="I200" s="2781" t="s">
        <v>249</v>
      </c>
      <c r="J200" s="2781"/>
      <c r="K200" s="2781">
        <f>I33</f>
        <v>0.68000000000000016</v>
      </c>
      <c r="L200" s="2781"/>
      <c r="M200" s="2781"/>
      <c r="N200" s="1714" t="s">
        <v>229</v>
      </c>
      <c r="O200" s="2781">
        <f>E15</f>
        <v>0</v>
      </c>
      <c r="P200" s="2781"/>
      <c r="Q200" s="2781"/>
      <c r="R200" s="2781"/>
      <c r="T200" s="1714" t="s">
        <v>198</v>
      </c>
      <c r="U200" s="2781">
        <v>0.8</v>
      </c>
      <c r="V200" s="2781"/>
      <c r="W200" s="1714" t="s">
        <v>199</v>
      </c>
      <c r="Y200" s="2781" t="s">
        <v>248</v>
      </c>
      <c r="Z200" s="2781"/>
      <c r="AA200" s="2781" t="s">
        <v>249</v>
      </c>
      <c r="AB200" s="2781"/>
      <c r="AC200" s="2781">
        <f>AA33</f>
        <v>0.68000000000000016</v>
      </c>
      <c r="AD200" s="2781"/>
      <c r="AE200" s="2781"/>
      <c r="AF200" s="1714" t="s">
        <v>229</v>
      </c>
      <c r="AG200" s="2781">
        <f>W15</f>
        <v>0</v>
      </c>
      <c r="AH200" s="2781"/>
      <c r="AI200" s="2781"/>
      <c r="AJ200" s="1714" t="s">
        <v>198</v>
      </c>
      <c r="AK200" s="2781">
        <v>0.8</v>
      </c>
      <c r="AL200" s="2781"/>
      <c r="AM200" s="1714" t="s">
        <v>199</v>
      </c>
      <c r="AO200" s="2781" t="s">
        <v>248</v>
      </c>
      <c r="AP200" s="2781"/>
      <c r="AQ200" s="2781" t="s">
        <v>249</v>
      </c>
      <c r="AR200" s="2781"/>
      <c r="AS200" s="2781">
        <f>AQ33</f>
        <v>0.68000000000000016</v>
      </c>
      <c r="AT200" s="2781"/>
      <c r="AU200" s="2781"/>
      <c r="AV200" s="1714" t="s">
        <v>229</v>
      </c>
      <c r="AW200" s="2781">
        <f>AM15</f>
        <v>0</v>
      </c>
      <c r="AX200" s="2781"/>
      <c r="AY200" s="2781"/>
      <c r="AZ200" s="2781"/>
      <c r="BA200" s="1714" t="s">
        <v>198</v>
      </c>
      <c r="BB200" s="2781">
        <v>0.8</v>
      </c>
      <c r="BC200" s="2781"/>
      <c r="BD200" s="1714" t="s">
        <v>199</v>
      </c>
      <c r="BF200" s="2781" t="s">
        <v>248</v>
      </c>
      <c r="BG200" s="2781"/>
      <c r="BH200" s="2781" t="s">
        <v>249</v>
      </c>
      <c r="BI200" s="2781"/>
      <c r="BJ200" s="2781">
        <f>BH33</f>
        <v>0.68000000000000016</v>
      </c>
      <c r="BK200" s="2781"/>
      <c r="BL200" s="2781"/>
      <c r="BM200" s="1714" t="s">
        <v>229</v>
      </c>
      <c r="BN200" s="2781">
        <f>BD15</f>
        <v>0</v>
      </c>
      <c r="BO200" s="2781"/>
      <c r="BP200" s="2781"/>
      <c r="BQ200" s="2781"/>
    </row>
    <row r="201" spans="2:69" s="1714" customFormat="1" ht="15.75" hidden="1" customHeight="1">
      <c r="B201" s="1714" t="s">
        <v>198</v>
      </c>
      <c r="C201" s="2781">
        <v>1</v>
      </c>
      <c r="D201" s="2781"/>
      <c r="E201" s="1714" t="s">
        <v>199</v>
      </c>
      <c r="G201" s="2781" t="s">
        <v>248</v>
      </c>
      <c r="H201" s="2781"/>
      <c r="I201" s="2781" t="s">
        <v>249</v>
      </c>
      <c r="J201" s="2781"/>
      <c r="K201" s="2781">
        <f>I34</f>
        <v>0.79999999999999993</v>
      </c>
      <c r="L201" s="2781"/>
      <c r="M201" s="2781"/>
      <c r="N201" s="1714" t="s">
        <v>229</v>
      </c>
      <c r="O201" s="2781">
        <f>E17</f>
        <v>0</v>
      </c>
      <c r="P201" s="2781"/>
      <c r="Q201" s="2781"/>
      <c r="R201" s="2781"/>
      <c r="T201" s="1714" t="s">
        <v>198</v>
      </c>
      <c r="U201" s="2781">
        <v>1</v>
      </c>
      <c r="V201" s="2781"/>
      <c r="W201" s="1714" t="s">
        <v>199</v>
      </c>
      <c r="Y201" s="2781" t="s">
        <v>248</v>
      </c>
      <c r="Z201" s="2781"/>
      <c r="AA201" s="2781" t="s">
        <v>249</v>
      </c>
      <c r="AB201" s="2781"/>
      <c r="AC201" s="2781">
        <f>AA34</f>
        <v>0.79999999999999993</v>
      </c>
      <c r="AD201" s="2781"/>
      <c r="AE201" s="2781"/>
      <c r="AF201" s="1714" t="s">
        <v>229</v>
      </c>
      <c r="AG201" s="2781">
        <f>W17</f>
        <v>0</v>
      </c>
      <c r="AH201" s="2781"/>
      <c r="AI201" s="2781"/>
      <c r="AJ201" s="1714" t="s">
        <v>198</v>
      </c>
      <c r="AK201" s="2781">
        <v>1</v>
      </c>
      <c r="AL201" s="2781"/>
      <c r="AM201" s="1714" t="s">
        <v>199</v>
      </c>
      <c r="AO201" s="2781" t="s">
        <v>248</v>
      </c>
      <c r="AP201" s="2781"/>
      <c r="AQ201" s="2781" t="s">
        <v>249</v>
      </c>
      <c r="AR201" s="2781"/>
      <c r="AS201" s="2781">
        <f>AQ34</f>
        <v>0.79999999999999993</v>
      </c>
      <c r="AT201" s="2781"/>
      <c r="AU201" s="2781"/>
      <c r="AV201" s="1714" t="s">
        <v>229</v>
      </c>
      <c r="AW201" s="2781">
        <f>AM17</f>
        <v>0</v>
      </c>
      <c r="AX201" s="2781"/>
      <c r="AY201" s="2781"/>
      <c r="AZ201" s="2781"/>
      <c r="BA201" s="1714" t="s">
        <v>198</v>
      </c>
      <c r="BB201" s="2781">
        <v>1</v>
      </c>
      <c r="BC201" s="2781"/>
      <c r="BD201" s="1714" t="s">
        <v>199</v>
      </c>
      <c r="BF201" s="2781" t="s">
        <v>248</v>
      </c>
      <c r="BG201" s="2781"/>
      <c r="BH201" s="2781" t="s">
        <v>249</v>
      </c>
      <c r="BI201" s="2781"/>
      <c r="BJ201" s="2781">
        <f>BH34</f>
        <v>0.79999999999999993</v>
      </c>
      <c r="BK201" s="2781"/>
      <c r="BL201" s="2781"/>
      <c r="BM201" s="1714" t="s">
        <v>229</v>
      </c>
      <c r="BN201" s="2781">
        <f>BD17</f>
        <v>0</v>
      </c>
      <c r="BO201" s="2781"/>
      <c r="BP201" s="2781"/>
      <c r="BQ201" s="2781"/>
    </row>
    <row r="202" spans="2:69" s="1714" customFormat="1" ht="15.75" hidden="1" customHeight="1">
      <c r="B202" s="1714" t="s">
        <v>198</v>
      </c>
      <c r="C202" s="2781">
        <v>1.2</v>
      </c>
      <c r="D202" s="2781"/>
      <c r="E202" s="1714" t="s">
        <v>199</v>
      </c>
      <c r="G202" s="2781" t="s">
        <v>248</v>
      </c>
      <c r="H202" s="2781"/>
      <c r="I202" s="2781" t="s">
        <v>249</v>
      </c>
      <c r="J202" s="2781"/>
      <c r="K202" s="2781">
        <f>I35</f>
        <v>0.92</v>
      </c>
      <c r="L202" s="2781"/>
      <c r="M202" s="2781"/>
      <c r="N202" s="1714" t="s">
        <v>229</v>
      </c>
      <c r="O202" s="2781">
        <f>E19</f>
        <v>0</v>
      </c>
      <c r="P202" s="2781"/>
      <c r="Q202" s="2781"/>
      <c r="R202" s="2781"/>
      <c r="T202" s="1714" t="s">
        <v>198</v>
      </c>
      <c r="U202" s="2781">
        <v>1.2</v>
      </c>
      <c r="V202" s="2781"/>
      <c r="W202" s="1714" t="s">
        <v>199</v>
      </c>
      <c r="Y202" s="2781" t="s">
        <v>248</v>
      </c>
      <c r="Z202" s="2781"/>
      <c r="AA202" s="2781" t="s">
        <v>249</v>
      </c>
      <c r="AB202" s="2781"/>
      <c r="AC202" s="2781">
        <f>AA35</f>
        <v>0.92</v>
      </c>
      <c r="AD202" s="2781"/>
      <c r="AE202" s="2781"/>
      <c r="AF202" s="1714" t="s">
        <v>229</v>
      </c>
      <c r="AG202" s="2781">
        <f>W19</f>
        <v>0</v>
      </c>
      <c r="AH202" s="2781"/>
      <c r="AI202" s="2781"/>
      <c r="AJ202" s="1714" t="s">
        <v>198</v>
      </c>
      <c r="AK202" s="2781">
        <v>1.2</v>
      </c>
      <c r="AL202" s="2781"/>
      <c r="AM202" s="1714" t="s">
        <v>199</v>
      </c>
      <c r="AO202" s="2781" t="s">
        <v>248</v>
      </c>
      <c r="AP202" s="2781"/>
      <c r="AQ202" s="2781" t="s">
        <v>249</v>
      </c>
      <c r="AR202" s="2781"/>
      <c r="AS202" s="2781">
        <f>AQ35</f>
        <v>0.92</v>
      </c>
      <c r="AT202" s="2781"/>
      <c r="AU202" s="2781"/>
      <c r="AV202" s="1714" t="s">
        <v>229</v>
      </c>
      <c r="AW202" s="2781">
        <f>AM19</f>
        <v>0</v>
      </c>
      <c r="AX202" s="2781"/>
      <c r="AY202" s="2781"/>
      <c r="AZ202" s="2781"/>
      <c r="BA202" s="1714" t="s">
        <v>198</v>
      </c>
      <c r="BB202" s="2781">
        <v>1.2</v>
      </c>
      <c r="BC202" s="2781"/>
      <c r="BD202" s="1714" t="s">
        <v>199</v>
      </c>
      <c r="BF202" s="2781" t="s">
        <v>248</v>
      </c>
      <c r="BG202" s="2781"/>
      <c r="BH202" s="2781" t="s">
        <v>249</v>
      </c>
      <c r="BI202" s="2781"/>
      <c r="BJ202" s="2781">
        <f>BH35</f>
        <v>0.92</v>
      </c>
      <c r="BK202" s="2781"/>
      <c r="BL202" s="2781"/>
      <c r="BM202" s="1714" t="s">
        <v>229</v>
      </c>
      <c r="BN202" s="2781">
        <f>BD19</f>
        <v>0</v>
      </c>
      <c r="BO202" s="2781"/>
      <c r="BP202" s="2781"/>
      <c r="BQ202" s="2781"/>
    </row>
    <row r="203" spans="2:69" s="1714" customFormat="1" ht="15.75" hidden="1" customHeight="1">
      <c r="B203" s="1714" t="s">
        <v>198</v>
      </c>
      <c r="C203" s="2781">
        <v>1.5</v>
      </c>
      <c r="D203" s="2781"/>
      <c r="E203" s="1714" t="s">
        <v>199</v>
      </c>
      <c r="G203" s="2781" t="s">
        <v>248</v>
      </c>
      <c r="H203" s="2781"/>
      <c r="I203" s="2781" t="s">
        <v>249</v>
      </c>
      <c r="J203" s="2781"/>
      <c r="K203" s="2781">
        <f>I36</f>
        <v>0.98000000000000009</v>
      </c>
      <c r="L203" s="2781"/>
      <c r="M203" s="2781"/>
      <c r="N203" s="1714" t="s">
        <v>229</v>
      </c>
      <c r="O203" s="2781">
        <f>E20</f>
        <v>0</v>
      </c>
      <c r="P203" s="2781"/>
      <c r="Q203" s="2781"/>
      <c r="R203" s="2781"/>
      <c r="T203" s="1714" t="s">
        <v>198</v>
      </c>
      <c r="U203" s="2781">
        <v>1.5</v>
      </c>
      <c r="V203" s="2781"/>
      <c r="W203" s="1714" t="s">
        <v>199</v>
      </c>
      <c r="Y203" s="2781" t="s">
        <v>248</v>
      </c>
      <c r="Z203" s="2781"/>
      <c r="AA203" s="2781" t="s">
        <v>249</v>
      </c>
      <c r="AB203" s="2781"/>
      <c r="AC203" s="2781">
        <f>AA36</f>
        <v>0.98000000000000009</v>
      </c>
      <c r="AD203" s="2781"/>
      <c r="AE203" s="2781"/>
      <c r="AF203" s="1714" t="s">
        <v>229</v>
      </c>
      <c r="AG203" s="2781">
        <f>W20</f>
        <v>0</v>
      </c>
      <c r="AH203" s="2781"/>
      <c r="AI203" s="2781"/>
      <c r="AJ203" s="1714" t="s">
        <v>198</v>
      </c>
      <c r="AK203" s="2781">
        <v>1.5</v>
      </c>
      <c r="AL203" s="2781"/>
      <c r="AM203" s="1714" t="s">
        <v>199</v>
      </c>
      <c r="AO203" s="2781" t="s">
        <v>248</v>
      </c>
      <c r="AP203" s="2781"/>
      <c r="AQ203" s="2781" t="s">
        <v>249</v>
      </c>
      <c r="AR203" s="2781"/>
      <c r="AS203" s="2781">
        <f>AQ36</f>
        <v>0.98000000000000009</v>
      </c>
      <c r="AT203" s="2781"/>
      <c r="AU203" s="2781"/>
      <c r="AV203" s="1714" t="s">
        <v>229</v>
      </c>
      <c r="AW203" s="2781">
        <f>AM20</f>
        <v>0</v>
      </c>
      <c r="AX203" s="2781"/>
      <c r="AY203" s="2781"/>
      <c r="AZ203" s="2781"/>
      <c r="BA203" s="1714" t="s">
        <v>198</v>
      </c>
      <c r="BB203" s="2781">
        <v>1.5</v>
      </c>
      <c r="BC203" s="2781"/>
      <c r="BD203" s="1714" t="s">
        <v>199</v>
      </c>
      <c r="BF203" s="2781" t="s">
        <v>248</v>
      </c>
      <c r="BG203" s="2781"/>
      <c r="BH203" s="2781" t="s">
        <v>249</v>
      </c>
      <c r="BI203" s="2781"/>
      <c r="BJ203" s="2781">
        <f>BH36</f>
        <v>0.98000000000000009</v>
      </c>
      <c r="BK203" s="2781"/>
      <c r="BL203" s="2781"/>
      <c r="BM203" s="1714" t="s">
        <v>229</v>
      </c>
      <c r="BN203" s="2781">
        <f>BD20</f>
        <v>0</v>
      </c>
      <c r="BO203" s="2781"/>
      <c r="BP203" s="2781"/>
      <c r="BQ203" s="2781"/>
    </row>
    <row r="204" spans="2:69" ht="15.75" hidden="1" customHeight="1">
      <c r="B204" s="1712"/>
      <c r="C204" s="1712"/>
      <c r="D204" s="1712"/>
      <c r="E204" s="1712"/>
      <c r="F204" s="1712"/>
      <c r="G204" s="1712"/>
      <c r="H204" s="1712"/>
      <c r="I204" s="1712"/>
      <c r="J204" s="1712"/>
      <c r="K204" s="1712"/>
      <c r="L204" s="1712"/>
      <c r="M204" s="1712"/>
      <c r="N204" s="1712"/>
      <c r="O204" s="1712"/>
      <c r="P204" s="1712"/>
      <c r="Q204" s="1712"/>
      <c r="R204" s="1712"/>
      <c r="S204" s="1712"/>
      <c r="T204" s="1712"/>
      <c r="U204" s="1712"/>
      <c r="V204" s="1712"/>
      <c r="W204" s="1712"/>
      <c r="X204" s="1712"/>
      <c r="Y204" s="1712"/>
      <c r="Z204" s="1712"/>
      <c r="AA204" s="1712"/>
      <c r="AB204" s="1712"/>
      <c r="AC204" s="1712"/>
      <c r="AD204" s="1712"/>
      <c r="AE204" s="1712"/>
      <c r="AF204" s="1712"/>
      <c r="AG204" s="1712"/>
      <c r="AH204" s="1712"/>
      <c r="AI204" s="1712"/>
      <c r="AJ204" s="1712"/>
      <c r="AK204" s="1712"/>
      <c r="AL204" s="1712"/>
      <c r="AM204" s="1712"/>
      <c r="AN204" s="1712"/>
      <c r="AO204" s="1712"/>
      <c r="AP204" s="1712"/>
      <c r="AQ204" s="1712"/>
      <c r="AR204" s="1712"/>
      <c r="AS204" s="1712"/>
      <c r="AT204" s="1712"/>
      <c r="AU204" s="1712"/>
      <c r="AV204" s="1712"/>
      <c r="AW204" s="1712"/>
      <c r="AX204" s="1712"/>
      <c r="AY204" s="1712"/>
      <c r="AZ204" s="1712"/>
      <c r="BA204" s="1712"/>
      <c r="BB204" s="1712"/>
      <c r="BC204" s="1712"/>
      <c r="BD204" s="1712"/>
      <c r="BE204" s="1712"/>
      <c r="BF204" s="1712"/>
      <c r="BG204" s="1712"/>
      <c r="BH204" s="1712"/>
      <c r="BI204" s="1712"/>
      <c r="BJ204" s="1712"/>
      <c r="BK204" s="1712"/>
      <c r="BL204" s="1712"/>
      <c r="BM204" s="1712"/>
      <c r="BN204" s="1712"/>
      <c r="BO204" s="1712"/>
      <c r="BP204" s="1712"/>
      <c r="BQ204" s="1712"/>
    </row>
    <row r="205" spans="2:69" ht="15.75" hidden="1" customHeight="1">
      <c r="B205" s="1712"/>
      <c r="C205" s="1712"/>
      <c r="D205" s="1712"/>
      <c r="E205" s="1712"/>
      <c r="F205" s="1712"/>
      <c r="G205" s="1712"/>
      <c r="H205" s="1712"/>
      <c r="I205" s="1712"/>
      <c r="J205" s="1712"/>
      <c r="K205" s="1712"/>
      <c r="L205" s="1712"/>
      <c r="M205" s="1712"/>
      <c r="N205" s="1712"/>
      <c r="O205" s="2781" t="s">
        <v>250</v>
      </c>
      <c r="P205" s="2781"/>
      <c r="Q205" s="2781"/>
      <c r="R205" s="2781"/>
      <c r="S205" s="1719"/>
      <c r="T205" s="1712"/>
      <c r="U205" s="1712"/>
      <c r="V205" s="1712"/>
      <c r="W205" s="1712"/>
      <c r="X205" s="1712"/>
      <c r="Y205" s="1712"/>
      <c r="Z205" s="1712"/>
      <c r="AA205" s="1712"/>
      <c r="AB205" s="1712"/>
      <c r="AC205" s="1712"/>
      <c r="AD205" s="1712"/>
      <c r="AE205" s="1712"/>
      <c r="AF205" s="1712"/>
      <c r="AG205" s="2781" t="s">
        <v>250</v>
      </c>
      <c r="AH205" s="2781"/>
      <c r="AI205" s="2781"/>
      <c r="AJ205" s="1712"/>
      <c r="AK205" s="1712"/>
      <c r="AL205" s="1712"/>
      <c r="AM205" s="1712"/>
      <c r="AN205" s="1712"/>
      <c r="AO205" s="1712"/>
      <c r="AP205" s="1712"/>
      <c r="AQ205" s="1712"/>
      <c r="AR205" s="1712"/>
      <c r="AS205" s="1712"/>
      <c r="AT205" s="1712"/>
      <c r="AU205" s="1712"/>
      <c r="AV205" s="1712"/>
      <c r="AW205" s="2781" t="s">
        <v>250</v>
      </c>
      <c r="AX205" s="2781"/>
      <c r="AY205" s="2781"/>
      <c r="AZ205" s="2781"/>
      <c r="BA205" s="1712"/>
      <c r="BB205" s="1712"/>
      <c r="BC205" s="1712"/>
      <c r="BD205" s="1712"/>
      <c r="BE205" s="1712"/>
      <c r="BF205" s="1712"/>
      <c r="BG205" s="1712"/>
      <c r="BH205" s="1712"/>
      <c r="BI205" s="1712"/>
      <c r="BJ205" s="1712"/>
      <c r="BK205" s="1712"/>
      <c r="BL205" s="1712"/>
      <c r="BM205" s="1712"/>
      <c r="BN205" s="2781" t="s">
        <v>250</v>
      </c>
      <c r="BO205" s="2781"/>
      <c r="BP205" s="2781"/>
      <c r="BQ205" s="2781"/>
    </row>
    <row r="206" spans="2:69" ht="15.75" hidden="1" customHeight="1">
      <c r="B206" s="1712"/>
      <c r="C206" s="1712"/>
      <c r="D206" s="1712"/>
      <c r="E206" s="1712"/>
      <c r="F206" s="1712"/>
      <c r="G206" s="1712"/>
      <c r="H206" s="1712"/>
      <c r="I206" s="1712"/>
      <c r="J206" s="1712"/>
      <c r="K206" s="1712"/>
      <c r="L206" s="1712"/>
      <c r="M206" s="1712"/>
      <c r="N206" s="1712"/>
      <c r="O206" s="1719"/>
      <c r="P206" s="1719"/>
      <c r="Q206" s="1719"/>
      <c r="R206" s="1719"/>
      <c r="S206" s="1719"/>
      <c r="T206" s="1712"/>
      <c r="U206" s="1712"/>
      <c r="V206" s="1712"/>
      <c r="W206" s="1712"/>
      <c r="X206" s="1712"/>
      <c r="Y206" s="1712"/>
      <c r="Z206" s="1712"/>
      <c r="AA206" s="1712"/>
      <c r="AB206" s="1712"/>
      <c r="AC206" s="1712"/>
      <c r="AD206" s="1712"/>
      <c r="AE206" s="1712"/>
      <c r="AF206" s="1712"/>
      <c r="AG206" s="1719"/>
      <c r="AH206" s="1719"/>
      <c r="AI206" s="1719"/>
      <c r="AJ206" s="1712"/>
      <c r="AK206" s="1712"/>
      <c r="AL206" s="1712"/>
      <c r="AM206" s="1712"/>
      <c r="AN206" s="1712"/>
      <c r="AO206" s="1712"/>
      <c r="AP206" s="1712"/>
      <c r="AQ206" s="1712"/>
      <c r="AR206" s="1712"/>
      <c r="AS206" s="1712"/>
      <c r="AT206" s="1712"/>
      <c r="AU206" s="1712"/>
      <c r="AV206" s="1712"/>
      <c r="AW206" s="1719"/>
      <c r="AX206" s="1719"/>
      <c r="AY206" s="1719"/>
      <c r="AZ206" s="1719"/>
      <c r="BA206" s="1712"/>
      <c r="BB206" s="1712"/>
      <c r="BC206" s="1712"/>
      <c r="BD206" s="1712"/>
      <c r="BE206" s="1712"/>
      <c r="BF206" s="1712"/>
      <c r="BG206" s="1712"/>
      <c r="BH206" s="1712"/>
      <c r="BI206" s="1712"/>
      <c r="BJ206" s="1712"/>
      <c r="BK206" s="1712"/>
      <c r="BL206" s="1712"/>
      <c r="BM206" s="1712"/>
      <c r="BN206" s="1719"/>
      <c r="BO206" s="1719"/>
      <c r="BP206" s="1719"/>
      <c r="BQ206" s="1719"/>
    </row>
    <row r="207" spans="2:69" s="1714" customFormat="1" ht="15.75" hidden="1" customHeight="1">
      <c r="B207" s="1714" t="s">
        <v>256</v>
      </c>
      <c r="T207" s="1714" t="s">
        <v>256</v>
      </c>
      <c r="AJ207" s="1714" t="s">
        <v>256</v>
      </c>
      <c r="BA207" s="1714" t="s">
        <v>256</v>
      </c>
    </row>
    <row r="208" spans="2:69" s="1714" customFormat="1" ht="15.75" hidden="1" customHeight="1">
      <c r="E208" s="1714" t="s">
        <v>257</v>
      </c>
      <c r="H208" s="1714" t="s">
        <v>258</v>
      </c>
      <c r="W208" s="1714" t="s">
        <v>257</v>
      </c>
      <c r="Z208" s="1714" t="s">
        <v>258</v>
      </c>
      <c r="AM208" s="1714" t="s">
        <v>257</v>
      </c>
      <c r="AP208" s="1714" t="s">
        <v>258</v>
      </c>
      <c r="BD208" s="1714" t="s">
        <v>257</v>
      </c>
      <c r="BG208" s="1714" t="s">
        <v>258</v>
      </c>
    </row>
    <row r="209" spans="2:69" s="1714" customFormat="1" ht="15.75" hidden="1" customHeight="1">
      <c r="B209" s="1714" t="s">
        <v>259</v>
      </c>
      <c r="F209" s="2781">
        <f>'DADOS ÁREA 1'!D67</f>
        <v>0</v>
      </c>
      <c r="G209" s="2781"/>
      <c r="H209" s="2781"/>
      <c r="I209" s="1714" t="s">
        <v>199</v>
      </c>
      <c r="T209" s="1714" t="s">
        <v>259</v>
      </c>
      <c r="X209" s="2781">
        <f>'DADOS ÁREA 1'!U67</f>
        <v>0</v>
      </c>
      <c r="Y209" s="2781"/>
      <c r="Z209" s="2781"/>
      <c r="AA209" s="1714" t="s">
        <v>199</v>
      </c>
      <c r="AJ209" s="1714" t="s">
        <v>259</v>
      </c>
      <c r="AN209" s="2781">
        <f>'DADOS ÁREA 1'!AL67</f>
        <v>0</v>
      </c>
      <c r="AO209" s="2781"/>
      <c r="AP209" s="2781"/>
      <c r="AQ209" s="1714" t="s">
        <v>199</v>
      </c>
      <c r="BA209" s="1714" t="s">
        <v>259</v>
      </c>
      <c r="BE209" s="2781">
        <f>'DADOS ÁREA 1'!BC67</f>
        <v>0</v>
      </c>
      <c r="BF209" s="2781"/>
      <c r="BG209" s="2781"/>
      <c r="BH209" s="1714" t="s">
        <v>199</v>
      </c>
    </row>
    <row r="210" spans="2:69" s="1714" customFormat="1" ht="15.75" hidden="1" customHeight="1"/>
    <row r="211" spans="2:69" s="1714" customFormat="1" ht="15.75" hidden="1" customHeight="1">
      <c r="B211" s="1714" t="s">
        <v>260</v>
      </c>
      <c r="T211" s="1714" t="s">
        <v>260</v>
      </c>
      <c r="AJ211" s="1714" t="s">
        <v>260</v>
      </c>
      <c r="BA211" s="1714" t="s">
        <v>260</v>
      </c>
    </row>
    <row r="212" spans="2:69" s="1714" customFormat="1" ht="15.75" hidden="1" customHeight="1">
      <c r="E212" s="1714" t="s">
        <v>261</v>
      </c>
      <c r="W212" s="1714" t="s">
        <v>261</v>
      </c>
      <c r="AM212" s="1714" t="s">
        <v>261</v>
      </c>
      <c r="BD212" s="1714" t="s">
        <v>261</v>
      </c>
    </row>
    <row r="213" spans="2:69" s="1714" customFormat="1" ht="15.75" hidden="1" customHeight="1">
      <c r="B213" s="1714" t="s">
        <v>259</v>
      </c>
      <c r="F213" s="2781">
        <f>'DADOS ÁREA 1'!D68</f>
        <v>0</v>
      </c>
      <c r="G213" s="2781"/>
      <c r="H213" s="2781"/>
      <c r="I213" s="1714" t="s">
        <v>199</v>
      </c>
      <c r="T213" s="1714" t="s">
        <v>259</v>
      </c>
      <c r="X213" s="2781">
        <f>'DADOS ÁREA 1'!U68</f>
        <v>0</v>
      </c>
      <c r="Y213" s="2781"/>
      <c r="Z213" s="2781"/>
      <c r="AA213" s="1714" t="s">
        <v>199</v>
      </c>
      <c r="AJ213" s="1714" t="s">
        <v>259</v>
      </c>
      <c r="AN213" s="2781">
        <f>'DADOS ÁREA 1'!AL68</f>
        <v>0</v>
      </c>
      <c r="AO213" s="2781"/>
      <c r="AP213" s="2781"/>
      <c r="AQ213" s="1714" t="s">
        <v>199</v>
      </c>
      <c r="BA213" s="1714" t="s">
        <v>259</v>
      </c>
      <c r="BE213" s="2781">
        <f>'DADOS ÁREA 1'!BC68</f>
        <v>0</v>
      </c>
      <c r="BF213" s="2781"/>
      <c r="BG213" s="2781"/>
      <c r="BH213" s="1714" t="s">
        <v>199</v>
      </c>
    </row>
    <row r="214" spans="2:69">
      <c r="B214" s="1712"/>
      <c r="C214" s="1712"/>
      <c r="D214" s="1712"/>
      <c r="E214" s="1712"/>
      <c r="F214" s="1712"/>
      <c r="G214" s="1712"/>
      <c r="H214" s="1712"/>
      <c r="I214" s="1712"/>
      <c r="J214" s="1712"/>
      <c r="K214" s="1712"/>
      <c r="L214" s="1712"/>
      <c r="M214" s="1712"/>
      <c r="N214" s="1712"/>
      <c r="O214" s="1719"/>
      <c r="P214" s="1719"/>
      <c r="Q214" s="1719"/>
      <c r="R214" s="1719"/>
      <c r="S214" s="1719"/>
      <c r="T214" s="1712"/>
      <c r="U214" s="1712"/>
      <c r="V214" s="1712"/>
      <c r="W214" s="1712"/>
      <c r="X214" s="1712"/>
      <c r="Y214" s="1712"/>
      <c r="Z214" s="1712"/>
      <c r="AA214" s="1712"/>
      <c r="AB214" s="1712"/>
      <c r="AC214" s="1712"/>
      <c r="AD214" s="1712"/>
      <c r="AE214" s="1712"/>
      <c r="AF214" s="1712"/>
      <c r="AG214" s="1719"/>
      <c r="AH214" s="1719"/>
      <c r="AI214" s="1719"/>
      <c r="AJ214" s="1712"/>
      <c r="AK214" s="1712"/>
      <c r="AL214" s="1712"/>
      <c r="AM214" s="1712"/>
      <c r="AN214" s="1712"/>
      <c r="AO214" s="1712"/>
      <c r="AP214" s="1712"/>
      <c r="AQ214" s="1712"/>
      <c r="AR214" s="1712"/>
      <c r="AS214" s="1712"/>
      <c r="AT214" s="1712"/>
      <c r="AU214" s="1712"/>
      <c r="AV214" s="1712"/>
      <c r="AW214" s="1719"/>
      <c r="AX214" s="1719"/>
      <c r="AY214" s="1719"/>
      <c r="AZ214" s="1719"/>
      <c r="BA214" s="1712"/>
      <c r="BB214" s="1712"/>
      <c r="BC214" s="1712"/>
      <c r="BD214" s="1712"/>
      <c r="BE214" s="1712"/>
      <c r="BF214" s="1712"/>
      <c r="BG214" s="1712"/>
      <c r="BH214" s="1712"/>
      <c r="BI214" s="1712"/>
      <c r="BJ214" s="1712"/>
      <c r="BK214" s="1712"/>
      <c r="BL214" s="1712"/>
      <c r="BM214" s="1712"/>
      <c r="BN214" s="1719"/>
      <c r="BO214" s="1719"/>
      <c r="BP214" s="1719"/>
      <c r="BQ214" s="1719"/>
    </row>
    <row r="215" spans="2:69">
      <c r="B215" s="1712"/>
      <c r="C215" s="1712"/>
      <c r="D215" s="1712"/>
      <c r="E215" s="1712"/>
      <c r="F215" s="1712"/>
      <c r="G215" s="1712"/>
      <c r="H215" s="1712"/>
      <c r="I215" s="1712"/>
      <c r="J215" s="1712"/>
      <c r="K215" s="1712"/>
      <c r="L215" s="1712"/>
      <c r="M215" s="1712"/>
      <c r="N215" s="1712"/>
      <c r="O215" s="1719"/>
      <c r="P215" s="1719"/>
      <c r="Q215" s="1719"/>
      <c r="R215" s="1719"/>
      <c r="S215" s="1719"/>
      <c r="T215" s="1712"/>
      <c r="U215" s="1712"/>
      <c r="V215" s="1712"/>
      <c r="W215" s="1712"/>
      <c r="X215" s="1712"/>
      <c r="Y215" s="1712"/>
      <c r="Z215" s="1712"/>
      <c r="AA215" s="1712"/>
      <c r="AB215" s="1712"/>
      <c r="AC215" s="1712"/>
      <c r="AD215" s="1712"/>
      <c r="AE215" s="1712"/>
      <c r="AF215" s="1712"/>
      <c r="AG215" s="1719"/>
      <c r="AH215" s="1719"/>
      <c r="AI215" s="1719"/>
      <c r="AJ215" s="1712"/>
      <c r="AK215" s="1712"/>
      <c r="AL215" s="1712"/>
      <c r="AM215" s="1712"/>
      <c r="AN215" s="1712"/>
      <c r="AO215" s="1712"/>
      <c r="AP215" s="1712"/>
      <c r="AQ215" s="1712"/>
      <c r="AR215" s="1712"/>
      <c r="AS215" s="1712"/>
      <c r="AT215" s="1712"/>
      <c r="AU215" s="1712"/>
      <c r="AV215" s="1712"/>
      <c r="AW215" s="1719"/>
      <c r="AX215" s="1719"/>
      <c r="AY215" s="1719"/>
      <c r="AZ215" s="1719"/>
      <c r="BA215" s="1712"/>
      <c r="BB215" s="1712"/>
      <c r="BC215" s="1712"/>
      <c r="BD215" s="1712"/>
      <c r="BE215" s="1712"/>
      <c r="BF215" s="1712"/>
      <c r="BG215" s="1712"/>
      <c r="BH215" s="1712"/>
      <c r="BI215" s="1712"/>
      <c r="BJ215" s="1712"/>
      <c r="BK215" s="1712"/>
      <c r="BL215" s="1712"/>
      <c r="BM215" s="1712"/>
      <c r="BN215" s="1719"/>
      <c r="BO215" s="1719"/>
      <c r="BP215" s="1719"/>
      <c r="BQ215" s="1719"/>
    </row>
    <row r="216" spans="2:69">
      <c r="B216" s="1720"/>
      <c r="C216" s="1720"/>
      <c r="D216" s="1720"/>
      <c r="E216" s="1720"/>
      <c r="F216" s="1720"/>
      <c r="G216" s="1720"/>
      <c r="H216" s="1720"/>
      <c r="I216" s="1720"/>
      <c r="J216" s="1720"/>
      <c r="K216" s="1720"/>
      <c r="L216" s="1720"/>
      <c r="M216" s="1720"/>
      <c r="N216" s="1727"/>
      <c r="O216" s="1727"/>
      <c r="P216" s="1727"/>
      <c r="Q216" s="1727"/>
      <c r="R216" s="1727"/>
      <c r="S216" s="1727"/>
      <c r="T216" s="1720"/>
      <c r="U216" s="1720"/>
      <c r="V216" s="1720"/>
      <c r="W216" s="1720"/>
      <c r="X216" s="1720"/>
      <c r="Y216" s="1720"/>
      <c r="Z216" s="1720"/>
      <c r="AA216" s="1720"/>
      <c r="AB216" s="1720"/>
      <c r="AC216" s="1720"/>
      <c r="AD216" s="1720"/>
      <c r="AE216" s="1720"/>
      <c r="AF216" s="1727"/>
      <c r="AG216" s="1727"/>
      <c r="AH216" s="1727"/>
      <c r="AI216" s="1727"/>
      <c r="AJ216" s="1720"/>
      <c r="AK216" s="1720"/>
      <c r="AL216" s="1720"/>
      <c r="AM216" s="1720"/>
      <c r="AN216" s="1720"/>
      <c r="AO216" s="1720"/>
      <c r="AP216" s="1720"/>
      <c r="AQ216" s="1720"/>
      <c r="AR216" s="1720"/>
      <c r="AS216" s="1720"/>
      <c r="AT216" s="1720"/>
      <c r="AU216" s="1720"/>
      <c r="AV216" s="1727"/>
      <c r="AW216" s="1727"/>
      <c r="AX216" s="1727"/>
      <c r="AY216" s="1727"/>
      <c r="AZ216" s="1727"/>
      <c r="BA216" s="1720"/>
      <c r="BB216" s="1720"/>
      <c r="BC216" s="1720"/>
      <c r="BD216" s="1720"/>
      <c r="BE216" s="1720"/>
      <c r="BF216" s="1720"/>
      <c r="BG216" s="1720"/>
      <c r="BH216" s="1720"/>
      <c r="BI216" s="1720"/>
      <c r="BJ216" s="1720"/>
      <c r="BK216" s="1720"/>
      <c r="BL216" s="1720"/>
      <c r="BM216" s="1727"/>
      <c r="BN216" s="1727"/>
      <c r="BO216" s="1727"/>
      <c r="BP216" s="1727"/>
      <c r="BQ216" s="1727"/>
    </row>
    <row r="217" spans="2:69">
      <c r="B217" s="1715"/>
      <c r="C217" s="1733"/>
      <c r="D217" s="1733"/>
      <c r="E217" s="1712"/>
      <c r="F217" s="1712"/>
      <c r="G217" s="1712"/>
      <c r="H217" s="1712"/>
      <c r="I217" s="1712"/>
      <c r="J217" s="1712"/>
      <c r="K217" s="1715"/>
      <c r="L217" s="1721"/>
      <c r="M217" s="1721"/>
      <c r="N217" s="1721"/>
      <c r="O217" s="1712"/>
      <c r="P217" s="1727"/>
      <c r="Q217" s="1727"/>
      <c r="R217" s="1727"/>
      <c r="S217" s="1727"/>
      <c r="T217" s="1715"/>
      <c r="U217" s="1733"/>
      <c r="V217" s="1733"/>
      <c r="W217" s="1712"/>
      <c r="X217" s="1712"/>
      <c r="Y217" s="1712"/>
      <c r="Z217" s="1712"/>
      <c r="AA217" s="1712"/>
      <c r="AB217" s="1712"/>
      <c r="AC217" s="1715"/>
      <c r="AD217" s="1721"/>
      <c r="AE217" s="1721"/>
      <c r="AF217" s="1721"/>
      <c r="AG217" s="1712"/>
      <c r="AH217" s="1727"/>
      <c r="AI217" s="1727"/>
      <c r="AJ217" s="1715"/>
      <c r="AK217" s="1733"/>
      <c r="AL217" s="1733"/>
      <c r="AM217" s="1712"/>
      <c r="AN217" s="1712"/>
      <c r="AO217" s="1712"/>
      <c r="AP217" s="1712"/>
      <c r="AQ217" s="1712"/>
      <c r="AR217" s="1712"/>
      <c r="AS217" s="1715"/>
      <c r="AT217" s="1721"/>
      <c r="AU217" s="1721"/>
      <c r="AV217" s="1721"/>
      <c r="AW217" s="1712"/>
      <c r="AX217" s="1727"/>
      <c r="AY217" s="1727"/>
      <c r="AZ217" s="1727"/>
      <c r="BA217" s="1715"/>
      <c r="BB217" s="1733"/>
      <c r="BC217" s="1733"/>
      <c r="BD217" s="1712"/>
      <c r="BE217" s="1712"/>
      <c r="BF217" s="1712"/>
      <c r="BG217" s="1712"/>
      <c r="BH217" s="1712"/>
      <c r="BI217" s="1712"/>
      <c r="BJ217" s="1715"/>
      <c r="BK217" s="1721"/>
      <c r="BL217" s="1721"/>
      <c r="BM217" s="1721"/>
      <c r="BN217" s="1712"/>
      <c r="BO217" s="1727"/>
      <c r="BP217" s="1727"/>
      <c r="BQ217" s="1727"/>
    </row>
    <row r="218" spans="2:69">
      <c r="B218" s="1715"/>
      <c r="C218" s="1733"/>
      <c r="D218" s="1733"/>
      <c r="E218" s="1712"/>
      <c r="F218" s="1712"/>
      <c r="G218" s="1712"/>
      <c r="H218" s="1712"/>
      <c r="I218" s="1712"/>
      <c r="J218" s="1712"/>
      <c r="K218" s="1715"/>
      <c r="L218" s="1733"/>
      <c r="M218" s="1733"/>
      <c r="N218" s="1733"/>
      <c r="O218" s="1712"/>
      <c r="P218" s="1727"/>
      <c r="Q218" s="1727"/>
      <c r="R218" s="1727"/>
      <c r="S218" s="1727"/>
      <c r="T218" s="1715"/>
      <c r="U218" s="1733"/>
      <c r="V218" s="1733"/>
      <c r="W218" s="1712"/>
      <c r="X218" s="1712"/>
      <c r="Y218" s="1712"/>
      <c r="Z218" s="1712"/>
      <c r="AA218" s="1712"/>
      <c r="AB218" s="1712"/>
      <c r="AC218" s="1715"/>
      <c r="AD218" s="1733"/>
      <c r="AE218" s="1733"/>
      <c r="AF218" s="1733"/>
      <c r="AG218" s="1712"/>
      <c r="AH218" s="1727"/>
      <c r="AI218" s="1727"/>
      <c r="AJ218" s="1715"/>
      <c r="AK218" s="1733"/>
      <c r="AL218" s="1733"/>
      <c r="AM218" s="1712"/>
      <c r="AN218" s="1712"/>
      <c r="AO218" s="1712"/>
      <c r="AP218" s="1712"/>
      <c r="AQ218" s="1712"/>
      <c r="AR218" s="1712"/>
      <c r="AS218" s="1715"/>
      <c r="AT218" s="1733"/>
      <c r="AU218" s="1733"/>
      <c r="AV218" s="1733"/>
      <c r="AW218" s="1712"/>
      <c r="AX218" s="1727"/>
      <c r="AY218" s="1727"/>
      <c r="AZ218" s="1727"/>
      <c r="BA218" s="1715"/>
      <c r="BB218" s="1733"/>
      <c r="BC218" s="1733"/>
      <c r="BD218" s="1712"/>
      <c r="BE218" s="1712"/>
      <c r="BF218" s="1712"/>
      <c r="BG218" s="1712"/>
      <c r="BH218" s="1712"/>
      <c r="BI218" s="1712"/>
      <c r="BJ218" s="1715"/>
      <c r="BK218" s="1733"/>
      <c r="BL218" s="1733"/>
      <c r="BM218" s="1733"/>
      <c r="BN218" s="1712"/>
      <c r="BO218" s="1727"/>
      <c r="BP218" s="1727"/>
      <c r="BQ218" s="1727"/>
    </row>
    <row r="219" spans="2:69">
      <c r="B219" s="1715"/>
      <c r="C219" s="1721"/>
      <c r="D219" s="1721"/>
      <c r="E219" s="1712"/>
      <c r="F219" s="1712"/>
      <c r="G219" s="1712"/>
      <c r="H219" s="1712"/>
      <c r="I219" s="1712"/>
      <c r="J219" s="1715"/>
      <c r="K219" s="1715"/>
      <c r="L219" s="1715"/>
      <c r="M219" s="1715"/>
      <c r="N219" s="1712"/>
      <c r="O219" s="1727"/>
      <c r="P219" s="1727"/>
      <c r="Q219" s="1727"/>
      <c r="R219" s="1727"/>
      <c r="S219" s="1727"/>
      <c r="T219" s="1715"/>
      <c r="U219" s="1721"/>
      <c r="V219" s="1721"/>
      <c r="W219" s="1712"/>
      <c r="X219" s="1712"/>
      <c r="Y219" s="1712"/>
      <c r="Z219" s="1712"/>
      <c r="AA219" s="1712"/>
      <c r="AB219" s="1715"/>
      <c r="AC219" s="1715"/>
      <c r="AD219" s="1715"/>
      <c r="AE219" s="1715"/>
      <c r="AF219" s="1712"/>
      <c r="AG219" s="1727"/>
      <c r="AH219" s="1727"/>
      <c r="AI219" s="1727"/>
      <c r="AJ219" s="1715"/>
      <c r="AK219" s="1721"/>
      <c r="AL219" s="1721"/>
      <c r="AM219" s="1712"/>
      <c r="AN219" s="1712"/>
      <c r="AO219" s="1712"/>
      <c r="AP219" s="1712"/>
      <c r="AQ219" s="1712"/>
      <c r="AR219" s="1715"/>
      <c r="AS219" s="1715"/>
      <c r="AT219" s="1715"/>
      <c r="AU219" s="1715"/>
      <c r="AV219" s="1712"/>
      <c r="AW219" s="1727"/>
      <c r="AX219" s="1727"/>
      <c r="AY219" s="1727"/>
      <c r="AZ219" s="1727"/>
      <c r="BA219" s="1715"/>
      <c r="BB219" s="1721"/>
      <c r="BC219" s="1721"/>
      <c r="BD219" s="1712"/>
      <c r="BE219" s="1712"/>
      <c r="BF219" s="1712"/>
      <c r="BG219" s="1712"/>
      <c r="BH219" s="1712"/>
      <c r="BI219" s="1715"/>
      <c r="BJ219" s="1715"/>
      <c r="BK219" s="1715"/>
      <c r="BL219" s="1715"/>
      <c r="BM219" s="1712"/>
      <c r="BN219" s="1727"/>
      <c r="BO219" s="1727"/>
      <c r="BP219" s="1727"/>
      <c r="BQ219" s="1727"/>
    </row>
    <row r="220" spans="2:69">
      <c r="B220" s="1715"/>
      <c r="C220" s="1721"/>
      <c r="D220" s="1721"/>
      <c r="E220" s="1712"/>
      <c r="F220" s="1712"/>
      <c r="G220" s="1712"/>
      <c r="H220" s="1712"/>
      <c r="I220" s="1712"/>
      <c r="J220" s="1712"/>
      <c r="K220" s="1712"/>
      <c r="L220" s="1712"/>
      <c r="M220" s="1712"/>
      <c r="N220" s="1712"/>
      <c r="O220" s="1727"/>
      <c r="P220" s="1727"/>
      <c r="Q220" s="1727"/>
      <c r="R220" s="1727"/>
      <c r="S220" s="1727"/>
      <c r="T220" s="1715"/>
      <c r="U220" s="1721"/>
      <c r="V220" s="1721"/>
      <c r="W220" s="1712"/>
      <c r="X220" s="1712"/>
      <c r="Y220" s="1712"/>
      <c r="Z220" s="1712"/>
      <c r="AA220" s="1712"/>
      <c r="AB220" s="1712"/>
      <c r="AC220" s="1712"/>
      <c r="AD220" s="1712"/>
      <c r="AE220" s="1712"/>
      <c r="AF220" s="1712"/>
      <c r="AG220" s="1727"/>
      <c r="AH220" s="1727"/>
      <c r="AI220" s="1727"/>
      <c r="AJ220" s="1715"/>
      <c r="AK220" s="1721"/>
      <c r="AL220" s="1721"/>
      <c r="AM220" s="1712"/>
      <c r="AN220" s="1712"/>
      <c r="AO220" s="1712"/>
      <c r="AP220" s="1712"/>
      <c r="AQ220" s="1712"/>
      <c r="AR220" s="1712"/>
      <c r="AS220" s="1712"/>
      <c r="AT220" s="1712"/>
      <c r="AU220" s="1712"/>
      <c r="AV220" s="1712"/>
      <c r="AW220" s="1727"/>
      <c r="AX220" s="1727"/>
      <c r="AY220" s="1727"/>
      <c r="AZ220" s="1727"/>
      <c r="BA220" s="1715"/>
      <c r="BB220" s="1721"/>
      <c r="BC220" s="1721"/>
      <c r="BD220" s="1712"/>
      <c r="BE220" s="1712"/>
      <c r="BF220" s="1712"/>
      <c r="BG220" s="1712"/>
      <c r="BH220" s="1712"/>
      <c r="BI220" s="1712"/>
      <c r="BJ220" s="1712"/>
      <c r="BK220" s="1712"/>
      <c r="BL220" s="1712"/>
      <c r="BM220" s="1712"/>
      <c r="BN220" s="1727"/>
      <c r="BO220" s="1727"/>
      <c r="BP220" s="1727"/>
      <c r="BQ220" s="1727"/>
    </row>
    <row r="221" spans="2:69">
      <c r="B221" s="1727"/>
      <c r="C221" s="1727"/>
      <c r="D221" s="1727"/>
      <c r="E221" s="1727"/>
      <c r="F221" s="1727"/>
      <c r="G221" s="1727"/>
      <c r="H221" s="1727"/>
      <c r="I221" s="1727"/>
      <c r="J221" s="1727"/>
      <c r="K221" s="1727"/>
      <c r="L221" s="1727"/>
      <c r="M221" s="1727"/>
      <c r="N221" s="1727"/>
      <c r="O221" s="1727"/>
      <c r="P221" s="1727"/>
      <c r="Q221" s="1727"/>
      <c r="R221" s="1727"/>
      <c r="S221" s="1727"/>
      <c r="T221" s="1727"/>
      <c r="U221" s="1727"/>
      <c r="V221" s="1727"/>
      <c r="W221" s="1727"/>
      <c r="X221" s="1727"/>
      <c r="Y221" s="1727"/>
      <c r="Z221" s="1727"/>
      <c r="AA221" s="1727"/>
      <c r="AB221" s="1727"/>
      <c r="AC221" s="1727"/>
      <c r="AD221" s="1727"/>
      <c r="AE221" s="1727"/>
      <c r="AF221" s="1727"/>
      <c r="AG221" s="1727"/>
      <c r="AH221" s="1727"/>
      <c r="AI221" s="1727"/>
      <c r="AJ221" s="1727"/>
      <c r="AK221" s="1727"/>
      <c r="AL221" s="1727"/>
      <c r="AM221" s="1727"/>
      <c r="AN221" s="1727"/>
      <c r="AO221" s="1727"/>
      <c r="AP221" s="1727"/>
      <c r="AQ221" s="1727"/>
      <c r="AR221" s="1727"/>
      <c r="AS221" s="1727"/>
      <c r="AT221" s="1727"/>
      <c r="AU221" s="1727"/>
      <c r="AV221" s="1727"/>
      <c r="AW221" s="1727"/>
      <c r="AX221" s="1727"/>
      <c r="AY221" s="1727"/>
      <c r="AZ221" s="1727"/>
      <c r="BA221" s="1727"/>
      <c r="BB221" s="1727"/>
      <c r="BC221" s="1727"/>
      <c r="BD221" s="1727"/>
      <c r="BE221" s="1727"/>
      <c r="BF221" s="1727"/>
      <c r="BG221" s="1727"/>
      <c r="BH221" s="1727"/>
      <c r="BI221" s="1727"/>
      <c r="BJ221" s="1727"/>
      <c r="BK221" s="1727"/>
      <c r="BL221" s="1727"/>
      <c r="BM221" s="1727"/>
      <c r="BN221" s="1727"/>
      <c r="BO221" s="1727"/>
      <c r="BP221" s="1727"/>
      <c r="BQ221" s="1727"/>
    </row>
    <row r="222" spans="2:69">
      <c r="B222" s="1727"/>
      <c r="C222" s="1727"/>
      <c r="D222" s="1727"/>
      <c r="E222" s="1727"/>
      <c r="F222" s="1727"/>
      <c r="G222" s="1727"/>
      <c r="H222" s="1727"/>
      <c r="I222" s="1727"/>
      <c r="J222" s="1727"/>
      <c r="K222" s="1727"/>
      <c r="L222" s="1727"/>
      <c r="M222" s="1727"/>
      <c r="N222" s="1727"/>
      <c r="O222" s="1727"/>
      <c r="P222" s="1727"/>
      <c r="Q222" s="1727"/>
      <c r="R222" s="1727"/>
      <c r="S222" s="1727"/>
      <c r="T222" s="1727"/>
      <c r="U222" s="1727"/>
      <c r="V222" s="1727"/>
      <c r="W222" s="1727"/>
      <c r="X222" s="1727"/>
      <c r="Y222" s="1727"/>
      <c r="Z222" s="1727"/>
      <c r="AA222" s="1727"/>
      <c r="AB222" s="1727"/>
      <c r="AC222" s="1727"/>
      <c r="AD222" s="1727"/>
      <c r="AE222" s="1727"/>
      <c r="AF222" s="1727"/>
      <c r="AG222" s="1727"/>
      <c r="AH222" s="1727"/>
      <c r="AI222" s="1727"/>
      <c r="AJ222" s="1727"/>
      <c r="AK222" s="1727"/>
      <c r="AL222" s="1727"/>
      <c r="AM222" s="1727"/>
      <c r="AN222" s="1727"/>
      <c r="AO222" s="1727"/>
      <c r="AP222" s="1727"/>
      <c r="AQ222" s="1727"/>
      <c r="AR222" s="1727"/>
      <c r="AS222" s="1727"/>
      <c r="AT222" s="1727"/>
      <c r="AU222" s="1727"/>
      <c r="AV222" s="1727"/>
      <c r="AW222" s="1727"/>
      <c r="AX222" s="1727"/>
      <c r="AY222" s="1727"/>
      <c r="AZ222" s="1727"/>
      <c r="BA222" s="1727"/>
      <c r="BB222" s="1727"/>
      <c r="BC222" s="1727"/>
      <c r="BD222" s="1727"/>
      <c r="BE222" s="1727"/>
      <c r="BF222" s="1727"/>
      <c r="BG222" s="1727"/>
      <c r="BH222" s="1727"/>
      <c r="BI222" s="1727"/>
      <c r="BJ222" s="1727"/>
      <c r="BK222" s="1727"/>
      <c r="BL222" s="1727"/>
      <c r="BM222" s="1727"/>
      <c r="BN222" s="1727"/>
      <c r="BO222" s="1727"/>
      <c r="BP222" s="1727"/>
      <c r="BQ222" s="1727"/>
    </row>
    <row r="223" spans="2:69">
      <c r="B223" s="1727"/>
      <c r="C223" s="1727"/>
      <c r="D223" s="1727"/>
      <c r="E223" s="1727"/>
      <c r="F223" s="1727"/>
      <c r="G223" s="1727"/>
      <c r="H223" s="1727"/>
      <c r="I223" s="1727"/>
      <c r="J223" s="1727"/>
      <c r="K223" s="1727"/>
      <c r="L223" s="1727"/>
      <c r="M223" s="1727"/>
      <c r="N223" s="1727"/>
      <c r="O223" s="1727"/>
      <c r="P223" s="1727"/>
      <c r="Q223" s="1727"/>
      <c r="R223" s="1727"/>
      <c r="S223" s="1727"/>
      <c r="T223" s="1727"/>
      <c r="U223" s="1727"/>
      <c r="V223" s="1727"/>
      <c r="W223" s="1727"/>
      <c r="X223" s="1727"/>
      <c r="Y223" s="1727"/>
      <c r="Z223" s="1727"/>
      <c r="AA223" s="1727"/>
      <c r="AB223" s="1727"/>
      <c r="AC223" s="1727"/>
      <c r="AD223" s="1727"/>
      <c r="AE223" s="1727"/>
      <c r="AF223" s="1727"/>
      <c r="AG223" s="1727"/>
      <c r="AH223" s="1727"/>
      <c r="AI223" s="1727"/>
      <c r="AJ223" s="1727"/>
      <c r="AK223" s="1727"/>
      <c r="AL223" s="1727"/>
      <c r="AM223" s="1727"/>
      <c r="AN223" s="1727"/>
      <c r="AO223" s="1727"/>
      <c r="AP223" s="1727"/>
      <c r="AQ223" s="1727"/>
      <c r="AR223" s="1727"/>
      <c r="AS223" s="1727"/>
      <c r="AT223" s="1727"/>
      <c r="AU223" s="1727"/>
      <c r="AV223" s="1727"/>
      <c r="AW223" s="1727"/>
      <c r="AX223" s="1727"/>
      <c r="AY223" s="1727"/>
      <c r="AZ223" s="1727"/>
      <c r="BA223" s="1727"/>
      <c r="BB223" s="1727"/>
      <c r="BC223" s="1727"/>
      <c r="BD223" s="1727"/>
      <c r="BE223" s="1727"/>
      <c r="BF223" s="1727"/>
      <c r="BG223" s="1727"/>
      <c r="BH223" s="1727"/>
      <c r="BI223" s="1727"/>
      <c r="BJ223" s="1727"/>
      <c r="BK223" s="1727"/>
      <c r="BL223" s="1727"/>
      <c r="BM223" s="1727"/>
      <c r="BN223" s="1727"/>
      <c r="BO223" s="1727"/>
      <c r="BP223" s="1727"/>
      <c r="BQ223" s="1727"/>
    </row>
    <row r="224" spans="2:69">
      <c r="B224" s="1727"/>
      <c r="C224" s="1727"/>
      <c r="D224" s="1727"/>
      <c r="E224" s="1727"/>
      <c r="F224" s="1727"/>
      <c r="G224" s="1727"/>
      <c r="H224" s="1727"/>
      <c r="I224" s="1727"/>
      <c r="J224" s="1727"/>
      <c r="K224" s="1727"/>
      <c r="L224" s="1727"/>
      <c r="M224" s="1727"/>
      <c r="N224" s="1727"/>
      <c r="O224" s="1727"/>
      <c r="P224" s="1727"/>
      <c r="Q224" s="1727"/>
      <c r="R224" s="1727"/>
      <c r="S224" s="1727"/>
      <c r="T224" s="1727"/>
      <c r="U224" s="1727"/>
      <c r="V224" s="1727"/>
      <c r="W224" s="1727"/>
      <c r="X224" s="1727"/>
      <c r="Y224" s="1727"/>
      <c r="Z224" s="1727"/>
      <c r="AA224" s="1727"/>
      <c r="AB224" s="1727"/>
      <c r="AC224" s="1727"/>
      <c r="AD224" s="1727"/>
      <c r="AE224" s="1727"/>
      <c r="AF224" s="1727"/>
      <c r="AG224" s="1727"/>
      <c r="AH224" s="1727"/>
      <c r="AI224" s="1727"/>
      <c r="AJ224" s="1727"/>
      <c r="AK224" s="1727"/>
      <c r="AL224" s="1727"/>
      <c r="AM224" s="1727"/>
      <c r="AN224" s="1727"/>
      <c r="AO224" s="1727"/>
      <c r="AP224" s="1727"/>
      <c r="AQ224" s="1727"/>
      <c r="AR224" s="1727"/>
      <c r="AS224" s="1727"/>
      <c r="AT224" s="1727"/>
      <c r="AU224" s="1727"/>
      <c r="AV224" s="1727"/>
      <c r="AW224" s="1727"/>
      <c r="AX224" s="1727"/>
      <c r="AY224" s="1727"/>
      <c r="AZ224" s="1727"/>
      <c r="BA224" s="1727"/>
      <c r="BB224" s="1727"/>
      <c r="BC224" s="1727"/>
      <c r="BD224" s="1727"/>
      <c r="BE224" s="1727"/>
      <c r="BF224" s="1727"/>
      <c r="BG224" s="1727"/>
      <c r="BH224" s="1727"/>
      <c r="BI224" s="1727"/>
      <c r="BJ224" s="1727"/>
      <c r="BK224" s="1727"/>
      <c r="BL224" s="1727"/>
      <c r="BM224" s="1727"/>
      <c r="BN224" s="1727"/>
      <c r="BO224" s="1727"/>
      <c r="BP224" s="1727"/>
      <c r="BQ224" s="1727"/>
    </row>
    <row r="225" spans="2:69">
      <c r="B225" s="1727"/>
      <c r="C225" s="1727"/>
      <c r="D225" s="1727"/>
      <c r="E225" s="1727"/>
      <c r="F225" s="1727"/>
      <c r="G225" s="1727"/>
      <c r="H225" s="1727"/>
      <c r="I225" s="1727"/>
      <c r="J225" s="1727"/>
      <c r="K225" s="1727"/>
      <c r="L225" s="1727"/>
      <c r="M225" s="1727"/>
      <c r="N225" s="1727"/>
      <c r="O225" s="1727"/>
      <c r="P225" s="1727"/>
      <c r="Q225" s="1727"/>
      <c r="R225" s="1727"/>
      <c r="S225" s="1727"/>
      <c r="T225" s="1727"/>
      <c r="U225" s="1727"/>
      <c r="V225" s="1727"/>
      <c r="W225" s="1727"/>
      <c r="X225" s="1727"/>
      <c r="Y225" s="1727"/>
      <c r="Z225" s="1727"/>
      <c r="AA225" s="1727"/>
      <c r="AB225" s="1727"/>
      <c r="AC225" s="1727"/>
      <c r="AD225" s="1727"/>
      <c r="AE225" s="1727"/>
      <c r="AF225" s="1727"/>
      <c r="AG225" s="1727"/>
      <c r="AH225" s="1727"/>
      <c r="AI225" s="1727"/>
      <c r="AJ225" s="1727"/>
      <c r="AK225" s="1727"/>
      <c r="AL225" s="1727"/>
      <c r="AM225" s="1727"/>
      <c r="AN225" s="1727"/>
      <c r="AO225" s="1727"/>
      <c r="AP225" s="1727"/>
      <c r="AQ225" s="1727"/>
      <c r="AR225" s="1727"/>
      <c r="AS225" s="1727"/>
      <c r="AT225" s="1727"/>
      <c r="AU225" s="1727"/>
      <c r="AV225" s="1727"/>
      <c r="AW225" s="1727"/>
      <c r="AX225" s="1727"/>
      <c r="AY225" s="1727"/>
      <c r="AZ225" s="1727"/>
      <c r="BA225" s="1727"/>
      <c r="BB225" s="1727"/>
      <c r="BC225" s="1727"/>
      <c r="BD225" s="1727"/>
      <c r="BE225" s="1727"/>
      <c r="BF225" s="1727"/>
      <c r="BG225" s="1727"/>
      <c r="BH225" s="1727"/>
      <c r="BI225" s="1727"/>
      <c r="BJ225" s="1727"/>
      <c r="BK225" s="1727"/>
      <c r="BL225" s="1727"/>
      <c r="BM225" s="1727"/>
      <c r="BN225" s="1727"/>
      <c r="BO225" s="1727"/>
      <c r="BP225" s="1727"/>
      <c r="BQ225" s="1727"/>
    </row>
    <row r="226" spans="2:69">
      <c r="B226" s="1727"/>
      <c r="C226" s="1727"/>
      <c r="D226" s="1727"/>
      <c r="E226" s="1727"/>
      <c r="F226" s="1727"/>
      <c r="G226" s="1727"/>
      <c r="H226" s="1727"/>
      <c r="I226" s="1727"/>
      <c r="J226" s="1727"/>
      <c r="K226" s="1727"/>
      <c r="L226" s="1727"/>
      <c r="M226" s="1727"/>
      <c r="N226" s="1727"/>
      <c r="O226" s="1727"/>
      <c r="P226" s="1727"/>
      <c r="Q226" s="1727"/>
      <c r="R226" s="1727"/>
      <c r="S226" s="1727"/>
      <c r="T226" s="1727"/>
      <c r="U226" s="1727"/>
      <c r="V226" s="1727"/>
      <c r="W226" s="1727"/>
      <c r="X226" s="1727"/>
      <c r="Y226" s="1727"/>
      <c r="Z226" s="1727"/>
      <c r="AA226" s="1727"/>
      <c r="AB226" s="1727"/>
      <c r="AC226" s="1727"/>
      <c r="AD226" s="1727"/>
      <c r="AE226" s="1727"/>
      <c r="AF226" s="1727"/>
      <c r="AG226" s="1727"/>
      <c r="AH226" s="1727"/>
      <c r="AI226" s="1727"/>
      <c r="AJ226" s="1727"/>
      <c r="AK226" s="1727"/>
      <c r="AL226" s="1727"/>
      <c r="AM226" s="1727"/>
      <c r="AN226" s="1727"/>
      <c r="AO226" s="1727"/>
      <c r="AP226" s="1727"/>
      <c r="AQ226" s="1727"/>
      <c r="AR226" s="1727"/>
      <c r="AS226" s="1727"/>
      <c r="AT226" s="1727"/>
      <c r="AU226" s="1727"/>
      <c r="AV226" s="1727"/>
      <c r="AW226" s="1727"/>
      <c r="AX226" s="1727"/>
      <c r="AY226" s="1727"/>
      <c r="AZ226" s="1727"/>
      <c r="BA226" s="1727"/>
      <c r="BB226" s="1727"/>
      <c r="BC226" s="1727"/>
      <c r="BD226" s="1727"/>
      <c r="BE226" s="1727"/>
      <c r="BF226" s="1727"/>
      <c r="BG226" s="1727"/>
      <c r="BH226" s="1727"/>
      <c r="BI226" s="1727"/>
      <c r="BJ226" s="1727"/>
      <c r="BK226" s="1727"/>
      <c r="BL226" s="1727"/>
      <c r="BM226" s="1727"/>
      <c r="BN226" s="1727"/>
      <c r="BO226" s="1727"/>
      <c r="BP226" s="1727"/>
      <c r="BQ226" s="1727"/>
    </row>
    <row r="227" spans="2:69">
      <c r="B227" s="1727"/>
      <c r="C227" s="1727"/>
      <c r="D227" s="1727"/>
      <c r="E227" s="1727"/>
      <c r="F227" s="1727"/>
      <c r="G227" s="1727"/>
      <c r="H227" s="1727"/>
      <c r="I227" s="1727"/>
      <c r="J227" s="1727"/>
      <c r="K227" s="1727"/>
      <c r="L227" s="1727"/>
      <c r="M227" s="1727"/>
      <c r="N227" s="1727"/>
      <c r="O227" s="1727"/>
      <c r="P227" s="1727"/>
      <c r="Q227" s="1727"/>
      <c r="R227" s="1727"/>
      <c r="S227" s="1727"/>
      <c r="T227" s="1727"/>
      <c r="U227" s="1727"/>
      <c r="V227" s="1727"/>
      <c r="W227" s="1727"/>
      <c r="X227" s="1727"/>
      <c r="Y227" s="1727"/>
      <c r="Z227" s="1727"/>
      <c r="AA227" s="1727"/>
      <c r="AB227" s="1727"/>
      <c r="AC227" s="1727"/>
      <c r="AD227" s="1727"/>
      <c r="AE227" s="1727"/>
      <c r="AF227" s="1727"/>
      <c r="AG227" s="1727"/>
      <c r="AH227" s="1727"/>
      <c r="AI227" s="1727"/>
      <c r="AJ227" s="1727"/>
      <c r="AK227" s="1727"/>
      <c r="AL227" s="1727"/>
      <c r="AM227" s="1727"/>
      <c r="AN227" s="1727"/>
      <c r="AO227" s="1727"/>
      <c r="AP227" s="1727"/>
      <c r="AQ227" s="1727"/>
      <c r="AR227" s="1727"/>
      <c r="AS227" s="1727"/>
      <c r="AT227" s="1727"/>
      <c r="AU227" s="1727"/>
      <c r="AV227" s="1727"/>
      <c r="AW227" s="1727"/>
      <c r="AX227" s="1727"/>
      <c r="AY227" s="1727"/>
      <c r="AZ227" s="1727"/>
      <c r="BA227" s="1727"/>
      <c r="BB227" s="1727"/>
      <c r="BC227" s="1727"/>
      <c r="BD227" s="1727"/>
      <c r="BE227" s="1727"/>
      <c r="BF227" s="1727"/>
      <c r="BG227" s="1727"/>
      <c r="BH227" s="1727"/>
      <c r="BI227" s="1727"/>
      <c r="BJ227" s="1727"/>
      <c r="BK227" s="1727"/>
      <c r="BL227" s="1727"/>
      <c r="BM227" s="1727"/>
      <c r="BN227" s="1727"/>
      <c r="BO227" s="1727"/>
      <c r="BP227" s="1727"/>
      <c r="BQ227" s="1727"/>
    </row>
    <row r="228" spans="2:69">
      <c r="B228" s="1727"/>
      <c r="C228" s="1727"/>
      <c r="D228" s="1727"/>
      <c r="E228" s="1727"/>
      <c r="F228" s="1727"/>
      <c r="G228" s="1727"/>
      <c r="H228" s="1727"/>
      <c r="I228" s="1727"/>
      <c r="J228" s="1727"/>
      <c r="K228" s="1727"/>
      <c r="L228" s="1727"/>
      <c r="M228" s="1727"/>
      <c r="N228" s="1727"/>
      <c r="O228" s="1727"/>
      <c r="P228" s="1727"/>
      <c r="Q228" s="1727"/>
      <c r="R228" s="1727"/>
      <c r="S228" s="1727"/>
      <c r="T228" s="1727"/>
      <c r="U228" s="1727"/>
      <c r="V228" s="1727"/>
      <c r="W228" s="1727"/>
      <c r="X228" s="1727"/>
      <c r="Y228" s="1727"/>
      <c r="Z228" s="1727"/>
      <c r="AA228" s="1727"/>
      <c r="AB228" s="1727"/>
      <c r="AC228" s="1727"/>
      <c r="AD228" s="1727"/>
      <c r="AE228" s="1727"/>
      <c r="AF228" s="1727"/>
      <c r="AG228" s="1727"/>
      <c r="AH228" s="1727"/>
      <c r="AI228" s="1727"/>
      <c r="AJ228" s="1727"/>
      <c r="AK228" s="1727"/>
      <c r="AL228" s="1727"/>
      <c r="AM228" s="1727"/>
      <c r="AN228" s="1727"/>
      <c r="AO228" s="1727"/>
      <c r="AP228" s="1727"/>
      <c r="AQ228" s="1727"/>
      <c r="AR228" s="1727"/>
      <c r="AS228" s="1727"/>
      <c r="AT228" s="1727"/>
      <c r="AU228" s="1727"/>
      <c r="AV228" s="1727"/>
      <c r="AW228" s="1727"/>
      <c r="AX228" s="1727"/>
      <c r="AY228" s="1727"/>
      <c r="AZ228" s="1727"/>
      <c r="BA228" s="1727"/>
      <c r="BB228" s="1727"/>
      <c r="BC228" s="1727"/>
      <c r="BD228" s="1727"/>
      <c r="BE228" s="1727"/>
      <c r="BF228" s="1727"/>
      <c r="BG228" s="1727"/>
      <c r="BH228" s="1727"/>
      <c r="BI228" s="1727"/>
      <c r="BJ228" s="1727"/>
      <c r="BK228" s="1727"/>
      <c r="BL228" s="1727"/>
      <c r="BM228" s="1727"/>
      <c r="BN228" s="1727"/>
      <c r="BO228" s="1727"/>
      <c r="BP228" s="1727"/>
      <c r="BQ228" s="1727"/>
    </row>
    <row r="229" spans="2:69">
      <c r="B229" s="1727"/>
      <c r="C229" s="1727"/>
      <c r="D229" s="1727"/>
      <c r="E229" s="1727"/>
      <c r="F229" s="1727"/>
      <c r="G229" s="1727"/>
      <c r="H229" s="1727"/>
      <c r="I229" s="1727"/>
      <c r="J229" s="1727"/>
      <c r="K229" s="1727"/>
      <c r="L229" s="1727"/>
      <c r="M229" s="1727"/>
      <c r="N229" s="1727"/>
      <c r="O229" s="1727"/>
      <c r="P229" s="1727"/>
      <c r="Q229" s="1727"/>
      <c r="R229" s="1727"/>
      <c r="S229" s="1727"/>
      <c r="T229" s="1727"/>
      <c r="U229" s="1727"/>
      <c r="V229" s="1727"/>
      <c r="W229" s="1727"/>
      <c r="X229" s="1727"/>
      <c r="Y229" s="1727"/>
      <c r="Z229" s="1727"/>
      <c r="AA229" s="1727"/>
      <c r="AB229" s="1727"/>
      <c r="AC229" s="1727"/>
      <c r="AD229" s="1727"/>
      <c r="AE229" s="1727"/>
      <c r="AF229" s="1727"/>
      <c r="AG229" s="1727"/>
      <c r="AH229" s="1727"/>
      <c r="AI229" s="1727"/>
      <c r="AJ229" s="1727"/>
      <c r="AK229" s="1727"/>
      <c r="AL229" s="1727"/>
      <c r="AM229" s="1727"/>
      <c r="AN229" s="1727"/>
      <c r="AO229" s="1727"/>
      <c r="AP229" s="1727"/>
      <c r="AQ229" s="1727"/>
      <c r="AR229" s="1727"/>
      <c r="AS229" s="1727"/>
      <c r="AT229" s="1727"/>
      <c r="AU229" s="1727"/>
      <c r="AV229" s="1727"/>
      <c r="AW229" s="1727"/>
      <c r="AX229" s="1727"/>
      <c r="AY229" s="1727"/>
      <c r="AZ229" s="1727"/>
      <c r="BA229" s="1727"/>
      <c r="BB229" s="1727"/>
      <c r="BC229" s="1727"/>
      <c r="BD229" s="1727"/>
      <c r="BE229" s="1727"/>
      <c r="BF229" s="1727"/>
      <c r="BG229" s="1727"/>
      <c r="BH229" s="1727"/>
      <c r="BI229" s="1727"/>
      <c r="BJ229" s="1727"/>
      <c r="BK229" s="1727"/>
      <c r="BL229" s="1727"/>
      <c r="BM229" s="1727"/>
      <c r="BN229" s="1727"/>
      <c r="BO229" s="1727"/>
      <c r="BP229" s="1727"/>
      <c r="BQ229" s="1727"/>
    </row>
    <row r="230" spans="2:69">
      <c r="B230" s="1727"/>
      <c r="C230" s="1727"/>
      <c r="D230" s="1727"/>
      <c r="E230" s="1727"/>
      <c r="F230" s="1727"/>
      <c r="G230" s="1727"/>
      <c r="H230" s="1727"/>
      <c r="I230" s="1727"/>
      <c r="J230" s="1727"/>
      <c r="K230" s="1727"/>
      <c r="L230" s="1727"/>
      <c r="M230" s="1727"/>
      <c r="N230" s="1727"/>
      <c r="O230" s="1727"/>
      <c r="P230" s="1727"/>
      <c r="Q230" s="1727"/>
      <c r="R230" s="1727"/>
      <c r="S230" s="1727"/>
      <c r="T230" s="1727"/>
      <c r="U230" s="1727"/>
      <c r="V230" s="1727"/>
      <c r="W230" s="1727"/>
      <c r="X230" s="1727"/>
      <c r="Y230" s="1727"/>
      <c r="Z230" s="1727"/>
      <c r="AA230" s="1727"/>
      <c r="AB230" s="1727"/>
      <c r="AC230" s="1727"/>
      <c r="AD230" s="1727"/>
      <c r="AE230" s="1727"/>
      <c r="AF230" s="1727"/>
      <c r="AG230" s="1727"/>
      <c r="AH230" s="1727"/>
      <c r="AI230" s="1727"/>
      <c r="AJ230" s="1727"/>
      <c r="AK230" s="1727"/>
      <c r="AL230" s="1727"/>
      <c r="AM230" s="1727"/>
      <c r="AN230" s="1727"/>
      <c r="AO230" s="1727"/>
      <c r="AP230" s="1727"/>
      <c r="AQ230" s="1727"/>
      <c r="AR230" s="1727"/>
      <c r="AS230" s="1727"/>
      <c r="AT230" s="1727"/>
      <c r="AU230" s="1727"/>
      <c r="AV230" s="1727"/>
      <c r="AW230" s="1727"/>
      <c r="AX230" s="1727"/>
      <c r="AY230" s="1727"/>
      <c r="AZ230" s="1727"/>
      <c r="BA230" s="1727"/>
      <c r="BB230" s="1727"/>
      <c r="BC230" s="1727"/>
      <c r="BD230" s="1727"/>
      <c r="BE230" s="1727"/>
      <c r="BF230" s="1727"/>
      <c r="BG230" s="1727"/>
      <c r="BH230" s="1727"/>
      <c r="BI230" s="1727"/>
      <c r="BJ230" s="1727"/>
      <c r="BK230" s="1727"/>
      <c r="BL230" s="1727"/>
      <c r="BM230" s="1727"/>
      <c r="BN230" s="1727"/>
      <c r="BO230" s="1727"/>
      <c r="BP230" s="1727"/>
      <c r="BQ230" s="1727"/>
    </row>
    <row r="231" spans="2:69">
      <c r="B231" s="1727"/>
      <c r="C231" s="1727"/>
      <c r="D231" s="1727"/>
      <c r="E231" s="1727"/>
      <c r="F231" s="1727"/>
      <c r="G231" s="1727"/>
      <c r="H231" s="1727"/>
      <c r="I231" s="1727"/>
      <c r="J231" s="1727"/>
      <c r="K231" s="1727"/>
      <c r="L231" s="1727"/>
      <c r="M231" s="1727"/>
      <c r="N231" s="1727"/>
      <c r="O231" s="1727"/>
      <c r="P231" s="1727"/>
      <c r="Q231" s="1727"/>
      <c r="R231" s="1727"/>
      <c r="S231" s="1727"/>
      <c r="T231" s="1727"/>
      <c r="U231" s="1727"/>
      <c r="V231" s="1727"/>
      <c r="W231" s="1727"/>
      <c r="X231" s="1727"/>
      <c r="Y231" s="1727"/>
      <c r="Z231" s="1727"/>
      <c r="AA231" s="1727"/>
      <c r="AB231" s="1727"/>
      <c r="AC231" s="1727"/>
      <c r="AD231" s="1727"/>
      <c r="AE231" s="1727"/>
      <c r="AF231" s="1727"/>
      <c r="AG231" s="1727"/>
      <c r="AH231" s="1727"/>
      <c r="AI231" s="1727"/>
      <c r="AJ231" s="1727"/>
      <c r="AK231" s="1727"/>
      <c r="AL231" s="1727"/>
      <c r="AM231" s="1727"/>
      <c r="AN231" s="1727"/>
      <c r="AO231" s="1727"/>
      <c r="AP231" s="1727"/>
      <c r="AQ231" s="1727"/>
      <c r="AR231" s="1727"/>
      <c r="AS231" s="1727"/>
      <c r="AT231" s="1727"/>
      <c r="AU231" s="1727"/>
      <c r="AV231" s="1727"/>
      <c r="AW231" s="1727"/>
      <c r="AX231" s="1727"/>
      <c r="AY231" s="1727"/>
      <c r="AZ231" s="1727"/>
      <c r="BA231" s="1727"/>
      <c r="BB231" s="1727"/>
      <c r="BC231" s="1727"/>
      <c r="BD231" s="1727"/>
      <c r="BE231" s="1727"/>
      <c r="BF231" s="1727"/>
      <c r="BG231" s="1727"/>
      <c r="BH231" s="1727"/>
      <c r="BI231" s="1727"/>
      <c r="BJ231" s="1727"/>
      <c r="BK231" s="1727"/>
      <c r="BL231" s="1727"/>
      <c r="BM231" s="1727"/>
      <c r="BN231" s="1727"/>
      <c r="BO231" s="1727"/>
      <c r="BP231" s="1727"/>
      <c r="BQ231" s="1727"/>
    </row>
    <row r="232" spans="2:69">
      <c r="B232" s="1727"/>
      <c r="C232" s="1727"/>
      <c r="D232" s="1727"/>
      <c r="E232" s="1727"/>
      <c r="F232" s="1727"/>
      <c r="G232" s="1727"/>
      <c r="H232" s="1727"/>
      <c r="I232" s="1727"/>
      <c r="J232" s="1727"/>
      <c r="K232" s="1727"/>
      <c r="L232" s="1727"/>
      <c r="M232" s="1727"/>
      <c r="N232" s="1727"/>
      <c r="O232" s="1727"/>
      <c r="P232" s="1727"/>
      <c r="Q232" s="1727"/>
      <c r="R232" s="1727"/>
      <c r="S232" s="1727"/>
      <c r="T232" s="1727"/>
      <c r="U232" s="1727"/>
      <c r="V232" s="1727"/>
      <c r="W232" s="1727"/>
      <c r="X232" s="1727"/>
      <c r="Y232" s="1727"/>
      <c r="Z232" s="1727"/>
      <c r="AA232" s="1727"/>
      <c r="AB232" s="1727"/>
      <c r="AC232" s="1727"/>
      <c r="AD232" s="1727"/>
      <c r="AE232" s="1727"/>
      <c r="AF232" s="1727"/>
      <c r="AG232" s="1727"/>
      <c r="AH232" s="1727"/>
      <c r="AI232" s="1727"/>
      <c r="AJ232" s="1727"/>
      <c r="AK232" s="1727"/>
      <c r="AL232" s="1727"/>
      <c r="AM232" s="1727"/>
      <c r="AN232" s="1727"/>
      <c r="AO232" s="1727"/>
      <c r="AP232" s="1727"/>
      <c r="AQ232" s="1727"/>
      <c r="AR232" s="1727"/>
      <c r="AS232" s="1727"/>
      <c r="AT232" s="1727"/>
      <c r="AU232" s="1727"/>
      <c r="AV232" s="1727"/>
      <c r="AW232" s="1727"/>
      <c r="AX232" s="1727"/>
      <c r="AY232" s="1727"/>
      <c r="AZ232" s="1727"/>
      <c r="BA232" s="1727"/>
      <c r="BB232" s="1727"/>
      <c r="BC232" s="1727"/>
      <c r="BD232" s="1727"/>
      <c r="BE232" s="1727"/>
      <c r="BF232" s="1727"/>
      <c r="BG232" s="1727"/>
      <c r="BH232" s="1727"/>
      <c r="BI232" s="1727"/>
      <c r="BJ232" s="1727"/>
      <c r="BK232" s="1727"/>
      <c r="BL232" s="1727"/>
      <c r="BM232" s="1727"/>
      <c r="BN232" s="1727"/>
      <c r="BO232" s="1727"/>
      <c r="BP232" s="1727"/>
      <c r="BQ232" s="1727"/>
    </row>
    <row r="233" spans="2:69">
      <c r="B233" s="1727"/>
      <c r="C233" s="1727"/>
      <c r="D233" s="1727"/>
      <c r="E233" s="1727"/>
      <c r="F233" s="1727"/>
      <c r="G233" s="1727"/>
      <c r="H233" s="1727"/>
      <c r="I233" s="1727"/>
      <c r="J233" s="1727"/>
      <c r="K233" s="1727"/>
      <c r="L233" s="1727"/>
      <c r="M233" s="1727"/>
      <c r="N233" s="1727"/>
      <c r="O233" s="1727"/>
      <c r="P233" s="1727"/>
      <c r="Q233" s="1727"/>
      <c r="R233" s="1727"/>
      <c r="S233" s="1727"/>
      <c r="T233" s="1727"/>
      <c r="U233" s="1727"/>
      <c r="V233" s="1727"/>
      <c r="W233" s="1727"/>
      <c r="X233" s="1727"/>
      <c r="Y233" s="1727"/>
      <c r="Z233" s="1727"/>
      <c r="AA233" s="1727"/>
      <c r="AB233" s="1727"/>
      <c r="AC233" s="1727"/>
      <c r="AD233" s="1727"/>
      <c r="AE233" s="1727"/>
      <c r="AF233" s="1727"/>
      <c r="AG233" s="1727"/>
      <c r="AH233" s="1727"/>
      <c r="AI233" s="1727"/>
      <c r="AJ233" s="1727"/>
      <c r="AK233" s="1727"/>
      <c r="AL233" s="1727"/>
      <c r="AM233" s="1727"/>
      <c r="AN233" s="1727"/>
      <c r="AO233" s="1727"/>
      <c r="AP233" s="1727"/>
      <c r="AQ233" s="1727"/>
      <c r="AR233" s="1727"/>
      <c r="AS233" s="1727"/>
      <c r="AT233" s="1727"/>
      <c r="AU233" s="1727"/>
      <c r="AV233" s="1727"/>
      <c r="AW233" s="1727"/>
      <c r="AX233" s="1727"/>
      <c r="AY233" s="1727"/>
      <c r="AZ233" s="1727"/>
      <c r="BA233" s="1727"/>
      <c r="BB233" s="1727"/>
      <c r="BC233" s="1727"/>
      <c r="BD233" s="1727"/>
      <c r="BE233" s="1727"/>
      <c r="BF233" s="1727"/>
      <c r="BG233" s="1727"/>
      <c r="BH233" s="1727"/>
      <c r="BI233" s="1727"/>
      <c r="BJ233" s="1727"/>
      <c r="BK233" s="1727"/>
      <c r="BL233" s="1727"/>
      <c r="BM233" s="1727"/>
      <c r="BN233" s="1727"/>
      <c r="BO233" s="1727"/>
      <c r="BP233" s="1727"/>
      <c r="BQ233" s="1727"/>
    </row>
    <row r="234" spans="2:69">
      <c r="B234" s="1727"/>
      <c r="C234" s="1727"/>
      <c r="D234" s="1727"/>
      <c r="E234" s="1727"/>
      <c r="F234" s="1727"/>
      <c r="G234" s="1727"/>
      <c r="H234" s="1727"/>
      <c r="I234" s="1727"/>
      <c r="J234" s="1727"/>
      <c r="K234" s="1727"/>
      <c r="L234" s="1727"/>
      <c r="M234" s="1727"/>
      <c r="N234" s="1727"/>
      <c r="O234" s="1727"/>
      <c r="P234" s="1727"/>
      <c r="Q234" s="1727"/>
      <c r="R234" s="1727"/>
      <c r="S234" s="1727"/>
      <c r="T234" s="1727"/>
      <c r="U234" s="1727"/>
      <c r="V234" s="1727"/>
      <c r="W234" s="1727"/>
      <c r="X234" s="1727"/>
      <c r="Y234" s="1727"/>
      <c r="Z234" s="1727"/>
      <c r="AA234" s="1727"/>
      <c r="AB234" s="1727"/>
      <c r="AC234" s="1727"/>
      <c r="AD234" s="1727"/>
      <c r="AE234" s="1727"/>
      <c r="AF234" s="1727"/>
      <c r="AG234" s="1727"/>
      <c r="AH234" s="1727"/>
      <c r="AI234" s="1727"/>
      <c r="AJ234" s="1727"/>
      <c r="AK234" s="1727"/>
      <c r="AL234" s="1727"/>
      <c r="AM234" s="1727"/>
      <c r="AN234" s="1727"/>
      <c r="AO234" s="1727"/>
      <c r="AP234" s="1727"/>
      <c r="AQ234" s="1727"/>
      <c r="AR234" s="1727"/>
      <c r="AS234" s="1727"/>
      <c r="AT234" s="1727"/>
      <c r="AU234" s="1727"/>
      <c r="AV234" s="1727"/>
      <c r="AW234" s="1727"/>
      <c r="AX234" s="1727"/>
      <c r="AY234" s="1727"/>
      <c r="AZ234" s="1727"/>
      <c r="BA234" s="1727"/>
      <c r="BB234" s="1727"/>
      <c r="BC234" s="1727"/>
      <c r="BD234" s="1727"/>
      <c r="BE234" s="1727"/>
      <c r="BF234" s="1727"/>
      <c r="BG234" s="1727"/>
      <c r="BH234" s="1727"/>
      <c r="BI234" s="1727"/>
      <c r="BJ234" s="1727"/>
      <c r="BK234" s="1727"/>
      <c r="BL234" s="1727"/>
      <c r="BM234" s="1727"/>
      <c r="BN234" s="1727"/>
      <c r="BO234" s="1727"/>
      <c r="BP234" s="1727"/>
      <c r="BQ234" s="1727"/>
    </row>
    <row r="235" spans="2:69">
      <c r="B235" s="1727"/>
      <c r="C235" s="1727"/>
      <c r="D235" s="1727"/>
      <c r="E235" s="1727"/>
      <c r="F235" s="1727"/>
      <c r="G235" s="1727"/>
      <c r="H235" s="1727"/>
      <c r="I235" s="1727"/>
      <c r="J235" s="1727"/>
      <c r="K235" s="1727"/>
      <c r="L235" s="1727"/>
      <c r="M235" s="1727"/>
      <c r="N235" s="1727"/>
      <c r="O235" s="1727"/>
      <c r="P235" s="1727"/>
      <c r="Q235" s="1727"/>
      <c r="R235" s="1727"/>
      <c r="S235" s="1727"/>
      <c r="T235" s="1727"/>
      <c r="U235" s="1727"/>
      <c r="V235" s="1727"/>
      <c r="W235" s="1727"/>
      <c r="X235" s="1727"/>
      <c r="Y235" s="1727"/>
      <c r="Z235" s="1727"/>
      <c r="AA235" s="1727"/>
      <c r="AB235" s="1727"/>
      <c r="AC235" s="1727"/>
      <c r="AD235" s="1727"/>
      <c r="AE235" s="1727"/>
      <c r="AF235" s="1727"/>
      <c r="AG235" s="1727"/>
      <c r="AH235" s="1727"/>
      <c r="AI235" s="1727"/>
      <c r="AJ235" s="1727"/>
      <c r="AK235" s="1727"/>
      <c r="AL235" s="1727"/>
      <c r="AM235" s="1727"/>
      <c r="AN235" s="1727"/>
      <c r="AO235" s="1727"/>
      <c r="AP235" s="1727"/>
      <c r="AQ235" s="1727"/>
      <c r="AR235" s="1727"/>
      <c r="AS235" s="1727"/>
      <c r="AT235" s="1727"/>
      <c r="AU235" s="1727"/>
      <c r="AV235" s="1727"/>
      <c r="AW235" s="1727"/>
      <c r="AX235" s="1727"/>
      <c r="AY235" s="1727"/>
      <c r="AZ235" s="1727"/>
      <c r="BA235" s="1727"/>
      <c r="BB235" s="1727"/>
      <c r="BC235" s="1727"/>
      <c r="BD235" s="1727"/>
      <c r="BE235" s="1727"/>
      <c r="BF235" s="1727"/>
      <c r="BG235" s="1727"/>
      <c r="BH235" s="1727"/>
      <c r="BI235" s="1727"/>
      <c r="BJ235" s="1727"/>
      <c r="BK235" s="1727"/>
      <c r="BL235" s="1727"/>
      <c r="BM235" s="1727"/>
      <c r="BN235" s="1727"/>
      <c r="BO235" s="1727"/>
      <c r="BP235" s="1727"/>
      <c r="BQ235" s="1727"/>
    </row>
    <row r="236" spans="2:69">
      <c r="B236" s="1727"/>
      <c r="C236" s="1727"/>
      <c r="D236" s="1727"/>
      <c r="E236" s="1727"/>
      <c r="F236" s="1727"/>
      <c r="G236" s="1727"/>
      <c r="H236" s="1727"/>
      <c r="I236" s="1727"/>
      <c r="J236" s="1727"/>
      <c r="K236" s="1727"/>
      <c r="L236" s="1727"/>
      <c r="M236" s="1727"/>
      <c r="N236" s="1727"/>
      <c r="O236" s="1727"/>
      <c r="P236" s="1727"/>
      <c r="Q236" s="1727"/>
      <c r="R236" s="1727"/>
      <c r="S236" s="1727"/>
      <c r="T236" s="1727"/>
      <c r="U236" s="1727"/>
      <c r="V236" s="1727"/>
      <c r="W236" s="1727"/>
      <c r="X236" s="1727"/>
      <c r="Y236" s="1727"/>
      <c r="Z236" s="1727"/>
      <c r="AA236" s="1727"/>
      <c r="AB236" s="1727"/>
      <c r="AC236" s="1727"/>
      <c r="AD236" s="1727"/>
      <c r="AE236" s="1727"/>
      <c r="AF236" s="1727"/>
      <c r="AG236" s="1727"/>
      <c r="AH236" s="1727"/>
      <c r="AI236" s="1727"/>
      <c r="AJ236" s="1727"/>
      <c r="AK236" s="1727"/>
      <c r="AL236" s="1727"/>
      <c r="AM236" s="1727"/>
      <c r="AN236" s="1727"/>
      <c r="AO236" s="1727"/>
      <c r="AP236" s="1727"/>
      <c r="AQ236" s="1727"/>
      <c r="AR236" s="1727"/>
      <c r="AS236" s="1727"/>
      <c r="AT236" s="1727"/>
      <c r="AU236" s="1727"/>
      <c r="AV236" s="1727"/>
      <c r="AW236" s="1727"/>
      <c r="AX236" s="1727"/>
      <c r="AY236" s="1727"/>
      <c r="AZ236" s="1727"/>
      <c r="BA236" s="1727"/>
      <c r="BB236" s="1727"/>
      <c r="BC236" s="1727"/>
      <c r="BD236" s="1727"/>
      <c r="BE236" s="1727"/>
      <c r="BF236" s="1727"/>
      <c r="BG236" s="1727"/>
      <c r="BH236" s="1727"/>
      <c r="BI236" s="1727"/>
      <c r="BJ236" s="1727"/>
      <c r="BK236" s="1727"/>
      <c r="BL236" s="1727"/>
      <c r="BM236" s="1727"/>
      <c r="BN236" s="1727"/>
      <c r="BO236" s="1727"/>
      <c r="BP236" s="1727"/>
      <c r="BQ236" s="1727"/>
    </row>
    <row r="237" spans="2:69">
      <c r="B237" s="1727"/>
      <c r="C237" s="1727"/>
      <c r="D237" s="1727"/>
      <c r="E237" s="1727"/>
      <c r="F237" s="1727"/>
      <c r="G237" s="1727"/>
      <c r="H237" s="1727"/>
      <c r="I237" s="1727"/>
      <c r="J237" s="1727"/>
      <c r="K237" s="1727"/>
      <c r="L237" s="1727"/>
      <c r="M237" s="1727"/>
      <c r="N237" s="1727"/>
      <c r="O237" s="1727"/>
      <c r="P237" s="1727"/>
      <c r="Q237" s="1727"/>
      <c r="R237" s="1727"/>
      <c r="S237" s="1727"/>
      <c r="T237" s="1727"/>
      <c r="U237" s="1727"/>
      <c r="V237" s="1727"/>
      <c r="W237" s="1727"/>
      <c r="X237" s="1727"/>
      <c r="Y237" s="1727"/>
      <c r="Z237" s="1727"/>
      <c r="AA237" s="1727"/>
      <c r="AB237" s="1727"/>
      <c r="AC237" s="1727"/>
      <c r="AD237" s="1727"/>
      <c r="AE237" s="1727"/>
      <c r="AF237" s="1727"/>
      <c r="AG237" s="1727"/>
      <c r="AH237" s="1727"/>
      <c r="AI237" s="1727"/>
      <c r="AJ237" s="1727"/>
      <c r="AK237" s="1727"/>
      <c r="AL237" s="1727"/>
      <c r="AM237" s="1727"/>
      <c r="AN237" s="1727"/>
      <c r="AO237" s="1727"/>
      <c r="AP237" s="1727"/>
      <c r="AQ237" s="1727"/>
      <c r="AR237" s="1727"/>
      <c r="AS237" s="1727"/>
      <c r="AT237" s="1727"/>
      <c r="AU237" s="1727"/>
      <c r="AV237" s="1727"/>
      <c r="AW237" s="1727"/>
      <c r="AX237" s="1727"/>
      <c r="AY237" s="1727"/>
      <c r="AZ237" s="1727"/>
      <c r="BA237" s="1727"/>
      <c r="BB237" s="1727"/>
      <c r="BC237" s="1727"/>
      <c r="BD237" s="1727"/>
      <c r="BE237" s="1727"/>
      <c r="BF237" s="1727"/>
      <c r="BG237" s="1727"/>
      <c r="BH237" s="1727"/>
      <c r="BI237" s="1727"/>
      <c r="BJ237" s="1727"/>
      <c r="BK237" s="1727"/>
      <c r="BL237" s="1727"/>
      <c r="BM237" s="1727"/>
      <c r="BN237" s="1727"/>
      <c r="BO237" s="1727"/>
      <c r="BP237" s="1727"/>
      <c r="BQ237" s="1727"/>
    </row>
    <row r="238" spans="2:69">
      <c r="B238" s="1727"/>
      <c r="C238" s="1727"/>
      <c r="D238" s="1727"/>
      <c r="E238" s="1727"/>
      <c r="F238" s="1727"/>
      <c r="G238" s="1727"/>
      <c r="H238" s="1727"/>
      <c r="I238" s="1727"/>
      <c r="J238" s="1727"/>
      <c r="K238" s="1727"/>
      <c r="L238" s="1727"/>
      <c r="M238" s="1727"/>
      <c r="N238" s="1727"/>
      <c r="O238" s="1727"/>
      <c r="P238" s="1727"/>
      <c r="Q238" s="1727"/>
      <c r="R238" s="1727"/>
      <c r="S238" s="1727"/>
      <c r="T238" s="1727"/>
      <c r="U238" s="1727"/>
      <c r="V238" s="1727"/>
      <c r="W238" s="1727"/>
      <c r="X238" s="1727"/>
      <c r="Y238" s="1727"/>
      <c r="Z238" s="1727"/>
      <c r="AA238" s="1727"/>
      <c r="AB238" s="1727"/>
      <c r="AC238" s="1727"/>
      <c r="AD238" s="1727"/>
      <c r="AE238" s="1727"/>
      <c r="AF238" s="1727"/>
      <c r="AG238" s="1727"/>
      <c r="AH238" s="1727"/>
      <c r="AI238" s="1727"/>
      <c r="AJ238" s="1727"/>
      <c r="AK238" s="1727"/>
      <c r="AL238" s="1727"/>
      <c r="AM238" s="1727"/>
      <c r="AN238" s="1727"/>
      <c r="AO238" s="1727"/>
      <c r="AP238" s="1727"/>
      <c r="AQ238" s="1727"/>
      <c r="AR238" s="1727"/>
      <c r="AS238" s="1727"/>
      <c r="AT238" s="1727"/>
      <c r="AU238" s="1727"/>
      <c r="AV238" s="1727"/>
      <c r="AW238" s="1727"/>
      <c r="AX238" s="1727"/>
      <c r="AY238" s="1727"/>
      <c r="AZ238" s="1727"/>
      <c r="BA238" s="1727"/>
      <c r="BB238" s="1727"/>
      <c r="BC238" s="1727"/>
      <c r="BD238" s="1727"/>
      <c r="BE238" s="1727"/>
      <c r="BF238" s="1727"/>
      <c r="BG238" s="1727"/>
      <c r="BH238" s="1727"/>
      <c r="BI238" s="1727"/>
      <c r="BJ238" s="1727"/>
      <c r="BK238" s="1727"/>
      <c r="BL238" s="1727"/>
      <c r="BM238" s="1727"/>
      <c r="BN238" s="1727"/>
      <c r="BO238" s="1727"/>
      <c r="BP238" s="1727"/>
      <c r="BQ238" s="1727"/>
    </row>
    <row r="239" spans="2:69">
      <c r="B239" s="1727"/>
      <c r="C239" s="1727"/>
      <c r="D239" s="1727"/>
      <c r="E239" s="1727"/>
      <c r="F239" s="1727"/>
      <c r="G239" s="1727"/>
      <c r="H239" s="1727"/>
      <c r="I239" s="1727"/>
      <c r="J239" s="1727"/>
      <c r="K239" s="1727"/>
      <c r="L239" s="1727"/>
      <c r="M239" s="1727"/>
      <c r="N239" s="1727"/>
      <c r="O239" s="1727"/>
      <c r="P239" s="1727"/>
      <c r="Q239" s="1727"/>
      <c r="R239" s="1727"/>
      <c r="S239" s="1727"/>
      <c r="T239" s="1727"/>
      <c r="U239" s="1727"/>
      <c r="V239" s="1727"/>
      <c r="W239" s="1727"/>
      <c r="X239" s="1727"/>
      <c r="Y239" s="1727"/>
      <c r="Z239" s="1727"/>
      <c r="AA239" s="1727"/>
      <c r="AB239" s="1727"/>
      <c r="AC239" s="1727"/>
      <c r="AD239" s="1727"/>
      <c r="AE239" s="1727"/>
      <c r="AF239" s="1727"/>
      <c r="AG239" s="1727"/>
      <c r="AH239" s="1727"/>
      <c r="AI239" s="1727"/>
      <c r="AJ239" s="1727"/>
      <c r="AK239" s="1727"/>
      <c r="AL239" s="1727"/>
      <c r="AM239" s="1727"/>
      <c r="AN239" s="1727"/>
      <c r="AO239" s="1727"/>
      <c r="AP239" s="1727"/>
      <c r="AQ239" s="1727"/>
      <c r="AR239" s="1727"/>
      <c r="AS239" s="1727"/>
      <c r="AT239" s="1727"/>
      <c r="AU239" s="1727"/>
      <c r="AV239" s="1727"/>
      <c r="AW239" s="1727"/>
      <c r="AX239" s="1727"/>
      <c r="AY239" s="1727"/>
      <c r="AZ239" s="1727"/>
      <c r="BA239" s="1727"/>
      <c r="BB239" s="1727"/>
      <c r="BC239" s="1727"/>
      <c r="BD239" s="1727"/>
      <c r="BE239" s="1727"/>
      <c r="BF239" s="1727"/>
      <c r="BG239" s="1727"/>
      <c r="BH239" s="1727"/>
      <c r="BI239" s="1727"/>
      <c r="BJ239" s="1727"/>
      <c r="BK239" s="1727"/>
      <c r="BL239" s="1727"/>
      <c r="BM239" s="1727"/>
      <c r="BN239" s="1727"/>
      <c r="BO239" s="1727"/>
      <c r="BP239" s="1727"/>
      <c r="BQ239" s="1727"/>
    </row>
    <row r="240" spans="2:69">
      <c r="B240" s="1727"/>
      <c r="C240" s="1727"/>
      <c r="D240" s="1727"/>
      <c r="E240" s="1727"/>
      <c r="F240" s="1727"/>
      <c r="G240" s="1727"/>
      <c r="H240" s="1727"/>
      <c r="I240" s="1727"/>
      <c r="J240" s="1727"/>
      <c r="K240" s="1727"/>
      <c r="L240" s="1727"/>
      <c r="M240" s="1727"/>
      <c r="N240" s="1727"/>
      <c r="O240" s="1727"/>
      <c r="P240" s="1727"/>
      <c r="Q240" s="1727"/>
      <c r="R240" s="1727"/>
      <c r="S240" s="1727"/>
      <c r="T240" s="1727"/>
      <c r="U240" s="1727"/>
      <c r="V240" s="1727"/>
      <c r="W240" s="1727"/>
      <c r="X240" s="1727"/>
      <c r="Y240" s="1727"/>
      <c r="Z240" s="1727"/>
      <c r="AA240" s="1727"/>
      <c r="AB240" s="1727"/>
      <c r="AC240" s="1727"/>
      <c r="AD240" s="1727"/>
      <c r="AE240" s="1727"/>
      <c r="AF240" s="1727"/>
      <c r="AG240" s="1727"/>
      <c r="AH240" s="1727"/>
      <c r="AI240" s="1727"/>
      <c r="AJ240" s="1727"/>
      <c r="AK240" s="1727"/>
      <c r="AL240" s="1727"/>
      <c r="AM240" s="1727"/>
      <c r="AN240" s="1727"/>
      <c r="AO240" s="1727"/>
      <c r="AP240" s="1727"/>
      <c r="AQ240" s="1727"/>
      <c r="AR240" s="1727"/>
      <c r="AS240" s="1727"/>
      <c r="AT240" s="1727"/>
      <c r="AU240" s="1727"/>
      <c r="AV240" s="1727"/>
      <c r="AW240" s="1727"/>
      <c r="AX240" s="1727"/>
      <c r="AY240" s="1727"/>
      <c r="AZ240" s="1727"/>
      <c r="BA240" s="1727"/>
      <c r="BB240" s="1727"/>
      <c r="BC240" s="1727"/>
      <c r="BD240" s="1727"/>
      <c r="BE240" s="1727"/>
      <c r="BF240" s="1727"/>
      <c r="BG240" s="1727"/>
      <c r="BH240" s="1727"/>
      <c r="BI240" s="1727"/>
      <c r="BJ240" s="1727"/>
      <c r="BK240" s="1727"/>
      <c r="BL240" s="1727"/>
      <c r="BM240" s="1727"/>
      <c r="BN240" s="1727"/>
      <c r="BO240" s="1727"/>
      <c r="BP240" s="1727"/>
      <c r="BQ240" s="1727"/>
    </row>
    <row r="241" spans="2:69">
      <c r="B241" s="1727"/>
      <c r="C241" s="1727"/>
      <c r="D241" s="1727"/>
      <c r="E241" s="1727"/>
      <c r="F241" s="1727"/>
      <c r="G241" s="1727"/>
      <c r="H241" s="1727"/>
      <c r="I241" s="1727"/>
      <c r="J241" s="1727"/>
      <c r="K241" s="1727"/>
      <c r="L241" s="1727"/>
      <c r="M241" s="1727"/>
      <c r="N241" s="1727"/>
      <c r="O241" s="1727"/>
      <c r="P241" s="1727"/>
      <c r="Q241" s="1727"/>
      <c r="R241" s="1727"/>
      <c r="S241" s="1727"/>
      <c r="T241" s="1727"/>
      <c r="U241" s="1727"/>
      <c r="V241" s="1727"/>
      <c r="W241" s="1727"/>
      <c r="X241" s="1727"/>
      <c r="Y241" s="1727"/>
      <c r="Z241" s="1727"/>
      <c r="AA241" s="1727"/>
      <c r="AB241" s="1727"/>
      <c r="AC241" s="1727"/>
      <c r="AD241" s="1727"/>
      <c r="AE241" s="1727"/>
      <c r="AF241" s="1727"/>
      <c r="AG241" s="1727"/>
      <c r="AH241" s="1727"/>
      <c r="AI241" s="1727"/>
      <c r="AJ241" s="1727"/>
      <c r="AK241" s="1727"/>
      <c r="AL241" s="1727"/>
      <c r="AM241" s="1727"/>
      <c r="AN241" s="1727"/>
      <c r="AO241" s="1727"/>
      <c r="AP241" s="1727"/>
      <c r="AQ241" s="1727"/>
      <c r="AR241" s="1727"/>
      <c r="AS241" s="1727"/>
      <c r="AT241" s="1727"/>
      <c r="AU241" s="1727"/>
      <c r="AV241" s="1727"/>
      <c r="AW241" s="1727"/>
      <c r="AX241" s="1727"/>
      <c r="AY241" s="1727"/>
      <c r="AZ241" s="1727"/>
      <c r="BA241" s="1727"/>
      <c r="BB241" s="1727"/>
      <c r="BC241" s="1727"/>
      <c r="BD241" s="1727"/>
      <c r="BE241" s="1727"/>
      <c r="BF241" s="1727"/>
      <c r="BG241" s="1727"/>
      <c r="BH241" s="1727"/>
      <c r="BI241" s="1727"/>
      <c r="BJ241" s="1727"/>
      <c r="BK241" s="1727"/>
      <c r="BL241" s="1727"/>
      <c r="BM241" s="1727"/>
      <c r="BN241" s="1727"/>
      <c r="BO241" s="1727"/>
      <c r="BP241" s="1727"/>
      <c r="BQ241" s="1727"/>
    </row>
    <row r="242" spans="2:69">
      <c r="B242" s="1727"/>
      <c r="C242" s="1727"/>
      <c r="D242" s="1727"/>
      <c r="E242" s="1727"/>
      <c r="F242" s="1727"/>
      <c r="G242" s="1727"/>
      <c r="H242" s="1727"/>
      <c r="I242" s="1727"/>
      <c r="J242" s="1727"/>
      <c r="K242" s="1727"/>
      <c r="L242" s="1727"/>
      <c r="M242" s="1727"/>
      <c r="N242" s="1727"/>
      <c r="O242" s="1727"/>
      <c r="P242" s="1727"/>
      <c r="Q242" s="1727"/>
      <c r="R242" s="1727"/>
      <c r="S242" s="1727"/>
      <c r="T242" s="1727"/>
      <c r="U242" s="1727"/>
      <c r="V242" s="1727"/>
      <c r="W242" s="1727"/>
      <c r="X242" s="1727"/>
      <c r="Y242" s="1727"/>
      <c r="Z242" s="1727"/>
      <c r="AA242" s="1727"/>
      <c r="AB242" s="1727"/>
      <c r="AC242" s="1727"/>
      <c r="AD242" s="1727"/>
      <c r="AE242" s="1727"/>
      <c r="AF242" s="1727"/>
      <c r="AG242" s="1727"/>
      <c r="AH242" s="1727"/>
      <c r="AI242" s="1727"/>
      <c r="AJ242" s="1727"/>
      <c r="AK242" s="1727"/>
      <c r="AL242" s="1727"/>
      <c r="AM242" s="1727"/>
      <c r="AN242" s="1727"/>
      <c r="AO242" s="1727"/>
      <c r="AP242" s="1727"/>
      <c r="AQ242" s="1727"/>
      <c r="AR242" s="1727"/>
      <c r="AS242" s="1727"/>
      <c r="AT242" s="1727"/>
      <c r="AU242" s="1727"/>
      <c r="AV242" s="1727"/>
      <c r="AW242" s="1727"/>
      <c r="AX242" s="1727"/>
      <c r="AY242" s="1727"/>
      <c r="AZ242" s="1727"/>
      <c r="BA242" s="1727"/>
      <c r="BB242" s="1727"/>
      <c r="BC242" s="1727"/>
      <c r="BD242" s="1727"/>
      <c r="BE242" s="1727"/>
      <c r="BF242" s="1727"/>
      <c r="BG242" s="1727"/>
      <c r="BH242" s="1727"/>
      <c r="BI242" s="1727"/>
      <c r="BJ242" s="1727"/>
      <c r="BK242" s="1727"/>
      <c r="BL242" s="1727"/>
      <c r="BM242" s="1727"/>
      <c r="BN242" s="1727"/>
      <c r="BO242" s="1727"/>
      <c r="BP242" s="1727"/>
      <c r="BQ242" s="1727"/>
    </row>
    <row r="243" spans="2:69">
      <c r="B243" s="1727"/>
      <c r="C243" s="1727"/>
      <c r="D243" s="1727"/>
      <c r="E243" s="1727"/>
      <c r="F243" s="1727"/>
      <c r="G243" s="1727"/>
      <c r="H243" s="1727"/>
      <c r="I243" s="1727"/>
      <c r="J243" s="1727"/>
      <c r="K243" s="1727"/>
      <c r="L243" s="1727"/>
      <c r="M243" s="1727"/>
      <c r="N243" s="1727"/>
      <c r="O243" s="1727"/>
      <c r="P243" s="1727"/>
      <c r="Q243" s="1727"/>
      <c r="R243" s="1727"/>
      <c r="S243" s="1727"/>
      <c r="T243" s="1727"/>
      <c r="U243" s="1727"/>
      <c r="V243" s="1727"/>
      <c r="W243" s="1727"/>
      <c r="X243" s="1727"/>
      <c r="Y243" s="1727"/>
      <c r="Z243" s="1727"/>
      <c r="AA243" s="1727"/>
      <c r="AB243" s="1727"/>
      <c r="AC243" s="1727"/>
      <c r="AD243" s="1727"/>
      <c r="AE243" s="1727"/>
      <c r="AF243" s="1727"/>
      <c r="AG243" s="1727"/>
      <c r="AH243" s="1727"/>
      <c r="AI243" s="1727"/>
      <c r="AJ243" s="1727"/>
      <c r="AK243" s="1727"/>
      <c r="AL243" s="1727"/>
      <c r="AM243" s="1727"/>
      <c r="AN243" s="1727"/>
      <c r="AO243" s="1727"/>
      <c r="AP243" s="1727"/>
      <c r="AQ243" s="1727"/>
      <c r="AR243" s="1727"/>
      <c r="AS243" s="1727"/>
      <c r="AT243" s="1727"/>
      <c r="AU243" s="1727"/>
      <c r="AV243" s="1727"/>
      <c r="AW243" s="1727"/>
      <c r="AX243" s="1727"/>
      <c r="AY243" s="1727"/>
      <c r="AZ243" s="1727"/>
      <c r="BA243" s="1727"/>
      <c r="BB243" s="1727"/>
      <c r="BC243" s="1727"/>
      <c r="BD243" s="1727"/>
      <c r="BE243" s="1727"/>
      <c r="BF243" s="1727"/>
      <c r="BG243" s="1727"/>
      <c r="BH243" s="1727"/>
      <c r="BI243" s="1727"/>
      <c r="BJ243" s="1727"/>
      <c r="BK243" s="1727"/>
      <c r="BL243" s="1727"/>
      <c r="BM243" s="1727"/>
      <c r="BN243" s="1727"/>
      <c r="BO243" s="1727"/>
      <c r="BP243" s="1727"/>
      <c r="BQ243" s="1727"/>
    </row>
    <row r="244" spans="2:69">
      <c r="B244" s="1727"/>
      <c r="C244" s="1727"/>
      <c r="D244" s="1727"/>
      <c r="E244" s="1727"/>
      <c r="F244" s="1727"/>
      <c r="G244" s="1727"/>
      <c r="H244" s="1727"/>
      <c r="I244" s="1727"/>
      <c r="J244" s="1727"/>
      <c r="K244" s="1727"/>
      <c r="L244" s="1727"/>
      <c r="M244" s="1727"/>
      <c r="N244" s="1727"/>
      <c r="O244" s="1727"/>
      <c r="P244" s="1727"/>
      <c r="Q244" s="1727"/>
      <c r="R244" s="1727"/>
      <c r="S244" s="1727"/>
      <c r="T244" s="1727"/>
      <c r="U244" s="1727"/>
      <c r="V244" s="1727"/>
      <c r="W244" s="1727"/>
      <c r="X244" s="1727"/>
      <c r="Y244" s="1727"/>
      <c r="Z244" s="1727"/>
      <c r="AA244" s="1727"/>
      <c r="AB244" s="1727"/>
      <c r="AC244" s="1727"/>
      <c r="AD244" s="1727"/>
      <c r="AE244" s="1727"/>
      <c r="AF244" s="1727"/>
      <c r="AG244" s="1727"/>
      <c r="AH244" s="1727"/>
      <c r="AI244" s="1727"/>
      <c r="AJ244" s="1727"/>
      <c r="AK244" s="1727"/>
      <c r="AL244" s="1727"/>
      <c r="AM244" s="1727"/>
      <c r="AN244" s="1727"/>
      <c r="AO244" s="1727"/>
      <c r="AP244" s="1727"/>
      <c r="AQ244" s="1727"/>
      <c r="AR244" s="1727"/>
      <c r="AS244" s="1727"/>
      <c r="AT244" s="1727"/>
      <c r="AU244" s="1727"/>
      <c r="AV244" s="1727"/>
      <c r="AW244" s="1727"/>
      <c r="AX244" s="1727"/>
      <c r="AY244" s="1727"/>
      <c r="AZ244" s="1727"/>
      <c r="BA244" s="1727"/>
      <c r="BB244" s="1727"/>
      <c r="BC244" s="1727"/>
      <c r="BD244" s="1727"/>
      <c r="BE244" s="1727"/>
      <c r="BF244" s="1727"/>
      <c r="BG244" s="1727"/>
      <c r="BH244" s="1727"/>
      <c r="BI244" s="1727"/>
      <c r="BJ244" s="1727"/>
      <c r="BK244" s="1727"/>
      <c r="BL244" s="1727"/>
      <c r="BM244" s="1727"/>
      <c r="BN244" s="1727"/>
      <c r="BO244" s="1727"/>
      <c r="BP244" s="1727"/>
      <c r="BQ244" s="1727"/>
    </row>
    <row r="245" spans="2:69">
      <c r="B245" s="1727"/>
      <c r="C245" s="1727"/>
      <c r="D245" s="1727"/>
      <c r="E245" s="1727"/>
      <c r="F245" s="1727"/>
      <c r="G245" s="1727"/>
      <c r="H245" s="1727"/>
      <c r="I245" s="1727"/>
      <c r="J245" s="1727"/>
      <c r="K245" s="1727"/>
      <c r="L245" s="1727"/>
      <c r="M245" s="1727"/>
      <c r="N245" s="1727"/>
      <c r="O245" s="1727"/>
      <c r="P245" s="1727"/>
      <c r="Q245" s="1727"/>
      <c r="R245" s="1727"/>
      <c r="S245" s="1727"/>
      <c r="T245" s="1727"/>
      <c r="U245" s="1727"/>
      <c r="V245" s="1727"/>
      <c r="W245" s="1727"/>
      <c r="X245" s="1727"/>
      <c r="Y245" s="1727"/>
      <c r="Z245" s="1727"/>
      <c r="AA245" s="1727"/>
      <c r="AB245" s="1727"/>
      <c r="AC245" s="1727"/>
      <c r="AD245" s="1727"/>
      <c r="AE245" s="1727"/>
      <c r="AF245" s="1727"/>
      <c r="AG245" s="1727"/>
      <c r="AH245" s="1727"/>
      <c r="AI245" s="1727"/>
      <c r="AJ245" s="1727"/>
      <c r="AK245" s="1727"/>
      <c r="AL245" s="1727"/>
      <c r="AM245" s="1727"/>
      <c r="AN245" s="1727"/>
      <c r="AO245" s="1727"/>
      <c r="AP245" s="1727"/>
      <c r="AQ245" s="1727"/>
      <c r="AR245" s="1727"/>
      <c r="AS245" s="1727"/>
      <c r="AT245" s="1727"/>
      <c r="AU245" s="1727"/>
      <c r="AV245" s="1727"/>
      <c r="AW245" s="1727"/>
      <c r="AX245" s="1727"/>
      <c r="AY245" s="1727"/>
      <c r="AZ245" s="1727"/>
      <c r="BA245" s="1727"/>
      <c r="BB245" s="1727"/>
      <c r="BC245" s="1727"/>
      <c r="BD245" s="1727"/>
      <c r="BE245" s="1727"/>
      <c r="BF245" s="1727"/>
      <c r="BG245" s="1727"/>
      <c r="BH245" s="1727"/>
      <c r="BI245" s="1727"/>
      <c r="BJ245" s="1727"/>
      <c r="BK245" s="1727"/>
      <c r="BL245" s="1727"/>
      <c r="BM245" s="1727"/>
      <c r="BN245" s="1727"/>
      <c r="BO245" s="1727"/>
      <c r="BP245" s="1727"/>
      <c r="BQ245" s="1727"/>
    </row>
    <row r="246" spans="2:69">
      <c r="B246" s="1727"/>
      <c r="C246" s="1727"/>
      <c r="D246" s="1727"/>
      <c r="E246" s="1727"/>
      <c r="F246" s="1727"/>
      <c r="G246" s="1727"/>
      <c r="H246" s="1727"/>
      <c r="I246" s="1727"/>
      <c r="J246" s="1727"/>
      <c r="K246" s="1727"/>
      <c r="L246" s="1727"/>
      <c r="M246" s="1727"/>
      <c r="N246" s="1727"/>
      <c r="O246" s="1727"/>
      <c r="P246" s="1727"/>
      <c r="Q246" s="1727"/>
      <c r="R246" s="1727"/>
      <c r="S246" s="1727"/>
      <c r="T246" s="1727"/>
      <c r="U246" s="1727"/>
      <c r="V246" s="1727"/>
      <c r="W246" s="1727"/>
      <c r="X246" s="1727"/>
      <c r="Y246" s="1727"/>
      <c r="Z246" s="1727"/>
      <c r="AA246" s="1727"/>
      <c r="AB246" s="1727"/>
      <c r="AC246" s="1727"/>
      <c r="AD246" s="1727"/>
      <c r="AE246" s="1727"/>
      <c r="AF246" s="1727"/>
      <c r="AG246" s="1727"/>
      <c r="AH246" s="1727"/>
      <c r="AI246" s="1727"/>
      <c r="AJ246" s="1727"/>
      <c r="AK246" s="1727"/>
      <c r="AL246" s="1727"/>
      <c r="AM246" s="1727"/>
      <c r="AN246" s="1727"/>
      <c r="AO246" s="1727"/>
      <c r="AP246" s="1727"/>
      <c r="AQ246" s="1727"/>
      <c r="AR246" s="1727"/>
      <c r="AS246" s="1727"/>
      <c r="AT246" s="1727"/>
      <c r="AU246" s="1727"/>
      <c r="AV246" s="1727"/>
      <c r="AW246" s="1727"/>
      <c r="AX246" s="1727"/>
      <c r="AY246" s="1727"/>
      <c r="AZ246" s="1727"/>
      <c r="BA246" s="1727"/>
      <c r="BB246" s="1727"/>
      <c r="BC246" s="1727"/>
      <c r="BD246" s="1727"/>
      <c r="BE246" s="1727"/>
      <c r="BF246" s="1727"/>
      <c r="BG246" s="1727"/>
      <c r="BH246" s="1727"/>
      <c r="BI246" s="1727"/>
      <c r="BJ246" s="1727"/>
      <c r="BK246" s="1727"/>
      <c r="BL246" s="1727"/>
      <c r="BM246" s="1727"/>
      <c r="BN246" s="1727"/>
      <c r="BO246" s="1727"/>
      <c r="BP246" s="1727"/>
      <c r="BQ246" s="1727"/>
    </row>
    <row r="247" spans="2:69">
      <c r="B247" s="1727"/>
      <c r="C247" s="1727"/>
      <c r="D247" s="1727"/>
      <c r="E247" s="1727"/>
      <c r="F247" s="1727"/>
      <c r="G247" s="1727"/>
      <c r="H247" s="1727"/>
      <c r="I247" s="1727"/>
      <c r="J247" s="1727"/>
      <c r="K247" s="1727"/>
      <c r="L247" s="1727"/>
      <c r="M247" s="1727"/>
      <c r="N247" s="1727"/>
      <c r="O247" s="1727"/>
      <c r="P247" s="1727"/>
      <c r="Q247" s="1727"/>
      <c r="R247" s="1727"/>
      <c r="S247" s="1727"/>
      <c r="T247" s="1727"/>
      <c r="U247" s="1727"/>
      <c r="V247" s="1727"/>
      <c r="W247" s="1727"/>
      <c r="X247" s="1727"/>
      <c r="Y247" s="1727"/>
      <c r="Z247" s="1727"/>
      <c r="AA247" s="1727"/>
      <c r="AB247" s="1727"/>
      <c r="AC247" s="1727"/>
      <c r="AD247" s="1727"/>
      <c r="AE247" s="1727"/>
      <c r="AF247" s="1727"/>
      <c r="AG247" s="1727"/>
      <c r="AH247" s="1727"/>
      <c r="AI247" s="1727"/>
      <c r="AJ247" s="1727"/>
      <c r="AK247" s="1727"/>
      <c r="AL247" s="1727"/>
      <c r="AM247" s="1727"/>
      <c r="AN247" s="1727"/>
      <c r="AO247" s="1727"/>
      <c r="AP247" s="1727"/>
      <c r="AQ247" s="1727"/>
      <c r="AR247" s="1727"/>
      <c r="AS247" s="1727"/>
      <c r="AT247" s="1727"/>
      <c r="AU247" s="1727"/>
      <c r="AV247" s="1727"/>
      <c r="AW247" s="1727"/>
      <c r="AX247" s="1727"/>
      <c r="AY247" s="1727"/>
      <c r="AZ247" s="1727"/>
      <c r="BA247" s="1727"/>
      <c r="BB247" s="1727"/>
      <c r="BC247" s="1727"/>
      <c r="BD247" s="1727"/>
      <c r="BE247" s="1727"/>
      <c r="BF247" s="1727"/>
      <c r="BG247" s="1727"/>
      <c r="BH247" s="1727"/>
      <c r="BI247" s="1727"/>
      <c r="BJ247" s="1727"/>
      <c r="BK247" s="1727"/>
      <c r="BL247" s="1727"/>
      <c r="BM247" s="1727"/>
      <c r="BN247" s="1727"/>
      <c r="BO247" s="1727"/>
      <c r="BP247" s="1727"/>
      <c r="BQ247" s="1727"/>
    </row>
    <row r="248" spans="2:69">
      <c r="B248" s="1727"/>
      <c r="C248" s="1727"/>
      <c r="D248" s="1727"/>
      <c r="E248" s="1727"/>
      <c r="F248" s="1727"/>
      <c r="G248" s="1727"/>
      <c r="H248" s="1727"/>
      <c r="I248" s="1727"/>
      <c r="J248" s="1727"/>
      <c r="K248" s="1727"/>
      <c r="L248" s="1727"/>
      <c r="M248" s="1727"/>
      <c r="N248" s="1727"/>
      <c r="O248" s="1727"/>
      <c r="P248" s="1727"/>
      <c r="Q248" s="1727"/>
      <c r="R248" s="1727"/>
      <c r="S248" s="1727"/>
      <c r="T248" s="1727"/>
      <c r="U248" s="1727"/>
      <c r="V248" s="1727"/>
      <c r="W248" s="1727"/>
      <c r="X248" s="1727"/>
      <c r="Y248" s="1727"/>
      <c r="Z248" s="1727"/>
      <c r="AA248" s="1727"/>
      <c r="AB248" s="1727"/>
      <c r="AC248" s="1727"/>
      <c r="AD248" s="1727"/>
      <c r="AE248" s="1727"/>
      <c r="AF248" s="1727"/>
      <c r="AG248" s="1727"/>
      <c r="AH248" s="1727"/>
      <c r="AI248" s="1727"/>
      <c r="AJ248" s="1727"/>
      <c r="AK248" s="1727"/>
      <c r="AL248" s="1727"/>
      <c r="AM248" s="1727"/>
      <c r="AN248" s="1727"/>
      <c r="AO248" s="1727"/>
      <c r="AP248" s="1727"/>
      <c r="AQ248" s="1727"/>
      <c r="AR248" s="1727"/>
      <c r="AS248" s="1727"/>
      <c r="AT248" s="1727"/>
      <c r="AU248" s="1727"/>
      <c r="AV248" s="1727"/>
      <c r="AW248" s="1727"/>
      <c r="AX248" s="1727"/>
      <c r="AY248" s="1727"/>
      <c r="AZ248" s="1727"/>
      <c r="BA248" s="1727"/>
      <c r="BB248" s="1727"/>
      <c r="BC248" s="1727"/>
      <c r="BD248" s="1727"/>
      <c r="BE248" s="1727"/>
      <c r="BF248" s="1727"/>
      <c r="BG248" s="1727"/>
      <c r="BH248" s="1727"/>
      <c r="BI248" s="1727"/>
      <c r="BJ248" s="1727"/>
      <c r="BK248" s="1727"/>
      <c r="BL248" s="1727"/>
      <c r="BM248" s="1727"/>
      <c r="BN248" s="1727"/>
      <c r="BO248" s="1727"/>
      <c r="BP248" s="1727"/>
      <c r="BQ248" s="1727"/>
    </row>
    <row r="249" spans="2:69">
      <c r="B249" s="1727"/>
      <c r="C249" s="1727"/>
      <c r="D249" s="1727"/>
      <c r="E249" s="1727"/>
      <c r="F249" s="1727"/>
      <c r="G249" s="1727"/>
      <c r="H249" s="1727"/>
      <c r="I249" s="1727"/>
      <c r="J249" s="1727"/>
      <c r="K249" s="1727"/>
      <c r="L249" s="1727"/>
      <c r="M249" s="1727"/>
      <c r="N249" s="1727"/>
      <c r="O249" s="1727"/>
      <c r="P249" s="1727"/>
      <c r="Q249" s="1727"/>
      <c r="R249" s="1727"/>
      <c r="S249" s="1727"/>
      <c r="T249" s="1727"/>
      <c r="U249" s="1727"/>
      <c r="V249" s="1727"/>
      <c r="W249" s="1727"/>
      <c r="X249" s="1727"/>
      <c r="Y249" s="1727"/>
      <c r="Z249" s="1727"/>
      <c r="AA249" s="1727"/>
      <c r="AB249" s="1727"/>
      <c r="AC249" s="1727"/>
      <c r="AD249" s="1727"/>
      <c r="AE249" s="1727"/>
      <c r="AF249" s="1727"/>
      <c r="AG249" s="1727"/>
      <c r="AH249" s="1727"/>
      <c r="AI249" s="1727"/>
      <c r="AJ249" s="1727"/>
      <c r="AK249" s="1727"/>
      <c r="AL249" s="1727"/>
      <c r="AM249" s="1727"/>
      <c r="AN249" s="1727"/>
      <c r="AO249" s="1727"/>
      <c r="AP249" s="1727"/>
      <c r="AQ249" s="1727"/>
      <c r="AR249" s="1727"/>
      <c r="AS249" s="1727"/>
      <c r="AT249" s="1727"/>
      <c r="AU249" s="1727"/>
      <c r="AV249" s="1727"/>
      <c r="AW249" s="1727"/>
      <c r="AX249" s="1727"/>
      <c r="AY249" s="1727"/>
      <c r="AZ249" s="1727"/>
      <c r="BA249" s="1727"/>
      <c r="BB249" s="1727"/>
      <c r="BC249" s="1727"/>
      <c r="BD249" s="1727"/>
      <c r="BE249" s="1727"/>
      <c r="BF249" s="1727"/>
      <c r="BG249" s="1727"/>
      <c r="BH249" s="1727"/>
      <c r="BI249" s="1727"/>
      <c r="BJ249" s="1727"/>
      <c r="BK249" s="1727"/>
      <c r="BL249" s="1727"/>
      <c r="BM249" s="1727"/>
      <c r="BN249" s="1727"/>
      <c r="BO249" s="1727"/>
      <c r="BP249" s="1727"/>
      <c r="BQ249" s="1727"/>
    </row>
    <row r="250" spans="2:69">
      <c r="B250" s="1727"/>
      <c r="C250" s="1727"/>
      <c r="D250" s="1727"/>
      <c r="E250" s="1727"/>
      <c r="F250" s="1727"/>
      <c r="G250" s="1727"/>
      <c r="H250" s="1727"/>
      <c r="I250" s="1727"/>
      <c r="J250" s="1727"/>
      <c r="K250" s="1727"/>
      <c r="L250" s="1727"/>
      <c r="M250" s="1727"/>
      <c r="N250" s="1727"/>
      <c r="O250" s="1727"/>
      <c r="P250" s="1727"/>
      <c r="Q250" s="1727"/>
      <c r="R250" s="1727"/>
      <c r="S250" s="1727"/>
      <c r="T250" s="1727"/>
      <c r="U250" s="1727"/>
      <c r="V250" s="1727"/>
      <c r="W250" s="1727"/>
      <c r="X250" s="1727"/>
      <c r="Y250" s="1727"/>
      <c r="Z250" s="1727"/>
      <c r="AA250" s="1727"/>
      <c r="AB250" s="1727"/>
      <c r="AC250" s="1727"/>
      <c r="AD250" s="1727"/>
      <c r="AE250" s="1727"/>
      <c r="AF250" s="1727"/>
      <c r="AG250" s="1727"/>
      <c r="AH250" s="1727"/>
      <c r="AI250" s="1727"/>
      <c r="AJ250" s="1727"/>
      <c r="AK250" s="1727"/>
      <c r="AL250" s="1727"/>
      <c r="AM250" s="1727"/>
      <c r="AN250" s="1727"/>
      <c r="AO250" s="1727"/>
      <c r="AP250" s="1727"/>
      <c r="AQ250" s="1727"/>
      <c r="AR250" s="1727"/>
      <c r="AS250" s="1727"/>
      <c r="AT250" s="1727"/>
      <c r="AU250" s="1727"/>
      <c r="AV250" s="1727"/>
      <c r="AW250" s="1727"/>
      <c r="AX250" s="1727"/>
      <c r="AY250" s="1727"/>
      <c r="AZ250" s="1727"/>
      <c r="BA250" s="1727"/>
      <c r="BB250" s="1727"/>
      <c r="BC250" s="1727"/>
      <c r="BD250" s="1727"/>
      <c r="BE250" s="1727"/>
      <c r="BF250" s="1727"/>
      <c r="BG250" s="1727"/>
      <c r="BH250" s="1727"/>
      <c r="BI250" s="1727"/>
      <c r="BJ250" s="1727"/>
      <c r="BK250" s="1727"/>
      <c r="BL250" s="1727"/>
      <c r="BM250" s="1727"/>
      <c r="BN250" s="1727"/>
      <c r="BO250" s="1727"/>
      <c r="BP250" s="1727"/>
      <c r="BQ250" s="1727"/>
    </row>
    <row r="251" spans="2:69">
      <c r="B251" s="1727"/>
      <c r="C251" s="1727"/>
      <c r="D251" s="1727"/>
      <c r="E251" s="1727"/>
      <c r="F251" s="1727"/>
      <c r="G251" s="1727"/>
      <c r="H251" s="1727"/>
      <c r="I251" s="1727"/>
      <c r="J251" s="1727"/>
      <c r="K251" s="1727"/>
      <c r="L251" s="1727"/>
      <c r="M251" s="1727"/>
      <c r="N251" s="1727"/>
      <c r="O251" s="1727"/>
      <c r="P251" s="1727"/>
      <c r="Q251" s="1727"/>
      <c r="R251" s="1727"/>
      <c r="S251" s="1727"/>
      <c r="T251" s="1727"/>
      <c r="U251" s="1727"/>
      <c r="V251" s="1727"/>
      <c r="W251" s="1727"/>
      <c r="X251" s="1727"/>
      <c r="Y251" s="1727"/>
      <c r="Z251" s="1727"/>
      <c r="AA251" s="1727"/>
      <c r="AB251" s="1727"/>
      <c r="AC251" s="1727"/>
      <c r="AD251" s="1727"/>
      <c r="AE251" s="1727"/>
      <c r="AF251" s="1727"/>
      <c r="AG251" s="1727"/>
      <c r="AH251" s="1727"/>
      <c r="AI251" s="1727"/>
      <c r="AJ251" s="1727"/>
      <c r="AK251" s="1727"/>
      <c r="AL251" s="1727"/>
      <c r="AM251" s="1727"/>
      <c r="AN251" s="1727"/>
      <c r="AO251" s="1727"/>
      <c r="AP251" s="1727"/>
      <c r="AQ251" s="1727"/>
      <c r="AR251" s="1727"/>
      <c r="AS251" s="1727"/>
      <c r="AT251" s="1727"/>
      <c r="AU251" s="1727"/>
      <c r="AV251" s="1727"/>
      <c r="AW251" s="1727"/>
      <c r="AX251" s="1727"/>
      <c r="AY251" s="1727"/>
      <c r="AZ251" s="1727"/>
      <c r="BA251" s="1727"/>
      <c r="BB251" s="1727"/>
      <c r="BC251" s="1727"/>
      <c r="BD251" s="1727"/>
      <c r="BE251" s="1727"/>
      <c r="BF251" s="1727"/>
      <c r="BG251" s="1727"/>
      <c r="BH251" s="1727"/>
      <c r="BI251" s="1727"/>
      <c r="BJ251" s="1727"/>
      <c r="BK251" s="1727"/>
      <c r="BL251" s="1727"/>
      <c r="BM251" s="1727"/>
      <c r="BN251" s="1727"/>
      <c r="BO251" s="1727"/>
      <c r="BP251" s="1727"/>
      <c r="BQ251" s="1727"/>
    </row>
    <row r="252" spans="2:69">
      <c r="B252" s="1727"/>
      <c r="C252" s="1727"/>
      <c r="D252" s="1727"/>
      <c r="E252" s="1727"/>
      <c r="F252" s="1727"/>
      <c r="G252" s="1727"/>
      <c r="H252" s="1727"/>
      <c r="I252" s="1727"/>
      <c r="J252" s="1727"/>
      <c r="K252" s="1727"/>
      <c r="L252" s="1727"/>
      <c r="M252" s="1727"/>
      <c r="N252" s="1727"/>
      <c r="O252" s="1727"/>
      <c r="P252" s="1727"/>
      <c r="Q252" s="1727"/>
      <c r="R252" s="1727"/>
      <c r="S252" s="1727"/>
      <c r="T252" s="1727"/>
      <c r="U252" s="1727"/>
      <c r="V252" s="1727"/>
      <c r="W252" s="1727"/>
      <c r="X252" s="1727"/>
      <c r="Y252" s="1727"/>
      <c r="Z252" s="1727"/>
      <c r="AA252" s="1727"/>
      <c r="AB252" s="1727"/>
      <c r="AC252" s="1727"/>
      <c r="AD252" s="1727"/>
      <c r="AE252" s="1727"/>
      <c r="AF252" s="1727"/>
      <c r="AG252" s="1727"/>
      <c r="AH252" s="1727"/>
      <c r="AI252" s="1727"/>
      <c r="AJ252" s="1727"/>
      <c r="AK252" s="1727"/>
      <c r="AL252" s="1727"/>
      <c r="AM252" s="1727"/>
      <c r="AN252" s="1727"/>
      <c r="AO252" s="1727"/>
      <c r="AP252" s="1727"/>
      <c r="AQ252" s="1727"/>
      <c r="AR252" s="1727"/>
      <c r="AS252" s="1727"/>
      <c r="AT252" s="1727"/>
      <c r="AU252" s="1727"/>
      <c r="AV252" s="1727"/>
      <c r="AW252" s="1727"/>
      <c r="AX252" s="1727"/>
      <c r="AY252" s="1727"/>
      <c r="AZ252" s="1727"/>
      <c r="BA252" s="1727"/>
      <c r="BB252" s="1727"/>
      <c r="BC252" s="1727"/>
      <c r="BD252" s="1727"/>
      <c r="BE252" s="1727"/>
      <c r="BF252" s="1727"/>
      <c r="BG252" s="1727"/>
      <c r="BH252" s="1727"/>
      <c r="BI252" s="1727"/>
      <c r="BJ252" s="1727"/>
      <c r="BK252" s="1727"/>
      <c r="BL252" s="1727"/>
      <c r="BM252" s="1727"/>
      <c r="BN252" s="1727"/>
      <c r="BO252" s="1727"/>
      <c r="BP252" s="1727"/>
      <c r="BQ252" s="1727"/>
    </row>
    <row r="253" spans="2:69">
      <c r="B253" s="1727"/>
      <c r="C253" s="1727"/>
      <c r="D253" s="1727"/>
      <c r="E253" s="1727"/>
      <c r="F253" s="1727"/>
      <c r="G253" s="1727"/>
      <c r="H253" s="1727"/>
      <c r="I253" s="1727"/>
      <c r="J253" s="1727"/>
      <c r="K253" s="1727"/>
      <c r="L253" s="1727"/>
      <c r="M253" s="1727"/>
      <c r="N253" s="1727"/>
      <c r="O253" s="1727"/>
      <c r="P253" s="1727"/>
      <c r="Q253" s="1727"/>
      <c r="R253" s="1727"/>
      <c r="S253" s="1727"/>
      <c r="T253" s="1727"/>
      <c r="U253" s="1727"/>
      <c r="V253" s="1727"/>
      <c r="W253" s="1727"/>
      <c r="X253" s="1727"/>
      <c r="Y253" s="1727"/>
      <c r="Z253" s="1727"/>
      <c r="AA253" s="1727"/>
      <c r="AB253" s="1727"/>
      <c r="AC253" s="1727"/>
      <c r="AD253" s="1727"/>
      <c r="AE253" s="1727"/>
      <c r="AF253" s="1727"/>
      <c r="AG253" s="1727"/>
      <c r="AH253" s="1727"/>
      <c r="AI253" s="1727"/>
      <c r="AJ253" s="1727"/>
      <c r="AK253" s="1727"/>
      <c r="AL253" s="1727"/>
      <c r="AM253" s="1727"/>
      <c r="AN253" s="1727"/>
      <c r="AO253" s="1727"/>
      <c r="AP253" s="1727"/>
      <c r="AQ253" s="1727"/>
      <c r="AR253" s="1727"/>
      <c r="AS253" s="1727"/>
      <c r="AT253" s="1727"/>
      <c r="AU253" s="1727"/>
      <c r="AV253" s="1727"/>
      <c r="AW253" s="1727"/>
      <c r="AX253" s="1727"/>
      <c r="AY253" s="1727"/>
      <c r="AZ253" s="1727"/>
      <c r="BA253" s="1727"/>
      <c r="BB253" s="1727"/>
      <c r="BC253" s="1727"/>
      <c r="BD253" s="1727"/>
      <c r="BE253" s="1727"/>
      <c r="BF253" s="1727"/>
      <c r="BG253" s="1727"/>
      <c r="BH253" s="1727"/>
      <c r="BI253" s="1727"/>
      <c r="BJ253" s="1727"/>
      <c r="BK253" s="1727"/>
      <c r="BL253" s="1727"/>
      <c r="BM253" s="1727"/>
      <c r="BN253" s="1727"/>
      <c r="BO253" s="1727"/>
      <c r="BP253" s="1727"/>
      <c r="BQ253" s="1727"/>
    </row>
  </sheetData>
  <mergeCells count="1104">
    <mergeCell ref="AK203:AL203"/>
    <mergeCell ref="AO203:AP203"/>
    <mergeCell ref="O205:R205"/>
    <mergeCell ref="AG205:AI205"/>
    <mergeCell ref="AW205:AZ205"/>
    <mergeCell ref="BN205:BQ205"/>
    <mergeCell ref="AQ203:AR203"/>
    <mergeCell ref="AS203:AU203"/>
    <mergeCell ref="AW203:AZ203"/>
    <mergeCell ref="BB203:BC203"/>
    <mergeCell ref="BF203:BG203"/>
    <mergeCell ref="BH203:BI203"/>
    <mergeCell ref="F209:H209"/>
    <mergeCell ref="X209:Z209"/>
    <mergeCell ref="AN209:AP209"/>
    <mergeCell ref="BE209:BG209"/>
    <mergeCell ref="F213:H213"/>
    <mergeCell ref="X213:Z213"/>
    <mergeCell ref="AN213:AP213"/>
    <mergeCell ref="BE213:BG213"/>
    <mergeCell ref="BJ203:BL203"/>
    <mergeCell ref="BN203:BQ203"/>
    <mergeCell ref="U203:V203"/>
    <mergeCell ref="Y203:Z203"/>
    <mergeCell ref="AA203:AB203"/>
    <mergeCell ref="AC203:AE203"/>
    <mergeCell ref="AG203:AI203"/>
    <mergeCell ref="BB199:BC199"/>
    <mergeCell ref="BF199:BG199"/>
    <mergeCell ref="C200:D200"/>
    <mergeCell ref="G200:H200"/>
    <mergeCell ref="I200:J200"/>
    <mergeCell ref="BB201:BC201"/>
    <mergeCell ref="BF201:BG201"/>
    <mergeCell ref="AG201:AI201"/>
    <mergeCell ref="AK201:AL201"/>
    <mergeCell ref="AO201:AP201"/>
    <mergeCell ref="AQ201:AR201"/>
    <mergeCell ref="AS201:AU201"/>
    <mergeCell ref="AW201:AZ201"/>
    <mergeCell ref="BH201:BI201"/>
    <mergeCell ref="BJ201:BL201"/>
    <mergeCell ref="BN201:BQ201"/>
    <mergeCell ref="C202:D202"/>
    <mergeCell ref="G202:H202"/>
    <mergeCell ref="I202:J202"/>
    <mergeCell ref="K202:M202"/>
    <mergeCell ref="O202:R202"/>
    <mergeCell ref="U202:V202"/>
    <mergeCell ref="Y202:Z202"/>
    <mergeCell ref="AA202:AB202"/>
    <mergeCell ref="AC202:AE202"/>
    <mergeCell ref="AG202:AI202"/>
    <mergeCell ref="AK202:AL202"/>
    <mergeCell ref="AO202:AP202"/>
    <mergeCell ref="BH202:BI202"/>
    <mergeCell ref="BJ202:BL202"/>
    <mergeCell ref="BN202:BQ202"/>
    <mergeCell ref="K189:M189"/>
    <mergeCell ref="O189:R189"/>
    <mergeCell ref="U189:V189"/>
    <mergeCell ref="BF189:BG189"/>
    <mergeCell ref="AG199:AI199"/>
    <mergeCell ref="BB200:BC200"/>
    <mergeCell ref="BF200:BG200"/>
    <mergeCell ref="U200:V200"/>
    <mergeCell ref="Y200:Z200"/>
    <mergeCell ref="AA200:AB200"/>
    <mergeCell ref="C203:D203"/>
    <mergeCell ref="G203:H203"/>
    <mergeCell ref="I203:J203"/>
    <mergeCell ref="K203:M203"/>
    <mergeCell ref="O203:R203"/>
    <mergeCell ref="G199:H199"/>
    <mergeCell ref="I199:J199"/>
    <mergeCell ref="AO200:AP200"/>
    <mergeCell ref="AQ200:AR200"/>
    <mergeCell ref="AS200:AU200"/>
    <mergeCell ref="AW200:AZ200"/>
    <mergeCell ref="AW202:AZ202"/>
    <mergeCell ref="BB202:BC202"/>
    <mergeCell ref="BF202:BG202"/>
    <mergeCell ref="AK199:AL199"/>
    <mergeCell ref="AO199:AP199"/>
    <mergeCell ref="AQ199:AR199"/>
    <mergeCell ref="AS199:AU199"/>
    <mergeCell ref="AW199:AZ199"/>
    <mergeCell ref="AC200:AE200"/>
    <mergeCell ref="AG200:AI200"/>
    <mergeCell ref="AK200:AL200"/>
    <mergeCell ref="BB187:BC187"/>
    <mergeCell ref="O187:R187"/>
    <mergeCell ref="U187:V187"/>
    <mergeCell ref="Y187:Z187"/>
    <mergeCell ref="AA187:AB187"/>
    <mergeCell ref="B194:G194"/>
    <mergeCell ref="T194:Y194"/>
    <mergeCell ref="AJ194:AO194"/>
    <mergeCell ref="BA194:BF194"/>
    <mergeCell ref="C199:D199"/>
    <mergeCell ref="O201:R201"/>
    <mergeCell ref="U201:V201"/>
    <mergeCell ref="Y201:Z201"/>
    <mergeCell ref="AA201:AB201"/>
    <mergeCell ref="AC201:AE201"/>
    <mergeCell ref="AS202:AU202"/>
    <mergeCell ref="AQ202:AR202"/>
    <mergeCell ref="AG191:AI191"/>
    <mergeCell ref="AW191:AZ191"/>
    <mergeCell ref="C189:D189"/>
    <mergeCell ref="G189:H189"/>
    <mergeCell ref="I189:J189"/>
    <mergeCell ref="C201:D201"/>
    <mergeCell ref="G201:H201"/>
    <mergeCell ref="I201:J201"/>
    <mergeCell ref="K201:M201"/>
    <mergeCell ref="K199:M199"/>
    <mergeCell ref="O199:R199"/>
    <mergeCell ref="U199:V199"/>
    <mergeCell ref="Y199:Z199"/>
    <mergeCell ref="AA199:AB199"/>
    <mergeCell ref="AC199:AE199"/>
    <mergeCell ref="BF188:BG188"/>
    <mergeCell ref="BF187:BG187"/>
    <mergeCell ref="AK187:AL187"/>
    <mergeCell ref="AO187:AP187"/>
    <mergeCell ref="AS187:AU187"/>
    <mergeCell ref="K200:M200"/>
    <mergeCell ref="O200:R200"/>
    <mergeCell ref="Y189:Z189"/>
    <mergeCell ref="AA189:AB189"/>
    <mergeCell ref="AC189:AE189"/>
    <mergeCell ref="AG189:AI189"/>
    <mergeCell ref="AK189:AL189"/>
    <mergeCell ref="AO189:AP189"/>
    <mergeCell ref="BH187:BI187"/>
    <mergeCell ref="BJ187:BL187"/>
    <mergeCell ref="BN187:BQ187"/>
    <mergeCell ref="AQ187:AR187"/>
    <mergeCell ref="BN191:BQ191"/>
    <mergeCell ref="AQ189:AR189"/>
    <mergeCell ref="AS189:AU189"/>
    <mergeCell ref="AW189:AZ189"/>
    <mergeCell ref="BB189:BC189"/>
    <mergeCell ref="BH189:BI189"/>
    <mergeCell ref="BJ188:BL188"/>
    <mergeCell ref="BN188:BQ188"/>
    <mergeCell ref="BN200:BQ200"/>
    <mergeCell ref="BH199:BI199"/>
    <mergeCell ref="BJ199:BL199"/>
    <mergeCell ref="BN199:BQ199"/>
    <mergeCell ref="BH200:BI200"/>
    <mergeCell ref="BJ200:BL200"/>
    <mergeCell ref="AW187:AZ187"/>
    <mergeCell ref="BJ189:BL189"/>
    <mergeCell ref="BN189:BQ189"/>
    <mergeCell ref="O191:R191"/>
    <mergeCell ref="B183:F183"/>
    <mergeCell ref="T183:X183"/>
    <mergeCell ref="AJ183:AN183"/>
    <mergeCell ref="BA183:BE183"/>
    <mergeCell ref="C187:D187"/>
    <mergeCell ref="G187:H187"/>
    <mergeCell ref="I187:J187"/>
    <mergeCell ref="C188:D188"/>
    <mergeCell ref="G188:H188"/>
    <mergeCell ref="I188:J188"/>
    <mergeCell ref="K188:M188"/>
    <mergeCell ref="O188:R188"/>
    <mergeCell ref="U188:V188"/>
    <mergeCell ref="BB179:BC179"/>
    <mergeCell ref="BK179:BM179"/>
    <mergeCell ref="AC187:AE187"/>
    <mergeCell ref="AG187:AI187"/>
    <mergeCell ref="BH188:BI188"/>
    <mergeCell ref="Y188:Z188"/>
    <mergeCell ref="AA188:AB188"/>
    <mergeCell ref="AC188:AE188"/>
    <mergeCell ref="AG188:AI188"/>
    <mergeCell ref="AK188:AL188"/>
    <mergeCell ref="AO188:AP188"/>
    <mergeCell ref="K187:M187"/>
    <mergeCell ref="AQ188:AR188"/>
    <mergeCell ref="AS188:AU188"/>
    <mergeCell ref="AW188:AZ188"/>
    <mergeCell ref="BB188:BC188"/>
    <mergeCell ref="C179:D179"/>
    <mergeCell ref="L179:N179"/>
    <mergeCell ref="U179:V179"/>
    <mergeCell ref="AD179:AF179"/>
    <mergeCell ref="AK179:AL179"/>
    <mergeCell ref="AT179:AV179"/>
    <mergeCell ref="BB169:BC169"/>
    <mergeCell ref="BJ169:BL169"/>
    <mergeCell ref="C180:D180"/>
    <mergeCell ref="L180:N180"/>
    <mergeCell ref="U180:V180"/>
    <mergeCell ref="AD180:AF180"/>
    <mergeCell ref="AK180:AL180"/>
    <mergeCell ref="AT180:AV180"/>
    <mergeCell ref="BB178:BC178"/>
    <mergeCell ref="BK178:BM178"/>
    <mergeCell ref="BB177:BC177"/>
    <mergeCell ref="BK177:BM177"/>
    <mergeCell ref="BB180:BC180"/>
    <mergeCell ref="BK180:BM180"/>
    <mergeCell ref="C169:D169"/>
    <mergeCell ref="K169:M169"/>
    <mergeCell ref="U169:V169"/>
    <mergeCell ref="AC169:AE169"/>
    <mergeCell ref="AK169:AL169"/>
    <mergeCell ref="AS169:AU169"/>
    <mergeCell ref="BB167:BC167"/>
    <mergeCell ref="BJ167:BL167"/>
    <mergeCell ref="C168:D168"/>
    <mergeCell ref="K168:M168"/>
    <mergeCell ref="U168:V168"/>
    <mergeCell ref="AC168:AE168"/>
    <mergeCell ref="AK168:AL168"/>
    <mergeCell ref="AS168:AU168"/>
    <mergeCell ref="BB168:BC168"/>
    <mergeCell ref="BJ168:BL168"/>
    <mergeCell ref="K171:M171"/>
    <mergeCell ref="AC171:AE171"/>
    <mergeCell ref="AS171:AU171"/>
    <mergeCell ref="BJ171:BL171"/>
    <mergeCell ref="C178:D178"/>
    <mergeCell ref="L178:N178"/>
    <mergeCell ref="U178:V178"/>
    <mergeCell ref="AD178:AF178"/>
    <mergeCell ref="AK178:AL178"/>
    <mergeCell ref="AT178:AV178"/>
    <mergeCell ref="C177:D177"/>
    <mergeCell ref="L177:N177"/>
    <mergeCell ref="U177:V177"/>
    <mergeCell ref="AD177:AF177"/>
    <mergeCell ref="AK177:AL177"/>
    <mergeCell ref="AT177:AV177"/>
    <mergeCell ref="C167:D167"/>
    <mergeCell ref="K167:M167"/>
    <mergeCell ref="U167:V167"/>
    <mergeCell ref="AC167:AE167"/>
    <mergeCell ref="AK167:AL167"/>
    <mergeCell ref="AS167:AU167"/>
    <mergeCell ref="K158:M158"/>
    <mergeCell ref="AC158:AE158"/>
    <mergeCell ref="AS158:AU158"/>
    <mergeCell ref="BJ158:BL158"/>
    <mergeCell ref="C164:D164"/>
    <mergeCell ref="K164:M164"/>
    <mergeCell ref="U164:V164"/>
    <mergeCell ref="AC164:AE164"/>
    <mergeCell ref="AK164:AL164"/>
    <mergeCell ref="AS164:AU164"/>
    <mergeCell ref="BB164:BC164"/>
    <mergeCell ref="BJ164:BL164"/>
    <mergeCell ref="C165:D165"/>
    <mergeCell ref="K165:M165"/>
    <mergeCell ref="U165:V165"/>
    <mergeCell ref="AC165:AE165"/>
    <mergeCell ref="AK165:AL165"/>
    <mergeCell ref="AS165:AU165"/>
    <mergeCell ref="BB165:BC165"/>
    <mergeCell ref="BJ165:BL165"/>
    <mergeCell ref="C155:D155"/>
    <mergeCell ref="K155:M155"/>
    <mergeCell ref="U155:V155"/>
    <mergeCell ref="AC155:AE155"/>
    <mergeCell ref="AK155:AL155"/>
    <mergeCell ref="AS155:AU155"/>
    <mergeCell ref="BB151:BC151"/>
    <mergeCell ref="BJ151:BL151"/>
    <mergeCell ref="C156:D156"/>
    <mergeCell ref="K156:M156"/>
    <mergeCell ref="U156:V156"/>
    <mergeCell ref="AC156:AE156"/>
    <mergeCell ref="AK156:AL156"/>
    <mergeCell ref="AS156:AU156"/>
    <mergeCell ref="BB154:BC154"/>
    <mergeCell ref="BJ154:BL154"/>
    <mergeCell ref="BB166:BC166"/>
    <mergeCell ref="BJ166:BL166"/>
    <mergeCell ref="BB156:BC156"/>
    <mergeCell ref="BJ156:BL156"/>
    <mergeCell ref="C151:D151"/>
    <mergeCell ref="K151:M151"/>
    <mergeCell ref="U151:V151"/>
    <mergeCell ref="AC151:AE151"/>
    <mergeCell ref="AK151:AL151"/>
    <mergeCell ref="AS151:AU151"/>
    <mergeCell ref="C166:D166"/>
    <mergeCell ref="K166:M166"/>
    <mergeCell ref="U166:V166"/>
    <mergeCell ref="AC166:AE166"/>
    <mergeCell ref="AK166:AL166"/>
    <mergeCell ref="AS166:AU166"/>
    <mergeCell ref="AW141:AX141"/>
    <mergeCell ref="BF141:BH141"/>
    <mergeCell ref="BJ141:BL141"/>
    <mergeCell ref="G141:I141"/>
    <mergeCell ref="AS152:AU152"/>
    <mergeCell ref="BJ152:BL152"/>
    <mergeCell ref="C153:D153"/>
    <mergeCell ref="K153:M153"/>
    <mergeCell ref="U153:V153"/>
    <mergeCell ref="AC153:AE153"/>
    <mergeCell ref="AK153:AL153"/>
    <mergeCell ref="AS153:AU153"/>
    <mergeCell ref="BN141:BO141"/>
    <mergeCell ref="F142:I142"/>
    <mergeCell ref="X142:AA142"/>
    <mergeCell ref="AN142:AQ142"/>
    <mergeCell ref="BE142:BH142"/>
    <mergeCell ref="B146:G146"/>
    <mergeCell ref="K146:AB146"/>
    <mergeCell ref="AG141:AH141"/>
    <mergeCell ref="AC141:AE141"/>
    <mergeCell ref="K141:M141"/>
    <mergeCell ref="O141:P141"/>
    <mergeCell ref="R141:U141"/>
    <mergeCell ref="Y141:AA141"/>
    <mergeCell ref="BJ121:BL121"/>
    <mergeCell ref="C122:D122"/>
    <mergeCell ref="BJ123:BL123"/>
    <mergeCell ref="U119:V119"/>
    <mergeCell ref="C154:D154"/>
    <mergeCell ref="K154:M154"/>
    <mergeCell ref="U154:V154"/>
    <mergeCell ref="AC154:AE154"/>
    <mergeCell ref="AK154:AL154"/>
    <mergeCell ref="AS154:AU154"/>
    <mergeCell ref="G136:I136"/>
    <mergeCell ref="Y136:AA136"/>
    <mergeCell ref="AO136:AQ136"/>
    <mergeCell ref="BF136:BH136"/>
    <mergeCell ref="BB155:BC155"/>
    <mergeCell ref="BJ155:BL155"/>
    <mergeCell ref="BB153:BC153"/>
    <mergeCell ref="BJ153:BL153"/>
    <mergeCell ref="K152:M152"/>
    <mergeCell ref="AC152:AE152"/>
    <mergeCell ref="AO141:AQ141"/>
    <mergeCell ref="AS141:AU141"/>
    <mergeCell ref="B148:G148"/>
    <mergeCell ref="K148:AB148"/>
    <mergeCell ref="C150:D150"/>
    <mergeCell ref="K150:M150"/>
    <mergeCell ref="U150:V150"/>
    <mergeCell ref="AC150:AE150"/>
    <mergeCell ref="AK150:AL150"/>
    <mergeCell ref="AS150:AU150"/>
    <mergeCell ref="BB150:BC150"/>
    <mergeCell ref="BJ150:BL150"/>
    <mergeCell ref="BJ116:BL116"/>
    <mergeCell ref="C117:D117"/>
    <mergeCell ref="K117:M117"/>
    <mergeCell ref="U117:V117"/>
    <mergeCell ref="AC117:AE117"/>
    <mergeCell ref="AK117:AL117"/>
    <mergeCell ref="AS117:AU117"/>
    <mergeCell ref="BB117:BC117"/>
    <mergeCell ref="BJ117:BL117"/>
    <mergeCell ref="J130:M130"/>
    <mergeCell ref="X130:Z130"/>
    <mergeCell ref="AB130:AE130"/>
    <mergeCell ref="BE130:BG130"/>
    <mergeCell ref="BI130:BL130"/>
    <mergeCell ref="BB118:BC118"/>
    <mergeCell ref="AS119:AU119"/>
    <mergeCell ref="BB123:BC123"/>
    <mergeCell ref="K125:M125"/>
    <mergeCell ref="AC125:AE125"/>
    <mergeCell ref="AS125:AU125"/>
    <mergeCell ref="C118:D118"/>
    <mergeCell ref="K118:M118"/>
    <mergeCell ref="U118:V118"/>
    <mergeCell ref="AC118:AE118"/>
    <mergeCell ref="AK118:AL118"/>
    <mergeCell ref="AS118:AU118"/>
    <mergeCell ref="AK122:AL122"/>
    <mergeCell ref="AS122:AU122"/>
    <mergeCell ref="BB122:BC122"/>
    <mergeCell ref="BJ118:BL118"/>
    <mergeCell ref="C123:D123"/>
    <mergeCell ref="K123:M123"/>
    <mergeCell ref="BE131:BG131"/>
    <mergeCell ref="F130:H130"/>
    <mergeCell ref="AN130:AP130"/>
    <mergeCell ref="AR130:AU130"/>
    <mergeCell ref="C121:D121"/>
    <mergeCell ref="K121:M121"/>
    <mergeCell ref="U121:V121"/>
    <mergeCell ref="AC121:AE121"/>
    <mergeCell ref="AK121:AL121"/>
    <mergeCell ref="AS121:AU121"/>
    <mergeCell ref="BJ120:BL120"/>
    <mergeCell ref="C119:D119"/>
    <mergeCell ref="K119:M119"/>
    <mergeCell ref="BB114:BC114"/>
    <mergeCell ref="BJ114:BL114"/>
    <mergeCell ref="BJ115:BL115"/>
    <mergeCell ref="AC119:AE119"/>
    <mergeCell ref="AK119:AL119"/>
    <mergeCell ref="BJ122:BL122"/>
    <mergeCell ref="BB119:BC119"/>
    <mergeCell ref="BJ119:BL119"/>
    <mergeCell ref="C120:D120"/>
    <mergeCell ref="K120:M120"/>
    <mergeCell ref="U120:V120"/>
    <mergeCell ref="AC120:AE120"/>
    <mergeCell ref="AK120:AL120"/>
    <mergeCell ref="AS120:AU120"/>
    <mergeCell ref="BB120:BC120"/>
    <mergeCell ref="K122:M122"/>
    <mergeCell ref="U122:V122"/>
    <mergeCell ref="AC122:AE122"/>
    <mergeCell ref="BJ125:BL125"/>
    <mergeCell ref="AK113:AL113"/>
    <mergeCell ref="AS113:AU113"/>
    <mergeCell ref="BB113:BC113"/>
    <mergeCell ref="C114:D114"/>
    <mergeCell ref="K114:M114"/>
    <mergeCell ref="U114:V114"/>
    <mergeCell ref="AC114:AE114"/>
    <mergeCell ref="AK114:AL114"/>
    <mergeCell ref="AS114:AU114"/>
    <mergeCell ref="C115:D115"/>
    <mergeCell ref="K115:M115"/>
    <mergeCell ref="U115:V115"/>
    <mergeCell ref="AC115:AE115"/>
    <mergeCell ref="AK115:AL115"/>
    <mergeCell ref="AS115:AU115"/>
    <mergeCell ref="BB115:BC115"/>
    <mergeCell ref="F131:H131"/>
    <mergeCell ref="X131:Z131"/>
    <mergeCell ref="AN131:AP131"/>
    <mergeCell ref="C116:D116"/>
    <mergeCell ref="K116:M116"/>
    <mergeCell ref="U116:V116"/>
    <mergeCell ref="AC116:AE116"/>
    <mergeCell ref="AK116:AL116"/>
    <mergeCell ref="AS116:AU116"/>
    <mergeCell ref="BB116:BC116"/>
    <mergeCell ref="U123:V123"/>
    <mergeCell ref="AC123:AE123"/>
    <mergeCell ref="AK123:AL123"/>
    <mergeCell ref="AS123:AU123"/>
    <mergeCell ref="BB121:BC121"/>
    <mergeCell ref="BJ113:BL113"/>
    <mergeCell ref="BJ112:BL112"/>
    <mergeCell ref="BB106:BC106"/>
    <mergeCell ref="BH106:BI106"/>
    <mergeCell ref="C110:D110"/>
    <mergeCell ref="K110:M110"/>
    <mergeCell ref="U110:V110"/>
    <mergeCell ref="AC110:AE110"/>
    <mergeCell ref="AK110:AL110"/>
    <mergeCell ref="AS110:AU110"/>
    <mergeCell ref="BB110:BC110"/>
    <mergeCell ref="C106:D106"/>
    <mergeCell ref="BJ110:BL110"/>
    <mergeCell ref="C111:D111"/>
    <mergeCell ref="K111:M111"/>
    <mergeCell ref="U111:V111"/>
    <mergeCell ref="AC111:AE111"/>
    <mergeCell ref="AK111:AL111"/>
    <mergeCell ref="AS111:AU111"/>
    <mergeCell ref="BB111:BC111"/>
    <mergeCell ref="BJ111:BL111"/>
    <mergeCell ref="C112:D112"/>
    <mergeCell ref="K112:M112"/>
    <mergeCell ref="U112:V112"/>
    <mergeCell ref="AC112:AE112"/>
    <mergeCell ref="AK112:AL112"/>
    <mergeCell ref="AS112:AU112"/>
    <mergeCell ref="BB112:BC112"/>
    <mergeCell ref="C113:D113"/>
    <mergeCell ref="K113:M113"/>
    <mergeCell ref="U113:V113"/>
    <mergeCell ref="AC113:AE113"/>
    <mergeCell ref="BB104:BC104"/>
    <mergeCell ref="BH104:BI104"/>
    <mergeCell ref="C103:D103"/>
    <mergeCell ref="I103:J103"/>
    <mergeCell ref="U103:V103"/>
    <mergeCell ref="AA103:AB103"/>
    <mergeCell ref="AK103:AL103"/>
    <mergeCell ref="AQ103:AR103"/>
    <mergeCell ref="C104:D104"/>
    <mergeCell ref="I104:J104"/>
    <mergeCell ref="U104:V104"/>
    <mergeCell ref="AA104:AB104"/>
    <mergeCell ref="AK104:AL104"/>
    <mergeCell ref="AQ104:AR104"/>
    <mergeCell ref="I106:J106"/>
    <mergeCell ref="U106:V106"/>
    <mergeCell ref="AA106:AB106"/>
    <mergeCell ref="AK106:AL106"/>
    <mergeCell ref="AQ106:AR106"/>
    <mergeCell ref="AQ100:AR100"/>
    <mergeCell ref="C101:D101"/>
    <mergeCell ref="I101:J101"/>
    <mergeCell ref="U101:V101"/>
    <mergeCell ref="AA101:AB101"/>
    <mergeCell ref="AK101:AL101"/>
    <mergeCell ref="AQ101:AR101"/>
    <mergeCell ref="BB101:BC101"/>
    <mergeCell ref="BH101:BI101"/>
    <mergeCell ref="C102:D102"/>
    <mergeCell ref="I102:J102"/>
    <mergeCell ref="U102:V102"/>
    <mergeCell ref="AA102:AB102"/>
    <mergeCell ref="AK102:AL102"/>
    <mergeCell ref="AQ102:AR102"/>
    <mergeCell ref="BB102:BC102"/>
    <mergeCell ref="BH102:BI102"/>
    <mergeCell ref="BH98:BI98"/>
    <mergeCell ref="C97:D97"/>
    <mergeCell ref="I97:J97"/>
    <mergeCell ref="U97:V97"/>
    <mergeCell ref="AA97:AB97"/>
    <mergeCell ref="AK97:AL97"/>
    <mergeCell ref="AQ97:AR97"/>
    <mergeCell ref="C99:D99"/>
    <mergeCell ref="I99:J99"/>
    <mergeCell ref="U99:V99"/>
    <mergeCell ref="AA99:AB99"/>
    <mergeCell ref="AK99:AL99"/>
    <mergeCell ref="AQ99:AR99"/>
    <mergeCell ref="BB100:BC100"/>
    <mergeCell ref="BH100:BI100"/>
    <mergeCell ref="C105:D105"/>
    <mergeCell ref="I105:J105"/>
    <mergeCell ref="U105:V105"/>
    <mergeCell ref="AA105:AB105"/>
    <mergeCell ref="AK105:AL105"/>
    <mergeCell ref="AQ105:AR105"/>
    <mergeCell ref="BB103:BC103"/>
    <mergeCell ref="BH103:BI103"/>
    <mergeCell ref="BB105:BC105"/>
    <mergeCell ref="BH105:BI105"/>
    <mergeCell ref="BB99:BC99"/>
    <mergeCell ref="BH99:BI99"/>
    <mergeCell ref="C100:D100"/>
    <mergeCell ref="I100:J100"/>
    <mergeCell ref="U100:V100"/>
    <mergeCell ref="AA100:AB100"/>
    <mergeCell ref="AK100:AL100"/>
    <mergeCell ref="C98:D98"/>
    <mergeCell ref="I98:J98"/>
    <mergeCell ref="U98:V98"/>
    <mergeCell ref="AA98:AB98"/>
    <mergeCell ref="AK98:AL98"/>
    <mergeCell ref="AQ98:AR98"/>
    <mergeCell ref="BB98:BC98"/>
    <mergeCell ref="C93:D93"/>
    <mergeCell ref="I93:J93"/>
    <mergeCell ref="U93:V93"/>
    <mergeCell ref="AA93:AB93"/>
    <mergeCell ref="AK93:AL93"/>
    <mergeCell ref="AQ93:AR93"/>
    <mergeCell ref="BB93:BC93"/>
    <mergeCell ref="BH93:BI93"/>
    <mergeCell ref="C94:D94"/>
    <mergeCell ref="I94:J94"/>
    <mergeCell ref="U94:V94"/>
    <mergeCell ref="AA94:AB94"/>
    <mergeCell ref="AK94:AL94"/>
    <mergeCell ref="AQ94:AR94"/>
    <mergeCell ref="BB94:BC94"/>
    <mergeCell ref="BH94:BI94"/>
    <mergeCell ref="C95:D95"/>
    <mergeCell ref="I95:J95"/>
    <mergeCell ref="U95:V95"/>
    <mergeCell ref="AA95:AB95"/>
    <mergeCell ref="AK95:AL95"/>
    <mergeCell ref="AQ95:AR95"/>
    <mergeCell ref="BB95:BC95"/>
    <mergeCell ref="BH95:BI95"/>
    <mergeCell ref="C96:D96"/>
    <mergeCell ref="C84:D84"/>
    <mergeCell ref="K77:AB77"/>
    <mergeCell ref="C79:D79"/>
    <mergeCell ref="L79:N79"/>
    <mergeCell ref="U79:V79"/>
    <mergeCell ref="AD79:AF79"/>
    <mergeCell ref="AK79:AL79"/>
    <mergeCell ref="C85:D85"/>
    <mergeCell ref="L85:N85"/>
    <mergeCell ref="U85:V85"/>
    <mergeCell ref="AD85:AF85"/>
    <mergeCell ref="AK85:AL85"/>
    <mergeCell ref="AT85:AV85"/>
    <mergeCell ref="BK80:BM80"/>
    <mergeCell ref="BK85:BM85"/>
    <mergeCell ref="BB85:BC85"/>
    <mergeCell ref="BB97:BC97"/>
    <mergeCell ref="BH97:BI97"/>
    <mergeCell ref="L87:N87"/>
    <mergeCell ref="AD87:AF87"/>
    <mergeCell ref="AT87:AV87"/>
    <mergeCell ref="I96:J96"/>
    <mergeCell ref="U96:V96"/>
    <mergeCell ref="AA96:AB96"/>
    <mergeCell ref="AK96:AL96"/>
    <mergeCell ref="AQ96:AR96"/>
    <mergeCell ref="BB96:BC96"/>
    <mergeCell ref="BH96:BI96"/>
    <mergeCell ref="BK87:BM87"/>
    <mergeCell ref="BK84:BM84"/>
    <mergeCell ref="L84:N84"/>
    <mergeCell ref="U84:V84"/>
    <mergeCell ref="AD84:AF84"/>
    <mergeCell ref="AK80:AL80"/>
    <mergeCell ref="AT80:AV80"/>
    <mergeCell ref="BB80:BC80"/>
    <mergeCell ref="L69:N69"/>
    <mergeCell ref="U69:V69"/>
    <mergeCell ref="AD69:AF69"/>
    <mergeCell ref="AK69:AL69"/>
    <mergeCell ref="AT69:AV69"/>
    <mergeCell ref="BB69:BC69"/>
    <mergeCell ref="K75:AB75"/>
    <mergeCell ref="L82:N82"/>
    <mergeCell ref="U82:V82"/>
    <mergeCell ref="AD82:AF82"/>
    <mergeCell ref="AK82:AL82"/>
    <mergeCell ref="AT82:AV82"/>
    <mergeCell ref="BB82:BC82"/>
    <mergeCell ref="AK84:AL84"/>
    <mergeCell ref="AT84:AV84"/>
    <mergeCell ref="BB84:BC84"/>
    <mergeCell ref="BK82:BM82"/>
    <mergeCell ref="L83:N83"/>
    <mergeCell ref="U83:V83"/>
    <mergeCell ref="AD83:AF83"/>
    <mergeCell ref="L67:N67"/>
    <mergeCell ref="U67:V67"/>
    <mergeCell ref="AD67:AF67"/>
    <mergeCell ref="AK83:AL83"/>
    <mergeCell ref="AT83:AV83"/>
    <mergeCell ref="BB83:BC83"/>
    <mergeCell ref="BK83:BM83"/>
    <mergeCell ref="C82:D82"/>
    <mergeCell ref="C80:D80"/>
    <mergeCell ref="L80:N80"/>
    <mergeCell ref="U80:V80"/>
    <mergeCell ref="AK67:AL67"/>
    <mergeCell ref="AT67:AV67"/>
    <mergeCell ref="BB67:BC67"/>
    <mergeCell ref="L71:N71"/>
    <mergeCell ref="AD71:AF71"/>
    <mergeCell ref="AT71:AV71"/>
    <mergeCell ref="AD80:AF80"/>
    <mergeCell ref="BB68:BC68"/>
    <mergeCell ref="BK68:BM68"/>
    <mergeCell ref="C69:D69"/>
    <mergeCell ref="AT79:AV79"/>
    <mergeCell ref="BB79:BC79"/>
    <mergeCell ref="BK79:BM79"/>
    <mergeCell ref="BK69:BM69"/>
    <mergeCell ref="BK71:BM71"/>
    <mergeCell ref="B75:G75"/>
    <mergeCell ref="B77:G77"/>
    <mergeCell ref="C83:D83"/>
    <mergeCell ref="C68:D68"/>
    <mergeCell ref="L68:N68"/>
    <mergeCell ref="U68:V68"/>
    <mergeCell ref="AD68:AF68"/>
    <mergeCell ref="AK68:AL68"/>
    <mergeCell ref="AT68:AV68"/>
    <mergeCell ref="C65:D65"/>
    <mergeCell ref="L65:N65"/>
    <mergeCell ref="U65:V65"/>
    <mergeCell ref="AD65:AF65"/>
    <mergeCell ref="AK65:AL65"/>
    <mergeCell ref="BK66:BM66"/>
    <mergeCell ref="BB63:BC63"/>
    <mergeCell ref="BK63:BM63"/>
    <mergeCell ref="C62:D62"/>
    <mergeCell ref="L62:N62"/>
    <mergeCell ref="C64:D64"/>
    <mergeCell ref="L64:N64"/>
    <mergeCell ref="C63:D63"/>
    <mergeCell ref="L63:N63"/>
    <mergeCell ref="U63:V63"/>
    <mergeCell ref="AD63:AF63"/>
    <mergeCell ref="AT65:AV65"/>
    <mergeCell ref="BB65:BC65"/>
    <mergeCell ref="BK65:BM65"/>
    <mergeCell ref="C66:D66"/>
    <mergeCell ref="L66:N66"/>
    <mergeCell ref="U66:V66"/>
    <mergeCell ref="AD66:AF66"/>
    <mergeCell ref="AK66:AL66"/>
    <mergeCell ref="BK67:BM67"/>
    <mergeCell ref="C67:D67"/>
    <mergeCell ref="AT66:AV66"/>
    <mergeCell ref="BB66:BC66"/>
    <mergeCell ref="C59:D59"/>
    <mergeCell ref="L59:N59"/>
    <mergeCell ref="U59:V59"/>
    <mergeCell ref="AD59:AF59"/>
    <mergeCell ref="AK59:AL59"/>
    <mergeCell ref="AT59:AV59"/>
    <mergeCell ref="BB61:BC61"/>
    <mergeCell ref="BK61:BM61"/>
    <mergeCell ref="C60:D60"/>
    <mergeCell ref="L60:N60"/>
    <mergeCell ref="U60:V60"/>
    <mergeCell ref="AD60:AF60"/>
    <mergeCell ref="AK60:AL60"/>
    <mergeCell ref="AT60:AV60"/>
    <mergeCell ref="BB59:BC59"/>
    <mergeCell ref="BK59:BM59"/>
    <mergeCell ref="BB60:BC60"/>
    <mergeCell ref="BK60:BM60"/>
    <mergeCell ref="C61:D61"/>
    <mergeCell ref="L61:N61"/>
    <mergeCell ref="U61:V61"/>
    <mergeCell ref="AD61:AF61"/>
    <mergeCell ref="AK61:AL61"/>
    <mergeCell ref="AT61:AV61"/>
    <mergeCell ref="AK63:AL63"/>
    <mergeCell ref="AT63:AV63"/>
    <mergeCell ref="BK58:BM58"/>
    <mergeCell ref="C57:D57"/>
    <mergeCell ref="L57:N57"/>
    <mergeCell ref="U57:V57"/>
    <mergeCell ref="AD57:AF57"/>
    <mergeCell ref="AK57:AL57"/>
    <mergeCell ref="AT57:AV57"/>
    <mergeCell ref="BB55:BC55"/>
    <mergeCell ref="BB57:BC57"/>
    <mergeCell ref="BK57:BM57"/>
    <mergeCell ref="C58:D58"/>
    <mergeCell ref="L58:N58"/>
    <mergeCell ref="U58:V58"/>
    <mergeCell ref="AD58:AF58"/>
    <mergeCell ref="AK58:AL58"/>
    <mergeCell ref="AT58:AV58"/>
    <mergeCell ref="BB58:BC58"/>
    <mergeCell ref="BB56:BC56"/>
    <mergeCell ref="BK56:BM56"/>
    <mergeCell ref="BB54:BC54"/>
    <mergeCell ref="BK54:BM54"/>
    <mergeCell ref="C55:D55"/>
    <mergeCell ref="L55:N55"/>
    <mergeCell ref="U55:V55"/>
    <mergeCell ref="AD55:AF55"/>
    <mergeCell ref="AK55:AL55"/>
    <mergeCell ref="AT55:AV55"/>
    <mergeCell ref="AA44:AB44"/>
    <mergeCell ref="AK44:AL44"/>
    <mergeCell ref="AQ44:AR44"/>
    <mergeCell ref="BK55:BM55"/>
    <mergeCell ref="C56:D56"/>
    <mergeCell ref="L56:N56"/>
    <mergeCell ref="U56:V56"/>
    <mergeCell ref="AD56:AF56"/>
    <mergeCell ref="AK56:AL56"/>
    <mergeCell ref="AT56:AV56"/>
    <mergeCell ref="C54:D54"/>
    <mergeCell ref="L54:N54"/>
    <mergeCell ref="U54:V54"/>
    <mergeCell ref="AD54:AF54"/>
    <mergeCell ref="AK54:AL54"/>
    <mergeCell ref="AT54:AV54"/>
    <mergeCell ref="BB43:BC43"/>
    <mergeCell ref="BB38:BC38"/>
    <mergeCell ref="BH44:BI44"/>
    <mergeCell ref="B50:G50"/>
    <mergeCell ref="K50:AB50"/>
    <mergeCell ref="B52:G52"/>
    <mergeCell ref="K52:AB52"/>
    <mergeCell ref="C44:D44"/>
    <mergeCell ref="I44:J44"/>
    <mergeCell ref="U44:V44"/>
    <mergeCell ref="I38:J38"/>
    <mergeCell ref="U38:V38"/>
    <mergeCell ref="AA38:AB38"/>
    <mergeCell ref="AK38:AL38"/>
    <mergeCell ref="AQ38:AR38"/>
    <mergeCell ref="U43:V43"/>
    <mergeCell ref="AA43:AB43"/>
    <mergeCell ref="AK43:AL43"/>
    <mergeCell ref="AQ43:AR43"/>
    <mergeCell ref="BB41:BC41"/>
    <mergeCell ref="C43:D43"/>
    <mergeCell ref="I43:J43"/>
    <mergeCell ref="BB44:BC44"/>
    <mergeCell ref="C41:D41"/>
    <mergeCell ref="I41:J41"/>
    <mergeCell ref="U41:V41"/>
    <mergeCell ref="AA41:AB41"/>
    <mergeCell ref="AK41:AL41"/>
    <mergeCell ref="AQ41:AR41"/>
    <mergeCell ref="C40:D40"/>
    <mergeCell ref="I40:J40"/>
    <mergeCell ref="U40:V40"/>
    <mergeCell ref="AA40:AB40"/>
    <mergeCell ref="AK40:AL40"/>
    <mergeCell ref="AQ40:AR40"/>
    <mergeCell ref="I36:J36"/>
    <mergeCell ref="U36:V36"/>
    <mergeCell ref="AA36:AB36"/>
    <mergeCell ref="AK36:AL36"/>
    <mergeCell ref="AQ36:AR36"/>
    <mergeCell ref="BB36:BC36"/>
    <mergeCell ref="BH42:BI42"/>
    <mergeCell ref="I35:J35"/>
    <mergeCell ref="C37:D37"/>
    <mergeCell ref="I37:J37"/>
    <mergeCell ref="U37:V37"/>
    <mergeCell ref="AA37:AB37"/>
    <mergeCell ref="AK37:AL37"/>
    <mergeCell ref="BB40:BC40"/>
    <mergeCell ref="BH40:BI40"/>
    <mergeCell ref="C36:D36"/>
    <mergeCell ref="AA31:AB31"/>
    <mergeCell ref="AK31:AL31"/>
    <mergeCell ref="AQ31:AR31"/>
    <mergeCell ref="C32:D32"/>
    <mergeCell ref="BH43:BI43"/>
    <mergeCell ref="BH41:BI41"/>
    <mergeCell ref="C42:D42"/>
    <mergeCell ref="I42:J42"/>
    <mergeCell ref="U42:V42"/>
    <mergeCell ref="AA42:AB42"/>
    <mergeCell ref="AK42:AL42"/>
    <mergeCell ref="AQ42:AR42"/>
    <mergeCell ref="BB42:BC42"/>
    <mergeCell ref="BH37:BI37"/>
    <mergeCell ref="BH34:BI34"/>
    <mergeCell ref="BH32:BI32"/>
    <mergeCell ref="U33:V33"/>
    <mergeCell ref="AA33:AB33"/>
    <mergeCell ref="AK33:AL33"/>
    <mergeCell ref="BH36:BI36"/>
    <mergeCell ref="AQ35:AR35"/>
    <mergeCell ref="BB35:BC35"/>
    <mergeCell ref="U34:V34"/>
    <mergeCell ref="AA34:AB34"/>
    <mergeCell ref="AQ37:AR37"/>
    <mergeCell ref="BB37:BC37"/>
    <mergeCell ref="BH35:BI35"/>
    <mergeCell ref="I32:J32"/>
    <mergeCell ref="U32:V32"/>
    <mergeCell ref="AA32:AB32"/>
    <mergeCell ref="AK32:AL32"/>
    <mergeCell ref="AQ32:AR32"/>
    <mergeCell ref="BB32:BC32"/>
    <mergeCell ref="AQ33:AR33"/>
    <mergeCell ref="BB33:BC33"/>
    <mergeCell ref="BH33:BI33"/>
    <mergeCell ref="U35:V35"/>
    <mergeCell ref="AA35:AB35"/>
    <mergeCell ref="AK35:AL35"/>
    <mergeCell ref="BH38:BI38"/>
    <mergeCell ref="C39:D39"/>
    <mergeCell ref="I39:J39"/>
    <mergeCell ref="U39:V39"/>
    <mergeCell ref="AA39:AB39"/>
    <mergeCell ref="AK39:AL39"/>
    <mergeCell ref="AQ39:AR39"/>
    <mergeCell ref="BB39:BC39"/>
    <mergeCell ref="BH39:BI39"/>
    <mergeCell ref="C38:D38"/>
    <mergeCell ref="AK34:AL34"/>
    <mergeCell ref="AQ34:AR34"/>
    <mergeCell ref="BB34:BC34"/>
    <mergeCell ref="C33:D33"/>
    <mergeCell ref="I33:J33"/>
    <mergeCell ref="C34:D34"/>
    <mergeCell ref="I34:J34"/>
    <mergeCell ref="C35:D35"/>
    <mergeCell ref="BL24:BN24"/>
    <mergeCell ref="BB31:BC31"/>
    <mergeCell ref="BH31:BI31"/>
    <mergeCell ref="B22:D22"/>
    <mergeCell ref="E22:H22"/>
    <mergeCell ref="I22:L22"/>
    <mergeCell ref="T22:V22"/>
    <mergeCell ref="W22:Z22"/>
    <mergeCell ref="AA22:AD22"/>
    <mergeCell ref="AJ22:AL22"/>
    <mergeCell ref="AM22:AP22"/>
    <mergeCell ref="AQ22:AT22"/>
    <mergeCell ref="BA22:BC22"/>
    <mergeCell ref="BD22:BG22"/>
    <mergeCell ref="BH22:BK22"/>
    <mergeCell ref="B23:D23"/>
    <mergeCell ref="E23:H23"/>
    <mergeCell ref="I23:L23"/>
    <mergeCell ref="T23:V23"/>
    <mergeCell ref="W23:Z23"/>
    <mergeCell ref="AA23:AD23"/>
    <mergeCell ref="AJ23:AL23"/>
    <mergeCell ref="AM23:AP23"/>
    <mergeCell ref="AQ23:AT23"/>
    <mergeCell ref="BA23:BC23"/>
    <mergeCell ref="BD23:BG23"/>
    <mergeCell ref="BH23:BK23"/>
    <mergeCell ref="M24:O24"/>
    <mergeCell ref="AU24:AW24"/>
    <mergeCell ref="C31:D31"/>
    <mergeCell ref="I31:J31"/>
    <mergeCell ref="U31:V31"/>
    <mergeCell ref="BD20:BG20"/>
    <mergeCell ref="BH20:BK20"/>
    <mergeCell ref="B20:D20"/>
    <mergeCell ref="E20:H20"/>
    <mergeCell ref="I20:L20"/>
    <mergeCell ref="T20:V20"/>
    <mergeCell ref="W20:Z20"/>
    <mergeCell ref="AA20:AD20"/>
    <mergeCell ref="BA21:BC21"/>
    <mergeCell ref="BD21:BG21"/>
    <mergeCell ref="BH21:BK21"/>
    <mergeCell ref="B21:D21"/>
    <mergeCell ref="E21:H21"/>
    <mergeCell ref="I21:L21"/>
    <mergeCell ref="T21:V21"/>
    <mergeCell ref="W21:Z21"/>
    <mergeCell ref="AA21:AD21"/>
    <mergeCell ref="E18:H18"/>
    <mergeCell ref="I18:L18"/>
    <mergeCell ref="AJ21:AL21"/>
    <mergeCell ref="AM21:AP21"/>
    <mergeCell ref="AQ21:AT21"/>
    <mergeCell ref="AJ20:AL20"/>
    <mergeCell ref="AM20:AP20"/>
    <mergeCell ref="AQ20:AT20"/>
    <mergeCell ref="B17:D17"/>
    <mergeCell ref="E17:H17"/>
    <mergeCell ref="I17:L17"/>
    <mergeCell ref="T17:V17"/>
    <mergeCell ref="W17:Z17"/>
    <mergeCell ref="AA17:AD17"/>
    <mergeCell ref="AQ19:AT19"/>
    <mergeCell ref="BA19:BC19"/>
    <mergeCell ref="BA20:BC20"/>
    <mergeCell ref="BD13:BG13"/>
    <mergeCell ref="BH13:BK13"/>
    <mergeCell ref="AQ13:AT13"/>
    <mergeCell ref="AA12:AD12"/>
    <mergeCell ref="BD19:BG19"/>
    <mergeCell ref="BH19:BK19"/>
    <mergeCell ref="B19:D19"/>
    <mergeCell ref="E19:H19"/>
    <mergeCell ref="I19:L19"/>
    <mergeCell ref="T19:V19"/>
    <mergeCell ref="W19:Z19"/>
    <mergeCell ref="AA19:AD19"/>
    <mergeCell ref="W14:Z14"/>
    <mergeCell ref="AA14:AD14"/>
    <mergeCell ref="AJ14:AL14"/>
    <mergeCell ref="AM14:AP14"/>
    <mergeCell ref="AJ19:AL19"/>
    <mergeCell ref="AM19:AP19"/>
    <mergeCell ref="AJ17:AL17"/>
    <mergeCell ref="AM17:AP17"/>
    <mergeCell ref="BH15:BK15"/>
    <mergeCell ref="AQ14:AT14"/>
    <mergeCell ref="BA14:BC14"/>
    <mergeCell ref="BD14:BG14"/>
    <mergeCell ref="BH14:BK14"/>
    <mergeCell ref="B15:D15"/>
    <mergeCell ref="E15:H15"/>
    <mergeCell ref="I15:L15"/>
    <mergeCell ref="T15:V15"/>
    <mergeCell ref="W15:Z15"/>
    <mergeCell ref="B16:D16"/>
    <mergeCell ref="B18:D18"/>
    <mergeCell ref="T10:V10"/>
    <mergeCell ref="W10:Z10"/>
    <mergeCell ref="B12:D12"/>
    <mergeCell ref="E12:H12"/>
    <mergeCell ref="AQ12:AT12"/>
    <mergeCell ref="BA12:BC12"/>
    <mergeCell ref="BD12:BG12"/>
    <mergeCell ref="AJ15:AL15"/>
    <mergeCell ref="AM15:AP15"/>
    <mergeCell ref="AQ15:AT15"/>
    <mergeCell ref="BA15:BC15"/>
    <mergeCell ref="BD15:BG15"/>
    <mergeCell ref="BH10:BK10"/>
    <mergeCell ref="BH12:BK12"/>
    <mergeCell ref="B13:D13"/>
    <mergeCell ref="E13:H13"/>
    <mergeCell ref="I13:L13"/>
    <mergeCell ref="T13:V13"/>
    <mergeCell ref="W13:Z13"/>
    <mergeCell ref="AA13:AD13"/>
    <mergeCell ref="AJ13:AL13"/>
    <mergeCell ref="AM13:AP13"/>
    <mergeCell ref="AA10:AD10"/>
    <mergeCell ref="AJ10:AL10"/>
    <mergeCell ref="AM10:AP10"/>
    <mergeCell ref="AQ10:AT10"/>
    <mergeCell ref="BA10:BC10"/>
    <mergeCell ref="BD10:BG10"/>
    <mergeCell ref="T11:V11"/>
    <mergeCell ref="W11:Z11"/>
    <mergeCell ref="AA11:AD11"/>
    <mergeCell ref="BA13:BC13"/>
    <mergeCell ref="B8:D8"/>
    <mergeCell ref="E8:H8"/>
    <mergeCell ref="I8:L8"/>
    <mergeCell ref="T8:V8"/>
    <mergeCell ref="W8:Z8"/>
    <mergeCell ref="AM9:AP9"/>
    <mergeCell ref="AQ9:AT9"/>
    <mergeCell ref="AA8:AD8"/>
    <mergeCell ref="AJ8:AL8"/>
    <mergeCell ref="AM8:AP8"/>
    <mergeCell ref="AQ8:AT8"/>
    <mergeCell ref="B9:D9"/>
    <mergeCell ref="E9:H9"/>
    <mergeCell ref="I9:L9"/>
    <mergeCell ref="T9:V9"/>
    <mergeCell ref="W9:Z9"/>
    <mergeCell ref="AA9:AD9"/>
    <mergeCell ref="AT2:AU2"/>
    <mergeCell ref="BE2:BF2"/>
    <mergeCell ref="BH2:BI2"/>
    <mergeCell ref="AM6:AP7"/>
    <mergeCell ref="AQ6:AT6"/>
    <mergeCell ref="BA6:BC7"/>
    <mergeCell ref="AJ12:AL12"/>
    <mergeCell ref="AM12:AP12"/>
    <mergeCell ref="AJ11:AL11"/>
    <mergeCell ref="AM11:AP11"/>
    <mergeCell ref="AQ11:AT11"/>
    <mergeCell ref="BA11:BC11"/>
    <mergeCell ref="BD11:BG11"/>
    <mergeCell ref="BH11:BK11"/>
    <mergeCell ref="BA8:BC8"/>
    <mergeCell ref="BD8:BG8"/>
    <mergeCell ref="X2:Y2"/>
    <mergeCell ref="BH18:BK18"/>
    <mergeCell ref="BA17:BC17"/>
    <mergeCell ref="BD17:BG17"/>
    <mergeCell ref="BH17:BK17"/>
    <mergeCell ref="E16:H16"/>
    <mergeCell ref="I16:L16"/>
    <mergeCell ref="I12:L12"/>
    <mergeCell ref="T12:V12"/>
    <mergeCell ref="W12:Z12"/>
    <mergeCell ref="B11:D11"/>
    <mergeCell ref="E11:H11"/>
    <mergeCell ref="I11:L11"/>
    <mergeCell ref="AJ6:AL7"/>
    <mergeCell ref="BA9:BC9"/>
    <mergeCell ref="BD9:BG9"/>
    <mergeCell ref="BH9:BK9"/>
    <mergeCell ref="AA2:AB2"/>
    <mergeCell ref="AD2:AE2"/>
    <mergeCell ref="AN2:AO2"/>
    <mergeCell ref="AQ2:AR2"/>
    <mergeCell ref="BH8:BK8"/>
    <mergeCell ref="AJ9:AL9"/>
    <mergeCell ref="BH7:BK7"/>
    <mergeCell ref="BK2:BL2"/>
    <mergeCell ref="B6:D7"/>
    <mergeCell ref="E6:H7"/>
    <mergeCell ref="I6:L6"/>
    <mergeCell ref="T6:V7"/>
    <mergeCell ref="W6:Z7"/>
    <mergeCell ref="AA6:AD6"/>
    <mergeCell ref="I7:L7"/>
    <mergeCell ref="AA7:AD7"/>
    <mergeCell ref="F2:G2"/>
    <mergeCell ref="I2:J2"/>
    <mergeCell ref="L2:M2"/>
    <mergeCell ref="B10:D10"/>
    <mergeCell ref="E10:H10"/>
    <mergeCell ref="I10:L10"/>
    <mergeCell ref="B14:D14"/>
    <mergeCell ref="BD6:BG7"/>
    <mergeCell ref="BH6:BK6"/>
    <mergeCell ref="AQ7:AT7"/>
    <mergeCell ref="E14:H14"/>
    <mergeCell ref="T16:V16"/>
    <mergeCell ref="W16:Z16"/>
    <mergeCell ref="W18:Z18"/>
    <mergeCell ref="T18:V18"/>
    <mergeCell ref="AA16:AD16"/>
    <mergeCell ref="AA18:AD18"/>
    <mergeCell ref="AA15:AD15"/>
    <mergeCell ref="I14:L14"/>
    <mergeCell ref="T14:V14"/>
    <mergeCell ref="AQ16:AT16"/>
    <mergeCell ref="AQ18:AT18"/>
    <mergeCell ref="AM16:AP16"/>
    <mergeCell ref="AM18:AP18"/>
    <mergeCell ref="AJ16:AL16"/>
    <mergeCell ref="AJ18:AL18"/>
    <mergeCell ref="AQ17:AT17"/>
    <mergeCell ref="BA16:BC16"/>
    <mergeCell ref="BA18:BC18"/>
    <mergeCell ref="BD16:BG16"/>
    <mergeCell ref="BD18:BG18"/>
    <mergeCell ref="BH16:BK16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22"/>
  <sheetViews>
    <sheetView workbookViewId="0">
      <selection activeCell="Q134" sqref="Q134"/>
    </sheetView>
  </sheetViews>
  <sheetFormatPr defaultRowHeight="12"/>
  <cols>
    <col min="1" max="1" width="1.140625" style="11" customWidth="1"/>
    <col min="2" max="2" width="12.28515625" style="11" customWidth="1"/>
    <col min="3" max="3" width="73.7109375" style="31" customWidth="1"/>
    <col min="4" max="4" width="6.7109375" style="11" customWidth="1"/>
    <col min="5" max="5" width="12.140625" style="63" customWidth="1"/>
    <col min="6" max="8" width="11.140625" style="63" hidden="1" customWidth="1"/>
    <col min="9" max="9" width="11.140625" style="11" hidden="1" customWidth="1"/>
    <col min="10" max="10" width="10.28515625" style="48" customWidth="1"/>
    <col min="11" max="11" width="13.5703125" style="51" customWidth="1"/>
    <col min="12" max="12" width="9.5703125" style="41" customWidth="1"/>
    <col min="13" max="13" width="10" style="11" customWidth="1"/>
    <col min="14" max="14" width="23.85546875" style="11" customWidth="1"/>
    <col min="15" max="15" width="10" style="11" customWidth="1"/>
    <col min="16" max="16384" width="9.140625" style="11"/>
  </cols>
  <sheetData>
    <row r="1" spans="2:23" ht="12.75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12"/>
    </row>
    <row r="2" spans="2:23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</row>
    <row r="3" spans="2:23" ht="12.75" customHeight="1">
      <c r="B3" s="2781"/>
      <c r="C3" s="2781"/>
      <c r="D3" s="2781"/>
      <c r="E3" s="2781"/>
      <c r="F3" s="2781"/>
      <c r="G3" s="2781"/>
      <c r="H3" s="2781"/>
      <c r="I3" s="2781"/>
      <c r="J3" s="2781"/>
      <c r="K3" s="2781"/>
    </row>
    <row r="4" spans="2:23" ht="12.75">
      <c r="B4" s="15" t="s">
        <v>1</v>
      </c>
      <c r="C4" s="27" t="s">
        <v>17</v>
      </c>
      <c r="D4" s="2"/>
      <c r="E4" s="57"/>
      <c r="F4" s="57"/>
      <c r="G4" s="57"/>
      <c r="H4" s="57"/>
      <c r="I4" s="2"/>
      <c r="J4" s="47"/>
      <c r="K4" s="50"/>
    </row>
    <row r="5" spans="2:23" ht="12.75">
      <c r="B5" s="2"/>
      <c r="C5" s="29"/>
      <c r="D5" s="5"/>
      <c r="E5" s="57"/>
      <c r="F5" s="2781"/>
      <c r="G5" s="2781"/>
      <c r="H5" s="2781"/>
      <c r="I5" s="2781"/>
      <c r="J5" s="2781"/>
      <c r="K5" s="2781"/>
    </row>
    <row r="6" spans="2:23" ht="12.75">
      <c r="B6" s="16" t="s">
        <v>2</v>
      </c>
      <c r="C6" s="54" t="s">
        <v>78</v>
      </c>
      <c r="D6" s="9"/>
      <c r="E6" s="57"/>
      <c r="F6" s="2781"/>
      <c r="G6" s="2781"/>
      <c r="H6" s="2781"/>
      <c r="I6" s="2781"/>
      <c r="J6" s="2781"/>
      <c r="K6" s="2781"/>
    </row>
    <row r="7" spans="2:23" ht="12.75" customHeight="1">
      <c r="B7" s="2781" t="s">
        <v>448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</row>
    <row r="8" spans="2:23" ht="15" customHeight="1">
      <c r="B8" s="2781" t="s">
        <v>443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</row>
    <row r="9" spans="2:23" s="14" customFormat="1" ht="11.25" customHeight="1">
      <c r="B9" s="17"/>
      <c r="C9" s="30"/>
      <c r="D9" s="10"/>
      <c r="E9" s="57"/>
      <c r="F9" s="57"/>
      <c r="G9" s="57"/>
      <c r="H9" s="57"/>
      <c r="I9" s="2"/>
      <c r="J9" s="47"/>
      <c r="K9" s="50"/>
      <c r="L9" s="42"/>
      <c r="M9" s="18"/>
    </row>
    <row r="10" spans="2:23" s="22" customFormat="1" ht="24" customHeight="1">
      <c r="B10" s="152" t="s">
        <v>3</v>
      </c>
      <c r="C10" s="152" t="s">
        <v>36</v>
      </c>
      <c r="D10" s="152" t="s">
        <v>6</v>
      </c>
      <c r="E10" s="153" t="s">
        <v>445</v>
      </c>
      <c r="F10" s="153" t="s">
        <v>39</v>
      </c>
      <c r="G10" s="153" t="s">
        <v>37</v>
      </c>
      <c r="H10" s="153" t="s">
        <v>26</v>
      </c>
      <c r="I10" s="154" t="s">
        <v>38</v>
      </c>
      <c r="J10" s="155" t="s">
        <v>27</v>
      </c>
      <c r="K10" s="153" t="s">
        <v>18</v>
      </c>
      <c r="L10" s="156" t="s">
        <v>28</v>
      </c>
      <c r="M10" s="157" t="s">
        <v>29</v>
      </c>
      <c r="N10" s="13"/>
    </row>
    <row r="11" spans="2:23" s="1" customFormat="1" ht="12.75">
      <c r="B11" s="23">
        <v>1</v>
      </c>
      <c r="C11" s="24" t="s">
        <v>446</v>
      </c>
      <c r="D11" s="25"/>
      <c r="E11" s="58"/>
      <c r="F11" s="59"/>
      <c r="G11" s="106"/>
      <c r="H11" s="106"/>
      <c r="I11" s="19"/>
      <c r="J11" s="20"/>
      <c r="K11" s="55"/>
      <c r="L11" s="43"/>
      <c r="M11" s="26"/>
    </row>
    <row r="12" spans="2:23" s="1" customFormat="1" ht="12.75">
      <c r="B12" s="32"/>
      <c r="C12" s="33"/>
      <c r="D12" s="28"/>
      <c r="E12" s="52"/>
      <c r="F12" s="60"/>
      <c r="G12" s="148"/>
      <c r="H12" s="148"/>
      <c r="I12" s="34"/>
      <c r="J12" s="35"/>
      <c r="K12" s="56"/>
      <c r="L12" s="44"/>
      <c r="M12" s="36"/>
    </row>
    <row r="13" spans="2:23" s="1" customFormat="1" ht="12.75">
      <c r="B13" s="145"/>
      <c r="C13" s="105" t="s">
        <v>444</v>
      </c>
      <c r="D13" s="28">
        <v>400</v>
      </c>
      <c r="E13" s="52">
        <v>12</v>
      </c>
      <c r="F13" s="60">
        <v>320</v>
      </c>
      <c r="G13" s="148">
        <v>0</v>
      </c>
      <c r="H13" s="148">
        <f>F13-G13</f>
        <v>320</v>
      </c>
      <c r="I13" s="149">
        <v>0.25</v>
      </c>
      <c r="J13" s="150">
        <v>350</v>
      </c>
      <c r="K13" s="56">
        <f>J13*E13*D13</f>
        <v>1680000</v>
      </c>
      <c r="L13" s="146"/>
      <c r="M13" s="147"/>
    </row>
    <row r="14" spans="2:23" s="1" customFormat="1" ht="12.75">
      <c r="B14" s="32"/>
      <c r="C14" s="33"/>
      <c r="D14" s="28"/>
      <c r="E14" s="52"/>
      <c r="F14" s="60"/>
      <c r="G14" s="148"/>
      <c r="H14" s="148"/>
      <c r="I14" s="34"/>
      <c r="J14" s="35"/>
      <c r="K14" s="56"/>
      <c r="L14" s="44"/>
      <c r="M14" s="36"/>
    </row>
    <row r="15" spans="2:23" s="1" customFormat="1" ht="12.75" customHeight="1">
      <c r="B15" s="2781" t="s">
        <v>378</v>
      </c>
      <c r="C15" s="2781" t="s">
        <v>41</v>
      </c>
      <c r="D15" s="2781">
        <f>K13</f>
        <v>1680000</v>
      </c>
      <c r="E15" s="2781"/>
      <c r="F15" s="2781"/>
      <c r="G15" s="2781"/>
      <c r="H15" s="2781"/>
      <c r="I15" s="2781"/>
      <c r="J15" s="2781"/>
      <c r="K15" s="2781"/>
      <c r="L15" s="2781"/>
      <c r="M15" s="2781"/>
      <c r="W15" s="46"/>
    </row>
    <row r="16" spans="2:23" s="1" customFormat="1" ht="5.25" customHeight="1" thickBot="1">
      <c r="B16" s="2781"/>
      <c r="C16" s="2781"/>
      <c r="D16" s="2781"/>
      <c r="E16" s="2781"/>
      <c r="F16" s="2781"/>
      <c r="G16" s="2781"/>
      <c r="H16" s="2781"/>
      <c r="I16" s="2781"/>
      <c r="J16" s="2781"/>
      <c r="K16" s="2781"/>
      <c r="L16" s="2781"/>
      <c r="M16" s="2781"/>
    </row>
    <row r="17" spans="2:13" s="1" customFormat="1" ht="12.75" thickBot="1">
      <c r="B17" s="2781" t="s">
        <v>505</v>
      </c>
      <c r="C17" s="2781"/>
      <c r="D17" s="2781"/>
      <c r="E17" s="2781"/>
      <c r="F17" s="2781">
        <f>D15</f>
        <v>1680000</v>
      </c>
      <c r="G17" s="2781"/>
      <c r="H17" s="2781"/>
      <c r="I17" s="2781"/>
      <c r="J17" s="2781"/>
      <c r="K17" s="2781"/>
      <c r="L17" s="2781"/>
      <c r="M17" s="2781"/>
    </row>
    <row r="18" spans="2:13" s="1" customFormat="1" ht="12.75">
      <c r="B18" s="37" t="s">
        <v>455</v>
      </c>
      <c r="C18" s="38" t="s">
        <v>53</v>
      </c>
      <c r="E18" s="61"/>
      <c r="F18" s="62"/>
      <c r="G18" s="62"/>
      <c r="H18" s="62"/>
      <c r="I18" s="21"/>
      <c r="J18" s="49"/>
      <c r="K18" s="53"/>
      <c r="L18" s="45"/>
      <c r="M18" s="39"/>
    </row>
    <row r="19" spans="2:13" s="1" customFormat="1" ht="12.75">
      <c r="B19" s="37" t="s">
        <v>30</v>
      </c>
      <c r="C19" s="40" t="s">
        <v>449</v>
      </c>
      <c r="E19" s="61"/>
      <c r="F19" s="62"/>
      <c r="G19" s="62"/>
      <c r="H19" s="62"/>
      <c r="I19" s="21"/>
      <c r="J19" s="49"/>
      <c r="K19" s="53"/>
      <c r="L19" s="45"/>
      <c r="M19" s="39"/>
    </row>
    <row r="20" spans="2:13" s="1" customFormat="1" ht="12.75">
      <c r="B20" s="37" t="s">
        <v>54</v>
      </c>
      <c r="C20" s="40" t="s">
        <v>449</v>
      </c>
      <c r="E20" s="61"/>
      <c r="F20" s="62"/>
      <c r="G20" s="62"/>
      <c r="H20" s="62"/>
      <c r="I20" s="21"/>
      <c r="J20" s="49"/>
      <c r="K20" s="53"/>
      <c r="L20" s="45"/>
      <c r="M20" s="39"/>
    </row>
    <row r="21" spans="2:13" s="1" customFormat="1" ht="12.75">
      <c r="B21" s="37" t="s">
        <v>55</v>
      </c>
      <c r="C21" s="40" t="s">
        <v>449</v>
      </c>
      <c r="E21" s="61"/>
      <c r="F21" s="62"/>
      <c r="G21" s="62"/>
      <c r="H21" s="62"/>
      <c r="I21" s="21"/>
      <c r="J21" s="49"/>
      <c r="K21" s="53"/>
      <c r="L21" s="45"/>
      <c r="M21" s="39"/>
    </row>
    <row r="22" spans="2:13" s="1" customFormat="1" ht="12.75">
      <c r="B22" s="37" t="s">
        <v>56</v>
      </c>
      <c r="C22" s="40" t="s">
        <v>449</v>
      </c>
      <c r="E22" s="61"/>
      <c r="F22" s="62"/>
      <c r="G22" s="62"/>
      <c r="H22" s="62"/>
      <c r="I22" s="21"/>
      <c r="J22" s="49"/>
      <c r="K22" s="53"/>
      <c r="L22" s="45"/>
      <c r="M22" s="39"/>
    </row>
  </sheetData>
  <mergeCells count="12">
    <mergeCell ref="B16:M16"/>
    <mergeCell ref="B17:E17"/>
    <mergeCell ref="F17:M17"/>
    <mergeCell ref="B15:C15"/>
    <mergeCell ref="D15:M15"/>
    <mergeCell ref="B8:M8"/>
    <mergeCell ref="B3:K3"/>
    <mergeCell ref="F5:K5"/>
    <mergeCell ref="F6:K6"/>
    <mergeCell ref="B1:M1"/>
    <mergeCell ref="B2:M2"/>
    <mergeCell ref="B7:M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G177"/>
  <sheetViews>
    <sheetView zoomScale="85" zoomScaleNormal="85" workbookViewId="0">
      <selection activeCell="Q134" sqref="Q134"/>
    </sheetView>
  </sheetViews>
  <sheetFormatPr defaultRowHeight="15.75"/>
  <cols>
    <col min="1" max="1" width="0.85546875" style="109" customWidth="1"/>
    <col min="2" max="10" width="3.140625" style="109" customWidth="1"/>
    <col min="11" max="11" width="3.28515625" style="109" customWidth="1"/>
    <col min="12" max="15" width="3.140625" style="109" customWidth="1"/>
    <col min="16" max="16" width="4.140625" style="109" customWidth="1"/>
    <col min="17" max="19" width="3.140625" style="109" customWidth="1"/>
    <col min="20" max="20" width="4" style="109" customWidth="1"/>
    <col min="21" max="44" width="3.140625" style="109" customWidth="1"/>
    <col min="45" max="45" width="3.28515625" style="109" customWidth="1"/>
    <col min="46" max="49" width="3.140625" style="109" customWidth="1"/>
    <col min="50" max="50" width="4.140625" style="109" customWidth="1"/>
    <col min="51" max="53" width="3.140625" style="109" customWidth="1"/>
    <col min="54" max="54" width="4" style="109" customWidth="1"/>
    <col min="55" max="78" width="3.140625" style="109" customWidth="1"/>
    <col min="79" max="79" width="3.28515625" style="109" customWidth="1"/>
    <col min="80" max="83" width="3.140625" style="109" customWidth="1"/>
    <col min="84" max="84" width="4.140625" style="109" customWidth="1"/>
    <col min="85" max="87" width="3.140625" style="109" customWidth="1"/>
    <col min="88" max="88" width="4" style="109" customWidth="1"/>
    <col min="89" max="112" width="3.140625" style="109" customWidth="1"/>
    <col min="113" max="113" width="3.28515625" style="109" customWidth="1"/>
    <col min="114" max="117" width="3.140625" style="109" customWidth="1"/>
    <col min="118" max="118" width="4.140625" style="109" customWidth="1"/>
    <col min="119" max="121" width="3.140625" style="109" customWidth="1"/>
    <col min="122" max="122" width="4" style="109" customWidth="1"/>
    <col min="123" max="137" width="3.140625" style="109" customWidth="1"/>
    <col min="138" max="16384" width="9.140625" style="109"/>
  </cols>
  <sheetData>
    <row r="1" spans="2:127">
      <c r="B1" s="107"/>
      <c r="C1" s="108" t="s">
        <v>316</v>
      </c>
      <c r="AJ1" s="107"/>
      <c r="AK1" s="108"/>
      <c r="BR1" s="107"/>
      <c r="BS1" s="108"/>
      <c r="CZ1" s="107"/>
      <c r="DA1" s="108"/>
    </row>
    <row r="2" spans="2:127">
      <c r="B2" s="107"/>
      <c r="C2" s="108"/>
      <c r="AJ2" s="107"/>
      <c r="AK2" s="108"/>
      <c r="BR2" s="107"/>
      <c r="BS2" s="108"/>
      <c r="CZ2" s="107"/>
      <c r="DA2" s="108"/>
    </row>
    <row r="3" spans="2:127">
      <c r="B3" s="107"/>
      <c r="C3" s="108" t="s">
        <v>566</v>
      </c>
      <c r="AJ3" s="107"/>
      <c r="AK3" s="108" t="s">
        <v>567</v>
      </c>
      <c r="BR3" s="107"/>
      <c r="BS3" s="108" t="s">
        <v>568</v>
      </c>
      <c r="CZ3" s="107"/>
      <c r="DA3" s="108" t="s">
        <v>569</v>
      </c>
    </row>
    <row r="5" spans="2:127" s="121" customFormat="1">
      <c r="B5" s="419"/>
      <c r="C5" s="2781"/>
      <c r="D5" s="2781"/>
      <c r="E5" s="2781"/>
      <c r="W5" s="2781"/>
      <c r="X5" s="2781"/>
      <c r="Y5" s="2781"/>
      <c r="AJ5" s="419"/>
      <c r="AK5" s="2781"/>
      <c r="AL5" s="2781"/>
      <c r="AM5" s="2781"/>
      <c r="BE5" s="2781"/>
      <c r="BF5" s="2781"/>
      <c r="BG5" s="2781"/>
      <c r="BR5" s="419"/>
      <c r="BS5" s="2781"/>
      <c r="BT5" s="2781"/>
      <c r="BU5" s="2781"/>
      <c r="CM5" s="2781"/>
      <c r="CN5" s="2781"/>
      <c r="CO5" s="2781"/>
      <c r="CZ5" s="419"/>
      <c r="DA5" s="2781"/>
      <c r="DB5" s="2781"/>
      <c r="DC5" s="2781"/>
      <c r="DU5" s="2781"/>
      <c r="DV5" s="2781"/>
      <c r="DW5" s="2781"/>
    </row>
    <row r="6" spans="2:127" s="121" customFormat="1" ht="7.5" customHeight="1"/>
    <row r="7" spans="2:127" s="121" customFormat="1"/>
    <row r="8" spans="2:127" s="121" customFormat="1" ht="8.25" customHeight="1"/>
    <row r="9" spans="2:127" s="121" customFormat="1"/>
    <row r="10" spans="2:127" s="121" customFormat="1">
      <c r="V10" s="420"/>
      <c r="BD10" s="420"/>
      <c r="CL10" s="420"/>
      <c r="DT10" s="420"/>
    </row>
    <row r="11" spans="2:127" s="121" customFormat="1"/>
    <row r="12" spans="2:127" s="121" customFormat="1"/>
    <row r="13" spans="2:127" s="121" customFormat="1" ht="3.75" customHeight="1">
      <c r="C13" s="421"/>
      <c r="D13" s="421"/>
      <c r="E13" s="421"/>
      <c r="F13" s="418"/>
      <c r="G13" s="422"/>
      <c r="H13" s="422"/>
      <c r="I13" s="422"/>
      <c r="J13" s="422"/>
      <c r="AK13" s="421"/>
      <c r="AL13" s="421"/>
      <c r="AM13" s="421"/>
      <c r="AN13" s="418"/>
      <c r="AO13" s="422"/>
      <c r="AP13" s="422"/>
      <c r="AQ13" s="422"/>
      <c r="AR13" s="422"/>
      <c r="BS13" s="421"/>
      <c r="BT13" s="421"/>
      <c r="BU13" s="421"/>
      <c r="BV13" s="418"/>
      <c r="BW13" s="422"/>
      <c r="BX13" s="422"/>
      <c r="BY13" s="422"/>
      <c r="BZ13" s="422"/>
      <c r="DA13" s="421"/>
      <c r="DB13" s="421"/>
      <c r="DC13" s="421"/>
      <c r="DD13" s="418"/>
      <c r="DE13" s="422"/>
      <c r="DF13" s="422"/>
      <c r="DG13" s="422"/>
      <c r="DH13" s="422"/>
    </row>
    <row r="14" spans="2:127" s="121" customFormat="1" ht="6.75" customHeight="1">
      <c r="C14" s="421"/>
      <c r="D14" s="421"/>
      <c r="E14" s="421"/>
      <c r="F14" s="418"/>
      <c r="G14" s="422"/>
      <c r="H14" s="422"/>
      <c r="I14" s="422"/>
      <c r="J14" s="422"/>
      <c r="L14" s="418"/>
      <c r="M14" s="423"/>
      <c r="N14" s="423"/>
      <c r="P14" s="422"/>
      <c r="Q14" s="422"/>
      <c r="R14" s="422"/>
      <c r="S14" s="422"/>
      <c r="U14" s="421"/>
      <c r="V14" s="421"/>
      <c r="W14" s="418"/>
      <c r="X14" s="422"/>
      <c r="AK14" s="421"/>
      <c r="AL14" s="421"/>
      <c r="AM14" s="421"/>
      <c r="AN14" s="418"/>
      <c r="AO14" s="422"/>
      <c r="AP14" s="422"/>
      <c r="AQ14" s="422"/>
      <c r="AR14" s="422"/>
      <c r="AT14" s="418"/>
      <c r="AU14" s="423"/>
      <c r="AV14" s="423"/>
      <c r="AX14" s="422"/>
      <c r="AY14" s="422"/>
      <c r="AZ14" s="422"/>
      <c r="BA14" s="422"/>
      <c r="BC14" s="421"/>
      <c r="BD14" s="421"/>
      <c r="BE14" s="418"/>
      <c r="BF14" s="422"/>
      <c r="BS14" s="421"/>
      <c r="BT14" s="421"/>
      <c r="BU14" s="421"/>
      <c r="BV14" s="418"/>
      <c r="BW14" s="422"/>
      <c r="BX14" s="422"/>
      <c r="BY14" s="422"/>
      <c r="BZ14" s="422"/>
      <c r="CB14" s="418"/>
      <c r="CC14" s="423"/>
      <c r="CD14" s="423"/>
      <c r="CF14" s="422"/>
      <c r="CG14" s="422"/>
      <c r="CH14" s="422"/>
      <c r="CI14" s="422"/>
      <c r="CK14" s="421"/>
      <c r="CL14" s="421"/>
      <c r="CM14" s="418"/>
      <c r="CN14" s="422"/>
      <c r="DA14" s="421"/>
      <c r="DB14" s="421"/>
      <c r="DC14" s="421"/>
      <c r="DD14" s="418"/>
      <c r="DE14" s="422"/>
      <c r="DF14" s="422"/>
      <c r="DG14" s="422"/>
      <c r="DH14" s="422"/>
      <c r="DJ14" s="418"/>
      <c r="DK14" s="423"/>
      <c r="DL14" s="423"/>
      <c r="DN14" s="422"/>
      <c r="DO14" s="422"/>
      <c r="DP14" s="422"/>
      <c r="DQ14" s="422"/>
      <c r="DS14" s="421"/>
      <c r="DT14" s="421"/>
      <c r="DU14" s="418"/>
      <c r="DV14" s="422"/>
    </row>
    <row r="15" spans="2:127" s="121" customFormat="1"/>
    <row r="16" spans="2:127" s="121" customFormat="1" ht="8.25" customHeight="1"/>
    <row r="17" spans="3:125" s="121" customFormat="1">
      <c r="F17" s="420"/>
      <c r="G17" s="2781"/>
      <c r="H17" s="2781"/>
      <c r="U17" s="420"/>
      <c r="V17" s="2781"/>
      <c r="W17" s="2781"/>
      <c r="AN17" s="420"/>
      <c r="AO17" s="2781"/>
      <c r="AP17" s="2781"/>
      <c r="BC17" s="420"/>
      <c r="BD17" s="2781"/>
      <c r="BE17" s="2781"/>
      <c r="BV17" s="420"/>
      <c r="BW17" s="2781"/>
      <c r="BX17" s="2781"/>
      <c r="CK17" s="420"/>
      <c r="CL17" s="2781"/>
      <c r="CM17" s="2781"/>
      <c r="DD17" s="420"/>
      <c r="DE17" s="2781"/>
      <c r="DF17" s="2781"/>
      <c r="DS17" s="420"/>
      <c r="DT17" s="2781"/>
      <c r="DU17" s="2781"/>
    </row>
    <row r="18" spans="3:125" s="121" customFormat="1">
      <c r="F18" s="420"/>
      <c r="G18" s="2781"/>
      <c r="H18" s="2781"/>
      <c r="U18" s="420"/>
      <c r="V18" s="2781"/>
      <c r="W18" s="2781"/>
      <c r="AN18" s="420"/>
      <c r="AO18" s="2781"/>
      <c r="AP18" s="2781"/>
      <c r="BC18" s="420"/>
      <c r="BD18" s="2781"/>
      <c r="BE18" s="2781"/>
      <c r="BV18" s="420"/>
      <c r="BW18" s="2781"/>
      <c r="BX18" s="2781"/>
      <c r="CK18" s="420"/>
      <c r="CL18" s="2781"/>
      <c r="CM18" s="2781"/>
      <c r="DD18" s="420"/>
      <c r="DE18" s="2781"/>
      <c r="DF18" s="2781"/>
      <c r="DS18" s="420"/>
      <c r="DT18" s="2781"/>
      <c r="DU18" s="2781"/>
    </row>
    <row r="19" spans="3:125" ht="7.5" customHeight="1"/>
    <row r="20" spans="3:125" ht="7.5" customHeight="1"/>
    <row r="21" spans="3:125" s="108" customFormat="1">
      <c r="C21" s="108" t="s">
        <v>317</v>
      </c>
      <c r="D21" s="108" t="s">
        <v>318</v>
      </c>
      <c r="AK21" s="108" t="s">
        <v>317</v>
      </c>
      <c r="AL21" s="108" t="s">
        <v>318</v>
      </c>
      <c r="BS21" s="108" t="s">
        <v>317</v>
      </c>
      <c r="BT21" s="108" t="s">
        <v>318</v>
      </c>
      <c r="DA21" s="108" t="s">
        <v>317</v>
      </c>
      <c r="DB21" s="108" t="s">
        <v>318</v>
      </c>
    </row>
    <row r="22" spans="3:125">
      <c r="D22" s="109" t="s">
        <v>319</v>
      </c>
      <c r="AL22" s="109" t="s">
        <v>319</v>
      </c>
      <c r="BT22" s="109" t="s">
        <v>319</v>
      </c>
      <c r="DB22" s="109" t="s">
        <v>319</v>
      </c>
    </row>
    <row r="23" spans="3:125" ht="7.5" customHeight="1">
      <c r="C23" s="116"/>
      <c r="D23" s="116"/>
      <c r="E23" s="116"/>
      <c r="G23" s="117"/>
      <c r="H23" s="117"/>
      <c r="I23" s="117"/>
      <c r="J23" s="117"/>
      <c r="AK23" s="116"/>
      <c r="AL23" s="116"/>
      <c r="AM23" s="116"/>
      <c r="AO23" s="117"/>
      <c r="AP23" s="117"/>
      <c r="AQ23" s="117"/>
      <c r="AR23" s="117"/>
      <c r="BS23" s="116"/>
      <c r="BT23" s="116"/>
      <c r="BU23" s="116"/>
      <c r="BW23" s="117"/>
      <c r="BX23" s="117"/>
      <c r="BY23" s="117"/>
      <c r="BZ23" s="117"/>
      <c r="DA23" s="116"/>
      <c r="DB23" s="116"/>
      <c r="DC23" s="116"/>
      <c r="DE23" s="117"/>
      <c r="DF23" s="117"/>
      <c r="DG23" s="117"/>
      <c r="DH23" s="117"/>
    </row>
    <row r="24" spans="3:125" s="108" customFormat="1">
      <c r="C24" s="108" t="s">
        <v>317</v>
      </c>
      <c r="D24" s="108" t="s">
        <v>320</v>
      </c>
      <c r="AK24" s="108" t="s">
        <v>317</v>
      </c>
      <c r="AL24" s="108" t="s">
        <v>320</v>
      </c>
      <c r="BS24" s="108" t="s">
        <v>317</v>
      </c>
      <c r="BT24" s="108" t="s">
        <v>320</v>
      </c>
      <c r="DA24" s="108" t="s">
        <v>317</v>
      </c>
      <c r="DB24" s="108" t="s">
        <v>320</v>
      </c>
    </row>
    <row r="25" spans="3:125">
      <c r="D25" s="109" t="s">
        <v>321</v>
      </c>
      <c r="AL25" s="109" t="s">
        <v>321</v>
      </c>
      <c r="BT25" s="109" t="s">
        <v>321</v>
      </c>
      <c r="DB25" s="109" t="s">
        <v>321</v>
      </c>
    </row>
    <row r="26" spans="3:125" ht="7.5" customHeight="1">
      <c r="C26" s="116"/>
      <c r="D26" s="116"/>
      <c r="E26" s="116"/>
      <c r="G26" s="117"/>
      <c r="H26" s="117"/>
      <c r="I26" s="117"/>
      <c r="J26" s="117"/>
      <c r="AK26" s="116"/>
      <c r="AL26" s="116"/>
      <c r="AM26" s="116"/>
      <c r="AO26" s="117"/>
      <c r="AP26" s="117"/>
      <c r="AQ26" s="117"/>
      <c r="AR26" s="117"/>
      <c r="BS26" s="116"/>
      <c r="BT26" s="116"/>
      <c r="BU26" s="116"/>
      <c r="BW26" s="117"/>
      <c r="BX26" s="117"/>
      <c r="BY26" s="117"/>
      <c r="BZ26" s="117"/>
      <c r="DA26" s="116"/>
      <c r="DB26" s="116"/>
      <c r="DC26" s="116"/>
      <c r="DE26" s="117"/>
      <c r="DF26" s="117"/>
      <c r="DG26" s="117"/>
      <c r="DH26" s="117"/>
    </row>
    <row r="27" spans="3:125" s="108" customFormat="1">
      <c r="C27" s="108" t="s">
        <v>317</v>
      </c>
      <c r="D27" s="108" t="s">
        <v>322</v>
      </c>
      <c r="AK27" s="108" t="s">
        <v>317</v>
      </c>
      <c r="AL27" s="108" t="s">
        <v>322</v>
      </c>
      <c r="BS27" s="108" t="s">
        <v>317</v>
      </c>
      <c r="BT27" s="108" t="s">
        <v>322</v>
      </c>
      <c r="DA27" s="108" t="s">
        <v>317</v>
      </c>
      <c r="DB27" s="108" t="s">
        <v>322</v>
      </c>
    </row>
    <row r="28" spans="3:125">
      <c r="D28" s="109" t="s">
        <v>323</v>
      </c>
      <c r="AL28" s="109" t="s">
        <v>323</v>
      </c>
      <c r="BT28" s="109" t="s">
        <v>323</v>
      </c>
      <c r="DB28" s="109" t="s">
        <v>323</v>
      </c>
    </row>
    <row r="29" spans="3:125" ht="7.5" customHeight="1">
      <c r="C29" s="116"/>
      <c r="D29" s="116"/>
      <c r="E29" s="116"/>
      <c r="G29" s="117"/>
      <c r="H29" s="117"/>
      <c r="I29" s="117"/>
      <c r="J29" s="117"/>
      <c r="AK29" s="116"/>
      <c r="AL29" s="116"/>
      <c r="AM29" s="116"/>
      <c r="AO29" s="117"/>
      <c r="AP29" s="117"/>
      <c r="AQ29" s="117"/>
      <c r="AR29" s="117"/>
      <c r="BS29" s="116"/>
      <c r="BT29" s="116"/>
      <c r="BU29" s="116"/>
      <c r="BW29" s="117"/>
      <c r="BX29" s="117"/>
      <c r="BY29" s="117"/>
      <c r="BZ29" s="117"/>
      <c r="DA29" s="116"/>
      <c r="DB29" s="116"/>
      <c r="DC29" s="116"/>
      <c r="DE29" s="117"/>
      <c r="DF29" s="117"/>
      <c r="DG29" s="117"/>
      <c r="DH29" s="117"/>
    </row>
    <row r="30" spans="3:125" s="108" customFormat="1">
      <c r="C30" s="108" t="s">
        <v>317</v>
      </c>
      <c r="D30" s="108" t="s">
        <v>324</v>
      </c>
      <c r="AK30" s="108" t="s">
        <v>317</v>
      </c>
      <c r="AL30" s="108" t="s">
        <v>324</v>
      </c>
      <c r="BS30" s="108" t="s">
        <v>317</v>
      </c>
      <c r="BT30" s="108" t="s">
        <v>324</v>
      </c>
      <c r="DA30" s="108" t="s">
        <v>317</v>
      </c>
      <c r="DB30" s="108" t="s">
        <v>324</v>
      </c>
    </row>
    <row r="31" spans="3:125">
      <c r="D31" s="109" t="s">
        <v>325</v>
      </c>
      <c r="AL31" s="109" t="s">
        <v>325</v>
      </c>
      <c r="BT31" s="109" t="s">
        <v>325</v>
      </c>
      <c r="DB31" s="109" t="s">
        <v>325</v>
      </c>
    </row>
    <row r="32" spans="3:125" ht="6.75" customHeight="1"/>
    <row r="33" spans="2:131" s="108" customFormat="1">
      <c r="C33" s="108" t="s">
        <v>317</v>
      </c>
      <c r="D33" s="108" t="s">
        <v>326</v>
      </c>
      <c r="AK33" s="108" t="s">
        <v>317</v>
      </c>
      <c r="AL33" s="108" t="s">
        <v>326</v>
      </c>
      <c r="BS33" s="108" t="s">
        <v>317</v>
      </c>
      <c r="BT33" s="108" t="s">
        <v>326</v>
      </c>
      <c r="DA33" s="108" t="s">
        <v>317</v>
      </c>
      <c r="DB33" s="108" t="s">
        <v>326</v>
      </c>
    </row>
    <row r="34" spans="2:131">
      <c r="D34" s="109" t="s">
        <v>327</v>
      </c>
      <c r="AL34" s="109" t="s">
        <v>327</v>
      </c>
      <c r="BT34" s="109" t="s">
        <v>327</v>
      </c>
      <c r="DB34" s="109" t="s">
        <v>327</v>
      </c>
    </row>
    <row r="35" spans="2:131" ht="7.5" customHeight="1"/>
    <row r="36" spans="2:131" s="108" customFormat="1">
      <c r="C36" s="108" t="s">
        <v>317</v>
      </c>
      <c r="D36" s="108" t="s">
        <v>328</v>
      </c>
      <c r="T36" s="117"/>
      <c r="U36" s="117"/>
      <c r="W36" s="117"/>
      <c r="X36" s="109"/>
      <c r="Y36" s="109"/>
      <c r="Z36" s="109"/>
      <c r="AA36" s="109"/>
      <c r="AB36" s="109"/>
      <c r="AK36" s="108" t="s">
        <v>317</v>
      </c>
      <c r="AL36" s="108" t="s">
        <v>328</v>
      </c>
      <c r="BB36" s="117"/>
      <c r="BC36" s="117"/>
      <c r="BE36" s="117"/>
      <c r="BF36" s="109"/>
      <c r="BG36" s="109"/>
      <c r="BH36" s="109"/>
      <c r="BI36" s="109"/>
      <c r="BJ36" s="109"/>
      <c r="BS36" s="108" t="s">
        <v>317</v>
      </c>
      <c r="BT36" s="108" t="s">
        <v>328</v>
      </c>
      <c r="CJ36" s="117"/>
      <c r="CK36" s="117"/>
      <c r="CM36" s="117"/>
      <c r="CN36" s="109"/>
      <c r="CO36" s="109"/>
      <c r="CP36" s="109"/>
      <c r="CQ36" s="109"/>
      <c r="CR36" s="109"/>
      <c r="DA36" s="108" t="s">
        <v>317</v>
      </c>
      <c r="DB36" s="108" t="s">
        <v>328</v>
      </c>
      <c r="DR36" s="117"/>
      <c r="DS36" s="117"/>
      <c r="DU36" s="117"/>
      <c r="DV36" s="109"/>
      <c r="DW36" s="109"/>
      <c r="DX36" s="109"/>
      <c r="DY36" s="109"/>
      <c r="DZ36" s="109"/>
    </row>
    <row r="37" spans="2:131" s="108" customFormat="1">
      <c r="D37" s="109" t="s">
        <v>329</v>
      </c>
      <c r="U37" s="117"/>
      <c r="V37" s="117"/>
      <c r="W37" s="117" t="s">
        <v>330</v>
      </c>
      <c r="X37" s="117"/>
      <c r="Y37" s="109"/>
      <c r="Z37" s="109"/>
      <c r="AA37" s="109"/>
      <c r="AB37" s="109"/>
      <c r="AC37" s="109"/>
      <c r="AL37" s="109" t="s">
        <v>329</v>
      </c>
      <c r="BC37" s="117"/>
      <c r="BD37" s="117"/>
      <c r="BE37" s="117" t="s">
        <v>330</v>
      </c>
      <c r="BF37" s="117"/>
      <c r="BG37" s="109"/>
      <c r="BH37" s="109"/>
      <c r="BI37" s="109"/>
      <c r="BJ37" s="109"/>
      <c r="BK37" s="109"/>
      <c r="BT37" s="109" t="s">
        <v>329</v>
      </c>
      <c r="CK37" s="117"/>
      <c r="CL37" s="117"/>
      <c r="CM37" s="117" t="s">
        <v>330</v>
      </c>
      <c r="CN37" s="117"/>
      <c r="CO37" s="109"/>
      <c r="CP37" s="109"/>
      <c r="CQ37" s="109"/>
      <c r="CR37" s="109"/>
      <c r="CS37" s="109"/>
      <c r="DB37" s="109" t="s">
        <v>329</v>
      </c>
      <c r="DS37" s="117"/>
      <c r="DT37" s="117"/>
      <c r="DU37" s="117" t="s">
        <v>330</v>
      </c>
      <c r="DV37" s="117"/>
      <c r="DW37" s="109"/>
      <c r="DX37" s="109"/>
      <c r="DY37" s="109"/>
      <c r="DZ37" s="109"/>
      <c r="EA37" s="109"/>
    </row>
    <row r="38" spans="2:131">
      <c r="D38" s="109" t="s">
        <v>331</v>
      </c>
      <c r="AL38" s="109" t="s">
        <v>331</v>
      </c>
      <c r="BT38" s="109" t="s">
        <v>331</v>
      </c>
      <c r="DB38" s="109" t="s">
        <v>331</v>
      </c>
    </row>
    <row r="39" spans="2:131" ht="11.25" customHeight="1">
      <c r="U39" s="114"/>
      <c r="V39" s="118"/>
      <c r="W39" s="118"/>
      <c r="X39" s="118"/>
      <c r="Y39" s="118"/>
      <c r="Z39" s="115"/>
      <c r="AA39" s="112"/>
      <c r="BC39" s="114"/>
      <c r="BD39" s="118"/>
      <c r="BE39" s="118"/>
      <c r="BF39" s="118"/>
      <c r="BG39" s="118"/>
      <c r="BH39" s="115"/>
      <c r="BI39" s="112"/>
      <c r="CK39" s="114"/>
      <c r="CL39" s="118"/>
      <c r="CM39" s="118"/>
      <c r="CN39" s="118"/>
      <c r="CO39" s="118"/>
      <c r="CP39" s="115"/>
      <c r="CQ39" s="112"/>
      <c r="DS39" s="114"/>
      <c r="DT39" s="118"/>
      <c r="DU39" s="118"/>
      <c r="DV39" s="118"/>
      <c r="DW39" s="118"/>
      <c r="DX39" s="115"/>
      <c r="DY39" s="112"/>
    </row>
    <row r="40" spans="2:131" ht="6.75" customHeight="1">
      <c r="V40" s="121"/>
      <c r="W40" s="121"/>
      <c r="X40" s="121"/>
      <c r="Y40" s="121"/>
      <c r="Z40" s="122"/>
      <c r="AA40" s="123"/>
      <c r="BD40" s="121"/>
      <c r="BE40" s="121"/>
      <c r="BF40" s="121"/>
      <c r="BG40" s="121"/>
      <c r="BH40" s="122"/>
      <c r="BI40" s="123"/>
      <c r="CL40" s="121"/>
      <c r="CM40" s="121"/>
      <c r="CN40" s="121"/>
      <c r="CO40" s="121"/>
      <c r="CP40" s="122"/>
      <c r="CQ40" s="123"/>
      <c r="DT40" s="121"/>
      <c r="DU40" s="121"/>
      <c r="DV40" s="121"/>
      <c r="DW40" s="121"/>
      <c r="DX40" s="122"/>
      <c r="DY40" s="123"/>
    </row>
    <row r="41" spans="2:131" s="108" customFormat="1">
      <c r="C41" s="108" t="s">
        <v>317</v>
      </c>
      <c r="D41" s="108" t="s">
        <v>332</v>
      </c>
      <c r="U41" s="121"/>
      <c r="V41" s="121"/>
      <c r="W41" s="121"/>
      <c r="X41" s="109"/>
      <c r="Y41" s="121"/>
      <c r="Z41" s="122"/>
      <c r="AA41" s="113"/>
      <c r="AB41" s="114"/>
      <c r="AC41" s="115"/>
      <c r="AK41" s="108" t="s">
        <v>317</v>
      </c>
      <c r="AL41" s="108" t="s">
        <v>332</v>
      </c>
      <c r="BC41" s="121"/>
      <c r="BD41" s="121"/>
      <c r="BE41" s="121"/>
      <c r="BF41" s="109"/>
      <c r="BG41" s="121"/>
      <c r="BH41" s="122"/>
      <c r="BI41" s="113"/>
      <c r="BJ41" s="114"/>
      <c r="BK41" s="115"/>
      <c r="BS41" s="108" t="s">
        <v>317</v>
      </c>
      <c r="BT41" s="108" t="s">
        <v>332</v>
      </c>
      <c r="CK41" s="121"/>
      <c r="CL41" s="121"/>
      <c r="CM41" s="121"/>
      <c r="CN41" s="109"/>
      <c r="CO41" s="121"/>
      <c r="CP41" s="122"/>
      <c r="CQ41" s="113"/>
      <c r="CR41" s="114"/>
      <c r="CS41" s="115"/>
      <c r="DA41" s="108" t="s">
        <v>317</v>
      </c>
      <c r="DB41" s="108" t="s">
        <v>332</v>
      </c>
      <c r="DS41" s="121"/>
      <c r="DT41" s="121"/>
      <c r="DU41" s="121"/>
      <c r="DV41" s="109"/>
      <c r="DW41" s="121"/>
      <c r="DX41" s="122"/>
      <c r="DY41" s="113"/>
      <c r="DZ41" s="114"/>
      <c r="EA41" s="115"/>
    </row>
    <row r="42" spans="2:131" ht="6.75" customHeight="1" thickBot="1"/>
    <row r="43" spans="2:131" s="129" customFormat="1" ht="15.75" customHeight="1">
      <c r="B43" s="124"/>
      <c r="C43" s="124"/>
      <c r="D43" s="125"/>
      <c r="E43" s="2781" t="s">
        <v>275</v>
      </c>
      <c r="F43" s="2781"/>
      <c r="G43" s="2781"/>
      <c r="H43" s="2781"/>
      <c r="I43" s="2781"/>
      <c r="J43" s="2781"/>
      <c r="K43" s="2781"/>
      <c r="L43" s="2781"/>
      <c r="M43" s="2781"/>
      <c r="N43" s="2781"/>
      <c r="O43" s="2781"/>
      <c r="P43" s="2781"/>
      <c r="Q43" s="126"/>
      <c r="R43" s="127"/>
      <c r="S43" s="128"/>
      <c r="T43" s="2781">
        <v>0.04</v>
      </c>
      <c r="U43" s="2781"/>
      <c r="V43" s="2781"/>
      <c r="W43" s="2781" t="s">
        <v>199</v>
      </c>
      <c r="X43" s="125"/>
      <c r="Y43" s="125"/>
      <c r="Z43" s="125"/>
      <c r="AA43" s="125"/>
      <c r="AJ43" s="124"/>
      <c r="AK43" s="124"/>
      <c r="AL43" s="125"/>
      <c r="AM43" s="2781" t="s">
        <v>275</v>
      </c>
      <c r="AN43" s="2781"/>
      <c r="AO43" s="2781"/>
      <c r="AP43" s="2781"/>
      <c r="AQ43" s="2781"/>
      <c r="AR43" s="2781"/>
      <c r="AS43" s="2781"/>
      <c r="AT43" s="2781"/>
      <c r="AU43" s="2781"/>
      <c r="AV43" s="2781"/>
      <c r="AW43" s="2781"/>
      <c r="AX43" s="2781"/>
      <c r="AY43" s="126"/>
      <c r="AZ43" s="127"/>
      <c r="BA43" s="128"/>
      <c r="BB43" s="2781">
        <v>0.04</v>
      </c>
      <c r="BC43" s="2781"/>
      <c r="BD43" s="2781"/>
      <c r="BE43" s="2781" t="s">
        <v>199</v>
      </c>
      <c r="BF43" s="125"/>
      <c r="BG43" s="125"/>
      <c r="BH43" s="125"/>
      <c r="BI43" s="125"/>
      <c r="BR43" s="124"/>
      <c r="BS43" s="124"/>
      <c r="BT43" s="125"/>
      <c r="BU43" s="2781" t="s">
        <v>275</v>
      </c>
      <c r="BV43" s="2781"/>
      <c r="BW43" s="2781"/>
      <c r="BX43" s="2781"/>
      <c r="BY43" s="2781"/>
      <c r="BZ43" s="2781"/>
      <c r="CA43" s="2781"/>
      <c r="CB43" s="2781"/>
      <c r="CC43" s="2781"/>
      <c r="CD43" s="2781"/>
      <c r="CE43" s="2781"/>
      <c r="CF43" s="2781"/>
      <c r="CG43" s="126"/>
      <c r="CH43" s="127"/>
      <c r="CI43" s="128"/>
      <c r="CJ43" s="2781">
        <v>0.04</v>
      </c>
      <c r="CK43" s="2781"/>
      <c r="CL43" s="2781"/>
      <c r="CM43" s="2781" t="s">
        <v>199</v>
      </c>
      <c r="CN43" s="125"/>
      <c r="CO43" s="125"/>
      <c r="CP43" s="125"/>
      <c r="CQ43" s="125"/>
      <c r="CZ43" s="124"/>
      <c r="DA43" s="124"/>
      <c r="DB43" s="125"/>
      <c r="DC43" s="2781" t="s">
        <v>275</v>
      </c>
      <c r="DD43" s="2781"/>
      <c r="DE43" s="2781"/>
      <c r="DF43" s="2781"/>
      <c r="DG43" s="2781"/>
      <c r="DH43" s="2781"/>
      <c r="DI43" s="2781"/>
      <c r="DJ43" s="2781"/>
      <c r="DK43" s="2781"/>
      <c r="DL43" s="2781"/>
      <c r="DM43" s="2781"/>
      <c r="DN43" s="2781"/>
      <c r="DO43" s="126"/>
      <c r="DP43" s="127"/>
      <c r="DQ43" s="128"/>
      <c r="DR43" s="2781">
        <v>0.04</v>
      </c>
      <c r="DS43" s="2781"/>
      <c r="DT43" s="2781"/>
      <c r="DU43" s="2781" t="s">
        <v>199</v>
      </c>
      <c r="DV43" s="125"/>
      <c r="DW43" s="125"/>
      <c r="DX43" s="125"/>
      <c r="DY43" s="125"/>
    </row>
    <row r="44" spans="2:131" s="129" customFormat="1" ht="16.5" thickBot="1">
      <c r="B44" s="124"/>
      <c r="C44" s="124"/>
      <c r="D44" s="125"/>
      <c r="E44" s="2781"/>
      <c r="F44" s="2781"/>
      <c r="G44" s="2781"/>
      <c r="H44" s="2781"/>
      <c r="I44" s="2781"/>
      <c r="J44" s="2781"/>
      <c r="K44" s="2781"/>
      <c r="L44" s="2781"/>
      <c r="M44" s="2781"/>
      <c r="N44" s="2781"/>
      <c r="O44" s="2781"/>
      <c r="P44" s="2781"/>
      <c r="Q44" s="126"/>
      <c r="R44" s="130"/>
      <c r="S44" s="126"/>
      <c r="T44" s="2781"/>
      <c r="U44" s="2781"/>
      <c r="V44" s="2781"/>
      <c r="W44" s="2781"/>
      <c r="X44" s="125"/>
      <c r="Y44" s="125"/>
      <c r="Z44" s="125"/>
      <c r="AA44" s="125"/>
      <c r="AJ44" s="124"/>
      <c r="AK44" s="124"/>
      <c r="AL44" s="125"/>
      <c r="AM44" s="2781"/>
      <c r="AN44" s="2781"/>
      <c r="AO44" s="2781"/>
      <c r="AP44" s="2781"/>
      <c r="AQ44" s="2781"/>
      <c r="AR44" s="2781"/>
      <c r="AS44" s="2781"/>
      <c r="AT44" s="2781"/>
      <c r="AU44" s="2781"/>
      <c r="AV44" s="2781"/>
      <c r="AW44" s="2781"/>
      <c r="AX44" s="2781"/>
      <c r="AY44" s="126"/>
      <c r="AZ44" s="130"/>
      <c r="BA44" s="126"/>
      <c r="BB44" s="2781"/>
      <c r="BC44" s="2781"/>
      <c r="BD44" s="2781"/>
      <c r="BE44" s="2781"/>
      <c r="BF44" s="125"/>
      <c r="BG44" s="125"/>
      <c r="BH44" s="125"/>
      <c r="BI44" s="125"/>
      <c r="BR44" s="124"/>
      <c r="BS44" s="124"/>
      <c r="BT44" s="125"/>
      <c r="BU44" s="2781"/>
      <c r="BV44" s="2781"/>
      <c r="BW44" s="2781"/>
      <c r="BX44" s="2781"/>
      <c r="BY44" s="2781"/>
      <c r="BZ44" s="2781"/>
      <c r="CA44" s="2781"/>
      <c r="CB44" s="2781"/>
      <c r="CC44" s="2781"/>
      <c r="CD44" s="2781"/>
      <c r="CE44" s="2781"/>
      <c r="CF44" s="2781"/>
      <c r="CG44" s="126"/>
      <c r="CH44" s="130"/>
      <c r="CI44" s="126"/>
      <c r="CJ44" s="2781"/>
      <c r="CK44" s="2781"/>
      <c r="CL44" s="2781"/>
      <c r="CM44" s="2781"/>
      <c r="CN44" s="125"/>
      <c r="CO44" s="125"/>
      <c r="CP44" s="125"/>
      <c r="CQ44" s="125"/>
      <c r="CZ44" s="124"/>
      <c r="DA44" s="124"/>
      <c r="DB44" s="125"/>
      <c r="DC44" s="2781"/>
      <c r="DD44" s="2781"/>
      <c r="DE44" s="2781"/>
      <c r="DF44" s="2781"/>
      <c r="DG44" s="2781"/>
      <c r="DH44" s="2781"/>
      <c r="DI44" s="2781"/>
      <c r="DJ44" s="2781"/>
      <c r="DK44" s="2781"/>
      <c r="DL44" s="2781"/>
      <c r="DM44" s="2781"/>
      <c r="DN44" s="2781"/>
      <c r="DO44" s="126"/>
      <c r="DP44" s="130"/>
      <c r="DQ44" s="126"/>
      <c r="DR44" s="2781"/>
      <c r="DS44" s="2781"/>
      <c r="DT44" s="2781"/>
      <c r="DU44" s="2781"/>
      <c r="DV44" s="125"/>
      <c r="DW44" s="125"/>
      <c r="DX44" s="125"/>
      <c r="DY44" s="125"/>
    </row>
    <row r="45" spans="2:131" s="129" customFormat="1" ht="16.5" customHeight="1" thickBot="1">
      <c r="B45" s="124"/>
      <c r="C45" s="124"/>
      <c r="D45" s="125"/>
      <c r="E45" s="2781" t="s">
        <v>277</v>
      </c>
      <c r="F45" s="2781"/>
      <c r="G45" s="2781"/>
      <c r="H45" s="2781"/>
      <c r="I45" s="2781"/>
      <c r="J45" s="2781"/>
      <c r="K45" s="2781"/>
      <c r="L45" s="2781"/>
      <c r="M45" s="2781"/>
      <c r="N45" s="2781"/>
      <c r="O45" s="2781"/>
      <c r="P45" s="2781"/>
      <c r="Q45" s="126"/>
      <c r="R45" s="128"/>
      <c r="S45" s="126"/>
      <c r="T45" s="128"/>
      <c r="U45" s="126"/>
      <c r="V45" s="126"/>
      <c r="W45" s="124"/>
      <c r="X45" s="125"/>
      <c r="Y45" s="125"/>
      <c r="Z45" s="125"/>
      <c r="AA45" s="125"/>
      <c r="AJ45" s="124"/>
      <c r="AK45" s="124"/>
      <c r="AL45" s="125"/>
      <c r="AM45" s="2781" t="s">
        <v>277</v>
      </c>
      <c r="AN45" s="2781"/>
      <c r="AO45" s="2781"/>
      <c r="AP45" s="2781"/>
      <c r="AQ45" s="2781"/>
      <c r="AR45" s="2781"/>
      <c r="AS45" s="2781"/>
      <c r="AT45" s="2781"/>
      <c r="AU45" s="2781"/>
      <c r="AV45" s="2781"/>
      <c r="AW45" s="2781"/>
      <c r="AX45" s="2781"/>
      <c r="AY45" s="126"/>
      <c r="AZ45" s="128"/>
      <c r="BA45" s="126"/>
      <c r="BB45" s="128"/>
      <c r="BC45" s="126"/>
      <c r="BD45" s="126"/>
      <c r="BE45" s="124"/>
      <c r="BF45" s="125"/>
      <c r="BG45" s="125"/>
      <c r="BH45" s="125"/>
      <c r="BI45" s="125"/>
      <c r="BR45" s="124"/>
      <c r="BS45" s="124"/>
      <c r="BT45" s="125"/>
      <c r="BU45" s="2781" t="s">
        <v>277</v>
      </c>
      <c r="BV45" s="2781"/>
      <c r="BW45" s="2781"/>
      <c r="BX45" s="2781"/>
      <c r="BY45" s="2781"/>
      <c r="BZ45" s="2781"/>
      <c r="CA45" s="2781"/>
      <c r="CB45" s="2781"/>
      <c r="CC45" s="2781"/>
      <c r="CD45" s="2781"/>
      <c r="CE45" s="2781"/>
      <c r="CF45" s="2781"/>
      <c r="CG45" s="126"/>
      <c r="CH45" s="128"/>
      <c r="CI45" s="126"/>
      <c r="CJ45" s="128"/>
      <c r="CK45" s="126"/>
      <c r="CL45" s="126"/>
      <c r="CM45" s="124"/>
      <c r="CN45" s="125"/>
      <c r="CO45" s="125"/>
      <c r="CP45" s="125"/>
      <c r="CQ45" s="125"/>
      <c r="CZ45" s="124"/>
      <c r="DA45" s="124"/>
      <c r="DB45" s="125"/>
      <c r="DC45" s="2781" t="s">
        <v>277</v>
      </c>
      <c r="DD45" s="2781"/>
      <c r="DE45" s="2781"/>
      <c r="DF45" s="2781"/>
      <c r="DG45" s="2781"/>
      <c r="DH45" s="2781"/>
      <c r="DI45" s="2781"/>
      <c r="DJ45" s="2781"/>
      <c r="DK45" s="2781"/>
      <c r="DL45" s="2781"/>
      <c r="DM45" s="2781"/>
      <c r="DN45" s="2781"/>
      <c r="DO45" s="126"/>
      <c r="DP45" s="128"/>
      <c r="DQ45" s="126"/>
      <c r="DR45" s="128"/>
      <c r="DS45" s="126"/>
      <c r="DT45" s="126"/>
      <c r="DU45" s="124"/>
      <c r="DV45" s="125"/>
      <c r="DW45" s="125"/>
      <c r="DX45" s="125"/>
      <c r="DY45" s="125"/>
    </row>
    <row r="46" spans="2:131" s="129" customFormat="1" ht="16.5" thickBot="1">
      <c r="B46" s="124"/>
      <c r="C46" s="132"/>
      <c r="D46" s="125"/>
      <c r="E46" s="2781" t="s">
        <v>280</v>
      </c>
      <c r="F46" s="2781"/>
      <c r="G46" s="2781"/>
      <c r="H46" s="2781"/>
      <c r="I46" s="2781"/>
      <c r="J46" s="2781"/>
      <c r="K46" s="2781"/>
      <c r="L46" s="2781"/>
      <c r="M46" s="2781"/>
      <c r="N46" s="2781"/>
      <c r="O46" s="2781"/>
      <c r="P46" s="2781"/>
      <c r="Q46" s="126"/>
      <c r="R46" s="128"/>
      <c r="S46" s="128"/>
      <c r="T46" s="128"/>
      <c r="U46" s="128"/>
      <c r="V46" s="126"/>
      <c r="W46" s="125"/>
      <c r="X46" s="125"/>
      <c r="Y46" s="125"/>
      <c r="Z46" s="125"/>
      <c r="AA46" s="125"/>
      <c r="AJ46" s="124"/>
      <c r="AK46" s="132"/>
      <c r="AL46" s="125"/>
      <c r="AM46" s="2781" t="s">
        <v>280</v>
      </c>
      <c r="AN46" s="2781"/>
      <c r="AO46" s="2781"/>
      <c r="AP46" s="2781"/>
      <c r="AQ46" s="2781"/>
      <c r="AR46" s="2781"/>
      <c r="AS46" s="2781"/>
      <c r="AT46" s="2781"/>
      <c r="AU46" s="2781"/>
      <c r="AV46" s="2781"/>
      <c r="AW46" s="2781"/>
      <c r="AX46" s="2781"/>
      <c r="AY46" s="126"/>
      <c r="AZ46" s="128"/>
      <c r="BA46" s="128"/>
      <c r="BB46" s="128"/>
      <c r="BC46" s="128"/>
      <c r="BD46" s="126"/>
      <c r="BE46" s="125"/>
      <c r="BF46" s="125"/>
      <c r="BG46" s="125"/>
      <c r="BH46" s="125"/>
      <c r="BI46" s="125"/>
      <c r="BR46" s="124"/>
      <c r="BS46" s="132"/>
      <c r="BT46" s="125"/>
      <c r="BU46" s="2781" t="s">
        <v>280</v>
      </c>
      <c r="BV46" s="2781"/>
      <c r="BW46" s="2781"/>
      <c r="BX46" s="2781"/>
      <c r="BY46" s="2781"/>
      <c r="BZ46" s="2781"/>
      <c r="CA46" s="2781"/>
      <c r="CB46" s="2781"/>
      <c r="CC46" s="2781"/>
      <c r="CD46" s="2781"/>
      <c r="CE46" s="2781"/>
      <c r="CF46" s="2781"/>
      <c r="CG46" s="126"/>
      <c r="CH46" s="128"/>
      <c r="CI46" s="128"/>
      <c r="CJ46" s="128"/>
      <c r="CK46" s="128"/>
      <c r="CL46" s="126"/>
      <c r="CM46" s="125"/>
      <c r="CN46" s="125"/>
      <c r="CO46" s="125"/>
      <c r="CP46" s="125"/>
      <c r="CQ46" s="125"/>
      <c r="CZ46" s="124"/>
      <c r="DA46" s="132"/>
      <c r="DB46" s="125"/>
      <c r="DC46" s="2781" t="s">
        <v>280</v>
      </c>
      <c r="DD46" s="2781"/>
      <c r="DE46" s="2781"/>
      <c r="DF46" s="2781"/>
      <c r="DG46" s="2781"/>
      <c r="DH46" s="2781"/>
      <c r="DI46" s="2781"/>
      <c r="DJ46" s="2781"/>
      <c r="DK46" s="2781"/>
      <c r="DL46" s="2781"/>
      <c r="DM46" s="2781"/>
      <c r="DN46" s="2781"/>
      <c r="DO46" s="126"/>
      <c r="DP46" s="128"/>
      <c r="DQ46" s="128"/>
      <c r="DR46" s="128"/>
      <c r="DS46" s="128"/>
      <c r="DT46" s="126"/>
      <c r="DU46" s="125"/>
      <c r="DV46" s="125"/>
      <c r="DW46" s="125"/>
      <c r="DX46" s="125"/>
      <c r="DY46" s="125"/>
    </row>
    <row r="47" spans="2:131" s="129" customFormat="1" ht="15.75" customHeight="1">
      <c r="B47" s="124"/>
      <c r="C47" s="132"/>
      <c r="D47" s="125"/>
      <c r="E47" s="2781" t="s">
        <v>281</v>
      </c>
      <c r="F47" s="2781"/>
      <c r="G47" s="2781"/>
      <c r="H47" s="2781"/>
      <c r="I47" s="2781"/>
      <c r="J47" s="2781"/>
      <c r="K47" s="2781"/>
      <c r="L47" s="2781"/>
      <c r="M47" s="2781"/>
      <c r="N47" s="2781"/>
      <c r="O47" s="2781"/>
      <c r="P47" s="2781"/>
      <c r="Q47" s="126"/>
      <c r="R47" s="127"/>
      <c r="S47" s="128"/>
      <c r="T47" s="2781">
        <v>0.15</v>
      </c>
      <c r="U47" s="2781"/>
      <c r="V47" s="2781"/>
      <c r="W47" s="2781" t="s">
        <v>199</v>
      </c>
      <c r="X47" s="125"/>
      <c r="Y47" s="125"/>
      <c r="Z47" s="125"/>
      <c r="AA47" s="125"/>
      <c r="AJ47" s="124"/>
      <c r="AK47" s="132"/>
      <c r="AL47" s="125"/>
      <c r="AM47" s="2781" t="s">
        <v>281</v>
      </c>
      <c r="AN47" s="2781"/>
      <c r="AO47" s="2781"/>
      <c r="AP47" s="2781"/>
      <c r="AQ47" s="2781"/>
      <c r="AR47" s="2781"/>
      <c r="AS47" s="2781"/>
      <c r="AT47" s="2781"/>
      <c r="AU47" s="2781"/>
      <c r="AV47" s="2781"/>
      <c r="AW47" s="2781"/>
      <c r="AX47" s="2781"/>
      <c r="AY47" s="126"/>
      <c r="AZ47" s="127"/>
      <c r="BA47" s="128"/>
      <c r="BB47" s="2781">
        <v>0.15</v>
      </c>
      <c r="BC47" s="2781"/>
      <c r="BD47" s="2781"/>
      <c r="BE47" s="2781" t="s">
        <v>199</v>
      </c>
      <c r="BF47" s="125"/>
      <c r="BG47" s="125"/>
      <c r="BH47" s="125"/>
      <c r="BI47" s="125"/>
      <c r="BR47" s="124"/>
      <c r="BS47" s="132"/>
      <c r="BT47" s="125"/>
      <c r="BU47" s="2781" t="s">
        <v>281</v>
      </c>
      <c r="BV47" s="2781"/>
      <c r="BW47" s="2781"/>
      <c r="BX47" s="2781"/>
      <c r="BY47" s="2781"/>
      <c r="BZ47" s="2781"/>
      <c r="CA47" s="2781"/>
      <c r="CB47" s="2781"/>
      <c r="CC47" s="2781"/>
      <c r="CD47" s="2781"/>
      <c r="CE47" s="2781"/>
      <c r="CF47" s="2781"/>
      <c r="CG47" s="126"/>
      <c r="CH47" s="127"/>
      <c r="CI47" s="128"/>
      <c r="CJ47" s="2781">
        <v>0.15</v>
      </c>
      <c r="CK47" s="2781"/>
      <c r="CL47" s="2781"/>
      <c r="CM47" s="2781" t="s">
        <v>199</v>
      </c>
      <c r="CN47" s="125"/>
      <c r="CO47" s="125"/>
      <c r="CP47" s="125"/>
      <c r="CQ47" s="125"/>
      <c r="CZ47" s="124"/>
      <c r="DA47" s="132"/>
      <c r="DB47" s="125"/>
      <c r="DC47" s="2781" t="s">
        <v>281</v>
      </c>
      <c r="DD47" s="2781"/>
      <c r="DE47" s="2781"/>
      <c r="DF47" s="2781"/>
      <c r="DG47" s="2781"/>
      <c r="DH47" s="2781"/>
      <c r="DI47" s="2781"/>
      <c r="DJ47" s="2781"/>
      <c r="DK47" s="2781"/>
      <c r="DL47" s="2781"/>
      <c r="DM47" s="2781"/>
      <c r="DN47" s="2781"/>
      <c r="DO47" s="126"/>
      <c r="DP47" s="127"/>
      <c r="DQ47" s="128"/>
      <c r="DR47" s="2781">
        <v>0.15</v>
      </c>
      <c r="DS47" s="2781"/>
      <c r="DT47" s="2781"/>
      <c r="DU47" s="2781" t="s">
        <v>199</v>
      </c>
      <c r="DV47" s="125"/>
      <c r="DW47" s="125"/>
      <c r="DX47" s="125"/>
      <c r="DY47" s="125"/>
    </row>
    <row r="48" spans="2:131" s="129" customFormat="1">
      <c r="B48" s="124"/>
      <c r="C48" s="132"/>
      <c r="D48" s="125"/>
      <c r="E48" s="2781"/>
      <c r="F48" s="2781"/>
      <c r="G48" s="2781"/>
      <c r="H48" s="2781"/>
      <c r="I48" s="2781"/>
      <c r="J48" s="2781"/>
      <c r="K48" s="2781"/>
      <c r="L48" s="2781"/>
      <c r="M48" s="2781"/>
      <c r="N48" s="2781"/>
      <c r="O48" s="2781"/>
      <c r="P48" s="2781"/>
      <c r="Q48" s="126"/>
      <c r="R48" s="131"/>
      <c r="S48" s="128"/>
      <c r="T48" s="2781"/>
      <c r="U48" s="2781"/>
      <c r="V48" s="2781"/>
      <c r="W48" s="2781"/>
      <c r="X48" s="125"/>
      <c r="Y48" s="125"/>
      <c r="Z48" s="125"/>
      <c r="AA48" s="125"/>
      <c r="AJ48" s="124"/>
      <c r="AK48" s="132"/>
      <c r="AL48" s="125"/>
      <c r="AM48" s="2781"/>
      <c r="AN48" s="2781"/>
      <c r="AO48" s="2781"/>
      <c r="AP48" s="2781"/>
      <c r="AQ48" s="2781"/>
      <c r="AR48" s="2781"/>
      <c r="AS48" s="2781"/>
      <c r="AT48" s="2781"/>
      <c r="AU48" s="2781"/>
      <c r="AV48" s="2781"/>
      <c r="AW48" s="2781"/>
      <c r="AX48" s="2781"/>
      <c r="AY48" s="126"/>
      <c r="AZ48" s="131"/>
      <c r="BA48" s="128"/>
      <c r="BB48" s="2781"/>
      <c r="BC48" s="2781"/>
      <c r="BD48" s="2781"/>
      <c r="BE48" s="2781"/>
      <c r="BF48" s="125"/>
      <c r="BG48" s="125"/>
      <c r="BH48" s="125"/>
      <c r="BI48" s="125"/>
      <c r="BR48" s="124"/>
      <c r="BS48" s="132"/>
      <c r="BT48" s="125"/>
      <c r="BU48" s="2781"/>
      <c r="BV48" s="2781"/>
      <c r="BW48" s="2781"/>
      <c r="BX48" s="2781"/>
      <c r="BY48" s="2781"/>
      <c r="BZ48" s="2781"/>
      <c r="CA48" s="2781"/>
      <c r="CB48" s="2781"/>
      <c r="CC48" s="2781"/>
      <c r="CD48" s="2781"/>
      <c r="CE48" s="2781"/>
      <c r="CF48" s="2781"/>
      <c r="CG48" s="126"/>
      <c r="CH48" s="131"/>
      <c r="CI48" s="128"/>
      <c r="CJ48" s="2781"/>
      <c r="CK48" s="2781"/>
      <c r="CL48" s="2781"/>
      <c r="CM48" s="2781"/>
      <c r="CN48" s="125"/>
      <c r="CO48" s="125"/>
      <c r="CP48" s="125"/>
      <c r="CQ48" s="125"/>
      <c r="CZ48" s="124"/>
      <c r="DA48" s="132"/>
      <c r="DB48" s="125"/>
      <c r="DC48" s="2781"/>
      <c r="DD48" s="2781"/>
      <c r="DE48" s="2781"/>
      <c r="DF48" s="2781"/>
      <c r="DG48" s="2781"/>
      <c r="DH48" s="2781"/>
      <c r="DI48" s="2781"/>
      <c r="DJ48" s="2781"/>
      <c r="DK48" s="2781"/>
      <c r="DL48" s="2781"/>
      <c r="DM48" s="2781"/>
      <c r="DN48" s="2781"/>
      <c r="DO48" s="126"/>
      <c r="DP48" s="131"/>
      <c r="DQ48" s="128"/>
      <c r="DR48" s="2781"/>
      <c r="DS48" s="2781"/>
      <c r="DT48" s="2781"/>
      <c r="DU48" s="2781"/>
      <c r="DV48" s="125"/>
      <c r="DW48" s="125"/>
      <c r="DX48" s="125"/>
      <c r="DY48" s="125"/>
    </row>
    <row r="49" spans="2:129" s="129" customFormat="1">
      <c r="B49" s="124"/>
      <c r="C49" s="132"/>
      <c r="D49" s="125"/>
      <c r="E49" s="2781"/>
      <c r="F49" s="2781"/>
      <c r="G49" s="2781"/>
      <c r="H49" s="2781"/>
      <c r="I49" s="2781"/>
      <c r="J49" s="2781"/>
      <c r="K49" s="2781"/>
      <c r="L49" s="2781"/>
      <c r="M49" s="2781"/>
      <c r="N49" s="2781"/>
      <c r="O49" s="2781"/>
      <c r="P49" s="2781"/>
      <c r="Q49" s="126"/>
      <c r="R49" s="131"/>
      <c r="S49" s="128"/>
      <c r="T49" s="2781"/>
      <c r="U49" s="2781"/>
      <c r="V49" s="2781"/>
      <c r="W49" s="2781"/>
      <c r="X49" s="125"/>
      <c r="Y49" s="125"/>
      <c r="Z49" s="125"/>
      <c r="AA49" s="125"/>
      <c r="AJ49" s="124"/>
      <c r="AK49" s="132"/>
      <c r="AL49" s="125"/>
      <c r="AM49" s="2781"/>
      <c r="AN49" s="2781"/>
      <c r="AO49" s="2781"/>
      <c r="AP49" s="2781"/>
      <c r="AQ49" s="2781"/>
      <c r="AR49" s="2781"/>
      <c r="AS49" s="2781"/>
      <c r="AT49" s="2781"/>
      <c r="AU49" s="2781"/>
      <c r="AV49" s="2781"/>
      <c r="AW49" s="2781"/>
      <c r="AX49" s="2781"/>
      <c r="AY49" s="126"/>
      <c r="AZ49" s="131"/>
      <c r="BA49" s="128"/>
      <c r="BB49" s="2781"/>
      <c r="BC49" s="2781"/>
      <c r="BD49" s="2781"/>
      <c r="BE49" s="2781"/>
      <c r="BF49" s="125"/>
      <c r="BG49" s="125"/>
      <c r="BH49" s="125"/>
      <c r="BI49" s="125"/>
      <c r="BR49" s="124"/>
      <c r="BS49" s="132"/>
      <c r="BT49" s="125"/>
      <c r="BU49" s="2781"/>
      <c r="BV49" s="2781"/>
      <c r="BW49" s="2781"/>
      <c r="BX49" s="2781"/>
      <c r="BY49" s="2781"/>
      <c r="BZ49" s="2781"/>
      <c r="CA49" s="2781"/>
      <c r="CB49" s="2781"/>
      <c r="CC49" s="2781"/>
      <c r="CD49" s="2781"/>
      <c r="CE49" s="2781"/>
      <c r="CF49" s="2781"/>
      <c r="CG49" s="126"/>
      <c r="CH49" s="131"/>
      <c r="CI49" s="128"/>
      <c r="CJ49" s="2781"/>
      <c r="CK49" s="2781"/>
      <c r="CL49" s="2781"/>
      <c r="CM49" s="2781"/>
      <c r="CN49" s="125"/>
      <c r="CO49" s="125"/>
      <c r="CP49" s="125"/>
      <c r="CQ49" s="125"/>
      <c r="CZ49" s="124"/>
      <c r="DA49" s="132"/>
      <c r="DB49" s="125"/>
      <c r="DC49" s="2781"/>
      <c r="DD49" s="2781"/>
      <c r="DE49" s="2781"/>
      <c r="DF49" s="2781"/>
      <c r="DG49" s="2781"/>
      <c r="DH49" s="2781"/>
      <c r="DI49" s="2781"/>
      <c r="DJ49" s="2781"/>
      <c r="DK49" s="2781"/>
      <c r="DL49" s="2781"/>
      <c r="DM49" s="2781"/>
      <c r="DN49" s="2781"/>
      <c r="DO49" s="126"/>
      <c r="DP49" s="131"/>
      <c r="DQ49" s="128"/>
      <c r="DR49" s="2781"/>
      <c r="DS49" s="2781"/>
      <c r="DT49" s="2781"/>
      <c r="DU49" s="2781"/>
      <c r="DV49" s="125"/>
      <c r="DW49" s="125"/>
      <c r="DX49" s="125"/>
      <c r="DY49" s="125"/>
    </row>
    <row r="50" spans="2:129" s="129" customFormat="1" ht="16.5" thickBot="1">
      <c r="B50" s="124"/>
      <c r="C50" s="132"/>
      <c r="D50" s="125"/>
      <c r="E50" s="2781"/>
      <c r="F50" s="2781"/>
      <c r="G50" s="2781"/>
      <c r="H50" s="2781"/>
      <c r="I50" s="2781"/>
      <c r="J50" s="2781"/>
      <c r="K50" s="2781"/>
      <c r="L50" s="2781"/>
      <c r="M50" s="2781"/>
      <c r="N50" s="2781"/>
      <c r="O50" s="2781"/>
      <c r="P50" s="2781"/>
      <c r="Q50" s="126"/>
      <c r="R50" s="130"/>
      <c r="S50" s="128"/>
      <c r="T50" s="2781"/>
      <c r="U50" s="2781"/>
      <c r="V50" s="2781"/>
      <c r="W50" s="2781"/>
      <c r="X50" s="125"/>
      <c r="Y50" s="125"/>
      <c r="Z50" s="125"/>
      <c r="AA50" s="125"/>
      <c r="AJ50" s="124"/>
      <c r="AK50" s="132"/>
      <c r="AL50" s="125"/>
      <c r="AM50" s="2781"/>
      <c r="AN50" s="2781"/>
      <c r="AO50" s="2781"/>
      <c r="AP50" s="2781"/>
      <c r="AQ50" s="2781"/>
      <c r="AR50" s="2781"/>
      <c r="AS50" s="2781"/>
      <c r="AT50" s="2781"/>
      <c r="AU50" s="2781"/>
      <c r="AV50" s="2781"/>
      <c r="AW50" s="2781"/>
      <c r="AX50" s="2781"/>
      <c r="AY50" s="126"/>
      <c r="AZ50" s="130"/>
      <c r="BA50" s="128"/>
      <c r="BB50" s="2781"/>
      <c r="BC50" s="2781"/>
      <c r="BD50" s="2781"/>
      <c r="BE50" s="2781"/>
      <c r="BF50" s="125"/>
      <c r="BG50" s="125"/>
      <c r="BH50" s="125"/>
      <c r="BI50" s="125"/>
      <c r="BR50" s="124"/>
      <c r="BS50" s="132"/>
      <c r="BT50" s="125"/>
      <c r="BU50" s="2781"/>
      <c r="BV50" s="2781"/>
      <c r="BW50" s="2781"/>
      <c r="BX50" s="2781"/>
      <c r="BY50" s="2781"/>
      <c r="BZ50" s="2781"/>
      <c r="CA50" s="2781"/>
      <c r="CB50" s="2781"/>
      <c r="CC50" s="2781"/>
      <c r="CD50" s="2781"/>
      <c r="CE50" s="2781"/>
      <c r="CF50" s="2781"/>
      <c r="CG50" s="126"/>
      <c r="CH50" s="130"/>
      <c r="CI50" s="128"/>
      <c r="CJ50" s="2781"/>
      <c r="CK50" s="2781"/>
      <c r="CL50" s="2781"/>
      <c r="CM50" s="2781"/>
      <c r="CN50" s="125"/>
      <c r="CO50" s="125"/>
      <c r="CP50" s="125"/>
      <c r="CQ50" s="125"/>
      <c r="CZ50" s="124"/>
      <c r="DA50" s="132"/>
      <c r="DB50" s="125"/>
      <c r="DC50" s="2781"/>
      <c r="DD50" s="2781"/>
      <c r="DE50" s="2781"/>
      <c r="DF50" s="2781"/>
      <c r="DG50" s="2781"/>
      <c r="DH50" s="2781"/>
      <c r="DI50" s="2781"/>
      <c r="DJ50" s="2781"/>
      <c r="DK50" s="2781"/>
      <c r="DL50" s="2781"/>
      <c r="DM50" s="2781"/>
      <c r="DN50" s="2781"/>
      <c r="DO50" s="126"/>
      <c r="DP50" s="130"/>
      <c r="DQ50" s="128"/>
      <c r="DR50" s="2781"/>
      <c r="DS50" s="2781"/>
      <c r="DT50" s="2781"/>
      <c r="DU50" s="2781"/>
      <c r="DV50" s="125"/>
      <c r="DW50" s="125"/>
      <c r="DX50" s="125"/>
      <c r="DY50" s="125"/>
    </row>
    <row r="51" spans="2:129" s="129" customFormat="1" ht="15.75" hidden="1" customHeight="1">
      <c r="B51" s="124"/>
      <c r="C51" s="132"/>
      <c r="D51" s="125"/>
      <c r="E51" s="2781" t="s">
        <v>387</v>
      </c>
      <c r="F51" s="2781"/>
      <c r="G51" s="2781"/>
      <c r="H51" s="2781"/>
      <c r="I51" s="2781"/>
      <c r="J51" s="2781"/>
      <c r="K51" s="2781"/>
      <c r="L51" s="2781"/>
      <c r="M51" s="2781"/>
      <c r="N51" s="2781"/>
      <c r="O51" s="2781"/>
      <c r="P51" s="2781"/>
      <c r="Q51" s="126"/>
      <c r="R51" s="127"/>
      <c r="S51" s="128"/>
      <c r="T51" s="2781">
        <v>0</v>
      </c>
      <c r="U51" s="2781"/>
      <c r="V51" s="2781"/>
      <c r="W51" s="2781" t="s">
        <v>199</v>
      </c>
      <c r="X51" s="125"/>
      <c r="Y51" s="125"/>
      <c r="Z51" s="125"/>
      <c r="AA51" s="125"/>
      <c r="AJ51" s="124"/>
      <c r="AK51" s="132"/>
      <c r="AL51" s="125"/>
      <c r="AM51" s="2781" t="s">
        <v>387</v>
      </c>
      <c r="AN51" s="2781"/>
      <c r="AO51" s="2781"/>
      <c r="AP51" s="2781"/>
      <c r="AQ51" s="2781"/>
      <c r="AR51" s="2781"/>
      <c r="AS51" s="2781"/>
      <c r="AT51" s="2781"/>
      <c r="AU51" s="2781"/>
      <c r="AV51" s="2781"/>
      <c r="AW51" s="2781"/>
      <c r="AX51" s="2781"/>
      <c r="AY51" s="126"/>
      <c r="AZ51" s="127"/>
      <c r="BA51" s="128"/>
      <c r="BB51" s="2781">
        <v>0</v>
      </c>
      <c r="BC51" s="2781"/>
      <c r="BD51" s="2781"/>
      <c r="BE51" s="2781" t="s">
        <v>199</v>
      </c>
      <c r="BF51" s="125"/>
      <c r="BG51" s="125"/>
      <c r="BH51" s="125"/>
      <c r="BI51" s="125"/>
      <c r="BR51" s="124"/>
      <c r="BS51" s="132"/>
      <c r="BT51" s="125"/>
      <c r="BU51" s="2781" t="s">
        <v>387</v>
      </c>
      <c r="BV51" s="2781"/>
      <c r="BW51" s="2781"/>
      <c r="BX51" s="2781"/>
      <c r="BY51" s="2781"/>
      <c r="BZ51" s="2781"/>
      <c r="CA51" s="2781"/>
      <c r="CB51" s="2781"/>
      <c r="CC51" s="2781"/>
      <c r="CD51" s="2781"/>
      <c r="CE51" s="2781"/>
      <c r="CF51" s="2781"/>
      <c r="CG51" s="126"/>
      <c r="CH51" s="127"/>
      <c r="CI51" s="128"/>
      <c r="CJ51" s="2781">
        <v>0</v>
      </c>
      <c r="CK51" s="2781"/>
      <c r="CL51" s="2781"/>
      <c r="CM51" s="2781" t="s">
        <v>199</v>
      </c>
      <c r="CN51" s="125"/>
      <c r="CO51" s="125"/>
      <c r="CP51" s="125"/>
      <c r="CQ51" s="125"/>
      <c r="CZ51" s="124"/>
      <c r="DA51" s="132"/>
      <c r="DB51" s="125"/>
      <c r="DC51" s="2781" t="s">
        <v>387</v>
      </c>
      <c r="DD51" s="2781"/>
      <c r="DE51" s="2781"/>
      <c r="DF51" s="2781"/>
      <c r="DG51" s="2781"/>
      <c r="DH51" s="2781"/>
      <c r="DI51" s="2781"/>
      <c r="DJ51" s="2781"/>
      <c r="DK51" s="2781"/>
      <c r="DL51" s="2781"/>
      <c r="DM51" s="2781"/>
      <c r="DN51" s="2781"/>
      <c r="DO51" s="126"/>
      <c r="DP51" s="127"/>
      <c r="DQ51" s="128"/>
      <c r="DR51" s="2781">
        <v>0</v>
      </c>
      <c r="DS51" s="2781"/>
      <c r="DT51" s="2781"/>
      <c r="DU51" s="2781" t="s">
        <v>199</v>
      </c>
      <c r="DV51" s="125"/>
      <c r="DW51" s="125"/>
      <c r="DX51" s="125"/>
      <c r="DY51" s="125"/>
    </row>
    <row r="52" spans="2:129" s="129" customFormat="1" ht="16.5" hidden="1" thickBot="1">
      <c r="B52" s="124"/>
      <c r="C52" s="132"/>
      <c r="D52" s="125"/>
      <c r="E52" s="2781"/>
      <c r="F52" s="2781"/>
      <c r="G52" s="2781"/>
      <c r="H52" s="2781"/>
      <c r="I52" s="2781"/>
      <c r="J52" s="2781"/>
      <c r="K52" s="2781"/>
      <c r="L52" s="2781"/>
      <c r="M52" s="2781"/>
      <c r="N52" s="2781"/>
      <c r="O52" s="2781"/>
      <c r="P52" s="2781"/>
      <c r="Q52" s="126"/>
      <c r="R52" s="131"/>
      <c r="S52" s="128"/>
      <c r="T52" s="2781"/>
      <c r="U52" s="2781"/>
      <c r="V52" s="2781"/>
      <c r="W52" s="2781"/>
      <c r="X52" s="125"/>
      <c r="Y52" s="125"/>
      <c r="Z52" s="125"/>
      <c r="AA52" s="125"/>
      <c r="AJ52" s="124"/>
      <c r="AK52" s="132"/>
      <c r="AL52" s="125"/>
      <c r="AM52" s="2781"/>
      <c r="AN52" s="2781"/>
      <c r="AO52" s="2781"/>
      <c r="AP52" s="2781"/>
      <c r="AQ52" s="2781"/>
      <c r="AR52" s="2781"/>
      <c r="AS52" s="2781"/>
      <c r="AT52" s="2781"/>
      <c r="AU52" s="2781"/>
      <c r="AV52" s="2781"/>
      <c r="AW52" s="2781"/>
      <c r="AX52" s="2781"/>
      <c r="AY52" s="126"/>
      <c r="AZ52" s="131"/>
      <c r="BA52" s="128"/>
      <c r="BB52" s="2781"/>
      <c r="BC52" s="2781"/>
      <c r="BD52" s="2781"/>
      <c r="BE52" s="2781"/>
      <c r="BF52" s="125"/>
      <c r="BG52" s="125"/>
      <c r="BH52" s="125"/>
      <c r="BI52" s="125"/>
      <c r="BR52" s="124"/>
      <c r="BS52" s="132"/>
      <c r="BT52" s="125"/>
      <c r="BU52" s="2781"/>
      <c r="BV52" s="2781"/>
      <c r="BW52" s="2781"/>
      <c r="BX52" s="2781"/>
      <c r="BY52" s="2781"/>
      <c r="BZ52" s="2781"/>
      <c r="CA52" s="2781"/>
      <c r="CB52" s="2781"/>
      <c r="CC52" s="2781"/>
      <c r="CD52" s="2781"/>
      <c r="CE52" s="2781"/>
      <c r="CF52" s="2781"/>
      <c r="CG52" s="126"/>
      <c r="CH52" s="131"/>
      <c r="CI52" s="128"/>
      <c r="CJ52" s="2781"/>
      <c r="CK52" s="2781"/>
      <c r="CL52" s="2781"/>
      <c r="CM52" s="2781"/>
      <c r="CN52" s="125"/>
      <c r="CO52" s="125"/>
      <c r="CP52" s="125"/>
      <c r="CQ52" s="125"/>
      <c r="CZ52" s="124"/>
      <c r="DA52" s="132"/>
      <c r="DB52" s="125"/>
      <c r="DC52" s="2781"/>
      <c r="DD52" s="2781"/>
      <c r="DE52" s="2781"/>
      <c r="DF52" s="2781"/>
      <c r="DG52" s="2781"/>
      <c r="DH52" s="2781"/>
      <c r="DI52" s="2781"/>
      <c r="DJ52" s="2781"/>
      <c r="DK52" s="2781"/>
      <c r="DL52" s="2781"/>
      <c r="DM52" s="2781"/>
      <c r="DN52" s="2781"/>
      <c r="DO52" s="126"/>
      <c r="DP52" s="131"/>
      <c r="DQ52" s="128"/>
      <c r="DR52" s="2781"/>
      <c r="DS52" s="2781"/>
      <c r="DT52" s="2781"/>
      <c r="DU52" s="2781"/>
      <c r="DV52" s="125"/>
      <c r="DW52" s="125"/>
      <c r="DX52" s="125"/>
      <c r="DY52" s="125"/>
    </row>
    <row r="53" spans="2:129" s="129" customFormat="1" ht="16.5" hidden="1" thickBot="1">
      <c r="B53" s="124"/>
      <c r="C53" s="132"/>
      <c r="D53" s="125"/>
      <c r="E53" s="2781"/>
      <c r="F53" s="2781"/>
      <c r="G53" s="2781"/>
      <c r="H53" s="2781"/>
      <c r="I53" s="2781"/>
      <c r="J53" s="2781"/>
      <c r="K53" s="2781"/>
      <c r="L53" s="2781"/>
      <c r="M53" s="2781"/>
      <c r="N53" s="2781"/>
      <c r="O53" s="2781"/>
      <c r="P53" s="2781"/>
      <c r="Q53" s="126"/>
      <c r="R53" s="131"/>
      <c r="S53" s="128"/>
      <c r="T53" s="2781"/>
      <c r="U53" s="2781"/>
      <c r="V53" s="2781"/>
      <c r="W53" s="2781"/>
      <c r="X53" s="125"/>
      <c r="Y53" s="125"/>
      <c r="Z53" s="125"/>
      <c r="AA53" s="125"/>
      <c r="AJ53" s="124"/>
      <c r="AK53" s="132"/>
      <c r="AL53" s="125"/>
      <c r="AM53" s="2781"/>
      <c r="AN53" s="2781"/>
      <c r="AO53" s="2781"/>
      <c r="AP53" s="2781"/>
      <c r="AQ53" s="2781"/>
      <c r="AR53" s="2781"/>
      <c r="AS53" s="2781"/>
      <c r="AT53" s="2781"/>
      <c r="AU53" s="2781"/>
      <c r="AV53" s="2781"/>
      <c r="AW53" s="2781"/>
      <c r="AX53" s="2781"/>
      <c r="AY53" s="126"/>
      <c r="AZ53" s="131"/>
      <c r="BA53" s="128"/>
      <c r="BB53" s="2781"/>
      <c r="BC53" s="2781"/>
      <c r="BD53" s="2781"/>
      <c r="BE53" s="2781"/>
      <c r="BF53" s="125"/>
      <c r="BG53" s="125"/>
      <c r="BH53" s="125"/>
      <c r="BI53" s="125"/>
      <c r="BR53" s="124"/>
      <c r="BS53" s="132"/>
      <c r="BT53" s="125"/>
      <c r="BU53" s="2781"/>
      <c r="BV53" s="2781"/>
      <c r="BW53" s="2781"/>
      <c r="BX53" s="2781"/>
      <c r="BY53" s="2781"/>
      <c r="BZ53" s="2781"/>
      <c r="CA53" s="2781"/>
      <c r="CB53" s="2781"/>
      <c r="CC53" s="2781"/>
      <c r="CD53" s="2781"/>
      <c r="CE53" s="2781"/>
      <c r="CF53" s="2781"/>
      <c r="CG53" s="126"/>
      <c r="CH53" s="131"/>
      <c r="CI53" s="128"/>
      <c r="CJ53" s="2781"/>
      <c r="CK53" s="2781"/>
      <c r="CL53" s="2781"/>
      <c r="CM53" s="2781"/>
      <c r="CN53" s="125"/>
      <c r="CO53" s="125"/>
      <c r="CP53" s="125"/>
      <c r="CQ53" s="125"/>
      <c r="CZ53" s="124"/>
      <c r="DA53" s="132"/>
      <c r="DB53" s="125"/>
      <c r="DC53" s="2781"/>
      <c r="DD53" s="2781"/>
      <c r="DE53" s="2781"/>
      <c r="DF53" s="2781"/>
      <c r="DG53" s="2781"/>
      <c r="DH53" s="2781"/>
      <c r="DI53" s="2781"/>
      <c r="DJ53" s="2781"/>
      <c r="DK53" s="2781"/>
      <c r="DL53" s="2781"/>
      <c r="DM53" s="2781"/>
      <c r="DN53" s="2781"/>
      <c r="DO53" s="126"/>
      <c r="DP53" s="131"/>
      <c r="DQ53" s="128"/>
      <c r="DR53" s="2781"/>
      <c r="DS53" s="2781"/>
      <c r="DT53" s="2781"/>
      <c r="DU53" s="2781"/>
      <c r="DV53" s="125"/>
      <c r="DW53" s="125"/>
      <c r="DX53" s="125"/>
      <c r="DY53" s="125"/>
    </row>
    <row r="54" spans="2:129" s="129" customFormat="1" ht="16.5" hidden="1" thickBot="1">
      <c r="B54" s="124"/>
      <c r="C54" s="132"/>
      <c r="D54" s="125"/>
      <c r="E54" s="2781"/>
      <c r="F54" s="2781"/>
      <c r="G54" s="2781"/>
      <c r="H54" s="2781"/>
      <c r="I54" s="2781"/>
      <c r="J54" s="2781"/>
      <c r="K54" s="2781"/>
      <c r="L54" s="2781"/>
      <c r="M54" s="2781"/>
      <c r="N54" s="2781"/>
      <c r="O54" s="2781"/>
      <c r="P54" s="2781"/>
      <c r="Q54" s="126"/>
      <c r="R54" s="130"/>
      <c r="S54" s="128"/>
      <c r="T54" s="2781"/>
      <c r="U54" s="2781"/>
      <c r="V54" s="2781"/>
      <c r="W54" s="2781"/>
      <c r="X54" s="125"/>
      <c r="Y54" s="125"/>
      <c r="Z54" s="125"/>
      <c r="AA54" s="125"/>
      <c r="AJ54" s="124"/>
      <c r="AK54" s="132"/>
      <c r="AL54" s="125"/>
      <c r="AM54" s="2781"/>
      <c r="AN54" s="2781"/>
      <c r="AO54" s="2781"/>
      <c r="AP54" s="2781"/>
      <c r="AQ54" s="2781"/>
      <c r="AR54" s="2781"/>
      <c r="AS54" s="2781"/>
      <c r="AT54" s="2781"/>
      <c r="AU54" s="2781"/>
      <c r="AV54" s="2781"/>
      <c r="AW54" s="2781"/>
      <c r="AX54" s="2781"/>
      <c r="AY54" s="126"/>
      <c r="AZ54" s="130"/>
      <c r="BA54" s="128"/>
      <c r="BB54" s="2781"/>
      <c r="BC54" s="2781"/>
      <c r="BD54" s="2781"/>
      <c r="BE54" s="2781"/>
      <c r="BF54" s="125"/>
      <c r="BG54" s="125"/>
      <c r="BH54" s="125"/>
      <c r="BI54" s="125"/>
      <c r="BR54" s="124"/>
      <c r="BS54" s="132"/>
      <c r="BT54" s="125"/>
      <c r="BU54" s="2781"/>
      <c r="BV54" s="2781"/>
      <c r="BW54" s="2781"/>
      <c r="BX54" s="2781"/>
      <c r="BY54" s="2781"/>
      <c r="BZ54" s="2781"/>
      <c r="CA54" s="2781"/>
      <c r="CB54" s="2781"/>
      <c r="CC54" s="2781"/>
      <c r="CD54" s="2781"/>
      <c r="CE54" s="2781"/>
      <c r="CF54" s="2781"/>
      <c r="CG54" s="126"/>
      <c r="CH54" s="130"/>
      <c r="CI54" s="128"/>
      <c r="CJ54" s="2781"/>
      <c r="CK54" s="2781"/>
      <c r="CL54" s="2781"/>
      <c r="CM54" s="2781"/>
      <c r="CN54" s="125"/>
      <c r="CO54" s="125"/>
      <c r="CP54" s="125"/>
      <c r="CQ54" s="125"/>
      <c r="CZ54" s="124"/>
      <c r="DA54" s="132"/>
      <c r="DB54" s="125"/>
      <c r="DC54" s="2781"/>
      <c r="DD54" s="2781"/>
      <c r="DE54" s="2781"/>
      <c r="DF54" s="2781"/>
      <c r="DG54" s="2781"/>
      <c r="DH54" s="2781"/>
      <c r="DI54" s="2781"/>
      <c r="DJ54" s="2781"/>
      <c r="DK54" s="2781"/>
      <c r="DL54" s="2781"/>
      <c r="DM54" s="2781"/>
      <c r="DN54" s="2781"/>
      <c r="DO54" s="126"/>
      <c r="DP54" s="130"/>
      <c r="DQ54" s="128"/>
      <c r="DR54" s="2781"/>
      <c r="DS54" s="2781"/>
      <c r="DT54" s="2781"/>
      <c r="DU54" s="2781"/>
      <c r="DV54" s="125"/>
      <c r="DW54" s="125"/>
      <c r="DX54" s="125"/>
      <c r="DY54" s="125"/>
    </row>
    <row r="55" spans="2:129" s="129" customFormat="1" ht="15.75" customHeight="1">
      <c r="B55" s="124"/>
      <c r="C55" s="124"/>
      <c r="D55" s="124"/>
      <c r="E55" s="2781" t="s">
        <v>282</v>
      </c>
      <c r="F55" s="2781"/>
      <c r="G55" s="2781"/>
      <c r="H55" s="2781"/>
      <c r="I55" s="2781"/>
      <c r="J55" s="2781"/>
      <c r="K55" s="2781"/>
      <c r="L55" s="2781"/>
      <c r="M55" s="2781"/>
      <c r="N55" s="2781"/>
      <c r="O55" s="2781"/>
      <c r="P55" s="2781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J55" s="124"/>
      <c r="AK55" s="124"/>
      <c r="AL55" s="124"/>
      <c r="AM55" s="2781" t="s">
        <v>282</v>
      </c>
      <c r="AN55" s="2781"/>
      <c r="AO55" s="2781"/>
      <c r="AP55" s="2781"/>
      <c r="AQ55" s="2781"/>
      <c r="AR55" s="2781"/>
      <c r="AS55" s="2781"/>
      <c r="AT55" s="2781"/>
      <c r="AU55" s="2781"/>
      <c r="AV55" s="2781"/>
      <c r="AW55" s="2781"/>
      <c r="AX55" s="2781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R55" s="124"/>
      <c r="BS55" s="124"/>
      <c r="BT55" s="124"/>
      <c r="BU55" s="2781" t="s">
        <v>282</v>
      </c>
      <c r="BV55" s="2781"/>
      <c r="BW55" s="2781"/>
      <c r="BX55" s="2781"/>
      <c r="BY55" s="2781"/>
      <c r="BZ55" s="2781"/>
      <c r="CA55" s="2781"/>
      <c r="CB55" s="2781"/>
      <c r="CC55" s="2781"/>
      <c r="CD55" s="2781"/>
      <c r="CE55" s="2781"/>
      <c r="CF55" s="2781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Z55" s="124"/>
      <c r="DA55" s="124"/>
      <c r="DB55" s="124"/>
      <c r="DC55" s="2781" t="s">
        <v>282</v>
      </c>
      <c r="DD55" s="2781"/>
      <c r="DE55" s="2781"/>
      <c r="DF55" s="2781"/>
      <c r="DG55" s="2781"/>
      <c r="DH55" s="2781"/>
      <c r="DI55" s="2781"/>
      <c r="DJ55" s="2781"/>
      <c r="DK55" s="2781"/>
      <c r="DL55" s="2781"/>
      <c r="DM55" s="2781"/>
      <c r="DN55" s="2781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</row>
    <row r="56" spans="2:129" s="129" customFormat="1" ht="15.75" customHeight="1">
      <c r="B56" s="124"/>
      <c r="C56" s="124"/>
      <c r="D56" s="124"/>
      <c r="E56" s="2781"/>
      <c r="F56" s="2781"/>
      <c r="G56" s="2781"/>
      <c r="H56" s="2781"/>
      <c r="I56" s="2781"/>
      <c r="J56" s="2781"/>
      <c r="K56" s="2781"/>
      <c r="L56" s="2781"/>
      <c r="M56" s="2781"/>
      <c r="N56" s="2781"/>
      <c r="O56" s="2781"/>
      <c r="P56" s="2781"/>
      <c r="Q56" s="125"/>
      <c r="R56" s="125"/>
      <c r="S56" s="125"/>
      <c r="T56" s="133" t="s">
        <v>333</v>
      </c>
      <c r="U56" s="133"/>
      <c r="V56" s="133"/>
      <c r="W56" s="2781">
        <f>SUM(T43:V54)</f>
        <v>0.19</v>
      </c>
      <c r="X56" s="2781"/>
      <c r="Y56" s="2781"/>
      <c r="Z56" s="133" t="s">
        <v>199</v>
      </c>
      <c r="AA56" s="125"/>
      <c r="AJ56" s="124"/>
      <c r="AK56" s="124"/>
      <c r="AL56" s="124"/>
      <c r="AM56" s="2781"/>
      <c r="AN56" s="2781"/>
      <c r="AO56" s="2781"/>
      <c r="AP56" s="2781"/>
      <c r="AQ56" s="2781"/>
      <c r="AR56" s="2781"/>
      <c r="AS56" s="2781"/>
      <c r="AT56" s="2781"/>
      <c r="AU56" s="2781"/>
      <c r="AV56" s="2781"/>
      <c r="AW56" s="2781"/>
      <c r="AX56" s="2781"/>
      <c r="AY56" s="125"/>
      <c r="AZ56" s="125"/>
      <c r="BA56" s="125"/>
      <c r="BB56" s="133" t="s">
        <v>333</v>
      </c>
      <c r="BC56" s="133"/>
      <c r="BD56" s="133"/>
      <c r="BE56" s="2781">
        <f>SUM(BB43:BD54)</f>
        <v>0.19</v>
      </c>
      <c r="BF56" s="2781"/>
      <c r="BG56" s="2781"/>
      <c r="BH56" s="133" t="s">
        <v>199</v>
      </c>
      <c r="BI56" s="125"/>
      <c r="BR56" s="124"/>
      <c r="BS56" s="124"/>
      <c r="BT56" s="124"/>
      <c r="BU56" s="2781"/>
      <c r="BV56" s="2781"/>
      <c r="BW56" s="2781"/>
      <c r="BX56" s="2781"/>
      <c r="BY56" s="2781"/>
      <c r="BZ56" s="2781"/>
      <c r="CA56" s="2781"/>
      <c r="CB56" s="2781"/>
      <c r="CC56" s="2781"/>
      <c r="CD56" s="2781"/>
      <c r="CE56" s="2781"/>
      <c r="CF56" s="2781"/>
      <c r="CG56" s="125"/>
      <c r="CH56" s="125"/>
      <c r="CI56" s="125"/>
      <c r="CJ56" s="133" t="s">
        <v>333</v>
      </c>
      <c r="CK56" s="133"/>
      <c r="CL56" s="133"/>
      <c r="CM56" s="2781">
        <f>SUM(CJ43:CL54)</f>
        <v>0.19</v>
      </c>
      <c r="CN56" s="2781"/>
      <c r="CO56" s="2781"/>
      <c r="CP56" s="133" t="s">
        <v>199</v>
      </c>
      <c r="CQ56" s="125"/>
      <c r="CZ56" s="124"/>
      <c r="DA56" s="124"/>
      <c r="DB56" s="124"/>
      <c r="DC56" s="2781"/>
      <c r="DD56" s="2781"/>
      <c r="DE56" s="2781"/>
      <c r="DF56" s="2781"/>
      <c r="DG56" s="2781"/>
      <c r="DH56" s="2781"/>
      <c r="DI56" s="2781"/>
      <c r="DJ56" s="2781"/>
      <c r="DK56" s="2781"/>
      <c r="DL56" s="2781"/>
      <c r="DM56" s="2781"/>
      <c r="DN56" s="2781"/>
      <c r="DO56" s="125"/>
      <c r="DP56" s="125"/>
      <c r="DQ56" s="125"/>
      <c r="DR56" s="133" t="s">
        <v>333</v>
      </c>
      <c r="DS56" s="133"/>
      <c r="DT56" s="133"/>
      <c r="DU56" s="2781">
        <f>SUM(DR43:DT54)</f>
        <v>0.19</v>
      </c>
      <c r="DV56" s="2781"/>
      <c r="DW56" s="2781"/>
      <c r="DX56" s="133" t="s">
        <v>199</v>
      </c>
      <c r="DY56" s="125"/>
    </row>
    <row r="57" spans="2:129" hidden="1">
      <c r="C57" s="121"/>
      <c r="D57" s="109" t="s">
        <v>334</v>
      </c>
      <c r="J57" s="109" t="s">
        <v>335</v>
      </c>
      <c r="AK57" s="121"/>
      <c r="AL57" s="109" t="s">
        <v>334</v>
      </c>
      <c r="AR57" s="109" t="s">
        <v>335</v>
      </c>
      <c r="BS57" s="121"/>
      <c r="BT57" s="109" t="s">
        <v>334</v>
      </c>
      <c r="BZ57" s="109" t="s">
        <v>335</v>
      </c>
      <c r="DA57" s="121"/>
      <c r="DB57" s="109" t="s">
        <v>334</v>
      </c>
      <c r="DH57" s="109" t="s">
        <v>335</v>
      </c>
    </row>
    <row r="58" spans="2:129" hidden="1">
      <c r="C58" s="121"/>
      <c r="D58" s="2781">
        <v>5</v>
      </c>
      <c r="E58" s="2781"/>
      <c r="F58" s="2781"/>
      <c r="G58" s="109" t="s">
        <v>276</v>
      </c>
      <c r="J58" s="109" t="s">
        <v>336</v>
      </c>
      <c r="T58" s="116"/>
      <c r="U58" s="116"/>
      <c r="V58" s="116"/>
      <c r="X58" s="117"/>
      <c r="Y58" s="117"/>
      <c r="Z58" s="117"/>
      <c r="AA58" s="117"/>
      <c r="AK58" s="121"/>
      <c r="AL58" s="2781">
        <v>5</v>
      </c>
      <c r="AM58" s="2781"/>
      <c r="AN58" s="2781"/>
      <c r="AO58" s="109" t="s">
        <v>276</v>
      </c>
      <c r="AR58" s="109" t="s">
        <v>336</v>
      </c>
      <c r="BB58" s="116"/>
      <c r="BC58" s="116"/>
      <c r="BD58" s="116"/>
      <c r="BF58" s="117"/>
      <c r="BG58" s="117"/>
      <c r="BH58" s="117"/>
      <c r="BI58" s="117"/>
      <c r="BS58" s="121"/>
      <c r="BT58" s="2781">
        <v>5</v>
      </c>
      <c r="BU58" s="2781"/>
      <c r="BV58" s="2781"/>
      <c r="BW58" s="109" t="s">
        <v>276</v>
      </c>
      <c r="BZ58" s="109" t="s">
        <v>336</v>
      </c>
      <c r="CJ58" s="116"/>
      <c r="CK58" s="116"/>
      <c r="CL58" s="116"/>
      <c r="CN58" s="117"/>
      <c r="CO58" s="117"/>
      <c r="CP58" s="117"/>
      <c r="CQ58" s="117"/>
      <c r="DA58" s="121"/>
      <c r="DB58" s="2781">
        <v>5</v>
      </c>
      <c r="DC58" s="2781"/>
      <c r="DD58" s="2781"/>
      <c r="DE58" s="109" t="s">
        <v>276</v>
      </c>
      <c r="DH58" s="109" t="s">
        <v>336</v>
      </c>
      <c r="DR58" s="116"/>
      <c r="DS58" s="116"/>
      <c r="DT58" s="116"/>
      <c r="DV58" s="117"/>
      <c r="DW58" s="117"/>
      <c r="DX58" s="117"/>
      <c r="DY58" s="117"/>
    </row>
    <row r="59" spans="2:129" ht="15.75" hidden="1" customHeight="1">
      <c r="C59" s="121"/>
      <c r="D59" s="2781"/>
      <c r="E59" s="2781"/>
      <c r="F59" s="2781"/>
      <c r="J59" s="109" t="s">
        <v>337</v>
      </c>
      <c r="AK59" s="121"/>
      <c r="AL59" s="2781"/>
      <c r="AM59" s="2781"/>
      <c r="AN59" s="2781"/>
      <c r="AR59" s="109" t="s">
        <v>337</v>
      </c>
      <c r="BS59" s="121"/>
      <c r="BT59" s="2781"/>
      <c r="BU59" s="2781"/>
      <c r="BV59" s="2781"/>
      <c r="BZ59" s="109" t="s">
        <v>337</v>
      </c>
      <c r="DA59" s="121"/>
      <c r="DB59" s="2781"/>
      <c r="DC59" s="2781"/>
      <c r="DD59" s="2781"/>
      <c r="DH59" s="109" t="s">
        <v>337</v>
      </c>
    </row>
    <row r="60" spans="2:129" hidden="1">
      <c r="C60" s="121"/>
      <c r="D60" s="2781">
        <v>7.5</v>
      </c>
      <c r="E60" s="2781"/>
      <c r="F60" s="2781"/>
      <c r="G60" s="109" t="s">
        <v>276</v>
      </c>
      <c r="J60" s="109" t="s">
        <v>338</v>
      </c>
      <c r="T60" s="116"/>
      <c r="U60" s="116"/>
      <c r="V60" s="116"/>
      <c r="X60" s="117"/>
      <c r="Y60" s="117"/>
      <c r="Z60" s="117"/>
      <c r="AA60" s="117"/>
      <c r="AK60" s="121"/>
      <c r="AL60" s="2781">
        <v>7.5</v>
      </c>
      <c r="AM60" s="2781"/>
      <c r="AN60" s="2781"/>
      <c r="AO60" s="109" t="s">
        <v>276</v>
      </c>
      <c r="AR60" s="109" t="s">
        <v>338</v>
      </c>
      <c r="BB60" s="116"/>
      <c r="BC60" s="116"/>
      <c r="BD60" s="116"/>
      <c r="BF60" s="117"/>
      <c r="BG60" s="117"/>
      <c r="BH60" s="117"/>
      <c r="BI60" s="117"/>
      <c r="BS60" s="121"/>
      <c r="BT60" s="2781">
        <v>7.5</v>
      </c>
      <c r="BU60" s="2781"/>
      <c r="BV60" s="2781"/>
      <c r="BW60" s="109" t="s">
        <v>276</v>
      </c>
      <c r="BZ60" s="109" t="s">
        <v>338</v>
      </c>
      <c r="CJ60" s="116"/>
      <c r="CK60" s="116"/>
      <c r="CL60" s="116"/>
      <c r="CN60" s="117"/>
      <c r="CO60" s="117"/>
      <c r="CP60" s="117"/>
      <c r="CQ60" s="117"/>
      <c r="DA60" s="121"/>
      <c r="DB60" s="2781">
        <v>7.5</v>
      </c>
      <c r="DC60" s="2781"/>
      <c r="DD60" s="2781"/>
      <c r="DE60" s="109" t="s">
        <v>276</v>
      </c>
      <c r="DH60" s="109" t="s">
        <v>338</v>
      </c>
      <c r="DR60" s="116"/>
      <c r="DS60" s="116"/>
      <c r="DT60" s="116"/>
      <c r="DV60" s="117"/>
      <c r="DW60" s="117"/>
      <c r="DX60" s="117"/>
      <c r="DY60" s="117"/>
    </row>
    <row r="61" spans="2:129" ht="15.75" hidden="1" customHeight="1">
      <c r="C61" s="121"/>
      <c r="D61" s="2781"/>
      <c r="E61" s="2781"/>
      <c r="F61" s="2781"/>
      <c r="J61" s="109" t="s">
        <v>339</v>
      </c>
      <c r="AK61" s="121"/>
      <c r="AL61" s="2781"/>
      <c r="AM61" s="2781"/>
      <c r="AN61" s="2781"/>
      <c r="AR61" s="109" t="s">
        <v>339</v>
      </c>
      <c r="BS61" s="121"/>
      <c r="BT61" s="2781"/>
      <c r="BU61" s="2781"/>
      <c r="BV61" s="2781"/>
      <c r="BZ61" s="109" t="s">
        <v>339</v>
      </c>
      <c r="DA61" s="121"/>
      <c r="DB61" s="2781"/>
      <c r="DC61" s="2781"/>
      <c r="DD61" s="2781"/>
      <c r="DH61" s="109" t="s">
        <v>339</v>
      </c>
    </row>
    <row r="62" spans="2:129" ht="15.75" hidden="1" customHeight="1">
      <c r="C62" s="121"/>
      <c r="D62" s="2781"/>
      <c r="E62" s="2781"/>
      <c r="F62" s="2781"/>
      <c r="J62" s="109" t="s">
        <v>337</v>
      </c>
      <c r="AK62" s="121"/>
      <c r="AL62" s="2781"/>
      <c r="AM62" s="2781"/>
      <c r="AN62" s="2781"/>
      <c r="AR62" s="109" t="s">
        <v>337</v>
      </c>
      <c r="BS62" s="121"/>
      <c r="BT62" s="2781"/>
      <c r="BU62" s="2781"/>
      <c r="BV62" s="2781"/>
      <c r="BZ62" s="109" t="s">
        <v>337</v>
      </c>
      <c r="DA62" s="121"/>
      <c r="DB62" s="2781"/>
      <c r="DC62" s="2781"/>
      <c r="DD62" s="2781"/>
      <c r="DH62" s="109" t="s">
        <v>337</v>
      </c>
    </row>
    <row r="63" spans="2:129" hidden="1">
      <c r="C63" s="121"/>
      <c r="D63" s="2781">
        <v>10</v>
      </c>
      <c r="E63" s="2781"/>
      <c r="F63" s="2781"/>
      <c r="G63" s="109" t="s">
        <v>276</v>
      </c>
      <c r="J63" s="109" t="s">
        <v>340</v>
      </c>
      <c r="T63" s="116"/>
      <c r="U63" s="116"/>
      <c r="V63" s="116"/>
      <c r="X63" s="117"/>
      <c r="Y63" s="117"/>
      <c r="Z63" s="117"/>
      <c r="AA63" s="117"/>
      <c r="AK63" s="121"/>
      <c r="AL63" s="2781">
        <v>10</v>
      </c>
      <c r="AM63" s="2781"/>
      <c r="AN63" s="2781"/>
      <c r="AO63" s="109" t="s">
        <v>276</v>
      </c>
      <c r="AR63" s="109" t="s">
        <v>340</v>
      </c>
      <c r="BB63" s="116"/>
      <c r="BC63" s="116"/>
      <c r="BD63" s="116"/>
      <c r="BF63" s="117"/>
      <c r="BG63" s="117"/>
      <c r="BH63" s="117"/>
      <c r="BI63" s="117"/>
      <c r="BS63" s="121"/>
      <c r="BT63" s="2781">
        <v>10</v>
      </c>
      <c r="BU63" s="2781"/>
      <c r="BV63" s="2781"/>
      <c r="BW63" s="109" t="s">
        <v>276</v>
      </c>
      <c r="BZ63" s="109" t="s">
        <v>340</v>
      </c>
      <c r="CJ63" s="116"/>
      <c r="CK63" s="116"/>
      <c r="CL63" s="116"/>
      <c r="CN63" s="117"/>
      <c r="CO63" s="117"/>
      <c r="CP63" s="117"/>
      <c r="CQ63" s="117"/>
      <c r="DA63" s="121"/>
      <c r="DB63" s="2781">
        <v>10</v>
      </c>
      <c r="DC63" s="2781"/>
      <c r="DD63" s="2781"/>
      <c r="DE63" s="109" t="s">
        <v>276</v>
      </c>
      <c r="DH63" s="109" t="s">
        <v>340</v>
      </c>
      <c r="DR63" s="116"/>
      <c r="DS63" s="116"/>
      <c r="DT63" s="116"/>
      <c r="DV63" s="117"/>
      <c r="DW63" s="117"/>
      <c r="DX63" s="117"/>
      <c r="DY63" s="117"/>
    </row>
    <row r="64" spans="2:129" hidden="1">
      <c r="C64" s="121"/>
      <c r="D64" s="2781">
        <v>15</v>
      </c>
      <c r="E64" s="2781"/>
      <c r="F64" s="2781"/>
      <c r="G64" s="109" t="s">
        <v>276</v>
      </c>
      <c r="J64" s="109" t="s">
        <v>341</v>
      </c>
      <c r="T64" s="116"/>
      <c r="U64" s="116"/>
      <c r="V64" s="116"/>
      <c r="X64" s="117"/>
      <c r="Y64" s="117"/>
      <c r="Z64" s="117"/>
      <c r="AA64" s="117"/>
      <c r="AK64" s="121"/>
      <c r="AL64" s="2781">
        <v>15</v>
      </c>
      <c r="AM64" s="2781"/>
      <c r="AN64" s="2781"/>
      <c r="AO64" s="109" t="s">
        <v>276</v>
      </c>
      <c r="AR64" s="109" t="s">
        <v>341</v>
      </c>
      <c r="BB64" s="116"/>
      <c r="BC64" s="116"/>
      <c r="BD64" s="116"/>
      <c r="BF64" s="117"/>
      <c r="BG64" s="117"/>
      <c r="BH64" s="117"/>
      <c r="BI64" s="117"/>
      <c r="BS64" s="121"/>
      <c r="BT64" s="2781">
        <v>15</v>
      </c>
      <c r="BU64" s="2781"/>
      <c r="BV64" s="2781"/>
      <c r="BW64" s="109" t="s">
        <v>276</v>
      </c>
      <c r="BZ64" s="109" t="s">
        <v>341</v>
      </c>
      <c r="CJ64" s="116"/>
      <c r="CK64" s="116"/>
      <c r="CL64" s="116"/>
      <c r="CN64" s="117"/>
      <c r="CO64" s="117"/>
      <c r="CP64" s="117"/>
      <c r="CQ64" s="117"/>
      <c r="DA64" s="121"/>
      <c r="DB64" s="2781">
        <v>15</v>
      </c>
      <c r="DC64" s="2781"/>
      <c r="DD64" s="2781"/>
      <c r="DE64" s="109" t="s">
        <v>276</v>
      </c>
      <c r="DH64" s="109" t="s">
        <v>341</v>
      </c>
      <c r="DR64" s="116"/>
      <c r="DS64" s="116"/>
      <c r="DT64" s="116"/>
      <c r="DV64" s="117"/>
      <c r="DW64" s="117"/>
      <c r="DX64" s="117"/>
      <c r="DY64" s="117"/>
    </row>
    <row r="65" spans="2:131" hidden="1">
      <c r="C65" s="121"/>
      <c r="D65" s="2781">
        <v>15</v>
      </c>
      <c r="E65" s="2781"/>
      <c r="F65" s="2781"/>
      <c r="G65" s="109" t="s">
        <v>276</v>
      </c>
      <c r="J65" s="109" t="s">
        <v>342</v>
      </c>
      <c r="AK65" s="121"/>
      <c r="AL65" s="2781">
        <v>15</v>
      </c>
      <c r="AM65" s="2781"/>
      <c r="AN65" s="2781"/>
      <c r="AO65" s="109" t="s">
        <v>276</v>
      </c>
      <c r="AR65" s="109" t="s">
        <v>342</v>
      </c>
      <c r="BS65" s="121"/>
      <c r="BT65" s="2781">
        <v>15</v>
      </c>
      <c r="BU65" s="2781"/>
      <c r="BV65" s="2781"/>
      <c r="BW65" s="109" t="s">
        <v>276</v>
      </c>
      <c r="BZ65" s="109" t="s">
        <v>342</v>
      </c>
      <c r="DA65" s="121"/>
      <c r="DB65" s="2781">
        <v>15</v>
      </c>
      <c r="DC65" s="2781"/>
      <c r="DD65" s="2781"/>
      <c r="DE65" s="109" t="s">
        <v>276</v>
      </c>
      <c r="DH65" s="109" t="s">
        <v>342</v>
      </c>
    </row>
    <row r="66" spans="2:131" ht="5.25" hidden="1" customHeight="1">
      <c r="D66" s="2781"/>
      <c r="E66" s="2781"/>
      <c r="F66" s="2781"/>
      <c r="T66" s="116"/>
      <c r="U66" s="116"/>
      <c r="V66" s="116"/>
      <c r="X66" s="117"/>
      <c r="Y66" s="117"/>
      <c r="Z66" s="117"/>
      <c r="AA66" s="117"/>
      <c r="AL66" s="2781"/>
      <c r="AM66" s="2781"/>
      <c r="AN66" s="2781"/>
      <c r="BB66" s="116"/>
      <c r="BC66" s="116"/>
      <c r="BD66" s="116"/>
      <c r="BF66" s="117"/>
      <c r="BG66" s="117"/>
      <c r="BH66" s="117"/>
      <c r="BI66" s="117"/>
      <c r="BT66" s="2781"/>
      <c r="BU66" s="2781"/>
      <c r="BV66" s="2781"/>
      <c r="CJ66" s="116"/>
      <c r="CK66" s="116"/>
      <c r="CL66" s="116"/>
      <c r="CN66" s="117"/>
      <c r="CO66" s="117"/>
      <c r="CP66" s="117"/>
      <c r="CQ66" s="117"/>
      <c r="DB66" s="2781"/>
      <c r="DC66" s="2781"/>
      <c r="DD66" s="2781"/>
      <c r="DR66" s="116"/>
      <c r="DS66" s="116"/>
      <c r="DT66" s="116"/>
      <c r="DV66" s="117"/>
      <c r="DW66" s="117"/>
      <c r="DX66" s="117"/>
      <c r="DY66" s="117"/>
    </row>
    <row r="67" spans="2:131" hidden="1">
      <c r="D67" s="2781">
        <f>SUM(D58:F66)</f>
        <v>52.5</v>
      </c>
      <c r="E67" s="2781"/>
      <c r="F67" s="2781"/>
      <c r="G67" s="109" t="s">
        <v>276</v>
      </c>
      <c r="J67" s="109" t="s">
        <v>343</v>
      </c>
      <c r="AB67" s="117"/>
      <c r="AC67" s="117"/>
      <c r="AL67" s="2781">
        <f>SUM(AL58:AN66)</f>
        <v>52.5</v>
      </c>
      <c r="AM67" s="2781"/>
      <c r="AN67" s="2781"/>
      <c r="AO67" s="109" t="s">
        <v>276</v>
      </c>
      <c r="AR67" s="109" t="s">
        <v>343</v>
      </c>
      <c r="BJ67" s="117"/>
      <c r="BK67" s="117"/>
      <c r="BT67" s="2781">
        <f>SUM(BT58:BV66)</f>
        <v>52.5</v>
      </c>
      <c r="BU67" s="2781"/>
      <c r="BV67" s="2781"/>
      <c r="BW67" s="109" t="s">
        <v>276</v>
      </c>
      <c r="BZ67" s="109" t="s">
        <v>343</v>
      </c>
      <c r="CR67" s="117"/>
      <c r="CS67" s="117"/>
      <c r="DB67" s="2781">
        <f>SUM(DB58:DD66)</f>
        <v>52.5</v>
      </c>
      <c r="DC67" s="2781"/>
      <c r="DD67" s="2781"/>
      <c r="DE67" s="109" t="s">
        <v>276</v>
      </c>
      <c r="DH67" s="109" t="s">
        <v>343</v>
      </c>
      <c r="DZ67" s="117"/>
      <c r="EA67" s="117"/>
    </row>
    <row r="68" spans="2:131" ht="11.25" hidden="1" customHeight="1">
      <c r="H68" s="119"/>
      <c r="I68" s="119"/>
      <c r="AP68" s="119"/>
      <c r="AQ68" s="119"/>
      <c r="BX68" s="119"/>
      <c r="BY68" s="119"/>
      <c r="DF68" s="119"/>
      <c r="DG68" s="119"/>
    </row>
    <row r="69" spans="2:131" ht="7.5" customHeight="1"/>
    <row r="70" spans="2:131">
      <c r="B70" s="108" t="s">
        <v>344</v>
      </c>
      <c r="K70" s="120"/>
      <c r="L70" s="120"/>
      <c r="M70" s="120"/>
      <c r="AJ70" s="108" t="s">
        <v>344</v>
      </c>
      <c r="AS70" s="120"/>
      <c r="AT70" s="120"/>
      <c r="AU70" s="120"/>
      <c r="BR70" s="108" t="s">
        <v>344</v>
      </c>
      <c r="CA70" s="120"/>
      <c r="CB70" s="120"/>
      <c r="CC70" s="120"/>
      <c r="CZ70" s="108" t="s">
        <v>344</v>
      </c>
      <c r="DI70" s="120"/>
      <c r="DJ70" s="120"/>
      <c r="DK70" s="120"/>
    </row>
    <row r="71" spans="2:131" s="134" customFormat="1" ht="7.5" customHeight="1">
      <c r="C71" s="135"/>
      <c r="D71" s="135"/>
      <c r="E71" s="135"/>
      <c r="G71" s="136"/>
      <c r="H71" s="136"/>
      <c r="I71" s="136"/>
      <c r="J71" s="136"/>
      <c r="AK71" s="135"/>
      <c r="AL71" s="135"/>
      <c r="AM71" s="135"/>
      <c r="AO71" s="136"/>
      <c r="AP71" s="136"/>
      <c r="AQ71" s="136"/>
      <c r="AR71" s="136"/>
      <c r="BS71" s="135"/>
      <c r="BT71" s="135"/>
      <c r="BU71" s="135"/>
      <c r="BW71" s="136"/>
      <c r="BX71" s="136"/>
      <c r="BY71" s="136"/>
      <c r="BZ71" s="136"/>
      <c r="DA71" s="135"/>
      <c r="DB71" s="135"/>
      <c r="DC71" s="135"/>
      <c r="DE71" s="136"/>
      <c r="DF71" s="136"/>
      <c r="DG71" s="136"/>
      <c r="DH71" s="136"/>
    </row>
    <row r="72" spans="2:131" hidden="1">
      <c r="B72" s="109" t="s">
        <v>345</v>
      </c>
      <c r="K72" s="2781">
        <v>0</v>
      </c>
      <c r="L72" s="2781"/>
      <c r="M72" s="2781"/>
      <c r="N72" s="109" t="s">
        <v>199</v>
      </c>
      <c r="AJ72" s="109" t="s">
        <v>345</v>
      </c>
      <c r="AS72" s="2781">
        <v>0</v>
      </c>
      <c r="AT72" s="2781"/>
      <c r="AU72" s="2781"/>
      <c r="AV72" s="109" t="s">
        <v>199</v>
      </c>
      <c r="BR72" s="109" t="s">
        <v>345</v>
      </c>
      <c r="CA72" s="2781">
        <v>0</v>
      </c>
      <c r="CB72" s="2781"/>
      <c r="CC72" s="2781"/>
      <c r="CD72" s="109" t="s">
        <v>199</v>
      </c>
      <c r="CZ72" s="109" t="s">
        <v>345</v>
      </c>
      <c r="DI72" s="2781">
        <v>0</v>
      </c>
      <c r="DJ72" s="2781"/>
      <c r="DK72" s="2781"/>
      <c r="DL72" s="109" t="s">
        <v>199</v>
      </c>
    </row>
    <row r="73" spans="2:131" s="134" customFormat="1" ht="7.5" hidden="1" customHeight="1">
      <c r="C73" s="135"/>
      <c r="D73" s="135"/>
      <c r="E73" s="135"/>
      <c r="G73" s="136"/>
      <c r="H73" s="136"/>
      <c r="I73" s="136"/>
      <c r="J73" s="136"/>
      <c r="AK73" s="135"/>
      <c r="AL73" s="135"/>
      <c r="AM73" s="135"/>
      <c r="AO73" s="136"/>
      <c r="AP73" s="136"/>
      <c r="AQ73" s="136"/>
      <c r="AR73" s="136"/>
      <c r="BS73" s="135"/>
      <c r="BT73" s="135"/>
      <c r="BU73" s="135"/>
      <c r="BW73" s="136"/>
      <c r="BX73" s="136"/>
      <c r="BY73" s="136"/>
      <c r="BZ73" s="136"/>
      <c r="DA73" s="135"/>
      <c r="DB73" s="135"/>
      <c r="DC73" s="135"/>
      <c r="DE73" s="136"/>
      <c r="DF73" s="136"/>
      <c r="DG73" s="136"/>
      <c r="DH73" s="136"/>
    </row>
    <row r="74" spans="2:131">
      <c r="B74" s="109" t="s">
        <v>346</v>
      </c>
      <c r="I74" s="2781" t="e">
        <f>#REF!</f>
        <v>#REF!</v>
      </c>
      <c r="J74" s="2781"/>
      <c r="K74" s="2781"/>
      <c r="L74" s="2781"/>
      <c r="M74" s="109" t="s">
        <v>214</v>
      </c>
      <c r="AJ74" s="109" t="s">
        <v>346</v>
      </c>
      <c r="AQ74" s="2781" t="e">
        <f>#REF!</f>
        <v>#REF!</v>
      </c>
      <c r="AR74" s="2781"/>
      <c r="AS74" s="2781"/>
      <c r="AT74" s="2781"/>
      <c r="AU74" s="109" t="s">
        <v>214</v>
      </c>
      <c r="BR74" s="109" t="s">
        <v>346</v>
      </c>
      <c r="BY74" s="2781" t="e">
        <f>#REF!</f>
        <v>#REF!</v>
      </c>
      <c r="BZ74" s="2781"/>
      <c r="CA74" s="2781"/>
      <c r="CB74" s="2781"/>
      <c r="CC74" s="109" t="s">
        <v>214</v>
      </c>
      <c r="CZ74" s="109" t="s">
        <v>346</v>
      </c>
      <c r="DG74" s="2781" t="e">
        <f>#REF!</f>
        <v>#REF!</v>
      </c>
      <c r="DH74" s="2781"/>
      <c r="DI74" s="2781"/>
      <c r="DJ74" s="2781"/>
      <c r="DK74" s="109" t="s">
        <v>214</v>
      </c>
    </row>
    <row r="75" spans="2:131" s="134" customFormat="1" ht="7.5" customHeight="1">
      <c r="C75" s="135"/>
      <c r="D75" s="135"/>
      <c r="E75" s="135"/>
      <c r="G75" s="136"/>
      <c r="H75" s="136"/>
      <c r="I75" s="136"/>
      <c r="J75" s="136"/>
      <c r="AK75" s="135"/>
      <c r="AL75" s="135"/>
      <c r="AM75" s="135"/>
      <c r="AO75" s="136"/>
      <c r="AP75" s="136"/>
      <c r="AQ75" s="136"/>
      <c r="AR75" s="136"/>
      <c r="BS75" s="135"/>
      <c r="BT75" s="135"/>
      <c r="BU75" s="135"/>
      <c r="BW75" s="136"/>
      <c r="BX75" s="136"/>
      <c r="BY75" s="136"/>
      <c r="BZ75" s="136"/>
      <c r="DA75" s="135"/>
      <c r="DB75" s="135"/>
      <c r="DC75" s="135"/>
      <c r="DE75" s="136"/>
      <c r="DF75" s="136"/>
      <c r="DG75" s="136"/>
      <c r="DH75" s="136"/>
    </row>
    <row r="76" spans="2:131" hidden="1">
      <c r="B76" s="109" t="s">
        <v>347</v>
      </c>
      <c r="H76" s="2781">
        <v>0</v>
      </c>
      <c r="I76" s="2781"/>
      <c r="J76" s="2781"/>
      <c r="K76" s="109" t="s">
        <v>214</v>
      </c>
      <c r="AJ76" s="109" t="s">
        <v>347</v>
      </c>
      <c r="AP76" s="2781">
        <v>0</v>
      </c>
      <c r="AQ76" s="2781"/>
      <c r="AR76" s="2781"/>
      <c r="AS76" s="109" t="s">
        <v>214</v>
      </c>
      <c r="BR76" s="109" t="s">
        <v>347</v>
      </c>
      <c r="BX76" s="2781">
        <v>0</v>
      </c>
      <c r="BY76" s="2781"/>
      <c r="BZ76" s="2781"/>
      <c r="CA76" s="109" t="s">
        <v>214</v>
      </c>
      <c r="CZ76" s="109" t="s">
        <v>347</v>
      </c>
      <c r="DF76" s="2781">
        <v>0</v>
      </c>
      <c r="DG76" s="2781"/>
      <c r="DH76" s="2781"/>
      <c r="DI76" s="109" t="s">
        <v>214</v>
      </c>
    </row>
    <row r="77" spans="2:131" ht="11.25" hidden="1" customHeight="1">
      <c r="H77" s="137"/>
      <c r="I77" s="137"/>
      <c r="J77" s="137"/>
      <c r="AP77" s="137"/>
      <c r="AQ77" s="137"/>
      <c r="AR77" s="137"/>
      <c r="BX77" s="137"/>
      <c r="BY77" s="137"/>
      <c r="BZ77" s="137"/>
      <c r="DF77" s="137"/>
      <c r="DG77" s="137"/>
      <c r="DH77" s="137"/>
    </row>
    <row r="78" spans="2:131" ht="15.75" customHeight="1">
      <c r="B78" s="108" t="s">
        <v>348</v>
      </c>
      <c r="H78" s="119"/>
      <c r="I78" s="119"/>
      <c r="AJ78" s="108" t="s">
        <v>348</v>
      </c>
      <c r="AP78" s="119"/>
      <c r="AQ78" s="119"/>
      <c r="BR78" s="108" t="s">
        <v>348</v>
      </c>
      <c r="BX78" s="119"/>
      <c r="BY78" s="119"/>
      <c r="CZ78" s="108" t="s">
        <v>348</v>
      </c>
      <c r="DF78" s="119"/>
      <c r="DG78" s="119"/>
    </row>
    <row r="79" spans="2:131" s="134" customFormat="1" ht="7.5" customHeight="1">
      <c r="C79" s="135"/>
      <c r="D79" s="135"/>
      <c r="E79" s="135"/>
      <c r="G79" s="136"/>
      <c r="H79" s="136"/>
      <c r="I79" s="136"/>
      <c r="J79" s="136"/>
      <c r="AK79" s="135"/>
      <c r="AL79" s="135"/>
      <c r="AM79" s="135"/>
      <c r="AO79" s="136"/>
      <c r="AP79" s="136"/>
      <c r="AQ79" s="136"/>
      <c r="AR79" s="136"/>
      <c r="BS79" s="135"/>
      <c r="BT79" s="135"/>
      <c r="BU79" s="135"/>
      <c r="BW79" s="136"/>
      <c r="BX79" s="136"/>
      <c r="BY79" s="136"/>
      <c r="BZ79" s="136"/>
      <c r="DA79" s="135"/>
      <c r="DB79" s="135"/>
      <c r="DC79" s="135"/>
      <c r="DE79" s="136"/>
      <c r="DF79" s="136"/>
      <c r="DG79" s="136"/>
      <c r="DH79" s="136"/>
    </row>
    <row r="80" spans="2:131" hidden="1">
      <c r="B80" s="109" t="s">
        <v>349</v>
      </c>
      <c r="H80" s="2781">
        <v>0</v>
      </c>
      <c r="I80" s="2781"/>
      <c r="J80" s="2781"/>
      <c r="K80" s="119" t="s">
        <v>228</v>
      </c>
      <c r="L80" s="111" t="s">
        <v>270</v>
      </c>
      <c r="M80" s="2781">
        <f>K72</f>
        <v>0</v>
      </c>
      <c r="N80" s="2781"/>
      <c r="O80" s="2781"/>
      <c r="P80" s="119" t="s">
        <v>267</v>
      </c>
      <c r="Q80" s="2781">
        <f>V17</f>
        <v>0</v>
      </c>
      <c r="R80" s="2781"/>
      <c r="S80" s="119" t="s">
        <v>228</v>
      </c>
      <c r="T80" s="2781">
        <f>W5</f>
        <v>0</v>
      </c>
      <c r="U80" s="2781"/>
      <c r="V80" s="109" t="s">
        <v>350</v>
      </c>
      <c r="W80" s="119" t="s">
        <v>201</v>
      </c>
      <c r="X80" s="2781">
        <f>H80+(M80*(Q80+T80))</f>
        <v>0</v>
      </c>
      <c r="Y80" s="2781"/>
      <c r="Z80" s="2781"/>
      <c r="AA80" s="109" t="s">
        <v>214</v>
      </c>
      <c r="AJ80" s="109" t="s">
        <v>349</v>
      </c>
      <c r="AP80" s="2781">
        <v>0</v>
      </c>
      <c r="AQ80" s="2781"/>
      <c r="AR80" s="2781"/>
      <c r="AS80" s="119" t="s">
        <v>228</v>
      </c>
      <c r="AT80" s="111" t="s">
        <v>270</v>
      </c>
      <c r="AU80" s="2781">
        <f>AS72</f>
        <v>0</v>
      </c>
      <c r="AV80" s="2781"/>
      <c r="AW80" s="2781"/>
      <c r="AX80" s="119" t="s">
        <v>267</v>
      </c>
      <c r="AY80" s="2781">
        <f>BD17</f>
        <v>0</v>
      </c>
      <c r="AZ80" s="2781"/>
      <c r="BA80" s="119" t="s">
        <v>228</v>
      </c>
      <c r="BB80" s="2781">
        <f>BE5</f>
        <v>0</v>
      </c>
      <c r="BC80" s="2781"/>
      <c r="BD80" s="109" t="s">
        <v>350</v>
      </c>
      <c r="BE80" s="119" t="s">
        <v>201</v>
      </c>
      <c r="BF80" s="2781">
        <f>AP80+(AU80*(AY80+BB80))</f>
        <v>0</v>
      </c>
      <c r="BG80" s="2781"/>
      <c r="BH80" s="2781"/>
      <c r="BI80" s="109" t="s">
        <v>214</v>
      </c>
      <c r="BR80" s="109" t="s">
        <v>349</v>
      </c>
      <c r="BX80" s="2781">
        <v>0</v>
      </c>
      <c r="BY80" s="2781"/>
      <c r="BZ80" s="2781"/>
      <c r="CA80" s="119" t="s">
        <v>228</v>
      </c>
      <c r="CB80" s="111" t="s">
        <v>270</v>
      </c>
      <c r="CC80" s="2781">
        <f>CA72</f>
        <v>0</v>
      </c>
      <c r="CD80" s="2781"/>
      <c r="CE80" s="2781"/>
      <c r="CF80" s="119" t="s">
        <v>267</v>
      </c>
      <c r="CG80" s="2781">
        <f>CL17</f>
        <v>0</v>
      </c>
      <c r="CH80" s="2781"/>
      <c r="CI80" s="119" t="s">
        <v>228</v>
      </c>
      <c r="CJ80" s="2781">
        <f>CM5</f>
        <v>0</v>
      </c>
      <c r="CK80" s="2781"/>
      <c r="CL80" s="109" t="s">
        <v>350</v>
      </c>
      <c r="CM80" s="119" t="s">
        <v>201</v>
      </c>
      <c r="CN80" s="2781">
        <f>BX80+(CC80*(CG80+CJ80))</f>
        <v>0</v>
      </c>
      <c r="CO80" s="2781"/>
      <c r="CP80" s="2781"/>
      <c r="CQ80" s="109" t="s">
        <v>214</v>
      </c>
      <c r="CZ80" s="109" t="s">
        <v>349</v>
      </c>
      <c r="DF80" s="2781">
        <v>0</v>
      </c>
      <c r="DG80" s="2781"/>
      <c r="DH80" s="2781"/>
      <c r="DI80" s="119" t="s">
        <v>228</v>
      </c>
      <c r="DJ80" s="111" t="s">
        <v>270</v>
      </c>
      <c r="DK80" s="2781">
        <f>DI72</f>
        <v>0</v>
      </c>
      <c r="DL80" s="2781"/>
      <c r="DM80" s="2781"/>
      <c r="DN80" s="119" t="s">
        <v>267</v>
      </c>
      <c r="DO80" s="2781">
        <f>DT17</f>
        <v>0</v>
      </c>
      <c r="DP80" s="2781"/>
      <c r="DQ80" s="119" t="s">
        <v>228</v>
      </c>
      <c r="DR80" s="2781">
        <f>DU5</f>
        <v>0</v>
      </c>
      <c r="DS80" s="2781"/>
      <c r="DT80" s="109" t="s">
        <v>350</v>
      </c>
      <c r="DU80" s="119" t="s">
        <v>201</v>
      </c>
      <c r="DV80" s="2781">
        <f>DF80+(DK80*(DO80+DR80))</f>
        <v>0</v>
      </c>
      <c r="DW80" s="2781"/>
      <c r="DX80" s="2781"/>
      <c r="DY80" s="109" t="s">
        <v>214</v>
      </c>
    </row>
    <row r="81" spans="2:129" s="134" customFormat="1" ht="7.5" hidden="1" customHeight="1">
      <c r="C81" s="135"/>
      <c r="D81" s="135"/>
      <c r="E81" s="135"/>
      <c r="G81" s="136"/>
      <c r="H81" s="136"/>
      <c r="I81" s="136"/>
      <c r="J81" s="136"/>
      <c r="AK81" s="135"/>
      <c r="AL81" s="135"/>
      <c r="AM81" s="135"/>
      <c r="AO81" s="136"/>
      <c r="AP81" s="136"/>
      <c r="AQ81" s="136"/>
      <c r="AR81" s="136"/>
      <c r="BS81" s="135"/>
      <c r="BT81" s="135"/>
      <c r="BU81" s="135"/>
      <c r="BW81" s="136"/>
      <c r="BX81" s="136"/>
      <c r="BY81" s="136"/>
      <c r="BZ81" s="136"/>
      <c r="DA81" s="135"/>
      <c r="DB81" s="135"/>
      <c r="DC81" s="135"/>
      <c r="DE81" s="136"/>
      <c r="DF81" s="136"/>
      <c r="DG81" s="136"/>
      <c r="DH81" s="136"/>
    </row>
    <row r="82" spans="2:129" hidden="1">
      <c r="B82" s="109" t="s">
        <v>263</v>
      </c>
      <c r="F82" s="111" t="s">
        <v>269</v>
      </c>
      <c r="G82" s="2781">
        <f>X80</f>
        <v>0</v>
      </c>
      <c r="H82" s="2781"/>
      <c r="I82" s="2781"/>
      <c r="J82" s="119" t="s">
        <v>229</v>
      </c>
      <c r="K82" s="2781">
        <f>W56</f>
        <v>0.19</v>
      </c>
      <c r="L82" s="2781"/>
      <c r="M82" s="109" t="s">
        <v>268</v>
      </c>
      <c r="N82" s="119" t="s">
        <v>189</v>
      </c>
      <c r="O82" s="111" t="s">
        <v>226</v>
      </c>
      <c r="P82" s="2781">
        <f>X80</f>
        <v>0</v>
      </c>
      <c r="Q82" s="2781"/>
      <c r="R82" s="2781"/>
      <c r="S82" s="137" t="s">
        <v>229</v>
      </c>
      <c r="T82" s="2781">
        <v>0.4</v>
      </c>
      <c r="U82" s="2781"/>
      <c r="V82" s="109" t="s">
        <v>350</v>
      </c>
      <c r="W82" s="119" t="s">
        <v>201</v>
      </c>
      <c r="X82" s="2781">
        <f>(G82*K82)-(P82*T82)</f>
        <v>0</v>
      </c>
      <c r="Y82" s="2781"/>
      <c r="Z82" s="2781"/>
      <c r="AA82" s="109" t="s">
        <v>208</v>
      </c>
      <c r="AJ82" s="109" t="s">
        <v>263</v>
      </c>
      <c r="AN82" s="111" t="s">
        <v>269</v>
      </c>
      <c r="AO82" s="2781">
        <f>BF80</f>
        <v>0</v>
      </c>
      <c r="AP82" s="2781"/>
      <c r="AQ82" s="2781"/>
      <c r="AR82" s="119" t="s">
        <v>229</v>
      </c>
      <c r="AS82" s="2781">
        <f>BE56</f>
        <v>0.19</v>
      </c>
      <c r="AT82" s="2781"/>
      <c r="AU82" s="109" t="s">
        <v>268</v>
      </c>
      <c r="AV82" s="119" t="s">
        <v>189</v>
      </c>
      <c r="AW82" s="111" t="s">
        <v>226</v>
      </c>
      <c r="AX82" s="2781">
        <f>BF80</f>
        <v>0</v>
      </c>
      <c r="AY82" s="2781"/>
      <c r="AZ82" s="2781"/>
      <c r="BA82" s="137" t="s">
        <v>229</v>
      </c>
      <c r="BB82" s="2781">
        <v>0.4</v>
      </c>
      <c r="BC82" s="2781"/>
      <c r="BD82" s="109" t="s">
        <v>350</v>
      </c>
      <c r="BE82" s="119" t="s">
        <v>201</v>
      </c>
      <c r="BF82" s="2781">
        <f>(AO82*AS82)-(AX82*BB82)</f>
        <v>0</v>
      </c>
      <c r="BG82" s="2781"/>
      <c r="BH82" s="2781"/>
      <c r="BI82" s="109" t="s">
        <v>208</v>
      </c>
      <c r="BR82" s="109" t="s">
        <v>263</v>
      </c>
      <c r="BV82" s="111" t="s">
        <v>269</v>
      </c>
      <c r="BW82" s="2781">
        <f>CN80</f>
        <v>0</v>
      </c>
      <c r="BX82" s="2781"/>
      <c r="BY82" s="2781"/>
      <c r="BZ82" s="119" t="s">
        <v>229</v>
      </c>
      <c r="CA82" s="2781">
        <f>CM56</f>
        <v>0.19</v>
      </c>
      <c r="CB82" s="2781"/>
      <c r="CC82" s="109" t="s">
        <v>268</v>
      </c>
      <c r="CD82" s="119" t="s">
        <v>189</v>
      </c>
      <c r="CE82" s="111" t="s">
        <v>226</v>
      </c>
      <c r="CF82" s="2781">
        <f>CN80</f>
        <v>0</v>
      </c>
      <c r="CG82" s="2781"/>
      <c r="CH82" s="2781"/>
      <c r="CI82" s="137" t="s">
        <v>229</v>
      </c>
      <c r="CJ82" s="2781">
        <v>0.4</v>
      </c>
      <c r="CK82" s="2781"/>
      <c r="CL82" s="109" t="s">
        <v>350</v>
      </c>
      <c r="CM82" s="119" t="s">
        <v>201</v>
      </c>
      <c r="CN82" s="2781">
        <f>(BW82*CA82)-(CF82*CJ82)</f>
        <v>0</v>
      </c>
      <c r="CO82" s="2781"/>
      <c r="CP82" s="2781"/>
      <c r="CQ82" s="109" t="s">
        <v>208</v>
      </c>
      <c r="CZ82" s="109" t="s">
        <v>263</v>
      </c>
      <c r="DD82" s="111" t="s">
        <v>269</v>
      </c>
      <c r="DE82" s="2781">
        <f>DV80</f>
        <v>0</v>
      </c>
      <c r="DF82" s="2781"/>
      <c r="DG82" s="2781"/>
      <c r="DH82" s="119" t="s">
        <v>229</v>
      </c>
      <c r="DI82" s="2781">
        <f>DU56</f>
        <v>0.19</v>
      </c>
      <c r="DJ82" s="2781"/>
      <c r="DK82" s="109" t="s">
        <v>268</v>
      </c>
      <c r="DL82" s="119" t="s">
        <v>189</v>
      </c>
      <c r="DM82" s="111" t="s">
        <v>226</v>
      </c>
      <c r="DN82" s="2781">
        <f>DV80</f>
        <v>0</v>
      </c>
      <c r="DO82" s="2781"/>
      <c r="DP82" s="2781"/>
      <c r="DQ82" s="137" t="s">
        <v>229</v>
      </c>
      <c r="DR82" s="2781">
        <v>0.4</v>
      </c>
      <c r="DS82" s="2781"/>
      <c r="DT82" s="109" t="s">
        <v>350</v>
      </c>
      <c r="DU82" s="119" t="s">
        <v>201</v>
      </c>
      <c r="DV82" s="2781">
        <f>(DE82*DI82)-(DN82*DR82)</f>
        <v>0</v>
      </c>
      <c r="DW82" s="2781"/>
      <c r="DX82" s="2781"/>
      <c r="DY82" s="109" t="s">
        <v>208</v>
      </c>
    </row>
    <row r="83" spans="2:129" s="134" customFormat="1" ht="7.5" hidden="1" customHeight="1">
      <c r="C83" s="135"/>
      <c r="D83" s="135"/>
      <c r="E83" s="135"/>
      <c r="G83" s="136"/>
      <c r="H83" s="136"/>
      <c r="I83" s="136"/>
      <c r="J83" s="136"/>
      <c r="AK83" s="135"/>
      <c r="AL83" s="135"/>
      <c r="AM83" s="135"/>
      <c r="AO83" s="136"/>
      <c r="AP83" s="136"/>
      <c r="AQ83" s="136"/>
      <c r="AR83" s="136"/>
      <c r="BS83" s="135"/>
      <c r="BT83" s="135"/>
      <c r="BU83" s="135"/>
      <c r="BW83" s="136"/>
      <c r="BX83" s="136"/>
      <c r="BY83" s="136"/>
      <c r="BZ83" s="136"/>
      <c r="DA83" s="135"/>
      <c r="DB83" s="135"/>
      <c r="DC83" s="135"/>
      <c r="DE83" s="136"/>
      <c r="DF83" s="136"/>
      <c r="DG83" s="136"/>
      <c r="DH83" s="136"/>
    </row>
    <row r="84" spans="2:129" hidden="1">
      <c r="B84" s="109" t="s">
        <v>351</v>
      </c>
      <c r="L84" s="119" t="s">
        <v>201</v>
      </c>
      <c r="M84" s="2781">
        <f>X82</f>
        <v>0</v>
      </c>
      <c r="N84" s="2781"/>
      <c r="O84" s="2781"/>
      <c r="P84" s="119" t="s">
        <v>229</v>
      </c>
      <c r="Q84" s="2781">
        <v>25</v>
      </c>
      <c r="R84" s="2781"/>
      <c r="S84" s="119" t="s">
        <v>201</v>
      </c>
      <c r="T84" s="2781">
        <f>M84*Q84</f>
        <v>0</v>
      </c>
      <c r="U84" s="2781"/>
      <c r="V84" s="2781"/>
      <c r="W84" s="119" t="s">
        <v>208</v>
      </c>
      <c r="X84" s="119" t="s">
        <v>229</v>
      </c>
      <c r="Y84" s="119" t="s">
        <v>352</v>
      </c>
      <c r="AJ84" s="109" t="s">
        <v>351</v>
      </c>
      <c r="AT84" s="119" t="s">
        <v>201</v>
      </c>
      <c r="AU84" s="2781">
        <f>BF82</f>
        <v>0</v>
      </c>
      <c r="AV84" s="2781"/>
      <c r="AW84" s="2781"/>
      <c r="AX84" s="119" t="s">
        <v>229</v>
      </c>
      <c r="AY84" s="2781">
        <v>25</v>
      </c>
      <c r="AZ84" s="2781"/>
      <c r="BA84" s="119" t="s">
        <v>201</v>
      </c>
      <c r="BB84" s="2781">
        <f>AU84*AY84</f>
        <v>0</v>
      </c>
      <c r="BC84" s="2781"/>
      <c r="BD84" s="2781"/>
      <c r="BE84" s="119" t="s">
        <v>208</v>
      </c>
      <c r="BF84" s="119" t="s">
        <v>229</v>
      </c>
      <c r="BG84" s="119" t="s">
        <v>352</v>
      </c>
      <c r="BR84" s="109" t="s">
        <v>351</v>
      </c>
      <c r="CB84" s="119" t="s">
        <v>201</v>
      </c>
      <c r="CC84" s="2781">
        <f>CN82</f>
        <v>0</v>
      </c>
      <c r="CD84" s="2781"/>
      <c r="CE84" s="2781"/>
      <c r="CF84" s="119" t="s">
        <v>229</v>
      </c>
      <c r="CG84" s="2781">
        <v>25</v>
      </c>
      <c r="CH84" s="2781"/>
      <c r="CI84" s="119" t="s">
        <v>201</v>
      </c>
      <c r="CJ84" s="2781">
        <f>CC84*CG84</f>
        <v>0</v>
      </c>
      <c r="CK84" s="2781"/>
      <c r="CL84" s="2781"/>
      <c r="CM84" s="119" t="s">
        <v>208</v>
      </c>
      <c r="CN84" s="119" t="s">
        <v>229</v>
      </c>
      <c r="CO84" s="119" t="s">
        <v>352</v>
      </c>
      <c r="CZ84" s="109" t="s">
        <v>351</v>
      </c>
      <c r="DJ84" s="119" t="s">
        <v>201</v>
      </c>
      <c r="DK84" s="2781">
        <f>DV82</f>
        <v>0</v>
      </c>
      <c r="DL84" s="2781"/>
      <c r="DM84" s="2781"/>
      <c r="DN84" s="119" t="s">
        <v>229</v>
      </c>
      <c r="DO84" s="2781">
        <v>25</v>
      </c>
      <c r="DP84" s="2781"/>
      <c r="DQ84" s="119" t="s">
        <v>201</v>
      </c>
      <c r="DR84" s="2781">
        <f>DK84*DO84</f>
        <v>0</v>
      </c>
      <c r="DS84" s="2781"/>
      <c r="DT84" s="2781"/>
      <c r="DU84" s="119" t="s">
        <v>208</v>
      </c>
      <c r="DV84" s="119" t="s">
        <v>229</v>
      </c>
      <c r="DW84" s="119" t="s">
        <v>352</v>
      </c>
    </row>
    <row r="85" spans="2:129" s="134" customFormat="1" ht="7.5" hidden="1" customHeight="1">
      <c r="C85" s="135"/>
      <c r="D85" s="135"/>
      <c r="E85" s="135"/>
      <c r="G85" s="136"/>
      <c r="H85" s="136"/>
      <c r="I85" s="136"/>
      <c r="J85" s="136"/>
      <c r="AK85" s="135"/>
      <c r="AL85" s="135"/>
      <c r="AM85" s="135"/>
      <c r="AO85" s="136"/>
      <c r="AP85" s="136"/>
      <c r="AQ85" s="136"/>
      <c r="AR85" s="136"/>
      <c r="BS85" s="135"/>
      <c r="BT85" s="135"/>
      <c r="BU85" s="135"/>
      <c r="BW85" s="136"/>
      <c r="BX85" s="136"/>
      <c r="BY85" s="136"/>
      <c r="BZ85" s="136"/>
      <c r="DA85" s="135"/>
      <c r="DB85" s="135"/>
      <c r="DC85" s="135"/>
      <c r="DE85" s="136"/>
      <c r="DF85" s="136"/>
      <c r="DG85" s="136"/>
      <c r="DH85" s="136"/>
    </row>
    <row r="86" spans="2:129" hidden="1">
      <c r="B86" s="109" t="s">
        <v>353</v>
      </c>
      <c r="F86" s="119" t="s">
        <v>201</v>
      </c>
      <c r="G86" s="111" t="s">
        <v>226</v>
      </c>
      <c r="H86" s="2781">
        <f>X80</f>
        <v>0</v>
      </c>
      <c r="I86" s="2781"/>
      <c r="J86" s="2781"/>
      <c r="K86" s="119" t="s">
        <v>229</v>
      </c>
      <c r="L86" s="2781">
        <f>K82</f>
        <v>0.19</v>
      </c>
      <c r="M86" s="2781"/>
      <c r="N86" s="109" t="s">
        <v>268</v>
      </c>
      <c r="O86" s="119" t="s">
        <v>201</v>
      </c>
      <c r="P86" s="2781">
        <f>H86*L86</f>
        <v>0</v>
      </c>
      <c r="Q86" s="2781"/>
      <c r="R86" s="2781"/>
      <c r="S86" s="109" t="s">
        <v>208</v>
      </c>
      <c r="AJ86" s="109" t="s">
        <v>353</v>
      </c>
      <c r="AN86" s="119" t="s">
        <v>201</v>
      </c>
      <c r="AO86" s="111" t="s">
        <v>226</v>
      </c>
      <c r="AP86" s="2781">
        <f>BF80</f>
        <v>0</v>
      </c>
      <c r="AQ86" s="2781"/>
      <c r="AR86" s="2781"/>
      <c r="AS86" s="119" t="s">
        <v>229</v>
      </c>
      <c r="AT86" s="2781">
        <f>AS82</f>
        <v>0.19</v>
      </c>
      <c r="AU86" s="2781"/>
      <c r="AV86" s="109" t="s">
        <v>268</v>
      </c>
      <c r="AW86" s="119" t="s">
        <v>201</v>
      </c>
      <c r="AX86" s="2781">
        <f>AP86*AT86</f>
        <v>0</v>
      </c>
      <c r="AY86" s="2781"/>
      <c r="AZ86" s="2781"/>
      <c r="BA86" s="109" t="s">
        <v>208</v>
      </c>
      <c r="BR86" s="109" t="s">
        <v>353</v>
      </c>
      <c r="BV86" s="119" t="s">
        <v>201</v>
      </c>
      <c r="BW86" s="111" t="s">
        <v>226</v>
      </c>
      <c r="BX86" s="2781">
        <f>CN80</f>
        <v>0</v>
      </c>
      <c r="BY86" s="2781"/>
      <c r="BZ86" s="2781"/>
      <c r="CA86" s="119" t="s">
        <v>229</v>
      </c>
      <c r="CB86" s="2781">
        <f>CA82</f>
        <v>0.19</v>
      </c>
      <c r="CC86" s="2781"/>
      <c r="CD86" s="109" t="s">
        <v>268</v>
      </c>
      <c r="CE86" s="119" t="s">
        <v>201</v>
      </c>
      <c r="CF86" s="2781">
        <f>BX86*CB86</f>
        <v>0</v>
      </c>
      <c r="CG86" s="2781"/>
      <c r="CH86" s="2781"/>
      <c r="CI86" s="109" t="s">
        <v>208</v>
      </c>
      <c r="CZ86" s="109" t="s">
        <v>353</v>
      </c>
      <c r="DD86" s="119" t="s">
        <v>201</v>
      </c>
      <c r="DE86" s="111" t="s">
        <v>226</v>
      </c>
      <c r="DF86" s="2781">
        <f>DV80</f>
        <v>0</v>
      </c>
      <c r="DG86" s="2781"/>
      <c r="DH86" s="2781"/>
      <c r="DI86" s="119" t="s">
        <v>229</v>
      </c>
      <c r="DJ86" s="2781">
        <f>DI82</f>
        <v>0.19</v>
      </c>
      <c r="DK86" s="2781"/>
      <c r="DL86" s="109" t="s">
        <v>268</v>
      </c>
      <c r="DM86" s="119" t="s">
        <v>201</v>
      </c>
      <c r="DN86" s="2781">
        <f>DF86*DJ86</f>
        <v>0</v>
      </c>
      <c r="DO86" s="2781"/>
      <c r="DP86" s="2781"/>
      <c r="DQ86" s="109" t="s">
        <v>208</v>
      </c>
    </row>
    <row r="87" spans="2:129" s="134" customFormat="1" ht="7.5" hidden="1" customHeight="1">
      <c r="C87" s="135"/>
      <c r="D87" s="135"/>
      <c r="E87" s="135"/>
      <c r="G87" s="136"/>
      <c r="H87" s="136"/>
      <c r="I87" s="136"/>
      <c r="J87" s="136"/>
      <c r="AK87" s="135"/>
      <c r="AL87" s="135"/>
      <c r="AM87" s="135"/>
      <c r="AO87" s="136"/>
      <c r="AP87" s="136"/>
      <c r="AQ87" s="136"/>
      <c r="AR87" s="136"/>
      <c r="BS87" s="135"/>
      <c r="BT87" s="135"/>
      <c r="BU87" s="135"/>
      <c r="BW87" s="136"/>
      <c r="BX87" s="136"/>
      <c r="BY87" s="136"/>
      <c r="BZ87" s="136"/>
      <c r="DA87" s="135"/>
      <c r="DB87" s="135"/>
      <c r="DC87" s="135"/>
      <c r="DE87" s="136"/>
      <c r="DF87" s="136"/>
      <c r="DG87" s="136"/>
      <c r="DH87" s="136"/>
    </row>
    <row r="88" spans="2:129" hidden="1">
      <c r="B88" s="109" t="s">
        <v>354</v>
      </c>
      <c r="E88" s="2781">
        <f>K72</f>
        <v>0</v>
      </c>
      <c r="F88" s="2781"/>
      <c r="G88" s="2781"/>
      <c r="H88" s="109" t="s">
        <v>229</v>
      </c>
      <c r="I88" s="2781">
        <f>V17</f>
        <v>0</v>
      </c>
      <c r="J88" s="2781"/>
      <c r="K88" s="119" t="s">
        <v>229</v>
      </c>
      <c r="L88" s="2781">
        <v>0.1</v>
      </c>
      <c r="M88" s="2781"/>
      <c r="N88" s="119" t="s">
        <v>201</v>
      </c>
      <c r="O88" s="2781">
        <f>E88*I88*L88</f>
        <v>0</v>
      </c>
      <c r="P88" s="2781"/>
      <c r="Q88" s="109" t="s">
        <v>208</v>
      </c>
      <c r="T88" s="120"/>
      <c r="W88" s="120"/>
      <c r="AJ88" s="109" t="s">
        <v>354</v>
      </c>
      <c r="AM88" s="2781">
        <f>AS72</f>
        <v>0</v>
      </c>
      <c r="AN88" s="2781"/>
      <c r="AO88" s="2781"/>
      <c r="AP88" s="109" t="s">
        <v>229</v>
      </c>
      <c r="AQ88" s="2781">
        <f>BD17</f>
        <v>0</v>
      </c>
      <c r="AR88" s="2781"/>
      <c r="AS88" s="119" t="s">
        <v>229</v>
      </c>
      <c r="AT88" s="2781">
        <v>0.1</v>
      </c>
      <c r="AU88" s="2781"/>
      <c r="AV88" s="119" t="s">
        <v>201</v>
      </c>
      <c r="AW88" s="2781">
        <f>AM88*AQ88*AT88</f>
        <v>0</v>
      </c>
      <c r="AX88" s="2781"/>
      <c r="AY88" s="109" t="s">
        <v>208</v>
      </c>
      <c r="BB88" s="120"/>
      <c r="BE88" s="120"/>
      <c r="BR88" s="109" t="s">
        <v>354</v>
      </c>
      <c r="BU88" s="2781">
        <f>CA72</f>
        <v>0</v>
      </c>
      <c r="BV88" s="2781"/>
      <c r="BW88" s="2781"/>
      <c r="BX88" s="109" t="s">
        <v>229</v>
      </c>
      <c r="BY88" s="2781">
        <f>CL17</f>
        <v>0</v>
      </c>
      <c r="BZ88" s="2781"/>
      <c r="CA88" s="119" t="s">
        <v>229</v>
      </c>
      <c r="CB88" s="2781">
        <v>0.1</v>
      </c>
      <c r="CC88" s="2781"/>
      <c r="CD88" s="119" t="s">
        <v>201</v>
      </c>
      <c r="CE88" s="2781">
        <f>BU88*BY88*CB88</f>
        <v>0</v>
      </c>
      <c r="CF88" s="2781"/>
      <c r="CG88" s="109" t="s">
        <v>208</v>
      </c>
      <c r="CJ88" s="120"/>
      <c r="CM88" s="120"/>
      <c r="CZ88" s="109" t="s">
        <v>354</v>
      </c>
      <c r="DC88" s="2781">
        <f>DI72</f>
        <v>0</v>
      </c>
      <c r="DD88" s="2781"/>
      <c r="DE88" s="2781"/>
      <c r="DF88" s="109" t="s">
        <v>229</v>
      </c>
      <c r="DG88" s="2781">
        <f>DT17</f>
        <v>0</v>
      </c>
      <c r="DH88" s="2781"/>
      <c r="DI88" s="119" t="s">
        <v>229</v>
      </c>
      <c r="DJ88" s="2781">
        <v>0.1</v>
      </c>
      <c r="DK88" s="2781"/>
      <c r="DL88" s="119" t="s">
        <v>201</v>
      </c>
      <c r="DM88" s="2781">
        <f>DC88*DG88*DJ88</f>
        <v>0</v>
      </c>
      <c r="DN88" s="2781"/>
      <c r="DO88" s="109" t="s">
        <v>208</v>
      </c>
      <c r="DR88" s="120"/>
      <c r="DU88" s="120"/>
    </row>
    <row r="89" spans="2:129" s="134" customFormat="1" ht="7.5" hidden="1" customHeight="1">
      <c r="C89" s="135"/>
      <c r="D89" s="135"/>
      <c r="E89" s="135"/>
      <c r="G89" s="136"/>
      <c r="H89" s="136"/>
      <c r="I89" s="136"/>
      <c r="J89" s="136"/>
      <c r="AK89" s="135"/>
      <c r="AL89" s="135"/>
      <c r="AM89" s="135"/>
      <c r="AO89" s="136"/>
      <c r="AP89" s="136"/>
      <c r="AQ89" s="136"/>
      <c r="AR89" s="136"/>
      <c r="BS89" s="135"/>
      <c r="BT89" s="135"/>
      <c r="BU89" s="135"/>
      <c r="BW89" s="136"/>
      <c r="BX89" s="136"/>
      <c r="BY89" s="136"/>
      <c r="BZ89" s="136"/>
      <c r="DA89" s="135"/>
      <c r="DB89" s="135"/>
      <c r="DC89" s="135"/>
      <c r="DE89" s="136"/>
      <c r="DF89" s="136"/>
      <c r="DG89" s="136"/>
      <c r="DH89" s="136"/>
    </row>
    <row r="90" spans="2:129" hidden="1">
      <c r="B90" s="109" t="s">
        <v>355</v>
      </c>
      <c r="H90" s="2781">
        <f>K72</f>
        <v>0</v>
      </c>
      <c r="I90" s="2781"/>
      <c r="J90" s="2781"/>
      <c r="K90" s="119" t="s">
        <v>229</v>
      </c>
      <c r="L90" s="2781">
        <f>V18</f>
        <v>0</v>
      </c>
      <c r="M90" s="2781"/>
      <c r="N90" s="2781"/>
      <c r="O90" s="109" t="s">
        <v>229</v>
      </c>
      <c r="P90" s="2781">
        <v>0.1</v>
      </c>
      <c r="Q90" s="2781"/>
      <c r="R90" s="119" t="s">
        <v>201</v>
      </c>
      <c r="S90" s="2781">
        <f>H90*L90*P90</f>
        <v>0</v>
      </c>
      <c r="T90" s="2781"/>
      <c r="U90" s="109" t="s">
        <v>208</v>
      </c>
      <c r="V90" s="120"/>
      <c r="W90" s="120"/>
      <c r="AJ90" s="109" t="s">
        <v>355</v>
      </c>
      <c r="AP90" s="2781">
        <f>AS72</f>
        <v>0</v>
      </c>
      <c r="AQ90" s="2781"/>
      <c r="AR90" s="2781"/>
      <c r="AS90" s="119" t="s">
        <v>229</v>
      </c>
      <c r="AT90" s="2781">
        <f>BD18</f>
        <v>0</v>
      </c>
      <c r="AU90" s="2781"/>
      <c r="AV90" s="2781"/>
      <c r="AW90" s="109" t="s">
        <v>229</v>
      </c>
      <c r="AX90" s="2781">
        <v>0.1</v>
      </c>
      <c r="AY90" s="2781"/>
      <c r="AZ90" s="119" t="s">
        <v>201</v>
      </c>
      <c r="BA90" s="2781">
        <f>AP90*AT90*AX90</f>
        <v>0</v>
      </c>
      <c r="BB90" s="2781"/>
      <c r="BC90" s="109" t="s">
        <v>208</v>
      </c>
      <c r="BD90" s="120"/>
      <c r="BE90" s="120"/>
      <c r="BR90" s="109" t="s">
        <v>355</v>
      </c>
      <c r="BX90" s="2781">
        <f>CA72</f>
        <v>0</v>
      </c>
      <c r="BY90" s="2781"/>
      <c r="BZ90" s="2781"/>
      <c r="CA90" s="119" t="s">
        <v>229</v>
      </c>
      <c r="CB90" s="2781">
        <f>CL18</f>
        <v>0</v>
      </c>
      <c r="CC90" s="2781"/>
      <c r="CD90" s="2781"/>
      <c r="CE90" s="109" t="s">
        <v>229</v>
      </c>
      <c r="CF90" s="2781">
        <v>0.1</v>
      </c>
      <c r="CG90" s="2781"/>
      <c r="CH90" s="119" t="s">
        <v>201</v>
      </c>
      <c r="CI90" s="2781">
        <f>BX90*CB90*CF90</f>
        <v>0</v>
      </c>
      <c r="CJ90" s="2781"/>
      <c r="CK90" s="109" t="s">
        <v>208</v>
      </c>
      <c r="CL90" s="120"/>
      <c r="CM90" s="120"/>
      <c r="CZ90" s="109" t="s">
        <v>355</v>
      </c>
      <c r="DF90" s="2781">
        <f>DI72</f>
        <v>0</v>
      </c>
      <c r="DG90" s="2781"/>
      <c r="DH90" s="2781"/>
      <c r="DI90" s="119" t="s">
        <v>229</v>
      </c>
      <c r="DJ90" s="2781">
        <f>DT18</f>
        <v>0</v>
      </c>
      <c r="DK90" s="2781"/>
      <c r="DL90" s="2781"/>
      <c r="DM90" s="109" t="s">
        <v>229</v>
      </c>
      <c r="DN90" s="2781">
        <v>0.1</v>
      </c>
      <c r="DO90" s="2781"/>
      <c r="DP90" s="119" t="s">
        <v>201</v>
      </c>
      <c r="DQ90" s="2781">
        <f>DF90*DJ90*DN90</f>
        <v>0</v>
      </c>
      <c r="DR90" s="2781"/>
      <c r="DS90" s="109" t="s">
        <v>208</v>
      </c>
      <c r="DT90" s="120"/>
      <c r="DU90" s="120"/>
    </row>
    <row r="91" spans="2:129" s="134" customFormat="1" ht="7.5" hidden="1" customHeight="1">
      <c r="C91" s="135"/>
      <c r="D91" s="135"/>
      <c r="E91" s="135"/>
      <c r="G91" s="136"/>
      <c r="H91" s="136"/>
      <c r="I91" s="136"/>
      <c r="J91" s="136"/>
      <c r="AK91" s="135"/>
      <c r="AL91" s="135"/>
      <c r="AM91" s="135"/>
      <c r="AO91" s="136"/>
      <c r="AP91" s="136"/>
      <c r="AQ91" s="136"/>
      <c r="AR91" s="136"/>
      <c r="BS91" s="135"/>
      <c r="BT91" s="135"/>
      <c r="BU91" s="135"/>
      <c r="BW91" s="136"/>
      <c r="BX91" s="136"/>
      <c r="BY91" s="136"/>
      <c r="BZ91" s="136"/>
      <c r="DA91" s="135"/>
      <c r="DB91" s="135"/>
      <c r="DC91" s="135"/>
      <c r="DE91" s="136"/>
      <c r="DF91" s="136"/>
      <c r="DG91" s="136"/>
      <c r="DH91" s="136"/>
    </row>
    <row r="92" spans="2:129">
      <c r="B92" s="109" t="str">
        <f>J58</f>
        <v>CBUQ</v>
      </c>
      <c r="E92" s="119" t="s">
        <v>201</v>
      </c>
      <c r="F92" s="2781" t="e">
        <f>I74</f>
        <v>#REF!</v>
      </c>
      <c r="G92" s="2781"/>
      <c r="H92" s="2781"/>
      <c r="I92" s="119" t="s">
        <v>229</v>
      </c>
      <c r="J92" s="2781">
        <f>T43</f>
        <v>0.04</v>
      </c>
      <c r="K92" s="2781"/>
      <c r="L92" s="119" t="s">
        <v>201</v>
      </c>
      <c r="M92" s="2781" t="e">
        <f>F92*J92</f>
        <v>#REF!</v>
      </c>
      <c r="N92" s="2781"/>
      <c r="O92" s="2781"/>
      <c r="P92" s="109" t="s">
        <v>208</v>
      </c>
      <c r="Q92" s="120"/>
      <c r="R92" s="120"/>
      <c r="AJ92" s="109" t="str">
        <f>AR58</f>
        <v>CBUQ</v>
      </c>
      <c r="AM92" s="119" t="s">
        <v>201</v>
      </c>
      <c r="AN92" s="2781" t="e">
        <f>AQ74</f>
        <v>#REF!</v>
      </c>
      <c r="AO92" s="2781"/>
      <c r="AP92" s="2781"/>
      <c r="AQ92" s="119" t="s">
        <v>229</v>
      </c>
      <c r="AR92" s="2781">
        <f>BB43</f>
        <v>0.04</v>
      </c>
      <c r="AS92" s="2781"/>
      <c r="AT92" s="119" t="s">
        <v>201</v>
      </c>
      <c r="AU92" s="2781" t="e">
        <f>AN92*AR92</f>
        <v>#REF!</v>
      </c>
      <c r="AV92" s="2781"/>
      <c r="AW92" s="2781"/>
      <c r="AX92" s="109" t="s">
        <v>208</v>
      </c>
      <c r="AY92" s="120"/>
      <c r="AZ92" s="120"/>
      <c r="BR92" s="109" t="str">
        <f>BZ58</f>
        <v>CBUQ</v>
      </c>
      <c r="BU92" s="119" t="s">
        <v>201</v>
      </c>
      <c r="BV92" s="2781" t="e">
        <f>BY74</f>
        <v>#REF!</v>
      </c>
      <c r="BW92" s="2781"/>
      <c r="BX92" s="2781"/>
      <c r="BY92" s="119" t="s">
        <v>229</v>
      </c>
      <c r="BZ92" s="2781">
        <f>CJ43</f>
        <v>0.04</v>
      </c>
      <c r="CA92" s="2781"/>
      <c r="CB92" s="119" t="s">
        <v>201</v>
      </c>
      <c r="CC92" s="2781" t="e">
        <f>BV92*BZ92</f>
        <v>#REF!</v>
      </c>
      <c r="CD92" s="2781"/>
      <c r="CE92" s="2781"/>
      <c r="CF92" s="109" t="s">
        <v>208</v>
      </c>
      <c r="CG92" s="120"/>
      <c r="CH92" s="120"/>
      <c r="CZ92" s="109" t="str">
        <f>DH58</f>
        <v>CBUQ</v>
      </c>
      <c r="DC92" s="119" t="s">
        <v>201</v>
      </c>
      <c r="DD92" s="2781" t="e">
        <f>DG74</f>
        <v>#REF!</v>
      </c>
      <c r="DE92" s="2781"/>
      <c r="DF92" s="2781"/>
      <c r="DG92" s="119" t="s">
        <v>229</v>
      </c>
      <c r="DH92" s="2781">
        <f>DR43</f>
        <v>0.04</v>
      </c>
      <c r="DI92" s="2781"/>
      <c r="DJ92" s="119" t="s">
        <v>201</v>
      </c>
      <c r="DK92" s="2781" t="e">
        <f>DD92*DH92</f>
        <v>#REF!</v>
      </c>
      <c r="DL92" s="2781"/>
      <c r="DM92" s="2781"/>
      <c r="DN92" s="109" t="s">
        <v>208</v>
      </c>
      <c r="DO92" s="120"/>
      <c r="DP92" s="120"/>
    </row>
    <row r="93" spans="2:129" s="134" customFormat="1" ht="7.5" customHeight="1">
      <c r="C93" s="135"/>
      <c r="D93" s="135"/>
      <c r="E93" s="135"/>
      <c r="G93" s="136"/>
      <c r="H93" s="136"/>
      <c r="I93" s="138"/>
      <c r="J93" s="136"/>
      <c r="AK93" s="135"/>
      <c r="AL93" s="135"/>
      <c r="AM93" s="135"/>
      <c r="AO93" s="136"/>
      <c r="AP93" s="136"/>
      <c r="AQ93" s="138"/>
      <c r="AR93" s="136"/>
      <c r="BS93" s="135"/>
      <c r="BT93" s="135"/>
      <c r="BU93" s="135"/>
      <c r="BW93" s="136"/>
      <c r="BX93" s="136"/>
      <c r="BY93" s="138"/>
      <c r="BZ93" s="136"/>
      <c r="DA93" s="135"/>
      <c r="DB93" s="135"/>
      <c r="DC93" s="135"/>
      <c r="DE93" s="136"/>
      <c r="DF93" s="136"/>
      <c r="DG93" s="138"/>
      <c r="DH93" s="136"/>
    </row>
    <row r="94" spans="2:129">
      <c r="B94" s="109" t="s">
        <v>390</v>
      </c>
      <c r="E94" s="119"/>
      <c r="F94" s="110"/>
      <c r="G94" s="110"/>
      <c r="H94" s="110"/>
      <c r="I94" s="119" t="s">
        <v>201</v>
      </c>
      <c r="J94" s="2781" t="e">
        <f>M92</f>
        <v>#REF!</v>
      </c>
      <c r="K94" s="2781"/>
      <c r="L94" s="2781"/>
      <c r="M94" s="110" t="s">
        <v>229</v>
      </c>
      <c r="N94" s="2781">
        <f>'DADOS ÁREA 1'!K6</f>
        <v>30</v>
      </c>
      <c r="O94" s="2781"/>
      <c r="P94" s="119" t="s">
        <v>201</v>
      </c>
      <c r="Q94" s="2781" t="e">
        <f>J94*N94</f>
        <v>#REF!</v>
      </c>
      <c r="R94" s="2781"/>
      <c r="S94" s="2781"/>
      <c r="T94" s="119" t="s">
        <v>208</v>
      </c>
      <c r="U94" s="119" t="s">
        <v>229</v>
      </c>
      <c r="V94" s="119" t="s">
        <v>352</v>
      </c>
      <c r="AJ94" s="109" t="s">
        <v>390</v>
      </c>
      <c r="AM94" s="119"/>
      <c r="AN94" s="110"/>
      <c r="AO94" s="110"/>
      <c r="AP94" s="110"/>
      <c r="AQ94" s="119" t="s">
        <v>201</v>
      </c>
      <c r="AR94" s="2781" t="e">
        <f>AU92</f>
        <v>#REF!</v>
      </c>
      <c r="AS94" s="2781"/>
      <c r="AT94" s="2781"/>
      <c r="AU94" s="110" t="s">
        <v>229</v>
      </c>
      <c r="AV94" s="2781">
        <f>'DADOS ÁREA 1'!K9</f>
        <v>25</v>
      </c>
      <c r="AW94" s="2781"/>
      <c r="AX94" s="119" t="s">
        <v>201</v>
      </c>
      <c r="AY94" s="2781" t="e">
        <f>AR94*AV94</f>
        <v>#REF!</v>
      </c>
      <c r="AZ94" s="2781"/>
      <c r="BA94" s="2781"/>
      <c r="BB94" s="119" t="s">
        <v>208</v>
      </c>
      <c r="BC94" s="119" t="s">
        <v>229</v>
      </c>
      <c r="BD94" s="119" t="s">
        <v>352</v>
      </c>
      <c r="BR94" s="109" t="s">
        <v>390</v>
      </c>
      <c r="BU94" s="119"/>
      <c r="BV94" s="110"/>
      <c r="BW94" s="110"/>
      <c r="BX94" s="110"/>
      <c r="BY94" s="119" t="s">
        <v>201</v>
      </c>
      <c r="BZ94" s="2781" t="e">
        <f>CC92</f>
        <v>#REF!</v>
      </c>
      <c r="CA94" s="2781"/>
      <c r="CB94" s="2781"/>
      <c r="CC94" s="110" t="s">
        <v>229</v>
      </c>
      <c r="CD94" s="2781">
        <f>'DADOS ÁREA 1'!K9</f>
        <v>25</v>
      </c>
      <c r="CE94" s="2781"/>
      <c r="CF94" s="119" t="s">
        <v>201</v>
      </c>
      <c r="CG94" s="2781" t="e">
        <f>BZ94*CD94</f>
        <v>#REF!</v>
      </c>
      <c r="CH94" s="2781"/>
      <c r="CI94" s="2781"/>
      <c r="CJ94" s="119" t="s">
        <v>208</v>
      </c>
      <c r="CK94" s="119" t="s">
        <v>229</v>
      </c>
      <c r="CL94" s="119" t="s">
        <v>352</v>
      </c>
      <c r="CZ94" s="109" t="s">
        <v>390</v>
      </c>
      <c r="DC94" s="119"/>
      <c r="DD94" s="110"/>
      <c r="DE94" s="110"/>
      <c r="DF94" s="110"/>
      <c r="DG94" s="119" t="s">
        <v>201</v>
      </c>
      <c r="DH94" s="2781" t="e">
        <f>DK92</f>
        <v>#REF!</v>
      </c>
      <c r="DI94" s="2781"/>
      <c r="DJ94" s="2781"/>
      <c r="DK94" s="110" t="s">
        <v>229</v>
      </c>
      <c r="DL94" s="2781">
        <f>'DADOS ÁREA 1'!K9</f>
        <v>25</v>
      </c>
      <c r="DM94" s="2781"/>
      <c r="DN94" s="119" t="s">
        <v>201</v>
      </c>
      <c r="DO94" s="2781" t="e">
        <f>DH94*DL94</f>
        <v>#REF!</v>
      </c>
      <c r="DP94" s="2781"/>
      <c r="DQ94" s="2781"/>
      <c r="DR94" s="119" t="s">
        <v>208</v>
      </c>
      <c r="DS94" s="119" t="s">
        <v>229</v>
      </c>
      <c r="DT94" s="119" t="s">
        <v>352</v>
      </c>
    </row>
    <row r="95" spans="2:129" s="134" customFormat="1" ht="7.5" customHeight="1">
      <c r="C95" s="135"/>
      <c r="D95" s="135"/>
      <c r="E95" s="135"/>
      <c r="G95" s="136"/>
      <c r="H95" s="136"/>
      <c r="I95" s="136"/>
      <c r="J95" s="136"/>
      <c r="L95" s="139"/>
      <c r="AK95" s="135"/>
      <c r="AL95" s="135"/>
      <c r="AM95" s="135"/>
      <c r="AO95" s="136"/>
      <c r="AP95" s="136"/>
      <c r="AQ95" s="136"/>
      <c r="AR95" s="136"/>
      <c r="AT95" s="139"/>
      <c r="BS95" s="135"/>
      <c r="BT95" s="135"/>
      <c r="BU95" s="135"/>
      <c r="BW95" s="136"/>
      <c r="BX95" s="136"/>
      <c r="BY95" s="136"/>
      <c r="BZ95" s="136"/>
      <c r="CB95" s="139"/>
      <c r="DA95" s="135"/>
      <c r="DB95" s="135"/>
      <c r="DC95" s="135"/>
      <c r="DE95" s="136"/>
      <c r="DF95" s="136"/>
      <c r="DG95" s="136"/>
      <c r="DH95" s="136"/>
      <c r="DJ95" s="139"/>
    </row>
    <row r="96" spans="2:129">
      <c r="B96" s="109" t="str">
        <f>J59</f>
        <v>Imprimação ligante</v>
      </c>
      <c r="H96" s="119" t="s">
        <v>201</v>
      </c>
      <c r="I96" s="2781" t="e">
        <f>I74</f>
        <v>#REF!</v>
      </c>
      <c r="J96" s="2781"/>
      <c r="K96" s="2781"/>
      <c r="L96" s="119" t="s">
        <v>229</v>
      </c>
      <c r="M96" s="119">
        <v>1</v>
      </c>
      <c r="N96" s="109" t="s">
        <v>201</v>
      </c>
      <c r="O96" s="2781" t="e">
        <f>I96*M96</f>
        <v>#REF!</v>
      </c>
      <c r="P96" s="2781"/>
      <c r="Q96" s="2781"/>
      <c r="R96" s="109" t="s">
        <v>214</v>
      </c>
      <c r="AJ96" s="109" t="str">
        <f>AR59</f>
        <v>Imprimação ligante</v>
      </c>
      <c r="AP96" s="119" t="s">
        <v>201</v>
      </c>
      <c r="AQ96" s="2781" t="e">
        <f>AQ74</f>
        <v>#REF!</v>
      </c>
      <c r="AR96" s="2781"/>
      <c r="AS96" s="2781"/>
      <c r="AT96" s="119" t="s">
        <v>229</v>
      </c>
      <c r="AU96" s="119">
        <v>1</v>
      </c>
      <c r="AV96" s="109" t="s">
        <v>201</v>
      </c>
      <c r="AW96" s="2781" t="e">
        <f>AQ96*AU96</f>
        <v>#REF!</v>
      </c>
      <c r="AX96" s="2781"/>
      <c r="AY96" s="2781"/>
      <c r="AZ96" s="109" t="s">
        <v>214</v>
      </c>
      <c r="BR96" s="109" t="str">
        <f>BZ59</f>
        <v>Imprimação ligante</v>
      </c>
      <c r="BX96" s="119" t="s">
        <v>201</v>
      </c>
      <c r="BY96" s="2781" t="e">
        <f>BY74</f>
        <v>#REF!</v>
      </c>
      <c r="BZ96" s="2781"/>
      <c r="CA96" s="2781"/>
      <c r="CB96" s="119" t="s">
        <v>229</v>
      </c>
      <c r="CC96" s="119">
        <v>1</v>
      </c>
      <c r="CD96" s="109" t="s">
        <v>201</v>
      </c>
      <c r="CE96" s="2781" t="e">
        <f>BY96*CC96</f>
        <v>#REF!</v>
      </c>
      <c r="CF96" s="2781"/>
      <c r="CG96" s="2781"/>
      <c r="CH96" s="109" t="s">
        <v>214</v>
      </c>
      <c r="CZ96" s="109" t="str">
        <f>DH59</f>
        <v>Imprimação ligante</v>
      </c>
      <c r="DF96" s="119" t="s">
        <v>201</v>
      </c>
      <c r="DG96" s="2781" t="e">
        <f>DG74</f>
        <v>#REF!</v>
      </c>
      <c r="DH96" s="2781"/>
      <c r="DI96" s="2781"/>
      <c r="DJ96" s="119" t="s">
        <v>229</v>
      </c>
      <c r="DK96" s="119">
        <v>1</v>
      </c>
      <c r="DL96" s="109" t="s">
        <v>201</v>
      </c>
      <c r="DM96" s="2781" t="e">
        <f>DG96*DK96</f>
        <v>#REF!</v>
      </c>
      <c r="DN96" s="2781"/>
      <c r="DO96" s="2781"/>
      <c r="DP96" s="109" t="s">
        <v>214</v>
      </c>
    </row>
    <row r="97" spans="2:133" s="134" customFormat="1" ht="7.5" customHeight="1">
      <c r="C97" s="135"/>
      <c r="D97" s="135"/>
      <c r="E97" s="135"/>
      <c r="G97" s="136"/>
      <c r="H97" s="136"/>
      <c r="I97" s="136"/>
      <c r="J97" s="136"/>
      <c r="AK97" s="135"/>
      <c r="AL97" s="135"/>
      <c r="AM97" s="135"/>
      <c r="AO97" s="136"/>
      <c r="AP97" s="136"/>
      <c r="AQ97" s="136"/>
      <c r="AR97" s="136"/>
      <c r="BS97" s="135"/>
      <c r="BT97" s="135"/>
      <c r="BU97" s="135"/>
      <c r="BW97" s="136"/>
      <c r="BX97" s="136"/>
      <c r="BY97" s="136"/>
      <c r="BZ97" s="136"/>
      <c r="DA97" s="135"/>
      <c r="DB97" s="135"/>
      <c r="DC97" s="135"/>
      <c r="DE97" s="136"/>
      <c r="DF97" s="136"/>
      <c r="DG97" s="136"/>
      <c r="DH97" s="136"/>
    </row>
    <row r="98" spans="2:133">
      <c r="B98" s="109" t="str">
        <f>J61</f>
        <v>Imprimação impermeabilizante</v>
      </c>
      <c r="K98" s="119" t="s">
        <v>201</v>
      </c>
      <c r="L98" s="2781" t="e">
        <f>I74</f>
        <v>#REF!</v>
      </c>
      <c r="M98" s="2781"/>
      <c r="N98" s="2781"/>
      <c r="O98" s="109" t="s">
        <v>214</v>
      </c>
      <c r="W98" s="120"/>
      <c r="X98" s="120"/>
      <c r="Y98" s="120"/>
      <c r="AJ98" s="109" t="str">
        <f>AR61</f>
        <v>Imprimação impermeabilizante</v>
      </c>
      <c r="AS98" s="119" t="s">
        <v>201</v>
      </c>
      <c r="AT98" s="2781" t="e">
        <f>AQ74</f>
        <v>#REF!</v>
      </c>
      <c r="AU98" s="2781"/>
      <c r="AV98" s="2781"/>
      <c r="AW98" s="109" t="s">
        <v>214</v>
      </c>
      <c r="BE98" s="120"/>
      <c r="BF98" s="120"/>
      <c r="BG98" s="120"/>
      <c r="BR98" s="109" t="str">
        <f>BZ61</f>
        <v>Imprimação impermeabilizante</v>
      </c>
      <c r="CA98" s="119" t="s">
        <v>201</v>
      </c>
      <c r="CB98" s="2781" t="e">
        <f>BY74</f>
        <v>#REF!</v>
      </c>
      <c r="CC98" s="2781"/>
      <c r="CD98" s="2781"/>
      <c r="CE98" s="109" t="s">
        <v>214</v>
      </c>
      <c r="CM98" s="120"/>
      <c r="CN98" s="120"/>
      <c r="CO98" s="120"/>
      <c r="CZ98" s="109" t="str">
        <f>DH61</f>
        <v>Imprimação impermeabilizante</v>
      </c>
      <c r="DI98" s="119" t="s">
        <v>201</v>
      </c>
      <c r="DJ98" s="2781" t="e">
        <f>DG74</f>
        <v>#REF!</v>
      </c>
      <c r="DK98" s="2781"/>
      <c r="DL98" s="2781"/>
      <c r="DM98" s="109" t="s">
        <v>214</v>
      </c>
      <c r="DU98" s="120"/>
      <c r="DV98" s="120"/>
      <c r="DW98" s="120"/>
    </row>
    <row r="99" spans="2:133" s="134" customFormat="1" ht="7.5" customHeight="1">
      <c r="C99" s="135"/>
      <c r="D99" s="135"/>
      <c r="E99" s="135"/>
      <c r="G99" s="136"/>
      <c r="H99" s="136"/>
      <c r="I99" s="136"/>
      <c r="J99" s="136"/>
      <c r="AK99" s="135"/>
      <c r="AL99" s="135"/>
      <c r="AM99" s="135"/>
      <c r="AO99" s="136"/>
      <c r="AP99" s="136"/>
      <c r="AQ99" s="136"/>
      <c r="AR99" s="136"/>
      <c r="BS99" s="135"/>
      <c r="BT99" s="135"/>
      <c r="BU99" s="135"/>
      <c r="BW99" s="136"/>
      <c r="BX99" s="136"/>
      <c r="BY99" s="136"/>
      <c r="BZ99" s="136"/>
      <c r="DA99" s="135"/>
      <c r="DB99" s="135"/>
      <c r="DC99" s="135"/>
      <c r="DE99" s="136"/>
      <c r="DF99" s="136"/>
      <c r="DG99" s="136"/>
      <c r="DH99" s="136"/>
    </row>
    <row r="100" spans="2:133">
      <c r="B100" s="109" t="str">
        <f>J63</f>
        <v>Brita graduada simples</v>
      </c>
      <c r="I100" s="119" t="s">
        <v>201</v>
      </c>
      <c r="J100" s="2781" t="e">
        <f>I74</f>
        <v>#REF!</v>
      </c>
      <c r="K100" s="2781"/>
      <c r="L100" s="2781"/>
      <c r="M100" s="119" t="s">
        <v>229</v>
      </c>
      <c r="N100" s="2781">
        <f>T47</f>
        <v>0.15</v>
      </c>
      <c r="O100" s="2781"/>
      <c r="P100" s="119" t="s">
        <v>201</v>
      </c>
      <c r="Q100" s="2781" t="e">
        <f>J100*N100</f>
        <v>#REF!</v>
      </c>
      <c r="R100" s="2781"/>
      <c r="S100" s="2781"/>
      <c r="T100" s="109" t="s">
        <v>208</v>
      </c>
      <c r="U100" s="120"/>
      <c r="V100" s="120"/>
      <c r="AJ100" s="109" t="str">
        <f>AR63</f>
        <v>Brita graduada simples</v>
      </c>
      <c r="AQ100" s="119" t="s">
        <v>201</v>
      </c>
      <c r="AR100" s="2781" t="e">
        <f>AQ74</f>
        <v>#REF!</v>
      </c>
      <c r="AS100" s="2781"/>
      <c r="AT100" s="2781"/>
      <c r="AU100" s="119" t="s">
        <v>229</v>
      </c>
      <c r="AV100" s="2781">
        <f>BB47</f>
        <v>0.15</v>
      </c>
      <c r="AW100" s="2781"/>
      <c r="AX100" s="119" t="s">
        <v>201</v>
      </c>
      <c r="AY100" s="2781" t="e">
        <f>AR100*AV100</f>
        <v>#REF!</v>
      </c>
      <c r="AZ100" s="2781"/>
      <c r="BA100" s="2781"/>
      <c r="BB100" s="109" t="s">
        <v>208</v>
      </c>
      <c r="BC100" s="120"/>
      <c r="BD100" s="120"/>
      <c r="BR100" s="109" t="str">
        <f>BZ63</f>
        <v>Brita graduada simples</v>
      </c>
      <c r="BY100" s="119" t="s">
        <v>201</v>
      </c>
      <c r="BZ100" s="2781" t="e">
        <f>BY74</f>
        <v>#REF!</v>
      </c>
      <c r="CA100" s="2781"/>
      <c r="CB100" s="2781"/>
      <c r="CC100" s="119" t="s">
        <v>229</v>
      </c>
      <c r="CD100" s="2781">
        <f>CJ47</f>
        <v>0.15</v>
      </c>
      <c r="CE100" s="2781"/>
      <c r="CF100" s="119" t="s">
        <v>201</v>
      </c>
      <c r="CG100" s="2781" t="e">
        <f>BZ100*CD100</f>
        <v>#REF!</v>
      </c>
      <c r="CH100" s="2781"/>
      <c r="CI100" s="2781"/>
      <c r="CJ100" s="109" t="s">
        <v>208</v>
      </c>
      <c r="CK100" s="120"/>
      <c r="CL100" s="120"/>
      <c r="CZ100" s="109" t="str">
        <f>DH63</f>
        <v>Brita graduada simples</v>
      </c>
      <c r="DG100" s="119" t="s">
        <v>201</v>
      </c>
      <c r="DH100" s="2781" t="e">
        <f>DG74</f>
        <v>#REF!</v>
      </c>
      <c r="DI100" s="2781"/>
      <c r="DJ100" s="2781"/>
      <c r="DK100" s="119" t="s">
        <v>229</v>
      </c>
      <c r="DL100" s="2781">
        <f>DR47</f>
        <v>0.15</v>
      </c>
      <c r="DM100" s="2781"/>
      <c r="DN100" s="119" t="s">
        <v>201</v>
      </c>
      <c r="DO100" s="2781" t="e">
        <f>DH100*DL100</f>
        <v>#REF!</v>
      </c>
      <c r="DP100" s="2781"/>
      <c r="DQ100" s="2781"/>
      <c r="DR100" s="109" t="s">
        <v>208</v>
      </c>
      <c r="DS100" s="120"/>
      <c r="DT100" s="120"/>
    </row>
    <row r="101" spans="2:133" s="134" customFormat="1" ht="7.5" hidden="1" customHeight="1">
      <c r="C101" s="135"/>
      <c r="D101" s="135"/>
      <c r="E101" s="135"/>
      <c r="G101" s="136"/>
      <c r="H101" s="136"/>
      <c r="I101" s="136"/>
      <c r="J101" s="136"/>
      <c r="AK101" s="135"/>
      <c r="AL101" s="135"/>
      <c r="AM101" s="135"/>
      <c r="AO101" s="136"/>
      <c r="AP101" s="136"/>
      <c r="AQ101" s="136"/>
      <c r="AR101" s="136"/>
      <c r="BS101" s="135"/>
      <c r="BT101" s="135"/>
      <c r="BU101" s="135"/>
      <c r="BW101" s="136"/>
      <c r="BX101" s="136"/>
      <c r="BY101" s="136"/>
      <c r="BZ101" s="136"/>
      <c r="DA101" s="135"/>
      <c r="DB101" s="135"/>
      <c r="DC101" s="135"/>
      <c r="DE101" s="136"/>
      <c r="DF101" s="136"/>
      <c r="DG101" s="136"/>
      <c r="DH101" s="136"/>
    </row>
    <row r="102" spans="2:133" s="142" customFormat="1" hidden="1">
      <c r="B102" s="144" t="s">
        <v>389</v>
      </c>
      <c r="F102" s="142" t="s">
        <v>201</v>
      </c>
      <c r="G102" s="142" t="s">
        <v>226</v>
      </c>
      <c r="H102" s="2781" t="e">
        <f>I74</f>
        <v>#REF!</v>
      </c>
      <c r="I102" s="2781"/>
      <c r="J102" s="2781"/>
      <c r="K102" s="142" t="s">
        <v>229</v>
      </c>
      <c r="L102" s="2781">
        <f>T51</f>
        <v>0</v>
      </c>
      <c r="M102" s="2781"/>
      <c r="N102" s="143" t="s">
        <v>268</v>
      </c>
      <c r="O102" s="143" t="s">
        <v>228</v>
      </c>
      <c r="P102" s="143" t="s">
        <v>226</v>
      </c>
      <c r="Q102" s="2781">
        <f>K72</f>
        <v>0</v>
      </c>
      <c r="R102" s="2781"/>
      <c r="S102" s="2781"/>
      <c r="T102" s="142" t="s">
        <v>229</v>
      </c>
      <c r="U102" s="2781">
        <v>0.14499999999999999</v>
      </c>
      <c r="V102" s="2781"/>
      <c r="W102" s="142" t="s">
        <v>229</v>
      </c>
      <c r="X102" s="2781">
        <v>0.52500000000000002</v>
      </c>
      <c r="Y102" s="2781"/>
      <c r="Z102" s="142" t="s">
        <v>268</v>
      </c>
      <c r="AA102" s="142" t="s">
        <v>201</v>
      </c>
      <c r="AB102" s="2781" t="e">
        <f>(H102*L102)+(Q102*U102*X102)</f>
        <v>#REF!</v>
      </c>
      <c r="AC102" s="2781"/>
      <c r="AD102" s="2781"/>
      <c r="AE102" s="142" t="s">
        <v>208</v>
      </c>
      <c r="AJ102" s="144" t="s">
        <v>389</v>
      </c>
      <c r="AN102" s="142" t="s">
        <v>201</v>
      </c>
      <c r="AO102" s="142" t="s">
        <v>226</v>
      </c>
      <c r="AP102" s="2781" t="e">
        <f>AQ74</f>
        <v>#REF!</v>
      </c>
      <c r="AQ102" s="2781"/>
      <c r="AR102" s="2781"/>
      <c r="AS102" s="142" t="s">
        <v>229</v>
      </c>
      <c r="AT102" s="2781">
        <f>BB51</f>
        <v>0</v>
      </c>
      <c r="AU102" s="2781"/>
      <c r="AV102" s="143" t="s">
        <v>268</v>
      </c>
      <c r="AW102" s="143" t="s">
        <v>228</v>
      </c>
      <c r="AX102" s="143" t="s">
        <v>226</v>
      </c>
      <c r="AY102" s="2781">
        <f>AS72</f>
        <v>0</v>
      </c>
      <c r="AZ102" s="2781"/>
      <c r="BA102" s="2781"/>
      <c r="BB102" s="142" t="s">
        <v>229</v>
      </c>
      <c r="BC102" s="2781">
        <v>0.14499999999999999</v>
      </c>
      <c r="BD102" s="2781"/>
      <c r="BE102" s="142" t="s">
        <v>229</v>
      </c>
      <c r="BF102" s="2781">
        <v>0.52500000000000002</v>
      </c>
      <c r="BG102" s="2781"/>
      <c r="BH102" s="142" t="s">
        <v>268</v>
      </c>
      <c r="BI102" s="142" t="s">
        <v>201</v>
      </c>
      <c r="BJ102" s="2781" t="e">
        <f>(AP102*AT102)+(AY102*BC102*BF102)</f>
        <v>#REF!</v>
      </c>
      <c r="BK102" s="2781"/>
      <c r="BL102" s="2781"/>
      <c r="BM102" s="142" t="s">
        <v>208</v>
      </c>
      <c r="BR102" s="144" t="s">
        <v>389</v>
      </c>
      <c r="BV102" s="142" t="s">
        <v>201</v>
      </c>
      <c r="BW102" s="142" t="s">
        <v>226</v>
      </c>
      <c r="BX102" s="2781" t="e">
        <f>BY74</f>
        <v>#REF!</v>
      </c>
      <c r="BY102" s="2781"/>
      <c r="BZ102" s="2781"/>
      <c r="CA102" s="142" t="s">
        <v>229</v>
      </c>
      <c r="CB102" s="2781">
        <f>CJ51</f>
        <v>0</v>
      </c>
      <c r="CC102" s="2781"/>
      <c r="CD102" s="143" t="s">
        <v>268</v>
      </c>
      <c r="CE102" s="143" t="s">
        <v>228</v>
      </c>
      <c r="CF102" s="143" t="s">
        <v>226</v>
      </c>
      <c r="CG102" s="2781">
        <f>CA72</f>
        <v>0</v>
      </c>
      <c r="CH102" s="2781"/>
      <c r="CI102" s="2781"/>
      <c r="CJ102" s="142" t="s">
        <v>229</v>
      </c>
      <c r="CK102" s="2781">
        <v>0.14499999999999999</v>
      </c>
      <c r="CL102" s="2781"/>
      <c r="CM102" s="142" t="s">
        <v>229</v>
      </c>
      <c r="CN102" s="2781">
        <v>0.52500000000000002</v>
      </c>
      <c r="CO102" s="2781"/>
      <c r="CP102" s="142" t="s">
        <v>268</v>
      </c>
      <c r="CQ102" s="142" t="s">
        <v>201</v>
      </c>
      <c r="CR102" s="2781" t="e">
        <f>(BX102*CB102)+(CG102*CK102*CN102)</f>
        <v>#REF!</v>
      </c>
      <c r="CS102" s="2781"/>
      <c r="CT102" s="2781"/>
      <c r="CU102" s="142" t="s">
        <v>208</v>
      </c>
      <c r="CZ102" s="144" t="s">
        <v>389</v>
      </c>
      <c r="DD102" s="142" t="s">
        <v>201</v>
      </c>
      <c r="DE102" s="142" t="s">
        <v>226</v>
      </c>
      <c r="DF102" s="2781" t="e">
        <f>DG74</f>
        <v>#REF!</v>
      </c>
      <c r="DG102" s="2781"/>
      <c r="DH102" s="2781"/>
      <c r="DI102" s="142" t="s">
        <v>229</v>
      </c>
      <c r="DJ102" s="2781">
        <f>DR51</f>
        <v>0</v>
      </c>
      <c r="DK102" s="2781"/>
      <c r="DL102" s="143" t="s">
        <v>268</v>
      </c>
      <c r="DM102" s="143" t="s">
        <v>228</v>
      </c>
      <c r="DN102" s="143" t="s">
        <v>226</v>
      </c>
      <c r="DO102" s="2781">
        <f>DI72</f>
        <v>0</v>
      </c>
      <c r="DP102" s="2781"/>
      <c r="DQ102" s="2781"/>
      <c r="DR102" s="142" t="s">
        <v>229</v>
      </c>
      <c r="DS102" s="2781">
        <v>0.14499999999999999</v>
      </c>
      <c r="DT102" s="2781"/>
      <c r="DU102" s="142" t="s">
        <v>229</v>
      </c>
      <c r="DV102" s="2781">
        <v>0.52500000000000002</v>
      </c>
      <c r="DW102" s="2781"/>
      <c r="DX102" s="142" t="s">
        <v>268</v>
      </c>
      <c r="DY102" s="142" t="s">
        <v>201</v>
      </c>
      <c r="DZ102" s="2781" t="e">
        <f>(DF102*DJ102)+(DO102*DS102*DV102)</f>
        <v>#REF!</v>
      </c>
      <c r="EA102" s="2781"/>
      <c r="EB102" s="2781"/>
      <c r="EC102" s="142" t="s">
        <v>208</v>
      </c>
    </row>
    <row r="103" spans="2:133" s="134" customFormat="1" ht="7.5" hidden="1" customHeight="1">
      <c r="C103" s="135"/>
      <c r="D103" s="135"/>
      <c r="E103" s="135"/>
      <c r="G103" s="136"/>
      <c r="H103" s="136"/>
      <c r="I103" s="136"/>
      <c r="J103" s="136"/>
      <c r="AK103" s="135"/>
      <c r="AL103" s="135"/>
      <c r="AM103" s="135"/>
      <c r="AO103" s="136"/>
      <c r="AP103" s="136"/>
      <c r="AQ103" s="136"/>
      <c r="AR103" s="136"/>
      <c r="BS103" s="135"/>
      <c r="BT103" s="135"/>
      <c r="BU103" s="135"/>
      <c r="BW103" s="136"/>
      <c r="BX103" s="136"/>
      <c r="BY103" s="136"/>
      <c r="BZ103" s="136"/>
      <c r="DA103" s="135"/>
      <c r="DB103" s="135"/>
      <c r="DC103" s="135"/>
      <c r="DE103" s="136"/>
      <c r="DF103" s="136"/>
      <c r="DG103" s="136"/>
      <c r="DH103" s="136"/>
    </row>
    <row r="104" spans="2:133" hidden="1">
      <c r="B104" s="109" t="s">
        <v>356</v>
      </c>
      <c r="E104" s="119" t="s">
        <v>201</v>
      </c>
      <c r="F104" s="2781">
        <f>H76</f>
        <v>0</v>
      </c>
      <c r="G104" s="2781"/>
      <c r="H104" s="2781"/>
      <c r="I104" s="119" t="s">
        <v>229</v>
      </c>
      <c r="J104" s="2781">
        <v>7.0000000000000007E-2</v>
      </c>
      <c r="K104" s="2781"/>
      <c r="L104" s="119" t="s">
        <v>201</v>
      </c>
      <c r="M104" s="2781">
        <f>F104*J104</f>
        <v>0</v>
      </c>
      <c r="N104" s="2781"/>
      <c r="O104" s="2781"/>
      <c r="P104" s="109" t="s">
        <v>208</v>
      </c>
      <c r="Q104" s="120"/>
      <c r="R104" s="120"/>
      <c r="AJ104" s="109" t="s">
        <v>356</v>
      </c>
      <c r="AM104" s="119" t="s">
        <v>201</v>
      </c>
      <c r="AN104" s="2781">
        <f>AP76</f>
        <v>0</v>
      </c>
      <c r="AO104" s="2781"/>
      <c r="AP104" s="2781"/>
      <c r="AQ104" s="119" t="s">
        <v>229</v>
      </c>
      <c r="AR104" s="2781">
        <v>7.0000000000000007E-2</v>
      </c>
      <c r="AS104" s="2781"/>
      <c r="AT104" s="119" t="s">
        <v>201</v>
      </c>
      <c r="AU104" s="2781">
        <f>AN104*AR104</f>
        <v>0</v>
      </c>
      <c r="AV104" s="2781"/>
      <c r="AW104" s="2781"/>
      <c r="AX104" s="109" t="s">
        <v>208</v>
      </c>
      <c r="AY104" s="120"/>
      <c r="AZ104" s="120"/>
      <c r="BR104" s="109" t="s">
        <v>356</v>
      </c>
      <c r="BU104" s="119" t="s">
        <v>201</v>
      </c>
      <c r="BV104" s="2781">
        <f>BX76</f>
        <v>0</v>
      </c>
      <c r="BW104" s="2781"/>
      <c r="BX104" s="2781"/>
      <c r="BY104" s="119" t="s">
        <v>229</v>
      </c>
      <c r="BZ104" s="2781">
        <v>7.0000000000000007E-2</v>
      </c>
      <c r="CA104" s="2781"/>
      <c r="CB104" s="119" t="s">
        <v>201</v>
      </c>
      <c r="CC104" s="2781">
        <f>BV104*BZ104</f>
        <v>0</v>
      </c>
      <c r="CD104" s="2781"/>
      <c r="CE104" s="2781"/>
      <c r="CF104" s="109" t="s">
        <v>208</v>
      </c>
      <c r="CG104" s="120"/>
      <c r="CH104" s="120"/>
      <c r="CZ104" s="109" t="s">
        <v>356</v>
      </c>
      <c r="DC104" s="119" t="s">
        <v>201</v>
      </c>
      <c r="DD104" s="2781">
        <f>DF76</f>
        <v>0</v>
      </c>
      <c r="DE104" s="2781"/>
      <c r="DF104" s="2781"/>
      <c r="DG104" s="119" t="s">
        <v>229</v>
      </c>
      <c r="DH104" s="2781">
        <v>7.0000000000000007E-2</v>
      </c>
      <c r="DI104" s="2781"/>
      <c r="DJ104" s="119" t="s">
        <v>201</v>
      </c>
      <c r="DK104" s="2781">
        <f>DD104*DH104</f>
        <v>0</v>
      </c>
      <c r="DL104" s="2781"/>
      <c r="DM104" s="2781"/>
      <c r="DN104" s="109" t="s">
        <v>208</v>
      </c>
      <c r="DO104" s="120"/>
      <c r="DP104" s="120"/>
    </row>
    <row r="105" spans="2:133" s="134" customFormat="1" ht="7.5" customHeight="1">
      <c r="C105" s="135"/>
      <c r="D105" s="135"/>
      <c r="E105" s="135"/>
      <c r="G105" s="136"/>
      <c r="H105" s="136"/>
      <c r="I105" s="136"/>
      <c r="J105" s="136"/>
      <c r="AK105" s="135"/>
      <c r="AL105" s="135"/>
      <c r="AM105" s="135"/>
      <c r="AO105" s="136"/>
      <c r="AP105" s="136"/>
      <c r="AQ105" s="136"/>
      <c r="AR105" s="136"/>
      <c r="BS105" s="135"/>
      <c r="BT105" s="135"/>
      <c r="BU105" s="135"/>
      <c r="BW105" s="136"/>
      <c r="BX105" s="136"/>
      <c r="BY105" s="136"/>
      <c r="BZ105" s="136"/>
      <c r="DA105" s="135"/>
      <c r="DB105" s="135"/>
      <c r="DC105" s="135"/>
      <c r="DE105" s="136"/>
      <c r="DF105" s="136"/>
      <c r="DG105" s="136"/>
      <c r="DH105" s="136"/>
    </row>
    <row r="106" spans="2:133" hidden="1">
      <c r="B106" s="109" t="s">
        <v>388</v>
      </c>
      <c r="I106" s="119" t="s">
        <v>201</v>
      </c>
      <c r="J106" s="2781">
        <f>K72</f>
        <v>0</v>
      </c>
      <c r="K106" s="2781"/>
      <c r="L106" s="2781"/>
      <c r="M106" s="119" t="s">
        <v>229</v>
      </c>
      <c r="N106" s="2781">
        <v>7.1300000000000002E-2</v>
      </c>
      <c r="O106" s="2781"/>
      <c r="P106" s="2781"/>
      <c r="Q106" s="119" t="s">
        <v>201</v>
      </c>
      <c r="R106" s="2781">
        <f>J106*N106</f>
        <v>0</v>
      </c>
      <c r="S106" s="2781"/>
      <c r="T106" s="2781"/>
      <c r="U106" s="119" t="s">
        <v>208</v>
      </c>
      <c r="AJ106" s="109" t="s">
        <v>388</v>
      </c>
      <c r="AQ106" s="119" t="s">
        <v>201</v>
      </c>
      <c r="AR106" s="2781">
        <f>AS72</f>
        <v>0</v>
      </c>
      <c r="AS106" s="2781"/>
      <c r="AT106" s="2781"/>
      <c r="AU106" s="119" t="s">
        <v>229</v>
      </c>
      <c r="AV106" s="2781">
        <v>7.1300000000000002E-2</v>
      </c>
      <c r="AW106" s="2781"/>
      <c r="AX106" s="2781"/>
      <c r="AY106" s="119" t="s">
        <v>201</v>
      </c>
      <c r="AZ106" s="2781">
        <f>AR106*AV106</f>
        <v>0</v>
      </c>
      <c r="BA106" s="2781"/>
      <c r="BB106" s="2781"/>
      <c r="BC106" s="119" t="s">
        <v>208</v>
      </c>
      <c r="BR106" s="109" t="s">
        <v>388</v>
      </c>
      <c r="BY106" s="119" t="s">
        <v>201</v>
      </c>
      <c r="BZ106" s="2781">
        <f>CA72</f>
        <v>0</v>
      </c>
      <c r="CA106" s="2781"/>
      <c r="CB106" s="2781"/>
      <c r="CC106" s="119" t="s">
        <v>229</v>
      </c>
      <c r="CD106" s="2781">
        <v>7.1300000000000002E-2</v>
      </c>
      <c r="CE106" s="2781"/>
      <c r="CF106" s="2781"/>
      <c r="CG106" s="119" t="s">
        <v>201</v>
      </c>
      <c r="CH106" s="2781">
        <f>BZ106*CD106</f>
        <v>0</v>
      </c>
      <c r="CI106" s="2781"/>
      <c r="CJ106" s="2781"/>
      <c r="CK106" s="119" t="s">
        <v>208</v>
      </c>
      <c r="CZ106" s="109" t="s">
        <v>388</v>
      </c>
      <c r="DG106" s="119" t="s">
        <v>201</v>
      </c>
      <c r="DH106" s="2781">
        <f>DI72</f>
        <v>0</v>
      </c>
      <c r="DI106" s="2781"/>
      <c r="DJ106" s="2781"/>
      <c r="DK106" s="119" t="s">
        <v>229</v>
      </c>
      <c r="DL106" s="2781">
        <v>7.1300000000000002E-2</v>
      </c>
      <c r="DM106" s="2781"/>
      <c r="DN106" s="2781"/>
      <c r="DO106" s="119" t="s">
        <v>201</v>
      </c>
      <c r="DP106" s="2781">
        <f>DH106*DL106</f>
        <v>0</v>
      </c>
      <c r="DQ106" s="2781"/>
      <c r="DR106" s="2781"/>
      <c r="DS106" s="119" t="s">
        <v>208</v>
      </c>
    </row>
    <row r="109" spans="2:133" ht="24.95" hidden="1" customHeight="1">
      <c r="B109" s="2781" t="s">
        <v>375</v>
      </c>
      <c r="C109" s="2781"/>
      <c r="D109" s="2781"/>
      <c r="E109" s="2781"/>
      <c r="F109" s="2781"/>
      <c r="G109" s="2781"/>
      <c r="H109" s="2781"/>
      <c r="I109" s="2781"/>
      <c r="J109" s="2781"/>
      <c r="K109" s="2781"/>
      <c r="L109" s="2781"/>
      <c r="M109" s="2781"/>
      <c r="N109" s="2781"/>
      <c r="O109" s="2781"/>
      <c r="P109" s="2781"/>
      <c r="Q109" s="2781"/>
      <c r="R109" s="2781"/>
      <c r="S109" s="2781"/>
      <c r="T109" s="2781"/>
      <c r="U109" s="2781"/>
      <c r="V109" s="2781"/>
      <c r="W109" s="2781"/>
      <c r="X109" s="2781"/>
      <c r="Z109" s="2781"/>
      <c r="AA109" s="2781"/>
      <c r="AB109" s="2781"/>
      <c r="AC109" s="109" t="s">
        <v>214</v>
      </c>
    </row>
    <row r="110" spans="2:133" hidden="1">
      <c r="B110" s="2781" t="s">
        <v>441</v>
      </c>
      <c r="C110" s="2781"/>
      <c r="D110" s="2781"/>
      <c r="E110" s="2781"/>
      <c r="F110" s="2781"/>
      <c r="G110" s="2781"/>
      <c r="H110" s="2781"/>
      <c r="I110" s="2781"/>
      <c r="J110" s="2781"/>
      <c r="K110" s="2781"/>
      <c r="L110" s="2781"/>
      <c r="M110" s="2781"/>
      <c r="N110" s="2781"/>
      <c r="O110" s="2781"/>
      <c r="P110" s="2781"/>
      <c r="Q110" s="2781"/>
      <c r="R110" s="2781"/>
      <c r="S110" s="2781"/>
      <c r="T110" s="2781"/>
      <c r="U110" s="2781"/>
      <c r="V110" s="2781"/>
      <c r="W110" s="2781"/>
      <c r="X110" s="2781"/>
      <c r="Z110" s="2781"/>
      <c r="AA110" s="2781"/>
      <c r="AB110" s="2781"/>
    </row>
    <row r="111" spans="2:133" hidden="1">
      <c r="B111" s="353" t="s">
        <v>306</v>
      </c>
      <c r="Z111" s="2781"/>
      <c r="AA111" s="2781"/>
      <c r="AB111" s="2781"/>
    </row>
    <row r="112" spans="2:133" hidden="1">
      <c r="B112" s="353" t="s">
        <v>307</v>
      </c>
      <c r="Z112" s="2781"/>
      <c r="AA112" s="2781"/>
      <c r="AB112" s="2781"/>
    </row>
    <row r="113" spans="2:133">
      <c r="B113" s="353" t="s">
        <v>308</v>
      </c>
      <c r="Z113" s="2781" t="e">
        <f>O96</f>
        <v>#REF!</v>
      </c>
      <c r="AA113" s="2781"/>
      <c r="AB113" s="2781"/>
      <c r="AC113" s="109" t="s">
        <v>214</v>
      </c>
      <c r="AJ113" s="353" t="s">
        <v>308</v>
      </c>
      <c r="BH113" s="2781" t="e">
        <f>AW96</f>
        <v>#REF!</v>
      </c>
      <c r="BI113" s="2781"/>
      <c r="BJ113" s="2781"/>
      <c r="BK113" s="109" t="s">
        <v>214</v>
      </c>
      <c r="BR113" s="353" t="s">
        <v>308</v>
      </c>
      <c r="CP113" s="2781" t="e">
        <f>CE96</f>
        <v>#REF!</v>
      </c>
      <c r="CQ113" s="2781"/>
      <c r="CR113" s="2781"/>
      <c r="CS113" s="109" t="s">
        <v>214</v>
      </c>
      <c r="CZ113" s="353" t="s">
        <v>308</v>
      </c>
      <c r="DX113" s="2781" t="e">
        <f>DM96</f>
        <v>#REF!</v>
      </c>
      <c r="DY113" s="2781"/>
      <c r="DZ113" s="2781"/>
      <c r="EA113" s="109" t="s">
        <v>214</v>
      </c>
    </row>
    <row r="114" spans="2:133">
      <c r="B114" s="353" t="s">
        <v>309</v>
      </c>
      <c r="Z114" s="2781" t="e">
        <f>L98</f>
        <v>#REF!</v>
      </c>
      <c r="AA114" s="2781"/>
      <c r="AB114" s="2781"/>
      <c r="AC114" s="109" t="s">
        <v>214</v>
      </c>
      <c r="AJ114" s="353" t="s">
        <v>309</v>
      </c>
      <c r="BH114" s="2781" t="e">
        <f>AT98</f>
        <v>#REF!</v>
      </c>
      <c r="BI114" s="2781"/>
      <c r="BJ114" s="2781"/>
      <c r="BK114" s="109" t="s">
        <v>214</v>
      </c>
      <c r="BR114" s="353" t="s">
        <v>309</v>
      </c>
      <c r="CP114" s="2781" t="e">
        <f>CB98</f>
        <v>#REF!</v>
      </c>
      <c r="CQ114" s="2781"/>
      <c r="CR114" s="2781"/>
      <c r="CS114" s="109" t="s">
        <v>214</v>
      </c>
      <c r="CZ114" s="353" t="s">
        <v>309</v>
      </c>
      <c r="DX114" s="2781" t="e">
        <f>DJ98</f>
        <v>#REF!</v>
      </c>
      <c r="DY114" s="2781"/>
      <c r="DZ114" s="2781"/>
      <c r="EA114" s="109" t="s">
        <v>214</v>
      </c>
    </row>
    <row r="115" spans="2:133">
      <c r="B115" s="353" t="s">
        <v>310</v>
      </c>
      <c r="Z115" s="2781" t="e">
        <f>M92</f>
        <v>#REF!</v>
      </c>
      <c r="AA115" s="2781"/>
      <c r="AB115" s="2781"/>
      <c r="AC115" s="109" t="s">
        <v>214</v>
      </c>
      <c r="AJ115" s="353" t="s">
        <v>310</v>
      </c>
      <c r="BH115" s="2781" t="e">
        <f>AU92</f>
        <v>#REF!</v>
      </c>
      <c r="BI115" s="2781"/>
      <c r="BJ115" s="2781"/>
      <c r="BK115" s="109" t="s">
        <v>214</v>
      </c>
      <c r="BR115" s="353" t="s">
        <v>310</v>
      </c>
      <c r="CP115" s="2781" t="e">
        <f>CC92</f>
        <v>#REF!</v>
      </c>
      <c r="CQ115" s="2781"/>
      <c r="CR115" s="2781"/>
      <c r="CS115" s="109" t="s">
        <v>214</v>
      </c>
      <c r="CZ115" s="353" t="s">
        <v>310</v>
      </c>
      <c r="DX115" s="2781" t="e">
        <f>DK92</f>
        <v>#REF!</v>
      </c>
      <c r="DY115" s="2781"/>
      <c r="DZ115" s="2781"/>
      <c r="EA115" s="109" t="s">
        <v>214</v>
      </c>
    </row>
    <row r="116" spans="2:133" hidden="1">
      <c r="B116" s="2781" t="s">
        <v>376</v>
      </c>
      <c r="C116" s="2781"/>
      <c r="D116" s="2781"/>
      <c r="E116" s="2781"/>
      <c r="F116" s="2781"/>
      <c r="G116" s="2781"/>
      <c r="H116" s="2781"/>
      <c r="I116" s="2781"/>
      <c r="J116" s="2781"/>
      <c r="K116" s="2781"/>
      <c r="L116" s="2781"/>
      <c r="M116" s="2781"/>
      <c r="N116" s="2781"/>
      <c r="O116" s="2781"/>
      <c r="P116" s="2781"/>
      <c r="Q116" s="2781"/>
      <c r="R116" s="2781"/>
      <c r="S116" s="2781"/>
      <c r="T116" s="2781"/>
      <c r="U116" s="2781"/>
      <c r="V116" s="2781"/>
      <c r="W116" s="2781"/>
      <c r="X116" s="2781"/>
      <c r="Z116" s="2781"/>
      <c r="AA116" s="2781"/>
      <c r="AB116" s="2781"/>
      <c r="AJ116" s="2781" t="s">
        <v>376</v>
      </c>
      <c r="AK116" s="2781"/>
      <c r="AL116" s="2781"/>
      <c r="AM116" s="2781"/>
      <c r="AN116" s="2781"/>
      <c r="AO116" s="2781"/>
      <c r="AP116" s="2781"/>
      <c r="AQ116" s="2781"/>
      <c r="AR116" s="2781"/>
      <c r="AS116" s="2781"/>
      <c r="AT116" s="2781"/>
      <c r="AU116" s="2781"/>
      <c r="AV116" s="2781"/>
      <c r="AW116" s="2781"/>
      <c r="AX116" s="2781"/>
      <c r="AY116" s="2781"/>
      <c r="AZ116" s="2781"/>
      <c r="BA116" s="2781"/>
      <c r="BB116" s="2781"/>
      <c r="BC116" s="2781"/>
      <c r="BD116" s="2781"/>
      <c r="BE116" s="2781"/>
      <c r="BF116" s="2781"/>
      <c r="BH116" s="2781"/>
      <c r="BI116" s="2781"/>
      <c r="BJ116" s="2781"/>
      <c r="BR116" s="2781" t="s">
        <v>376</v>
      </c>
      <c r="BS116" s="2781"/>
      <c r="BT116" s="2781"/>
      <c r="BU116" s="2781"/>
      <c r="BV116" s="2781"/>
      <c r="BW116" s="2781"/>
      <c r="BX116" s="2781"/>
      <c r="BY116" s="2781"/>
      <c r="BZ116" s="2781"/>
      <c r="CA116" s="2781"/>
      <c r="CB116" s="2781"/>
      <c r="CC116" s="2781"/>
      <c r="CD116" s="2781"/>
      <c r="CE116" s="2781"/>
      <c r="CF116" s="2781"/>
      <c r="CG116" s="2781"/>
      <c r="CH116" s="2781"/>
      <c r="CI116" s="2781"/>
      <c r="CJ116" s="2781"/>
      <c r="CK116" s="2781"/>
      <c r="CL116" s="2781"/>
      <c r="CM116" s="2781"/>
      <c r="CN116" s="2781"/>
      <c r="CP116" s="2781"/>
      <c r="CQ116" s="2781"/>
      <c r="CR116" s="2781"/>
      <c r="CZ116" s="2781" t="s">
        <v>376</v>
      </c>
      <c r="DA116" s="2781"/>
      <c r="DB116" s="2781"/>
      <c r="DC116" s="2781"/>
      <c r="DD116" s="2781"/>
      <c r="DE116" s="2781"/>
      <c r="DF116" s="2781"/>
      <c r="DG116" s="2781"/>
      <c r="DH116" s="2781"/>
      <c r="DI116" s="2781"/>
      <c r="DJ116" s="2781"/>
      <c r="DK116" s="2781"/>
      <c r="DL116" s="2781"/>
      <c r="DM116" s="2781"/>
      <c r="DN116" s="2781"/>
      <c r="DO116" s="2781"/>
      <c r="DP116" s="2781"/>
      <c r="DQ116" s="2781"/>
      <c r="DR116" s="2781"/>
      <c r="DS116" s="2781"/>
      <c r="DT116" s="2781"/>
      <c r="DU116" s="2781"/>
      <c r="DV116" s="2781"/>
      <c r="DX116" s="2781"/>
      <c r="DY116" s="2781"/>
      <c r="DZ116" s="2781"/>
    </row>
    <row r="117" spans="2:133">
      <c r="B117" s="353" t="s">
        <v>311</v>
      </c>
      <c r="Z117" s="2781" t="e">
        <f>Q100</f>
        <v>#REF!</v>
      </c>
      <c r="AA117" s="2781"/>
      <c r="AB117" s="2781"/>
      <c r="AC117" s="109" t="s">
        <v>208</v>
      </c>
      <c r="AJ117" s="353" t="s">
        <v>311</v>
      </c>
      <c r="BH117" s="2781" t="e">
        <f>AY100</f>
        <v>#REF!</v>
      </c>
      <c r="BI117" s="2781"/>
      <c r="BJ117" s="2781"/>
      <c r="BK117" s="109" t="s">
        <v>208</v>
      </c>
      <c r="BR117" s="353" t="s">
        <v>311</v>
      </c>
      <c r="CP117" s="2781" t="e">
        <f>CG100</f>
        <v>#REF!</v>
      </c>
      <c r="CQ117" s="2781"/>
      <c r="CR117" s="2781"/>
      <c r="CS117" s="109" t="s">
        <v>208</v>
      </c>
      <c r="CZ117" s="353" t="s">
        <v>311</v>
      </c>
      <c r="DX117" s="2781" t="e">
        <f>DO100</f>
        <v>#REF!</v>
      </c>
      <c r="DY117" s="2781"/>
      <c r="DZ117" s="2781"/>
      <c r="EA117" s="109" t="s">
        <v>208</v>
      </c>
    </row>
    <row r="118" spans="2:133">
      <c r="B118" s="353" t="s">
        <v>312</v>
      </c>
      <c r="Z118" s="2781" t="e">
        <f>Q94</f>
        <v>#REF!</v>
      </c>
      <c r="AA118" s="2781"/>
      <c r="AB118" s="2781"/>
      <c r="AC118" s="119" t="s">
        <v>208</v>
      </c>
      <c r="AD118" s="119" t="s">
        <v>229</v>
      </c>
      <c r="AE118" s="119" t="s">
        <v>352</v>
      </c>
      <c r="AJ118" s="353" t="s">
        <v>312</v>
      </c>
      <c r="BH118" s="2781" t="e">
        <f>AY94</f>
        <v>#REF!</v>
      </c>
      <c r="BI118" s="2781"/>
      <c r="BJ118" s="2781"/>
      <c r="BK118" s="119" t="s">
        <v>208</v>
      </c>
      <c r="BL118" s="119" t="s">
        <v>229</v>
      </c>
      <c r="BM118" s="119" t="s">
        <v>352</v>
      </c>
      <c r="BR118" s="353" t="s">
        <v>312</v>
      </c>
      <c r="CP118" s="2781" t="e">
        <f>CG94</f>
        <v>#REF!</v>
      </c>
      <c r="CQ118" s="2781"/>
      <c r="CR118" s="2781"/>
      <c r="CS118" s="119" t="s">
        <v>208</v>
      </c>
      <c r="CT118" s="119" t="s">
        <v>229</v>
      </c>
      <c r="CU118" s="119" t="s">
        <v>352</v>
      </c>
      <c r="CZ118" s="353" t="s">
        <v>312</v>
      </c>
      <c r="DX118" s="2781" t="e">
        <f>DO94</f>
        <v>#REF!</v>
      </c>
      <c r="DY118" s="2781"/>
      <c r="DZ118" s="2781"/>
      <c r="EA118" s="119" t="s">
        <v>208</v>
      </c>
      <c r="EB118" s="119" t="s">
        <v>229</v>
      </c>
      <c r="EC118" s="119" t="s">
        <v>352</v>
      </c>
    </row>
    <row r="119" spans="2:133">
      <c r="B119" s="2781" t="s">
        <v>313</v>
      </c>
      <c r="C119" s="2781"/>
      <c r="D119" s="2781"/>
      <c r="E119" s="2781"/>
      <c r="F119" s="2781"/>
      <c r="G119" s="2781"/>
      <c r="H119" s="2781"/>
      <c r="I119" s="2781"/>
      <c r="J119" s="2781"/>
      <c r="K119" s="2781"/>
      <c r="L119" s="2781"/>
      <c r="M119" s="2781"/>
      <c r="N119" s="2781"/>
      <c r="O119" s="2781"/>
      <c r="P119" s="2781"/>
      <c r="Q119" s="2781"/>
      <c r="R119" s="2781"/>
      <c r="S119" s="2781"/>
      <c r="T119" s="2781"/>
      <c r="U119" s="2781"/>
      <c r="V119" s="2781"/>
      <c r="W119" s="2781"/>
      <c r="X119" s="2781"/>
      <c r="Z119" s="2781" t="e">
        <f>Q94</f>
        <v>#REF!</v>
      </c>
      <c r="AA119" s="2781"/>
      <c r="AB119" s="2781"/>
      <c r="AC119" s="109" t="s">
        <v>208</v>
      </c>
      <c r="AJ119" s="2781" t="s">
        <v>313</v>
      </c>
      <c r="AK119" s="2781"/>
      <c r="AL119" s="2781"/>
      <c r="AM119" s="2781"/>
      <c r="AN119" s="2781"/>
      <c r="AO119" s="2781"/>
      <c r="AP119" s="2781"/>
      <c r="AQ119" s="2781"/>
      <c r="AR119" s="2781"/>
      <c r="AS119" s="2781"/>
      <c r="AT119" s="2781"/>
      <c r="AU119" s="2781"/>
      <c r="AV119" s="2781"/>
      <c r="AW119" s="2781"/>
      <c r="AX119" s="2781"/>
      <c r="AY119" s="2781"/>
      <c r="AZ119" s="2781"/>
      <c r="BA119" s="2781"/>
      <c r="BB119" s="2781"/>
      <c r="BC119" s="2781"/>
      <c r="BD119" s="2781"/>
      <c r="BE119" s="2781"/>
      <c r="BF119" s="2781"/>
      <c r="BH119" s="2781" t="e">
        <f>AY94</f>
        <v>#REF!</v>
      </c>
      <c r="BI119" s="2781"/>
      <c r="BJ119" s="2781"/>
      <c r="BK119" s="109" t="s">
        <v>208</v>
      </c>
      <c r="BR119" s="2781" t="s">
        <v>313</v>
      </c>
      <c r="BS119" s="2781"/>
      <c r="BT119" s="2781"/>
      <c r="BU119" s="2781"/>
      <c r="BV119" s="2781"/>
      <c r="BW119" s="2781"/>
      <c r="BX119" s="2781"/>
      <c r="BY119" s="2781"/>
      <c r="BZ119" s="2781"/>
      <c r="CA119" s="2781"/>
      <c r="CB119" s="2781"/>
      <c r="CC119" s="2781"/>
      <c r="CD119" s="2781"/>
      <c r="CE119" s="2781"/>
      <c r="CF119" s="2781"/>
      <c r="CG119" s="2781"/>
      <c r="CH119" s="2781"/>
      <c r="CI119" s="2781"/>
      <c r="CJ119" s="2781"/>
      <c r="CK119" s="2781"/>
      <c r="CL119" s="2781"/>
      <c r="CM119" s="2781"/>
      <c r="CN119" s="2781"/>
      <c r="CP119" s="2781" t="e">
        <f>CG94</f>
        <v>#REF!</v>
      </c>
      <c r="CQ119" s="2781"/>
      <c r="CR119" s="2781"/>
      <c r="CS119" s="109" t="s">
        <v>208</v>
      </c>
      <c r="CZ119" s="2781" t="s">
        <v>313</v>
      </c>
      <c r="DA119" s="2781"/>
      <c r="DB119" s="2781"/>
      <c r="DC119" s="2781"/>
      <c r="DD119" s="2781"/>
      <c r="DE119" s="2781"/>
      <c r="DF119" s="2781"/>
      <c r="DG119" s="2781"/>
      <c r="DH119" s="2781"/>
      <c r="DI119" s="2781"/>
      <c r="DJ119" s="2781"/>
      <c r="DK119" s="2781"/>
      <c r="DL119" s="2781"/>
      <c r="DM119" s="2781"/>
      <c r="DN119" s="2781"/>
      <c r="DO119" s="2781"/>
      <c r="DP119" s="2781"/>
      <c r="DQ119" s="2781"/>
      <c r="DR119" s="2781"/>
      <c r="DS119" s="2781"/>
      <c r="DT119" s="2781"/>
      <c r="DU119" s="2781"/>
      <c r="DV119" s="2781"/>
      <c r="DX119" s="2781" t="e">
        <f>DO94</f>
        <v>#REF!</v>
      </c>
      <c r="DY119" s="2781"/>
      <c r="DZ119" s="2781"/>
      <c r="EA119" s="109" t="s">
        <v>208</v>
      </c>
    </row>
    <row r="120" spans="2:133">
      <c r="B120" s="353" t="s">
        <v>314</v>
      </c>
      <c r="Z120" s="2781" t="e">
        <f>Q94</f>
        <v>#REF!</v>
      </c>
      <c r="AA120" s="2781"/>
      <c r="AB120" s="2781"/>
      <c r="AC120" s="119" t="s">
        <v>208</v>
      </c>
      <c r="AD120" s="119" t="s">
        <v>229</v>
      </c>
      <c r="AE120" s="119" t="s">
        <v>352</v>
      </c>
      <c r="AJ120" s="353" t="s">
        <v>314</v>
      </c>
      <c r="BH120" s="2781" t="e">
        <f>AY94</f>
        <v>#REF!</v>
      </c>
      <c r="BI120" s="2781"/>
      <c r="BJ120" s="2781"/>
      <c r="BK120" s="119" t="s">
        <v>208</v>
      </c>
      <c r="BL120" s="119" t="s">
        <v>229</v>
      </c>
      <c r="BM120" s="119" t="s">
        <v>352</v>
      </c>
      <c r="BR120" s="353" t="s">
        <v>314</v>
      </c>
      <c r="CP120" s="2781" t="e">
        <f>CG94</f>
        <v>#REF!</v>
      </c>
      <c r="CQ120" s="2781"/>
      <c r="CR120" s="2781"/>
      <c r="CS120" s="119" t="s">
        <v>208</v>
      </c>
      <c r="CT120" s="119" t="s">
        <v>229</v>
      </c>
      <c r="CU120" s="119" t="s">
        <v>352</v>
      </c>
      <c r="CZ120" s="353" t="s">
        <v>314</v>
      </c>
      <c r="DX120" s="2781" t="e">
        <f>DO94</f>
        <v>#REF!</v>
      </c>
      <c r="DY120" s="2781"/>
      <c r="DZ120" s="2781"/>
      <c r="EA120" s="119" t="s">
        <v>208</v>
      </c>
      <c r="EB120" s="119" t="s">
        <v>229</v>
      </c>
      <c r="EC120" s="119" t="s">
        <v>352</v>
      </c>
    </row>
    <row r="121" spans="2:133" hidden="1">
      <c r="B121" s="353" t="s">
        <v>454</v>
      </c>
      <c r="Z121" s="2781"/>
      <c r="AA121" s="2781"/>
      <c r="AB121" s="2781"/>
    </row>
    <row r="122" spans="2:133" hidden="1">
      <c r="B122" s="353" t="s">
        <v>379</v>
      </c>
      <c r="Z122" s="2781"/>
      <c r="AA122" s="2781"/>
      <c r="AB122" s="2781"/>
    </row>
    <row r="136" spans="2:137" ht="19.5" hidden="1">
      <c r="C136" s="140" t="s">
        <v>357</v>
      </c>
      <c r="AK136" s="140" t="s">
        <v>357</v>
      </c>
      <c r="BS136" s="140" t="s">
        <v>357</v>
      </c>
      <c r="DA136" s="140" t="s">
        <v>357</v>
      </c>
    </row>
    <row r="137" spans="2:137" hidden="1"/>
    <row r="138" spans="2:137" ht="12.75" hidden="1" customHeight="1">
      <c r="F138" s="2781" t="s">
        <v>358</v>
      </c>
      <c r="G138" s="2781"/>
      <c r="H138" s="2781"/>
      <c r="I138" s="2781"/>
      <c r="J138" s="2781"/>
      <c r="K138" s="2781"/>
      <c r="L138" s="2781"/>
      <c r="M138" s="2781"/>
      <c r="N138" s="2781"/>
      <c r="O138" s="2781"/>
      <c r="P138" s="2781"/>
      <c r="Q138" s="2781"/>
      <c r="R138" s="2781"/>
      <c r="S138" s="2781"/>
      <c r="T138" s="2781"/>
      <c r="U138" s="2781" t="s">
        <v>359</v>
      </c>
      <c r="V138" s="2781"/>
      <c r="W138" s="2781"/>
      <c r="X138" s="2781"/>
      <c r="Y138" s="2781"/>
      <c r="Z138" s="2781"/>
      <c r="AA138" s="2781" t="s">
        <v>360</v>
      </c>
      <c r="AB138" s="2781"/>
      <c r="AC138" s="2781"/>
      <c r="AD138" s="2781"/>
      <c r="AE138" s="2781"/>
      <c r="AF138" s="2781"/>
      <c r="AG138" s="2781"/>
      <c r="AH138" s="2781"/>
      <c r="AI138" s="2781"/>
      <c r="AN138" s="2781" t="s">
        <v>358</v>
      </c>
      <c r="AO138" s="2781"/>
      <c r="AP138" s="2781"/>
      <c r="AQ138" s="2781"/>
      <c r="AR138" s="2781"/>
      <c r="AS138" s="2781"/>
      <c r="AT138" s="2781"/>
      <c r="AU138" s="2781"/>
      <c r="AV138" s="2781"/>
      <c r="AW138" s="2781"/>
      <c r="AX138" s="2781"/>
      <c r="AY138" s="2781"/>
      <c r="AZ138" s="2781"/>
      <c r="BA138" s="2781"/>
      <c r="BB138" s="2781"/>
      <c r="BC138" s="2781" t="s">
        <v>359</v>
      </c>
      <c r="BD138" s="2781"/>
      <c r="BE138" s="2781"/>
      <c r="BF138" s="2781"/>
      <c r="BG138" s="2781"/>
      <c r="BH138" s="2781"/>
      <c r="BI138" s="2781" t="s">
        <v>360</v>
      </c>
      <c r="BJ138" s="2781"/>
      <c r="BK138" s="2781"/>
      <c r="BL138" s="2781"/>
      <c r="BM138" s="2781"/>
      <c r="BN138" s="2781"/>
      <c r="BO138" s="2781"/>
      <c r="BP138" s="2781"/>
      <c r="BQ138" s="2781"/>
      <c r="BV138" s="2781" t="s">
        <v>358</v>
      </c>
      <c r="BW138" s="2781"/>
      <c r="BX138" s="2781"/>
      <c r="BY138" s="2781"/>
      <c r="BZ138" s="2781"/>
      <c r="CA138" s="2781"/>
      <c r="CB138" s="2781"/>
      <c r="CC138" s="2781"/>
      <c r="CD138" s="2781"/>
      <c r="CE138" s="2781"/>
      <c r="CF138" s="2781"/>
      <c r="CG138" s="2781"/>
      <c r="CH138" s="2781"/>
      <c r="CI138" s="2781"/>
      <c r="CJ138" s="2781"/>
      <c r="CK138" s="2781" t="s">
        <v>359</v>
      </c>
      <c r="CL138" s="2781"/>
      <c r="CM138" s="2781"/>
      <c r="CN138" s="2781"/>
      <c r="CO138" s="2781"/>
      <c r="CP138" s="2781"/>
      <c r="CQ138" s="2781" t="s">
        <v>360</v>
      </c>
      <c r="CR138" s="2781"/>
      <c r="CS138" s="2781"/>
      <c r="CT138" s="2781"/>
      <c r="CU138" s="2781"/>
      <c r="CV138" s="2781"/>
      <c r="CW138" s="2781"/>
      <c r="CX138" s="2781"/>
      <c r="CY138" s="2781"/>
      <c r="DD138" s="2781" t="s">
        <v>358</v>
      </c>
      <c r="DE138" s="2781"/>
      <c r="DF138" s="2781"/>
      <c r="DG138" s="2781"/>
      <c r="DH138" s="2781"/>
      <c r="DI138" s="2781"/>
      <c r="DJ138" s="2781"/>
      <c r="DK138" s="2781"/>
      <c r="DL138" s="2781"/>
      <c r="DM138" s="2781"/>
      <c r="DN138" s="2781"/>
      <c r="DO138" s="2781"/>
      <c r="DP138" s="2781"/>
      <c r="DQ138" s="2781"/>
      <c r="DR138" s="2781"/>
      <c r="DS138" s="2781" t="s">
        <v>359</v>
      </c>
      <c r="DT138" s="2781"/>
      <c r="DU138" s="2781"/>
      <c r="DV138" s="2781"/>
      <c r="DW138" s="2781"/>
      <c r="DX138" s="2781"/>
      <c r="DY138" s="2781" t="s">
        <v>360</v>
      </c>
      <c r="DZ138" s="2781"/>
      <c r="EA138" s="2781"/>
      <c r="EB138" s="2781"/>
      <c r="EC138" s="2781"/>
      <c r="ED138" s="2781"/>
      <c r="EE138" s="2781"/>
      <c r="EF138" s="2781"/>
      <c r="EG138" s="2781"/>
    </row>
    <row r="139" spans="2:137" s="141" customFormat="1" ht="12.75" hidden="1" customHeight="1">
      <c r="B139" s="2781" t="s">
        <v>361</v>
      </c>
      <c r="C139" s="2781"/>
      <c r="D139" s="2781"/>
      <c r="E139" s="2781"/>
      <c r="F139" s="2781" t="s">
        <v>362</v>
      </c>
      <c r="G139" s="2781"/>
      <c r="H139" s="2781"/>
      <c r="I139" s="2781"/>
      <c r="J139" s="2781"/>
      <c r="K139" s="2781"/>
      <c r="L139" s="2781" t="s">
        <v>363</v>
      </c>
      <c r="M139" s="2781"/>
      <c r="N139" s="2781"/>
      <c r="O139" s="2781" t="s">
        <v>272</v>
      </c>
      <c r="P139" s="2781"/>
      <c r="Q139" s="2781"/>
      <c r="R139" s="2781" t="s">
        <v>364</v>
      </c>
      <c r="S139" s="2781"/>
      <c r="T139" s="2781"/>
      <c r="U139" s="2781" t="s">
        <v>365</v>
      </c>
      <c r="V139" s="2781"/>
      <c r="W139" s="2781"/>
      <c r="X139" s="2781"/>
      <c r="Y139" s="2781"/>
      <c r="Z139" s="2781"/>
      <c r="AA139" s="2781" t="s">
        <v>366</v>
      </c>
      <c r="AB139" s="2781"/>
      <c r="AC139" s="2781"/>
      <c r="AD139" s="2781" t="s">
        <v>272</v>
      </c>
      <c r="AE139" s="2781"/>
      <c r="AF139" s="2781"/>
      <c r="AG139" s="2781" t="s">
        <v>367</v>
      </c>
      <c r="AH139" s="2781"/>
      <c r="AI139" s="2781"/>
      <c r="AJ139" s="2781" t="s">
        <v>361</v>
      </c>
      <c r="AK139" s="2781"/>
      <c r="AL139" s="2781"/>
      <c r="AM139" s="2781"/>
      <c r="AN139" s="2781" t="s">
        <v>362</v>
      </c>
      <c r="AO139" s="2781"/>
      <c r="AP139" s="2781"/>
      <c r="AQ139" s="2781"/>
      <c r="AR139" s="2781"/>
      <c r="AS139" s="2781"/>
      <c r="AT139" s="2781" t="s">
        <v>363</v>
      </c>
      <c r="AU139" s="2781"/>
      <c r="AV139" s="2781"/>
      <c r="AW139" s="2781" t="s">
        <v>272</v>
      </c>
      <c r="AX139" s="2781"/>
      <c r="AY139" s="2781"/>
      <c r="AZ139" s="2781" t="s">
        <v>364</v>
      </c>
      <c r="BA139" s="2781"/>
      <c r="BB139" s="2781"/>
      <c r="BC139" s="2781" t="s">
        <v>365</v>
      </c>
      <c r="BD139" s="2781"/>
      <c r="BE139" s="2781"/>
      <c r="BF139" s="2781"/>
      <c r="BG139" s="2781"/>
      <c r="BH139" s="2781"/>
      <c r="BI139" s="2781" t="s">
        <v>366</v>
      </c>
      <c r="BJ139" s="2781"/>
      <c r="BK139" s="2781"/>
      <c r="BL139" s="2781" t="s">
        <v>272</v>
      </c>
      <c r="BM139" s="2781"/>
      <c r="BN139" s="2781"/>
      <c r="BO139" s="2781" t="s">
        <v>367</v>
      </c>
      <c r="BP139" s="2781"/>
      <c r="BQ139" s="2781"/>
      <c r="BR139" s="2781" t="s">
        <v>361</v>
      </c>
      <c r="BS139" s="2781"/>
      <c r="BT139" s="2781"/>
      <c r="BU139" s="2781"/>
      <c r="BV139" s="2781" t="s">
        <v>362</v>
      </c>
      <c r="BW139" s="2781"/>
      <c r="BX139" s="2781"/>
      <c r="BY139" s="2781"/>
      <c r="BZ139" s="2781"/>
      <c r="CA139" s="2781"/>
      <c r="CB139" s="2781" t="s">
        <v>363</v>
      </c>
      <c r="CC139" s="2781"/>
      <c r="CD139" s="2781"/>
      <c r="CE139" s="2781" t="s">
        <v>272</v>
      </c>
      <c r="CF139" s="2781"/>
      <c r="CG139" s="2781"/>
      <c r="CH139" s="2781" t="s">
        <v>364</v>
      </c>
      <c r="CI139" s="2781"/>
      <c r="CJ139" s="2781"/>
      <c r="CK139" s="2781" t="s">
        <v>365</v>
      </c>
      <c r="CL139" s="2781"/>
      <c r="CM139" s="2781"/>
      <c r="CN139" s="2781"/>
      <c r="CO139" s="2781"/>
      <c r="CP139" s="2781"/>
      <c r="CQ139" s="2781" t="s">
        <v>366</v>
      </c>
      <c r="CR139" s="2781"/>
      <c r="CS139" s="2781"/>
      <c r="CT139" s="2781" t="s">
        <v>272</v>
      </c>
      <c r="CU139" s="2781"/>
      <c r="CV139" s="2781"/>
      <c r="CW139" s="2781" t="s">
        <v>367</v>
      </c>
      <c r="CX139" s="2781"/>
      <c r="CY139" s="2781"/>
      <c r="CZ139" s="2781" t="s">
        <v>361</v>
      </c>
      <c r="DA139" s="2781"/>
      <c r="DB139" s="2781"/>
      <c r="DC139" s="2781"/>
      <c r="DD139" s="2781" t="s">
        <v>362</v>
      </c>
      <c r="DE139" s="2781"/>
      <c r="DF139" s="2781"/>
      <c r="DG139" s="2781"/>
      <c r="DH139" s="2781"/>
      <c r="DI139" s="2781"/>
      <c r="DJ139" s="2781" t="s">
        <v>363</v>
      </c>
      <c r="DK139" s="2781"/>
      <c r="DL139" s="2781"/>
      <c r="DM139" s="2781" t="s">
        <v>272</v>
      </c>
      <c r="DN139" s="2781"/>
      <c r="DO139" s="2781"/>
      <c r="DP139" s="2781" t="s">
        <v>364</v>
      </c>
      <c r="DQ139" s="2781"/>
      <c r="DR139" s="2781"/>
      <c r="DS139" s="2781" t="s">
        <v>365</v>
      </c>
      <c r="DT139" s="2781"/>
      <c r="DU139" s="2781"/>
      <c r="DV139" s="2781"/>
      <c r="DW139" s="2781"/>
      <c r="DX139" s="2781"/>
      <c r="DY139" s="2781" t="s">
        <v>366</v>
      </c>
      <c r="DZ139" s="2781"/>
      <c r="EA139" s="2781"/>
      <c r="EB139" s="2781" t="s">
        <v>272</v>
      </c>
      <c r="EC139" s="2781"/>
      <c r="ED139" s="2781"/>
      <c r="EE139" s="2781" t="s">
        <v>367</v>
      </c>
      <c r="EF139" s="2781"/>
      <c r="EG139" s="2781"/>
    </row>
    <row r="140" spans="2:137" s="141" customFormat="1" ht="12.75" hidden="1" customHeight="1">
      <c r="B140" s="2781"/>
      <c r="C140" s="2781"/>
      <c r="D140" s="2781"/>
      <c r="E140" s="2781"/>
      <c r="F140" s="2781" t="s">
        <v>368</v>
      </c>
      <c r="G140" s="2781"/>
      <c r="H140" s="2781"/>
      <c r="I140" s="2781" t="s">
        <v>369</v>
      </c>
      <c r="J140" s="2781"/>
      <c r="K140" s="2781"/>
      <c r="L140" s="2781"/>
      <c r="M140" s="2781"/>
      <c r="N140" s="2781"/>
      <c r="O140" s="2781"/>
      <c r="P140" s="2781"/>
      <c r="Q140" s="2781"/>
      <c r="R140" s="2781"/>
      <c r="S140" s="2781"/>
      <c r="T140" s="2781"/>
      <c r="U140" s="2781">
        <v>45</v>
      </c>
      <c r="V140" s="2781"/>
      <c r="W140" s="2781"/>
      <c r="X140" s="2781">
        <v>30</v>
      </c>
      <c r="Y140" s="2781"/>
      <c r="Z140" s="2781"/>
      <c r="AA140" s="2781"/>
      <c r="AB140" s="2781"/>
      <c r="AC140" s="2781"/>
      <c r="AD140" s="2781"/>
      <c r="AE140" s="2781"/>
      <c r="AF140" s="2781"/>
      <c r="AG140" s="2781"/>
      <c r="AH140" s="2781"/>
      <c r="AI140" s="2781"/>
      <c r="AJ140" s="2781"/>
      <c r="AK140" s="2781"/>
      <c r="AL140" s="2781"/>
      <c r="AM140" s="2781"/>
      <c r="AN140" s="2781" t="s">
        <v>368</v>
      </c>
      <c r="AO140" s="2781"/>
      <c r="AP140" s="2781"/>
      <c r="AQ140" s="2781" t="s">
        <v>369</v>
      </c>
      <c r="AR140" s="2781"/>
      <c r="AS140" s="2781"/>
      <c r="AT140" s="2781"/>
      <c r="AU140" s="2781"/>
      <c r="AV140" s="2781"/>
      <c r="AW140" s="2781"/>
      <c r="AX140" s="2781"/>
      <c r="AY140" s="2781"/>
      <c r="AZ140" s="2781"/>
      <c r="BA140" s="2781"/>
      <c r="BB140" s="2781"/>
      <c r="BC140" s="2781">
        <v>45</v>
      </c>
      <c r="BD140" s="2781"/>
      <c r="BE140" s="2781"/>
      <c r="BF140" s="2781">
        <v>30</v>
      </c>
      <c r="BG140" s="2781"/>
      <c r="BH140" s="2781"/>
      <c r="BI140" s="2781"/>
      <c r="BJ140" s="2781"/>
      <c r="BK140" s="2781"/>
      <c r="BL140" s="2781"/>
      <c r="BM140" s="2781"/>
      <c r="BN140" s="2781"/>
      <c r="BO140" s="2781"/>
      <c r="BP140" s="2781"/>
      <c r="BQ140" s="2781"/>
      <c r="BR140" s="2781"/>
      <c r="BS140" s="2781"/>
      <c r="BT140" s="2781"/>
      <c r="BU140" s="2781"/>
      <c r="BV140" s="2781" t="s">
        <v>368</v>
      </c>
      <c r="BW140" s="2781"/>
      <c r="BX140" s="2781"/>
      <c r="BY140" s="2781" t="s">
        <v>369</v>
      </c>
      <c r="BZ140" s="2781"/>
      <c r="CA140" s="2781"/>
      <c r="CB140" s="2781"/>
      <c r="CC140" s="2781"/>
      <c r="CD140" s="2781"/>
      <c r="CE140" s="2781"/>
      <c r="CF140" s="2781"/>
      <c r="CG140" s="2781"/>
      <c r="CH140" s="2781"/>
      <c r="CI140" s="2781"/>
      <c r="CJ140" s="2781"/>
      <c r="CK140" s="2781">
        <v>45</v>
      </c>
      <c r="CL140" s="2781"/>
      <c r="CM140" s="2781"/>
      <c r="CN140" s="2781">
        <v>30</v>
      </c>
      <c r="CO140" s="2781"/>
      <c r="CP140" s="2781"/>
      <c r="CQ140" s="2781"/>
      <c r="CR140" s="2781"/>
      <c r="CS140" s="2781"/>
      <c r="CT140" s="2781"/>
      <c r="CU140" s="2781"/>
      <c r="CV140" s="2781"/>
      <c r="CW140" s="2781"/>
      <c r="CX140" s="2781"/>
      <c r="CY140" s="2781"/>
      <c r="CZ140" s="2781"/>
      <c r="DA140" s="2781"/>
      <c r="DB140" s="2781"/>
      <c r="DC140" s="2781"/>
      <c r="DD140" s="2781" t="s">
        <v>368</v>
      </c>
      <c r="DE140" s="2781"/>
      <c r="DF140" s="2781"/>
      <c r="DG140" s="2781" t="s">
        <v>369</v>
      </c>
      <c r="DH140" s="2781"/>
      <c r="DI140" s="2781"/>
      <c r="DJ140" s="2781"/>
      <c r="DK140" s="2781"/>
      <c r="DL140" s="2781"/>
      <c r="DM140" s="2781"/>
      <c r="DN140" s="2781"/>
      <c r="DO140" s="2781"/>
      <c r="DP140" s="2781"/>
      <c r="DQ140" s="2781"/>
      <c r="DR140" s="2781"/>
      <c r="DS140" s="2781">
        <v>45</v>
      </c>
      <c r="DT140" s="2781"/>
      <c r="DU140" s="2781"/>
      <c r="DV140" s="2781">
        <v>30</v>
      </c>
      <c r="DW140" s="2781"/>
      <c r="DX140" s="2781"/>
      <c r="DY140" s="2781"/>
      <c r="DZ140" s="2781"/>
      <c r="EA140" s="2781"/>
      <c r="EB140" s="2781"/>
      <c r="EC140" s="2781"/>
      <c r="ED140" s="2781"/>
      <c r="EE140" s="2781"/>
      <c r="EF140" s="2781"/>
      <c r="EG140" s="2781"/>
    </row>
    <row r="141" spans="2:137" ht="12.75" hidden="1" customHeight="1">
      <c r="B141" s="2781"/>
      <c r="C141" s="2781"/>
      <c r="D141" s="2781"/>
      <c r="E141" s="2781"/>
      <c r="F141" s="2781"/>
      <c r="G141" s="2781"/>
      <c r="H141" s="2781"/>
      <c r="I141" s="2781"/>
      <c r="J141" s="2781"/>
      <c r="K141" s="2781"/>
      <c r="L141" s="2781"/>
      <c r="M141" s="2781"/>
      <c r="N141" s="2781"/>
      <c r="O141" s="2781"/>
      <c r="P141" s="2781"/>
      <c r="Q141" s="2781"/>
      <c r="R141" s="2781"/>
      <c r="S141" s="2781"/>
      <c r="T141" s="2781"/>
      <c r="U141" s="2781"/>
      <c r="V141" s="2781"/>
      <c r="W141" s="2781"/>
      <c r="X141" s="2781"/>
      <c r="Y141" s="2781"/>
      <c r="Z141" s="2781"/>
      <c r="AA141" s="2781"/>
      <c r="AB141" s="2781"/>
      <c r="AC141" s="2781"/>
      <c r="AD141" s="2781"/>
      <c r="AE141" s="2781"/>
      <c r="AF141" s="2781"/>
      <c r="AG141" s="2781"/>
      <c r="AH141" s="2781"/>
      <c r="AI141" s="2781"/>
      <c r="AJ141" s="2781"/>
      <c r="AK141" s="2781"/>
      <c r="AL141" s="2781"/>
      <c r="AM141" s="2781"/>
      <c r="AN141" s="2781"/>
      <c r="AO141" s="2781"/>
      <c r="AP141" s="2781"/>
      <c r="AQ141" s="2781"/>
      <c r="AR141" s="2781"/>
      <c r="AS141" s="2781"/>
      <c r="AT141" s="2781"/>
      <c r="AU141" s="2781"/>
      <c r="AV141" s="2781"/>
      <c r="AW141" s="2781"/>
      <c r="AX141" s="2781"/>
      <c r="AY141" s="2781"/>
      <c r="AZ141" s="2781"/>
      <c r="BA141" s="2781"/>
      <c r="BB141" s="2781"/>
      <c r="BC141" s="2781"/>
      <c r="BD141" s="2781"/>
      <c r="BE141" s="2781"/>
      <c r="BF141" s="2781"/>
      <c r="BG141" s="2781"/>
      <c r="BH141" s="2781"/>
      <c r="BI141" s="2781"/>
      <c r="BJ141" s="2781"/>
      <c r="BK141" s="2781"/>
      <c r="BL141" s="2781"/>
      <c r="BM141" s="2781"/>
      <c r="BN141" s="2781"/>
      <c r="BO141" s="2781"/>
      <c r="BP141" s="2781"/>
      <c r="BQ141" s="2781"/>
      <c r="BR141" s="2781"/>
      <c r="BS141" s="2781"/>
      <c r="BT141" s="2781"/>
      <c r="BU141" s="2781"/>
      <c r="BV141" s="2781"/>
      <c r="BW141" s="2781"/>
      <c r="BX141" s="2781"/>
      <c r="BY141" s="2781"/>
      <c r="BZ141" s="2781"/>
      <c r="CA141" s="2781"/>
      <c r="CB141" s="2781"/>
      <c r="CC141" s="2781"/>
      <c r="CD141" s="2781"/>
      <c r="CE141" s="2781"/>
      <c r="CF141" s="2781"/>
      <c r="CG141" s="2781"/>
      <c r="CH141" s="2781"/>
      <c r="CI141" s="2781"/>
      <c r="CJ141" s="2781"/>
      <c r="CK141" s="2781"/>
      <c r="CL141" s="2781"/>
      <c r="CM141" s="2781"/>
      <c r="CN141" s="2781"/>
      <c r="CO141" s="2781"/>
      <c r="CP141" s="2781"/>
      <c r="CQ141" s="2781"/>
      <c r="CR141" s="2781"/>
      <c r="CS141" s="2781"/>
      <c r="CT141" s="2781"/>
      <c r="CU141" s="2781"/>
      <c r="CV141" s="2781"/>
      <c r="CW141" s="2781"/>
      <c r="CX141" s="2781"/>
      <c r="CY141" s="2781"/>
      <c r="CZ141" s="2781"/>
      <c r="DA141" s="2781"/>
      <c r="DB141" s="2781"/>
      <c r="DC141" s="2781"/>
      <c r="DD141" s="2781"/>
      <c r="DE141" s="2781"/>
      <c r="DF141" s="2781"/>
      <c r="DG141" s="2781"/>
      <c r="DH141" s="2781"/>
      <c r="DI141" s="2781"/>
      <c r="DJ141" s="2781"/>
      <c r="DK141" s="2781"/>
      <c r="DL141" s="2781"/>
      <c r="DM141" s="2781"/>
      <c r="DN141" s="2781"/>
      <c r="DO141" s="2781"/>
      <c r="DP141" s="2781"/>
      <c r="DQ141" s="2781"/>
      <c r="DR141" s="2781"/>
      <c r="DS141" s="2781"/>
      <c r="DT141" s="2781"/>
      <c r="DU141" s="2781"/>
      <c r="DV141" s="2781"/>
      <c r="DW141" s="2781"/>
      <c r="DX141" s="2781"/>
      <c r="DY141" s="2781"/>
      <c r="DZ141" s="2781"/>
      <c r="EA141" s="2781"/>
      <c r="EB141" s="2781"/>
      <c r="EC141" s="2781"/>
      <c r="ED141" s="2781"/>
      <c r="EE141" s="2781"/>
      <c r="EF141" s="2781"/>
      <c r="EG141" s="2781"/>
    </row>
    <row r="142" spans="2:137" ht="12.75" hidden="1" customHeight="1">
      <c r="B142" s="2781"/>
      <c r="C142" s="2781"/>
      <c r="D142" s="2781"/>
      <c r="E142" s="2781"/>
      <c r="F142" s="2781"/>
      <c r="G142" s="2781"/>
      <c r="H142" s="2781"/>
      <c r="I142" s="2781"/>
      <c r="J142" s="2781"/>
      <c r="K142" s="2781"/>
      <c r="L142" s="2781"/>
      <c r="M142" s="2781"/>
      <c r="N142" s="2781"/>
      <c r="O142" s="2781"/>
      <c r="P142" s="2781"/>
      <c r="Q142" s="2781"/>
      <c r="R142" s="2781"/>
      <c r="S142" s="2781"/>
      <c r="T142" s="2781"/>
      <c r="U142" s="2781"/>
      <c r="V142" s="2781"/>
      <c r="W142" s="2781"/>
      <c r="X142" s="2781"/>
      <c r="Y142" s="2781"/>
      <c r="Z142" s="2781"/>
      <c r="AA142" s="2781"/>
      <c r="AB142" s="2781"/>
      <c r="AC142" s="2781"/>
      <c r="AD142" s="2781"/>
      <c r="AE142" s="2781"/>
      <c r="AF142" s="2781"/>
      <c r="AG142" s="2781"/>
      <c r="AH142" s="2781"/>
      <c r="AI142" s="2781"/>
      <c r="AJ142" s="2781"/>
      <c r="AK142" s="2781"/>
      <c r="AL142" s="2781"/>
      <c r="AM142" s="2781"/>
      <c r="AN142" s="2781"/>
      <c r="AO142" s="2781"/>
      <c r="AP142" s="2781"/>
      <c r="AQ142" s="2781"/>
      <c r="AR142" s="2781"/>
      <c r="AS142" s="2781"/>
      <c r="AT142" s="2781"/>
      <c r="AU142" s="2781"/>
      <c r="AV142" s="2781"/>
      <c r="AW142" s="2781"/>
      <c r="AX142" s="2781"/>
      <c r="AY142" s="2781"/>
      <c r="AZ142" s="2781"/>
      <c r="BA142" s="2781"/>
      <c r="BB142" s="2781"/>
      <c r="BC142" s="2781"/>
      <c r="BD142" s="2781"/>
      <c r="BE142" s="2781"/>
      <c r="BF142" s="2781"/>
      <c r="BG142" s="2781"/>
      <c r="BH142" s="2781"/>
      <c r="BI142" s="2781"/>
      <c r="BJ142" s="2781"/>
      <c r="BK142" s="2781"/>
      <c r="BL142" s="2781"/>
      <c r="BM142" s="2781"/>
      <c r="BN142" s="2781"/>
      <c r="BO142" s="2781"/>
      <c r="BP142" s="2781"/>
      <c r="BQ142" s="2781"/>
      <c r="BR142" s="2781"/>
      <c r="BS142" s="2781"/>
      <c r="BT142" s="2781"/>
      <c r="BU142" s="2781"/>
      <c r="BV142" s="2781"/>
      <c r="BW142" s="2781"/>
      <c r="BX142" s="2781"/>
      <c r="BY142" s="2781"/>
      <c r="BZ142" s="2781"/>
      <c r="CA142" s="2781"/>
      <c r="CB142" s="2781"/>
      <c r="CC142" s="2781"/>
      <c r="CD142" s="2781"/>
      <c r="CE142" s="2781"/>
      <c r="CF142" s="2781"/>
      <c r="CG142" s="2781"/>
      <c r="CH142" s="2781"/>
      <c r="CI142" s="2781"/>
      <c r="CJ142" s="2781"/>
      <c r="CK142" s="2781"/>
      <c r="CL142" s="2781"/>
      <c r="CM142" s="2781"/>
      <c r="CN142" s="2781"/>
      <c r="CO142" s="2781"/>
      <c r="CP142" s="2781"/>
      <c r="CQ142" s="2781"/>
      <c r="CR142" s="2781"/>
      <c r="CS142" s="2781"/>
      <c r="CT142" s="2781"/>
      <c r="CU142" s="2781"/>
      <c r="CV142" s="2781"/>
      <c r="CW142" s="2781"/>
      <c r="CX142" s="2781"/>
      <c r="CY142" s="2781"/>
      <c r="CZ142" s="2781"/>
      <c r="DA142" s="2781"/>
      <c r="DB142" s="2781"/>
      <c r="DC142" s="2781"/>
      <c r="DD142" s="2781"/>
      <c r="DE142" s="2781"/>
      <c r="DF142" s="2781"/>
      <c r="DG142" s="2781"/>
      <c r="DH142" s="2781"/>
      <c r="DI142" s="2781"/>
      <c r="DJ142" s="2781"/>
      <c r="DK142" s="2781"/>
      <c r="DL142" s="2781"/>
      <c r="DM142" s="2781"/>
      <c r="DN142" s="2781"/>
      <c r="DO142" s="2781"/>
      <c r="DP142" s="2781"/>
      <c r="DQ142" s="2781"/>
      <c r="DR142" s="2781"/>
      <c r="DS142" s="2781"/>
      <c r="DT142" s="2781"/>
      <c r="DU142" s="2781"/>
      <c r="DV142" s="2781"/>
      <c r="DW142" s="2781"/>
      <c r="DX142" s="2781"/>
      <c r="DY142" s="2781"/>
      <c r="DZ142" s="2781"/>
      <c r="EA142" s="2781"/>
      <c r="EB142" s="2781"/>
      <c r="EC142" s="2781"/>
      <c r="ED142" s="2781"/>
      <c r="EE142" s="2781"/>
      <c r="EF142" s="2781"/>
      <c r="EG142" s="2781"/>
    </row>
    <row r="143" spans="2:137" ht="12.75" hidden="1" customHeight="1">
      <c r="B143" s="2781"/>
      <c r="C143" s="2781"/>
      <c r="D143" s="2781"/>
      <c r="E143" s="2781"/>
      <c r="F143" s="2781"/>
      <c r="G143" s="2781"/>
      <c r="H143" s="2781"/>
      <c r="I143" s="2781"/>
      <c r="J143" s="2781"/>
      <c r="K143" s="2781"/>
      <c r="L143" s="2781"/>
      <c r="M143" s="2781"/>
      <c r="N143" s="2781"/>
      <c r="O143" s="2781"/>
      <c r="P143" s="2781"/>
      <c r="Q143" s="2781"/>
      <c r="R143" s="2781"/>
      <c r="S143" s="2781"/>
      <c r="T143" s="2781"/>
      <c r="U143" s="2781"/>
      <c r="V143" s="2781"/>
      <c r="W143" s="2781"/>
      <c r="X143" s="2781"/>
      <c r="Y143" s="2781"/>
      <c r="Z143" s="2781"/>
      <c r="AA143" s="2781"/>
      <c r="AB143" s="2781"/>
      <c r="AC143" s="2781"/>
      <c r="AD143" s="2781"/>
      <c r="AE143" s="2781"/>
      <c r="AF143" s="2781"/>
      <c r="AG143" s="2781"/>
      <c r="AH143" s="2781"/>
      <c r="AI143" s="2781"/>
      <c r="AJ143" s="2781"/>
      <c r="AK143" s="2781"/>
      <c r="AL143" s="2781"/>
      <c r="AM143" s="2781"/>
      <c r="AN143" s="2781"/>
      <c r="AO143" s="2781"/>
      <c r="AP143" s="2781"/>
      <c r="AQ143" s="2781"/>
      <c r="AR143" s="2781"/>
      <c r="AS143" s="2781"/>
      <c r="AT143" s="2781"/>
      <c r="AU143" s="2781"/>
      <c r="AV143" s="2781"/>
      <c r="AW143" s="2781"/>
      <c r="AX143" s="2781"/>
      <c r="AY143" s="2781"/>
      <c r="AZ143" s="2781"/>
      <c r="BA143" s="2781"/>
      <c r="BB143" s="2781"/>
      <c r="BC143" s="2781"/>
      <c r="BD143" s="2781"/>
      <c r="BE143" s="2781"/>
      <c r="BF143" s="2781"/>
      <c r="BG143" s="2781"/>
      <c r="BH143" s="2781"/>
      <c r="BI143" s="2781"/>
      <c r="BJ143" s="2781"/>
      <c r="BK143" s="2781"/>
      <c r="BL143" s="2781"/>
      <c r="BM143" s="2781"/>
      <c r="BN143" s="2781"/>
      <c r="BO143" s="2781"/>
      <c r="BP143" s="2781"/>
      <c r="BQ143" s="2781"/>
      <c r="BR143" s="2781"/>
      <c r="BS143" s="2781"/>
      <c r="BT143" s="2781"/>
      <c r="BU143" s="2781"/>
      <c r="BV143" s="2781"/>
      <c r="BW143" s="2781"/>
      <c r="BX143" s="2781"/>
      <c r="BY143" s="2781"/>
      <c r="BZ143" s="2781"/>
      <c r="CA143" s="2781"/>
      <c r="CB143" s="2781"/>
      <c r="CC143" s="2781"/>
      <c r="CD143" s="2781"/>
      <c r="CE143" s="2781"/>
      <c r="CF143" s="2781"/>
      <c r="CG143" s="2781"/>
      <c r="CH143" s="2781"/>
      <c r="CI143" s="2781"/>
      <c r="CJ143" s="2781"/>
      <c r="CK143" s="2781"/>
      <c r="CL143" s="2781"/>
      <c r="CM143" s="2781"/>
      <c r="CN143" s="2781"/>
      <c r="CO143" s="2781"/>
      <c r="CP143" s="2781"/>
      <c r="CQ143" s="2781"/>
      <c r="CR143" s="2781"/>
      <c r="CS143" s="2781"/>
      <c r="CT143" s="2781"/>
      <c r="CU143" s="2781"/>
      <c r="CV143" s="2781"/>
      <c r="CW143" s="2781"/>
      <c r="CX143" s="2781"/>
      <c r="CY143" s="2781"/>
      <c r="CZ143" s="2781"/>
      <c r="DA143" s="2781"/>
      <c r="DB143" s="2781"/>
      <c r="DC143" s="2781"/>
      <c r="DD143" s="2781"/>
      <c r="DE143" s="2781"/>
      <c r="DF143" s="2781"/>
      <c r="DG143" s="2781"/>
      <c r="DH143" s="2781"/>
      <c r="DI143" s="2781"/>
      <c r="DJ143" s="2781"/>
      <c r="DK143" s="2781"/>
      <c r="DL143" s="2781"/>
      <c r="DM143" s="2781"/>
      <c r="DN143" s="2781"/>
      <c r="DO143" s="2781"/>
      <c r="DP143" s="2781"/>
      <c r="DQ143" s="2781"/>
      <c r="DR143" s="2781"/>
      <c r="DS143" s="2781"/>
      <c r="DT143" s="2781"/>
      <c r="DU143" s="2781"/>
      <c r="DV143" s="2781"/>
      <c r="DW143" s="2781"/>
      <c r="DX143" s="2781"/>
      <c r="DY143" s="2781"/>
      <c r="DZ143" s="2781"/>
      <c r="EA143" s="2781"/>
      <c r="EB143" s="2781"/>
      <c r="EC143" s="2781"/>
      <c r="ED143" s="2781"/>
      <c r="EE143" s="2781"/>
      <c r="EF143" s="2781"/>
      <c r="EG143" s="2781"/>
    </row>
    <row r="144" spans="2:137" ht="12.75" hidden="1" customHeight="1">
      <c r="B144" s="2781"/>
      <c r="C144" s="2781"/>
      <c r="D144" s="2781"/>
      <c r="E144" s="2781"/>
      <c r="F144" s="2781"/>
      <c r="G144" s="2781"/>
      <c r="H144" s="2781"/>
      <c r="I144" s="2781"/>
      <c r="J144" s="2781"/>
      <c r="K144" s="2781"/>
      <c r="L144" s="2781"/>
      <c r="M144" s="2781"/>
      <c r="N144" s="2781"/>
      <c r="O144" s="2781"/>
      <c r="P144" s="2781"/>
      <c r="Q144" s="2781"/>
      <c r="R144" s="2781"/>
      <c r="S144" s="2781"/>
      <c r="T144" s="2781"/>
      <c r="U144" s="2781"/>
      <c r="V144" s="2781"/>
      <c r="W144" s="2781"/>
      <c r="X144" s="2781"/>
      <c r="Y144" s="2781"/>
      <c r="Z144" s="2781"/>
      <c r="AA144" s="2781"/>
      <c r="AB144" s="2781"/>
      <c r="AC144" s="2781"/>
      <c r="AD144" s="2781"/>
      <c r="AE144" s="2781"/>
      <c r="AF144" s="2781"/>
      <c r="AG144" s="2781"/>
      <c r="AH144" s="2781"/>
      <c r="AI144" s="2781"/>
      <c r="AJ144" s="2781"/>
      <c r="AK144" s="2781"/>
      <c r="AL144" s="2781"/>
      <c r="AM144" s="2781"/>
      <c r="AN144" s="2781"/>
      <c r="AO144" s="2781"/>
      <c r="AP144" s="2781"/>
      <c r="AQ144" s="2781"/>
      <c r="AR144" s="2781"/>
      <c r="AS144" s="2781"/>
      <c r="AT144" s="2781"/>
      <c r="AU144" s="2781"/>
      <c r="AV144" s="2781"/>
      <c r="AW144" s="2781"/>
      <c r="AX144" s="2781"/>
      <c r="AY144" s="2781"/>
      <c r="AZ144" s="2781"/>
      <c r="BA144" s="2781"/>
      <c r="BB144" s="2781"/>
      <c r="BC144" s="2781"/>
      <c r="BD144" s="2781"/>
      <c r="BE144" s="2781"/>
      <c r="BF144" s="2781"/>
      <c r="BG144" s="2781"/>
      <c r="BH144" s="2781"/>
      <c r="BI144" s="2781"/>
      <c r="BJ144" s="2781"/>
      <c r="BK144" s="2781"/>
      <c r="BL144" s="2781"/>
      <c r="BM144" s="2781"/>
      <c r="BN144" s="2781"/>
      <c r="BO144" s="2781"/>
      <c r="BP144" s="2781"/>
      <c r="BQ144" s="2781"/>
      <c r="BR144" s="2781"/>
      <c r="BS144" s="2781"/>
      <c r="BT144" s="2781"/>
      <c r="BU144" s="2781"/>
      <c r="BV144" s="2781"/>
      <c r="BW144" s="2781"/>
      <c r="BX144" s="2781"/>
      <c r="BY144" s="2781"/>
      <c r="BZ144" s="2781"/>
      <c r="CA144" s="2781"/>
      <c r="CB144" s="2781"/>
      <c r="CC144" s="2781"/>
      <c r="CD144" s="2781"/>
      <c r="CE144" s="2781"/>
      <c r="CF144" s="2781"/>
      <c r="CG144" s="2781"/>
      <c r="CH144" s="2781"/>
      <c r="CI144" s="2781"/>
      <c r="CJ144" s="2781"/>
      <c r="CK144" s="2781"/>
      <c r="CL144" s="2781"/>
      <c r="CM144" s="2781"/>
      <c r="CN144" s="2781"/>
      <c r="CO144" s="2781"/>
      <c r="CP144" s="2781"/>
      <c r="CQ144" s="2781"/>
      <c r="CR144" s="2781"/>
      <c r="CS144" s="2781"/>
      <c r="CT144" s="2781"/>
      <c r="CU144" s="2781"/>
      <c r="CV144" s="2781"/>
      <c r="CW144" s="2781"/>
      <c r="CX144" s="2781"/>
      <c r="CY144" s="2781"/>
      <c r="CZ144" s="2781"/>
      <c r="DA144" s="2781"/>
      <c r="DB144" s="2781"/>
      <c r="DC144" s="2781"/>
      <c r="DD144" s="2781"/>
      <c r="DE144" s="2781"/>
      <c r="DF144" s="2781"/>
      <c r="DG144" s="2781"/>
      <c r="DH144" s="2781"/>
      <c r="DI144" s="2781"/>
      <c r="DJ144" s="2781"/>
      <c r="DK144" s="2781"/>
      <c r="DL144" s="2781"/>
      <c r="DM144" s="2781"/>
      <c r="DN144" s="2781"/>
      <c r="DO144" s="2781"/>
      <c r="DP144" s="2781"/>
      <c r="DQ144" s="2781"/>
      <c r="DR144" s="2781"/>
      <c r="DS144" s="2781"/>
      <c r="DT144" s="2781"/>
      <c r="DU144" s="2781"/>
      <c r="DV144" s="2781"/>
      <c r="DW144" s="2781"/>
      <c r="DX144" s="2781"/>
      <c r="DY144" s="2781"/>
      <c r="DZ144" s="2781"/>
      <c r="EA144" s="2781"/>
      <c r="EB144" s="2781"/>
      <c r="EC144" s="2781"/>
      <c r="ED144" s="2781"/>
      <c r="EE144" s="2781"/>
      <c r="EF144" s="2781"/>
      <c r="EG144" s="2781"/>
    </row>
    <row r="145" spans="2:137" ht="12.75" hidden="1" customHeight="1">
      <c r="B145" s="2781"/>
      <c r="C145" s="2781"/>
      <c r="D145" s="2781"/>
      <c r="E145" s="2781"/>
      <c r="F145" s="2781"/>
      <c r="G145" s="2781"/>
      <c r="H145" s="2781"/>
      <c r="I145" s="2781"/>
      <c r="J145" s="2781"/>
      <c r="K145" s="2781"/>
      <c r="L145" s="2781"/>
      <c r="M145" s="2781"/>
      <c r="N145" s="2781"/>
      <c r="O145" s="2781"/>
      <c r="P145" s="2781"/>
      <c r="Q145" s="2781"/>
      <c r="R145" s="2781"/>
      <c r="S145" s="2781"/>
      <c r="T145" s="2781"/>
      <c r="U145" s="2781"/>
      <c r="V145" s="2781"/>
      <c r="W145" s="2781"/>
      <c r="X145" s="2781"/>
      <c r="Y145" s="2781"/>
      <c r="Z145" s="2781"/>
      <c r="AA145" s="2781"/>
      <c r="AB145" s="2781"/>
      <c r="AC145" s="2781"/>
      <c r="AD145" s="2781"/>
      <c r="AE145" s="2781"/>
      <c r="AF145" s="2781"/>
      <c r="AG145" s="2781"/>
      <c r="AH145" s="2781"/>
      <c r="AI145" s="2781"/>
      <c r="AJ145" s="2781"/>
      <c r="AK145" s="2781"/>
      <c r="AL145" s="2781"/>
      <c r="AM145" s="2781"/>
      <c r="AN145" s="2781"/>
      <c r="AO145" s="2781"/>
      <c r="AP145" s="2781"/>
      <c r="AQ145" s="2781"/>
      <c r="AR145" s="2781"/>
      <c r="AS145" s="2781"/>
      <c r="AT145" s="2781"/>
      <c r="AU145" s="2781"/>
      <c r="AV145" s="2781"/>
      <c r="AW145" s="2781"/>
      <c r="AX145" s="2781"/>
      <c r="AY145" s="2781"/>
      <c r="AZ145" s="2781"/>
      <c r="BA145" s="2781"/>
      <c r="BB145" s="2781"/>
      <c r="BC145" s="2781"/>
      <c r="BD145" s="2781"/>
      <c r="BE145" s="2781"/>
      <c r="BF145" s="2781"/>
      <c r="BG145" s="2781"/>
      <c r="BH145" s="2781"/>
      <c r="BI145" s="2781"/>
      <c r="BJ145" s="2781"/>
      <c r="BK145" s="2781"/>
      <c r="BL145" s="2781"/>
      <c r="BM145" s="2781"/>
      <c r="BN145" s="2781"/>
      <c r="BO145" s="2781"/>
      <c r="BP145" s="2781"/>
      <c r="BQ145" s="2781"/>
      <c r="BR145" s="2781"/>
      <c r="BS145" s="2781"/>
      <c r="BT145" s="2781"/>
      <c r="BU145" s="2781"/>
      <c r="BV145" s="2781"/>
      <c r="BW145" s="2781"/>
      <c r="BX145" s="2781"/>
      <c r="BY145" s="2781"/>
      <c r="BZ145" s="2781"/>
      <c r="CA145" s="2781"/>
      <c r="CB145" s="2781"/>
      <c r="CC145" s="2781"/>
      <c r="CD145" s="2781"/>
      <c r="CE145" s="2781"/>
      <c r="CF145" s="2781"/>
      <c r="CG145" s="2781"/>
      <c r="CH145" s="2781"/>
      <c r="CI145" s="2781"/>
      <c r="CJ145" s="2781"/>
      <c r="CK145" s="2781"/>
      <c r="CL145" s="2781"/>
      <c r="CM145" s="2781"/>
      <c r="CN145" s="2781"/>
      <c r="CO145" s="2781"/>
      <c r="CP145" s="2781"/>
      <c r="CQ145" s="2781"/>
      <c r="CR145" s="2781"/>
      <c r="CS145" s="2781"/>
      <c r="CT145" s="2781"/>
      <c r="CU145" s="2781"/>
      <c r="CV145" s="2781"/>
      <c r="CW145" s="2781"/>
      <c r="CX145" s="2781"/>
      <c r="CY145" s="2781"/>
      <c r="CZ145" s="2781"/>
      <c r="DA145" s="2781"/>
      <c r="DB145" s="2781"/>
      <c r="DC145" s="2781"/>
      <c r="DD145" s="2781"/>
      <c r="DE145" s="2781"/>
      <c r="DF145" s="2781"/>
      <c r="DG145" s="2781"/>
      <c r="DH145" s="2781"/>
      <c r="DI145" s="2781"/>
      <c r="DJ145" s="2781"/>
      <c r="DK145" s="2781"/>
      <c r="DL145" s="2781"/>
      <c r="DM145" s="2781"/>
      <c r="DN145" s="2781"/>
      <c r="DO145" s="2781"/>
      <c r="DP145" s="2781"/>
      <c r="DQ145" s="2781"/>
      <c r="DR145" s="2781"/>
      <c r="DS145" s="2781"/>
      <c r="DT145" s="2781"/>
      <c r="DU145" s="2781"/>
      <c r="DV145" s="2781"/>
      <c r="DW145" s="2781"/>
      <c r="DX145" s="2781"/>
      <c r="DY145" s="2781"/>
      <c r="DZ145" s="2781"/>
      <c r="EA145" s="2781"/>
      <c r="EB145" s="2781"/>
      <c r="EC145" s="2781"/>
      <c r="ED145" s="2781"/>
      <c r="EE145" s="2781"/>
      <c r="EF145" s="2781"/>
      <c r="EG145" s="2781"/>
    </row>
    <row r="146" spans="2:137" ht="12.75" hidden="1" customHeight="1">
      <c r="B146" s="2781"/>
      <c r="C146" s="2781"/>
      <c r="D146" s="2781"/>
      <c r="E146" s="2781"/>
      <c r="F146" s="2781"/>
      <c r="G146" s="2781"/>
      <c r="H146" s="2781"/>
      <c r="I146" s="2781"/>
      <c r="J146" s="2781"/>
      <c r="K146" s="2781"/>
      <c r="L146" s="2781"/>
      <c r="M146" s="2781"/>
      <c r="N146" s="2781"/>
      <c r="O146" s="2781"/>
      <c r="P146" s="2781"/>
      <c r="Q146" s="2781"/>
      <c r="R146" s="2781"/>
      <c r="S146" s="2781"/>
      <c r="T146" s="2781"/>
      <c r="U146" s="2781"/>
      <c r="V146" s="2781"/>
      <c r="W146" s="2781"/>
      <c r="X146" s="2781"/>
      <c r="Y146" s="2781"/>
      <c r="Z146" s="2781"/>
      <c r="AA146" s="2781"/>
      <c r="AB146" s="2781"/>
      <c r="AC146" s="2781"/>
      <c r="AD146" s="2781"/>
      <c r="AE146" s="2781"/>
      <c r="AF146" s="2781"/>
      <c r="AG146" s="2781"/>
      <c r="AH146" s="2781"/>
      <c r="AI146" s="2781"/>
      <c r="AJ146" s="2781"/>
      <c r="AK146" s="2781"/>
      <c r="AL146" s="2781"/>
      <c r="AM146" s="2781"/>
      <c r="AN146" s="2781"/>
      <c r="AO146" s="2781"/>
      <c r="AP146" s="2781"/>
      <c r="AQ146" s="2781"/>
      <c r="AR146" s="2781"/>
      <c r="AS146" s="2781"/>
      <c r="AT146" s="2781"/>
      <c r="AU146" s="2781"/>
      <c r="AV146" s="2781"/>
      <c r="AW146" s="2781"/>
      <c r="AX146" s="2781"/>
      <c r="AY146" s="2781"/>
      <c r="AZ146" s="2781"/>
      <c r="BA146" s="2781"/>
      <c r="BB146" s="2781"/>
      <c r="BC146" s="2781"/>
      <c r="BD146" s="2781"/>
      <c r="BE146" s="2781"/>
      <c r="BF146" s="2781"/>
      <c r="BG146" s="2781"/>
      <c r="BH146" s="2781"/>
      <c r="BI146" s="2781"/>
      <c r="BJ146" s="2781"/>
      <c r="BK146" s="2781"/>
      <c r="BL146" s="2781"/>
      <c r="BM146" s="2781"/>
      <c r="BN146" s="2781"/>
      <c r="BO146" s="2781"/>
      <c r="BP146" s="2781"/>
      <c r="BQ146" s="2781"/>
      <c r="BR146" s="2781"/>
      <c r="BS146" s="2781"/>
      <c r="BT146" s="2781"/>
      <c r="BU146" s="2781"/>
      <c r="BV146" s="2781"/>
      <c r="BW146" s="2781"/>
      <c r="BX146" s="2781"/>
      <c r="BY146" s="2781"/>
      <c r="BZ146" s="2781"/>
      <c r="CA146" s="2781"/>
      <c r="CB146" s="2781"/>
      <c r="CC146" s="2781"/>
      <c r="CD146" s="2781"/>
      <c r="CE146" s="2781"/>
      <c r="CF146" s="2781"/>
      <c r="CG146" s="2781"/>
      <c r="CH146" s="2781"/>
      <c r="CI146" s="2781"/>
      <c r="CJ146" s="2781"/>
      <c r="CK146" s="2781"/>
      <c r="CL146" s="2781"/>
      <c r="CM146" s="2781"/>
      <c r="CN146" s="2781"/>
      <c r="CO146" s="2781"/>
      <c r="CP146" s="2781"/>
      <c r="CQ146" s="2781"/>
      <c r="CR146" s="2781"/>
      <c r="CS146" s="2781"/>
      <c r="CT146" s="2781"/>
      <c r="CU146" s="2781"/>
      <c r="CV146" s="2781"/>
      <c r="CW146" s="2781"/>
      <c r="CX146" s="2781"/>
      <c r="CY146" s="2781"/>
      <c r="CZ146" s="2781"/>
      <c r="DA146" s="2781"/>
      <c r="DB146" s="2781"/>
      <c r="DC146" s="2781"/>
      <c r="DD146" s="2781"/>
      <c r="DE146" s="2781"/>
      <c r="DF146" s="2781"/>
      <c r="DG146" s="2781"/>
      <c r="DH146" s="2781"/>
      <c r="DI146" s="2781"/>
      <c r="DJ146" s="2781"/>
      <c r="DK146" s="2781"/>
      <c r="DL146" s="2781"/>
      <c r="DM146" s="2781"/>
      <c r="DN146" s="2781"/>
      <c r="DO146" s="2781"/>
      <c r="DP146" s="2781"/>
      <c r="DQ146" s="2781"/>
      <c r="DR146" s="2781"/>
      <c r="DS146" s="2781"/>
      <c r="DT146" s="2781"/>
      <c r="DU146" s="2781"/>
      <c r="DV146" s="2781"/>
      <c r="DW146" s="2781"/>
      <c r="DX146" s="2781"/>
      <c r="DY146" s="2781"/>
      <c r="DZ146" s="2781"/>
      <c r="EA146" s="2781"/>
      <c r="EB146" s="2781"/>
      <c r="EC146" s="2781"/>
      <c r="ED146" s="2781"/>
      <c r="EE146" s="2781"/>
      <c r="EF146" s="2781"/>
      <c r="EG146" s="2781"/>
    </row>
    <row r="147" spans="2:137" ht="12.75" hidden="1" customHeight="1">
      <c r="B147" s="2781"/>
      <c r="C147" s="2781"/>
      <c r="D147" s="2781"/>
      <c r="E147" s="2781"/>
      <c r="F147" s="2781"/>
      <c r="G147" s="2781"/>
      <c r="H147" s="2781"/>
      <c r="I147" s="2781"/>
      <c r="J147" s="2781"/>
      <c r="K147" s="2781"/>
      <c r="L147" s="2781"/>
      <c r="M147" s="2781"/>
      <c r="N147" s="2781"/>
      <c r="O147" s="2781"/>
      <c r="P147" s="2781"/>
      <c r="Q147" s="2781"/>
      <c r="R147" s="2781"/>
      <c r="S147" s="2781"/>
      <c r="T147" s="2781"/>
      <c r="U147" s="2781"/>
      <c r="V147" s="2781"/>
      <c r="W147" s="2781"/>
      <c r="X147" s="2781"/>
      <c r="Y147" s="2781"/>
      <c r="Z147" s="2781"/>
      <c r="AA147" s="2781"/>
      <c r="AB147" s="2781"/>
      <c r="AC147" s="2781"/>
      <c r="AD147" s="2781"/>
      <c r="AE147" s="2781"/>
      <c r="AF147" s="2781"/>
      <c r="AG147" s="2781"/>
      <c r="AH147" s="2781"/>
      <c r="AI147" s="2781"/>
      <c r="AJ147" s="2781"/>
      <c r="AK147" s="2781"/>
      <c r="AL147" s="2781"/>
      <c r="AM147" s="2781"/>
      <c r="AN147" s="2781"/>
      <c r="AO147" s="2781"/>
      <c r="AP147" s="2781"/>
      <c r="AQ147" s="2781"/>
      <c r="AR147" s="2781"/>
      <c r="AS147" s="2781"/>
      <c r="AT147" s="2781"/>
      <c r="AU147" s="2781"/>
      <c r="AV147" s="2781"/>
      <c r="AW147" s="2781"/>
      <c r="AX147" s="2781"/>
      <c r="AY147" s="2781"/>
      <c r="AZ147" s="2781"/>
      <c r="BA147" s="2781"/>
      <c r="BB147" s="2781"/>
      <c r="BC147" s="2781"/>
      <c r="BD147" s="2781"/>
      <c r="BE147" s="2781"/>
      <c r="BF147" s="2781"/>
      <c r="BG147" s="2781"/>
      <c r="BH147" s="2781"/>
      <c r="BI147" s="2781"/>
      <c r="BJ147" s="2781"/>
      <c r="BK147" s="2781"/>
      <c r="BL147" s="2781"/>
      <c r="BM147" s="2781"/>
      <c r="BN147" s="2781"/>
      <c r="BO147" s="2781"/>
      <c r="BP147" s="2781"/>
      <c r="BQ147" s="2781"/>
      <c r="BR147" s="2781"/>
      <c r="BS147" s="2781"/>
      <c r="BT147" s="2781"/>
      <c r="BU147" s="2781"/>
      <c r="BV147" s="2781"/>
      <c r="BW147" s="2781"/>
      <c r="BX147" s="2781"/>
      <c r="BY147" s="2781"/>
      <c r="BZ147" s="2781"/>
      <c r="CA147" s="2781"/>
      <c r="CB147" s="2781"/>
      <c r="CC147" s="2781"/>
      <c r="CD147" s="2781"/>
      <c r="CE147" s="2781"/>
      <c r="CF147" s="2781"/>
      <c r="CG147" s="2781"/>
      <c r="CH147" s="2781"/>
      <c r="CI147" s="2781"/>
      <c r="CJ147" s="2781"/>
      <c r="CK147" s="2781"/>
      <c r="CL147" s="2781"/>
      <c r="CM147" s="2781"/>
      <c r="CN147" s="2781"/>
      <c r="CO147" s="2781"/>
      <c r="CP147" s="2781"/>
      <c r="CQ147" s="2781"/>
      <c r="CR147" s="2781"/>
      <c r="CS147" s="2781"/>
      <c r="CT147" s="2781"/>
      <c r="CU147" s="2781"/>
      <c r="CV147" s="2781"/>
      <c r="CW147" s="2781"/>
      <c r="CX147" s="2781"/>
      <c r="CY147" s="2781"/>
      <c r="CZ147" s="2781"/>
      <c r="DA147" s="2781"/>
      <c r="DB147" s="2781"/>
      <c r="DC147" s="2781"/>
      <c r="DD147" s="2781"/>
      <c r="DE147" s="2781"/>
      <c r="DF147" s="2781"/>
      <c r="DG147" s="2781"/>
      <c r="DH147" s="2781"/>
      <c r="DI147" s="2781"/>
      <c r="DJ147" s="2781"/>
      <c r="DK147" s="2781"/>
      <c r="DL147" s="2781"/>
      <c r="DM147" s="2781"/>
      <c r="DN147" s="2781"/>
      <c r="DO147" s="2781"/>
      <c r="DP147" s="2781"/>
      <c r="DQ147" s="2781"/>
      <c r="DR147" s="2781"/>
      <c r="DS147" s="2781"/>
      <c r="DT147" s="2781"/>
      <c r="DU147" s="2781"/>
      <c r="DV147" s="2781"/>
      <c r="DW147" s="2781"/>
      <c r="DX147" s="2781"/>
      <c r="DY147" s="2781"/>
      <c r="DZ147" s="2781"/>
      <c r="EA147" s="2781"/>
      <c r="EB147" s="2781"/>
      <c r="EC147" s="2781"/>
      <c r="ED147" s="2781"/>
      <c r="EE147" s="2781"/>
      <c r="EF147" s="2781"/>
      <c r="EG147" s="2781"/>
    </row>
    <row r="148" spans="2:137" ht="12.75" hidden="1" customHeight="1">
      <c r="B148" s="2781"/>
      <c r="C148" s="2781"/>
      <c r="D148" s="2781"/>
      <c r="E148" s="2781"/>
      <c r="F148" s="2781"/>
      <c r="G148" s="2781"/>
      <c r="H148" s="2781"/>
      <c r="I148" s="2781"/>
      <c r="J148" s="2781"/>
      <c r="K148" s="2781"/>
      <c r="L148" s="2781"/>
      <c r="M148" s="2781"/>
      <c r="N148" s="2781"/>
      <c r="O148" s="2781"/>
      <c r="P148" s="2781"/>
      <c r="Q148" s="2781"/>
      <c r="R148" s="2781"/>
      <c r="S148" s="2781"/>
      <c r="T148" s="2781"/>
      <c r="U148" s="2781"/>
      <c r="V148" s="2781"/>
      <c r="W148" s="2781"/>
      <c r="X148" s="2781"/>
      <c r="Y148" s="2781"/>
      <c r="Z148" s="2781"/>
      <c r="AA148" s="2781"/>
      <c r="AB148" s="2781"/>
      <c r="AC148" s="2781"/>
      <c r="AD148" s="2781"/>
      <c r="AE148" s="2781"/>
      <c r="AF148" s="2781"/>
      <c r="AG148" s="2781"/>
      <c r="AH148" s="2781"/>
      <c r="AI148" s="2781"/>
      <c r="AJ148" s="2781"/>
      <c r="AK148" s="2781"/>
      <c r="AL148" s="2781"/>
      <c r="AM148" s="2781"/>
      <c r="AN148" s="2781"/>
      <c r="AO148" s="2781"/>
      <c r="AP148" s="2781"/>
      <c r="AQ148" s="2781"/>
      <c r="AR148" s="2781"/>
      <c r="AS148" s="2781"/>
      <c r="AT148" s="2781"/>
      <c r="AU148" s="2781"/>
      <c r="AV148" s="2781"/>
      <c r="AW148" s="2781"/>
      <c r="AX148" s="2781"/>
      <c r="AY148" s="2781"/>
      <c r="AZ148" s="2781"/>
      <c r="BA148" s="2781"/>
      <c r="BB148" s="2781"/>
      <c r="BC148" s="2781"/>
      <c r="BD148" s="2781"/>
      <c r="BE148" s="2781"/>
      <c r="BF148" s="2781"/>
      <c r="BG148" s="2781"/>
      <c r="BH148" s="2781"/>
      <c r="BI148" s="2781"/>
      <c r="BJ148" s="2781"/>
      <c r="BK148" s="2781"/>
      <c r="BL148" s="2781"/>
      <c r="BM148" s="2781"/>
      <c r="BN148" s="2781"/>
      <c r="BO148" s="2781"/>
      <c r="BP148" s="2781"/>
      <c r="BQ148" s="2781"/>
      <c r="BR148" s="2781"/>
      <c r="BS148" s="2781"/>
      <c r="BT148" s="2781"/>
      <c r="BU148" s="2781"/>
      <c r="BV148" s="2781"/>
      <c r="BW148" s="2781"/>
      <c r="BX148" s="2781"/>
      <c r="BY148" s="2781"/>
      <c r="BZ148" s="2781"/>
      <c r="CA148" s="2781"/>
      <c r="CB148" s="2781"/>
      <c r="CC148" s="2781"/>
      <c r="CD148" s="2781"/>
      <c r="CE148" s="2781"/>
      <c r="CF148" s="2781"/>
      <c r="CG148" s="2781"/>
      <c r="CH148" s="2781"/>
      <c r="CI148" s="2781"/>
      <c r="CJ148" s="2781"/>
      <c r="CK148" s="2781"/>
      <c r="CL148" s="2781"/>
      <c r="CM148" s="2781"/>
      <c r="CN148" s="2781"/>
      <c r="CO148" s="2781"/>
      <c r="CP148" s="2781"/>
      <c r="CQ148" s="2781"/>
      <c r="CR148" s="2781"/>
      <c r="CS148" s="2781"/>
      <c r="CT148" s="2781"/>
      <c r="CU148" s="2781"/>
      <c r="CV148" s="2781"/>
      <c r="CW148" s="2781"/>
      <c r="CX148" s="2781"/>
      <c r="CY148" s="2781"/>
      <c r="CZ148" s="2781"/>
      <c r="DA148" s="2781"/>
      <c r="DB148" s="2781"/>
      <c r="DC148" s="2781"/>
      <c r="DD148" s="2781"/>
      <c r="DE148" s="2781"/>
      <c r="DF148" s="2781"/>
      <c r="DG148" s="2781"/>
      <c r="DH148" s="2781"/>
      <c r="DI148" s="2781"/>
      <c r="DJ148" s="2781"/>
      <c r="DK148" s="2781"/>
      <c r="DL148" s="2781"/>
      <c r="DM148" s="2781"/>
      <c r="DN148" s="2781"/>
      <c r="DO148" s="2781"/>
      <c r="DP148" s="2781"/>
      <c r="DQ148" s="2781"/>
      <c r="DR148" s="2781"/>
      <c r="DS148" s="2781"/>
      <c r="DT148" s="2781"/>
      <c r="DU148" s="2781"/>
      <c r="DV148" s="2781"/>
      <c r="DW148" s="2781"/>
      <c r="DX148" s="2781"/>
      <c r="DY148" s="2781"/>
      <c r="DZ148" s="2781"/>
      <c r="EA148" s="2781"/>
      <c r="EB148" s="2781"/>
      <c r="EC148" s="2781"/>
      <c r="ED148" s="2781"/>
      <c r="EE148" s="2781"/>
      <c r="EF148" s="2781"/>
      <c r="EG148" s="2781"/>
    </row>
    <row r="149" spans="2:137" ht="12.75" hidden="1" customHeight="1">
      <c r="B149" s="2781"/>
      <c r="C149" s="2781"/>
      <c r="D149" s="2781"/>
      <c r="E149" s="2781"/>
      <c r="F149" s="2781"/>
      <c r="G149" s="2781"/>
      <c r="H149" s="2781"/>
      <c r="I149" s="2781"/>
      <c r="J149" s="2781"/>
      <c r="K149" s="2781"/>
      <c r="L149" s="2781"/>
      <c r="M149" s="2781"/>
      <c r="N149" s="2781"/>
      <c r="O149" s="2781"/>
      <c r="P149" s="2781"/>
      <c r="Q149" s="2781"/>
      <c r="R149" s="2781"/>
      <c r="S149" s="2781"/>
      <c r="T149" s="2781"/>
      <c r="U149" s="2781"/>
      <c r="V149" s="2781"/>
      <c r="W149" s="2781"/>
      <c r="X149" s="2781"/>
      <c r="Y149" s="2781"/>
      <c r="Z149" s="2781"/>
      <c r="AA149" s="2781"/>
      <c r="AB149" s="2781"/>
      <c r="AC149" s="2781"/>
      <c r="AD149" s="2781"/>
      <c r="AE149" s="2781"/>
      <c r="AF149" s="2781"/>
      <c r="AG149" s="2781"/>
      <c r="AH149" s="2781"/>
      <c r="AI149" s="2781"/>
      <c r="AJ149" s="2781"/>
      <c r="AK149" s="2781"/>
      <c r="AL149" s="2781"/>
      <c r="AM149" s="2781"/>
      <c r="AN149" s="2781"/>
      <c r="AO149" s="2781"/>
      <c r="AP149" s="2781"/>
      <c r="AQ149" s="2781"/>
      <c r="AR149" s="2781"/>
      <c r="AS149" s="2781"/>
      <c r="AT149" s="2781"/>
      <c r="AU149" s="2781"/>
      <c r="AV149" s="2781"/>
      <c r="AW149" s="2781"/>
      <c r="AX149" s="2781"/>
      <c r="AY149" s="2781"/>
      <c r="AZ149" s="2781"/>
      <c r="BA149" s="2781"/>
      <c r="BB149" s="2781"/>
      <c r="BC149" s="2781"/>
      <c r="BD149" s="2781"/>
      <c r="BE149" s="2781"/>
      <c r="BF149" s="2781"/>
      <c r="BG149" s="2781"/>
      <c r="BH149" s="2781"/>
      <c r="BI149" s="2781"/>
      <c r="BJ149" s="2781"/>
      <c r="BK149" s="2781"/>
      <c r="BL149" s="2781"/>
      <c r="BM149" s="2781"/>
      <c r="BN149" s="2781"/>
      <c r="BO149" s="2781"/>
      <c r="BP149" s="2781"/>
      <c r="BQ149" s="2781"/>
      <c r="BR149" s="2781"/>
      <c r="BS149" s="2781"/>
      <c r="BT149" s="2781"/>
      <c r="BU149" s="2781"/>
      <c r="BV149" s="2781"/>
      <c r="BW149" s="2781"/>
      <c r="BX149" s="2781"/>
      <c r="BY149" s="2781"/>
      <c r="BZ149" s="2781"/>
      <c r="CA149" s="2781"/>
      <c r="CB149" s="2781"/>
      <c r="CC149" s="2781"/>
      <c r="CD149" s="2781"/>
      <c r="CE149" s="2781"/>
      <c r="CF149" s="2781"/>
      <c r="CG149" s="2781"/>
      <c r="CH149" s="2781"/>
      <c r="CI149" s="2781"/>
      <c r="CJ149" s="2781"/>
      <c r="CK149" s="2781"/>
      <c r="CL149" s="2781"/>
      <c r="CM149" s="2781"/>
      <c r="CN149" s="2781"/>
      <c r="CO149" s="2781"/>
      <c r="CP149" s="2781"/>
      <c r="CQ149" s="2781"/>
      <c r="CR149" s="2781"/>
      <c r="CS149" s="2781"/>
      <c r="CT149" s="2781"/>
      <c r="CU149" s="2781"/>
      <c r="CV149" s="2781"/>
      <c r="CW149" s="2781"/>
      <c r="CX149" s="2781"/>
      <c r="CY149" s="2781"/>
      <c r="CZ149" s="2781"/>
      <c r="DA149" s="2781"/>
      <c r="DB149" s="2781"/>
      <c r="DC149" s="2781"/>
      <c r="DD149" s="2781"/>
      <c r="DE149" s="2781"/>
      <c r="DF149" s="2781"/>
      <c r="DG149" s="2781"/>
      <c r="DH149" s="2781"/>
      <c r="DI149" s="2781"/>
      <c r="DJ149" s="2781"/>
      <c r="DK149" s="2781"/>
      <c r="DL149" s="2781"/>
      <c r="DM149" s="2781"/>
      <c r="DN149" s="2781"/>
      <c r="DO149" s="2781"/>
      <c r="DP149" s="2781"/>
      <c r="DQ149" s="2781"/>
      <c r="DR149" s="2781"/>
      <c r="DS149" s="2781"/>
      <c r="DT149" s="2781"/>
      <c r="DU149" s="2781"/>
      <c r="DV149" s="2781"/>
      <c r="DW149" s="2781"/>
      <c r="DX149" s="2781"/>
      <c r="DY149" s="2781"/>
      <c r="DZ149" s="2781"/>
      <c r="EA149" s="2781"/>
      <c r="EB149" s="2781"/>
      <c r="EC149" s="2781"/>
      <c r="ED149" s="2781"/>
      <c r="EE149" s="2781"/>
      <c r="EF149" s="2781"/>
      <c r="EG149" s="2781"/>
    </row>
    <row r="150" spans="2:137" ht="12.75" hidden="1" customHeight="1">
      <c r="B150" s="2781" t="s">
        <v>18</v>
      </c>
      <c r="C150" s="2781"/>
      <c r="D150" s="2781"/>
      <c r="E150" s="2781"/>
      <c r="R150" s="2781">
        <f>SUM(R141:T149)</f>
        <v>0</v>
      </c>
      <c r="S150" s="2781"/>
      <c r="T150" s="2781"/>
      <c r="U150" s="2781">
        <f>SUM(U141:W149)</f>
        <v>0</v>
      </c>
      <c r="V150" s="2781"/>
      <c r="W150" s="2781"/>
      <c r="X150" s="2781">
        <f>SUM(X141:Z149)</f>
        <v>0</v>
      </c>
      <c r="Y150" s="2781"/>
      <c r="Z150" s="2781"/>
      <c r="AG150" s="2781">
        <f>SUM(AG141:AI149)</f>
        <v>0</v>
      </c>
      <c r="AH150" s="2781"/>
      <c r="AI150" s="2781"/>
      <c r="AJ150" s="2781" t="s">
        <v>18</v>
      </c>
      <c r="AK150" s="2781"/>
      <c r="AL150" s="2781"/>
      <c r="AM150" s="2781"/>
      <c r="AZ150" s="2781">
        <f>SUM(AZ141:BB149)</f>
        <v>0</v>
      </c>
      <c r="BA150" s="2781"/>
      <c r="BB150" s="2781"/>
      <c r="BC150" s="2781">
        <f>SUM(BC141:BE149)</f>
        <v>0</v>
      </c>
      <c r="BD150" s="2781"/>
      <c r="BE150" s="2781"/>
      <c r="BF150" s="2781">
        <f>SUM(BF141:BH149)</f>
        <v>0</v>
      </c>
      <c r="BG150" s="2781"/>
      <c r="BH150" s="2781"/>
      <c r="BO150" s="2781">
        <f>SUM(BO141:BQ149)</f>
        <v>0</v>
      </c>
      <c r="BP150" s="2781"/>
      <c r="BQ150" s="2781"/>
      <c r="BR150" s="2781" t="s">
        <v>18</v>
      </c>
      <c r="BS150" s="2781"/>
      <c r="BT150" s="2781"/>
      <c r="BU150" s="2781"/>
      <c r="CH150" s="2781">
        <f>SUM(CH141:CJ149)</f>
        <v>0</v>
      </c>
      <c r="CI150" s="2781"/>
      <c r="CJ150" s="2781"/>
      <c r="CK150" s="2781">
        <f>SUM(CK141:CM149)</f>
        <v>0</v>
      </c>
      <c r="CL150" s="2781"/>
      <c r="CM150" s="2781"/>
      <c r="CN150" s="2781">
        <f>SUM(CN141:CP149)</f>
        <v>0</v>
      </c>
      <c r="CO150" s="2781"/>
      <c r="CP150" s="2781"/>
      <c r="CW150" s="2781">
        <f>SUM(CW141:CY149)</f>
        <v>0</v>
      </c>
      <c r="CX150" s="2781"/>
      <c r="CY150" s="2781"/>
      <c r="CZ150" s="2781" t="s">
        <v>18</v>
      </c>
      <c r="DA150" s="2781"/>
      <c r="DB150" s="2781"/>
      <c r="DC150" s="2781"/>
      <c r="DP150" s="2781">
        <f>SUM(DP141:DR149)</f>
        <v>0</v>
      </c>
      <c r="DQ150" s="2781"/>
      <c r="DR150" s="2781"/>
      <c r="DS150" s="2781">
        <f>SUM(DS141:DU149)</f>
        <v>0</v>
      </c>
      <c r="DT150" s="2781"/>
      <c r="DU150" s="2781"/>
      <c r="DV150" s="2781">
        <f>SUM(DV141:DX149)</f>
        <v>0</v>
      </c>
      <c r="DW150" s="2781"/>
      <c r="DX150" s="2781"/>
      <c r="EE150" s="2781">
        <f>SUM(EE141:EG149)</f>
        <v>0</v>
      </c>
      <c r="EF150" s="2781"/>
      <c r="EG150" s="2781"/>
    </row>
    <row r="151" spans="2:137" hidden="1"/>
    <row r="152" spans="2:137" hidden="1"/>
    <row r="153" spans="2:137" ht="12.75" hidden="1" customHeight="1">
      <c r="B153" s="109" t="s">
        <v>370</v>
      </c>
      <c r="F153" s="109" t="s">
        <v>226</v>
      </c>
      <c r="G153" s="2781" t="e">
        <f>#REF!/100</f>
        <v>#REF!</v>
      </c>
      <c r="H153" s="2781"/>
      <c r="I153" s="109" t="s">
        <v>189</v>
      </c>
      <c r="J153" s="2781">
        <v>0.4</v>
      </c>
      <c r="K153" s="2781"/>
      <c r="L153" s="109" t="s">
        <v>227</v>
      </c>
      <c r="M153" s="2781">
        <f>AE155</f>
        <v>0</v>
      </c>
      <c r="N153" s="2781"/>
      <c r="O153" s="2781"/>
      <c r="P153" s="2781"/>
      <c r="Q153" s="109" t="s">
        <v>201</v>
      </c>
      <c r="R153" s="2781" t="e">
        <f>IF((G153-J153)&lt;0,0,(G153-J153)*M153)</f>
        <v>#REF!</v>
      </c>
      <c r="S153" s="2781"/>
      <c r="T153" s="2781"/>
      <c r="U153" s="2781"/>
      <c r="V153" s="109" t="s">
        <v>371</v>
      </c>
      <c r="AJ153" s="109" t="s">
        <v>370</v>
      </c>
      <c r="AN153" s="109" t="s">
        <v>226</v>
      </c>
      <c r="AO153" s="2781" t="e">
        <f>#REF!/100</f>
        <v>#REF!</v>
      </c>
      <c r="AP153" s="2781"/>
      <c r="AQ153" s="109" t="s">
        <v>189</v>
      </c>
      <c r="AR153" s="2781">
        <v>0.4</v>
      </c>
      <c r="AS153" s="2781"/>
      <c r="AT153" s="109" t="s">
        <v>227</v>
      </c>
      <c r="AU153" s="2781">
        <f>BM155</f>
        <v>0</v>
      </c>
      <c r="AV153" s="2781"/>
      <c r="AW153" s="2781"/>
      <c r="AX153" s="2781"/>
      <c r="AY153" s="109" t="s">
        <v>201</v>
      </c>
      <c r="AZ153" s="2781" t="e">
        <f>IF((AO153-AR153)&lt;0,0,(AO153-AR153)*AU153)</f>
        <v>#REF!</v>
      </c>
      <c r="BA153" s="2781"/>
      <c r="BB153" s="2781"/>
      <c r="BC153" s="2781"/>
      <c r="BD153" s="109" t="s">
        <v>371</v>
      </c>
      <c r="BR153" s="109" t="s">
        <v>370</v>
      </c>
      <c r="BV153" s="109" t="s">
        <v>226</v>
      </c>
      <c r="BW153" s="2781" t="e">
        <f>#REF!/100</f>
        <v>#REF!</v>
      </c>
      <c r="BX153" s="2781"/>
      <c r="BY153" s="109" t="s">
        <v>189</v>
      </c>
      <c r="BZ153" s="2781">
        <v>0.4</v>
      </c>
      <c r="CA153" s="2781"/>
      <c r="CB153" s="109" t="s">
        <v>227</v>
      </c>
      <c r="CC153" s="2781">
        <f>CU155</f>
        <v>0</v>
      </c>
      <c r="CD153" s="2781"/>
      <c r="CE153" s="2781"/>
      <c r="CF153" s="2781"/>
      <c r="CG153" s="109" t="s">
        <v>201</v>
      </c>
      <c r="CH153" s="2781" t="e">
        <f>IF((BW153-BZ153)&lt;0,0,(BW153-BZ153)*CC153)</f>
        <v>#REF!</v>
      </c>
      <c r="CI153" s="2781"/>
      <c r="CJ153" s="2781"/>
      <c r="CK153" s="2781"/>
      <c r="CL153" s="109" t="s">
        <v>371</v>
      </c>
      <c r="CZ153" s="109" t="s">
        <v>370</v>
      </c>
      <c r="DD153" s="109" t="s">
        <v>226</v>
      </c>
      <c r="DE153" s="2781" t="e">
        <f>#REF!/100</f>
        <v>#REF!</v>
      </c>
      <c r="DF153" s="2781"/>
      <c r="DG153" s="109" t="s">
        <v>189</v>
      </c>
      <c r="DH153" s="2781">
        <v>0.4</v>
      </c>
      <c r="DI153" s="2781"/>
      <c r="DJ153" s="109" t="s">
        <v>227</v>
      </c>
      <c r="DK153" s="2781">
        <f>EC155</f>
        <v>0</v>
      </c>
      <c r="DL153" s="2781"/>
      <c r="DM153" s="2781"/>
      <c r="DN153" s="2781"/>
      <c r="DO153" s="109" t="s">
        <v>201</v>
      </c>
      <c r="DP153" s="2781" t="e">
        <f>IF((DE153-DH153)&lt;0,0,(DE153-DH153)*DK153)</f>
        <v>#REF!</v>
      </c>
      <c r="DQ153" s="2781"/>
      <c r="DR153" s="2781"/>
      <c r="DS153" s="2781"/>
      <c r="DT153" s="109" t="s">
        <v>371</v>
      </c>
    </row>
    <row r="154" spans="2:137" hidden="1"/>
    <row r="155" spans="2:137" ht="12.75" hidden="1" customHeight="1">
      <c r="B155" s="109" t="s">
        <v>349</v>
      </c>
      <c r="H155" s="2781">
        <f>R150</f>
        <v>0</v>
      </c>
      <c r="I155" s="2781"/>
      <c r="J155" s="2781"/>
      <c r="K155" s="2781"/>
      <c r="L155" s="109" t="s">
        <v>228</v>
      </c>
      <c r="M155" s="2781">
        <f>U150</f>
        <v>0</v>
      </c>
      <c r="N155" s="2781"/>
      <c r="O155" s="2781"/>
      <c r="P155" s="2781"/>
      <c r="Q155" s="109" t="s">
        <v>229</v>
      </c>
      <c r="R155" s="2781">
        <f>U140/100+0.15+0.25</f>
        <v>0.85</v>
      </c>
      <c r="S155" s="2781"/>
      <c r="T155" s="2781"/>
      <c r="U155" s="109" t="s">
        <v>228</v>
      </c>
      <c r="V155" s="2781">
        <f>X150</f>
        <v>0</v>
      </c>
      <c r="W155" s="2781"/>
      <c r="X155" s="2781"/>
      <c r="Y155" s="2781"/>
      <c r="Z155" s="109" t="s">
        <v>229</v>
      </c>
      <c r="AA155" s="2781">
        <f>X140/100+0.15+0.25</f>
        <v>0.7</v>
      </c>
      <c r="AB155" s="2781"/>
      <c r="AC155" s="2781"/>
      <c r="AD155" s="109" t="s">
        <v>201</v>
      </c>
      <c r="AE155" s="2781">
        <f>H155+M155*R155+V155*AA155</f>
        <v>0</v>
      </c>
      <c r="AF155" s="2781"/>
      <c r="AG155" s="2781"/>
      <c r="AH155" s="2781"/>
      <c r="AI155" s="109" t="s">
        <v>372</v>
      </c>
      <c r="AJ155" s="109" t="s">
        <v>349</v>
      </c>
      <c r="AP155" s="2781">
        <f>AZ150</f>
        <v>0</v>
      </c>
      <c r="AQ155" s="2781"/>
      <c r="AR155" s="2781"/>
      <c r="AS155" s="2781"/>
      <c r="AT155" s="109" t="s">
        <v>228</v>
      </c>
      <c r="AU155" s="2781">
        <f>BC150</f>
        <v>0</v>
      </c>
      <c r="AV155" s="2781"/>
      <c r="AW155" s="2781"/>
      <c r="AX155" s="2781"/>
      <c r="AY155" s="109" t="s">
        <v>229</v>
      </c>
      <c r="AZ155" s="2781">
        <f>BC140/100+0.15+0.25</f>
        <v>0.85</v>
      </c>
      <c r="BA155" s="2781"/>
      <c r="BB155" s="2781"/>
      <c r="BC155" s="109" t="s">
        <v>228</v>
      </c>
      <c r="BD155" s="2781">
        <f>BF150</f>
        <v>0</v>
      </c>
      <c r="BE155" s="2781"/>
      <c r="BF155" s="2781"/>
      <c r="BG155" s="2781"/>
      <c r="BH155" s="109" t="s">
        <v>229</v>
      </c>
      <c r="BI155" s="2781">
        <f>BF140/100+0.15+0.25</f>
        <v>0.7</v>
      </c>
      <c r="BJ155" s="2781"/>
      <c r="BK155" s="2781"/>
      <c r="BL155" s="109" t="s">
        <v>201</v>
      </c>
      <c r="BM155" s="2781">
        <f>AP155+AU155*AZ155+BD155*BI155</f>
        <v>0</v>
      </c>
      <c r="BN155" s="2781"/>
      <c r="BO155" s="2781"/>
      <c r="BP155" s="2781"/>
      <c r="BQ155" s="109" t="s">
        <v>372</v>
      </c>
      <c r="BR155" s="109" t="s">
        <v>349</v>
      </c>
      <c r="BX155" s="2781">
        <f>CH150</f>
        <v>0</v>
      </c>
      <c r="BY155" s="2781"/>
      <c r="BZ155" s="2781"/>
      <c r="CA155" s="2781"/>
      <c r="CB155" s="109" t="s">
        <v>228</v>
      </c>
      <c r="CC155" s="2781">
        <f>CK150</f>
        <v>0</v>
      </c>
      <c r="CD155" s="2781"/>
      <c r="CE155" s="2781"/>
      <c r="CF155" s="2781"/>
      <c r="CG155" s="109" t="s">
        <v>229</v>
      </c>
      <c r="CH155" s="2781">
        <f>CK140/100+0.15+0.25</f>
        <v>0.85</v>
      </c>
      <c r="CI155" s="2781"/>
      <c r="CJ155" s="2781"/>
      <c r="CK155" s="109" t="s">
        <v>228</v>
      </c>
      <c r="CL155" s="2781">
        <f>CN150</f>
        <v>0</v>
      </c>
      <c r="CM155" s="2781"/>
      <c r="CN155" s="2781"/>
      <c r="CO155" s="2781"/>
      <c r="CP155" s="109" t="s">
        <v>229</v>
      </c>
      <c r="CQ155" s="2781">
        <f>CN140/100+0.15+0.25</f>
        <v>0.7</v>
      </c>
      <c r="CR155" s="2781"/>
      <c r="CS155" s="2781"/>
      <c r="CT155" s="109" t="s">
        <v>201</v>
      </c>
      <c r="CU155" s="2781">
        <f>BX155+CC155*CH155+CL155*CQ155</f>
        <v>0</v>
      </c>
      <c r="CV155" s="2781"/>
      <c r="CW155" s="2781"/>
      <c r="CX155" s="2781"/>
      <c r="CY155" s="109" t="s">
        <v>372</v>
      </c>
      <c r="CZ155" s="109" t="s">
        <v>349</v>
      </c>
      <c r="DF155" s="2781">
        <f>DP150</f>
        <v>0</v>
      </c>
      <c r="DG155" s="2781"/>
      <c r="DH155" s="2781"/>
      <c r="DI155" s="2781"/>
      <c r="DJ155" s="109" t="s">
        <v>228</v>
      </c>
      <c r="DK155" s="2781">
        <f>DS150</f>
        <v>0</v>
      </c>
      <c r="DL155" s="2781"/>
      <c r="DM155" s="2781"/>
      <c r="DN155" s="2781"/>
      <c r="DO155" s="109" t="s">
        <v>229</v>
      </c>
      <c r="DP155" s="2781">
        <f>DS140/100+0.15+0.25</f>
        <v>0.85</v>
      </c>
      <c r="DQ155" s="2781"/>
      <c r="DR155" s="2781"/>
      <c r="DS155" s="109" t="s">
        <v>228</v>
      </c>
      <c r="DT155" s="2781">
        <f>DV150</f>
        <v>0</v>
      </c>
      <c r="DU155" s="2781"/>
      <c r="DV155" s="2781"/>
      <c r="DW155" s="2781"/>
      <c r="DX155" s="109" t="s">
        <v>229</v>
      </c>
      <c r="DY155" s="2781">
        <f>DV140/100+0.15+0.25</f>
        <v>0.7</v>
      </c>
      <c r="DZ155" s="2781"/>
      <c r="EA155" s="2781"/>
      <c r="EB155" s="109" t="s">
        <v>201</v>
      </c>
      <c r="EC155" s="2781">
        <f>DF155+DK155*DP155+DT155*DY155</f>
        <v>0</v>
      </c>
      <c r="ED155" s="2781"/>
      <c r="EE155" s="2781"/>
      <c r="EF155" s="2781"/>
      <c r="EG155" s="109" t="s">
        <v>372</v>
      </c>
    </row>
    <row r="156" spans="2:137" hidden="1"/>
    <row r="157" spans="2:137" ht="12.75" hidden="1" customHeight="1">
      <c r="B157" s="109" t="s">
        <v>355</v>
      </c>
      <c r="H157" s="109" t="s">
        <v>226</v>
      </c>
      <c r="I157" s="2781">
        <f>U150</f>
        <v>0</v>
      </c>
      <c r="J157" s="2781"/>
      <c r="K157" s="2781"/>
      <c r="L157" s="109" t="s">
        <v>229</v>
      </c>
      <c r="M157" s="2781">
        <f>U140/100+0.15+0.075</f>
        <v>0.67499999999999993</v>
      </c>
      <c r="N157" s="2781"/>
      <c r="O157" s="2781"/>
      <c r="P157" s="109" t="s">
        <v>228</v>
      </c>
      <c r="Q157" s="2781">
        <f>X150</f>
        <v>0</v>
      </c>
      <c r="R157" s="2781"/>
      <c r="S157" s="2781"/>
      <c r="T157" s="109" t="s">
        <v>229</v>
      </c>
      <c r="U157" s="2781">
        <f>X140/100+0.15+0.075</f>
        <v>0.52499999999999991</v>
      </c>
      <c r="V157" s="2781"/>
      <c r="W157" s="2781"/>
      <c r="X157" s="109" t="s">
        <v>227</v>
      </c>
      <c r="Y157" s="2781">
        <v>0.1</v>
      </c>
      <c r="Z157" s="2781"/>
      <c r="AA157" s="109" t="s">
        <v>201</v>
      </c>
      <c r="AB157" s="2781">
        <f>(I157*M157+Q157*U157)*Y157</f>
        <v>0</v>
      </c>
      <c r="AC157" s="2781"/>
      <c r="AD157" s="2781"/>
      <c r="AE157" s="2781"/>
      <c r="AF157" s="109" t="s">
        <v>371</v>
      </c>
      <c r="AJ157" s="109" t="s">
        <v>355</v>
      </c>
      <c r="AP157" s="109" t="s">
        <v>226</v>
      </c>
      <c r="AQ157" s="2781">
        <f>BC150</f>
        <v>0</v>
      </c>
      <c r="AR157" s="2781"/>
      <c r="AS157" s="2781"/>
      <c r="AT157" s="109" t="s">
        <v>229</v>
      </c>
      <c r="AU157" s="2781">
        <f>BC140/100+0.15+0.075</f>
        <v>0.67499999999999993</v>
      </c>
      <c r="AV157" s="2781"/>
      <c r="AW157" s="2781"/>
      <c r="AX157" s="109" t="s">
        <v>228</v>
      </c>
      <c r="AY157" s="2781">
        <f>BF150</f>
        <v>0</v>
      </c>
      <c r="AZ157" s="2781"/>
      <c r="BA157" s="2781"/>
      <c r="BB157" s="109" t="s">
        <v>229</v>
      </c>
      <c r="BC157" s="2781">
        <f>BF140/100+0.15+0.075</f>
        <v>0.52499999999999991</v>
      </c>
      <c r="BD157" s="2781"/>
      <c r="BE157" s="2781"/>
      <c r="BF157" s="109" t="s">
        <v>227</v>
      </c>
      <c r="BG157" s="2781">
        <v>0.1</v>
      </c>
      <c r="BH157" s="2781"/>
      <c r="BI157" s="109" t="s">
        <v>201</v>
      </c>
      <c r="BJ157" s="2781">
        <f>(AQ157*AU157+AY157*BC157)*BG157</f>
        <v>0</v>
      </c>
      <c r="BK157" s="2781"/>
      <c r="BL157" s="2781"/>
      <c r="BM157" s="2781"/>
      <c r="BN157" s="109" t="s">
        <v>371</v>
      </c>
      <c r="BR157" s="109" t="s">
        <v>355</v>
      </c>
      <c r="BX157" s="109" t="s">
        <v>226</v>
      </c>
      <c r="BY157" s="2781">
        <f>CK150</f>
        <v>0</v>
      </c>
      <c r="BZ157" s="2781"/>
      <c r="CA157" s="2781"/>
      <c r="CB157" s="109" t="s">
        <v>229</v>
      </c>
      <c r="CC157" s="2781">
        <f>CK140/100+0.15+0.075</f>
        <v>0.67499999999999993</v>
      </c>
      <c r="CD157" s="2781"/>
      <c r="CE157" s="2781"/>
      <c r="CF157" s="109" t="s">
        <v>228</v>
      </c>
      <c r="CG157" s="2781">
        <f>CN150</f>
        <v>0</v>
      </c>
      <c r="CH157" s="2781"/>
      <c r="CI157" s="2781"/>
      <c r="CJ157" s="109" t="s">
        <v>229</v>
      </c>
      <c r="CK157" s="2781">
        <f>CN140/100+0.15+0.075</f>
        <v>0.52499999999999991</v>
      </c>
      <c r="CL157" s="2781"/>
      <c r="CM157" s="2781"/>
      <c r="CN157" s="109" t="s">
        <v>227</v>
      </c>
      <c r="CO157" s="2781">
        <v>0.1</v>
      </c>
      <c r="CP157" s="2781"/>
      <c r="CQ157" s="109" t="s">
        <v>201</v>
      </c>
      <c r="CR157" s="2781">
        <f>(BY157*CC157+CG157*CK157)*CO157</f>
        <v>0</v>
      </c>
      <c r="CS157" s="2781"/>
      <c r="CT157" s="2781"/>
      <c r="CU157" s="2781"/>
      <c r="CV157" s="109" t="s">
        <v>371</v>
      </c>
      <c r="CZ157" s="109" t="s">
        <v>355</v>
      </c>
      <c r="DF157" s="109" t="s">
        <v>226</v>
      </c>
      <c r="DG157" s="2781">
        <f>DS150</f>
        <v>0</v>
      </c>
      <c r="DH157" s="2781"/>
      <c r="DI157" s="2781"/>
      <c r="DJ157" s="109" t="s">
        <v>229</v>
      </c>
      <c r="DK157" s="2781">
        <f>DS140/100+0.15+0.075</f>
        <v>0.67499999999999993</v>
      </c>
      <c r="DL157" s="2781"/>
      <c r="DM157" s="2781"/>
      <c r="DN157" s="109" t="s">
        <v>228</v>
      </c>
      <c r="DO157" s="2781">
        <f>DV150</f>
        <v>0</v>
      </c>
      <c r="DP157" s="2781"/>
      <c r="DQ157" s="2781"/>
      <c r="DR157" s="109" t="s">
        <v>229</v>
      </c>
      <c r="DS157" s="2781">
        <f>DV140/100+0.15+0.075</f>
        <v>0.52499999999999991</v>
      </c>
      <c r="DT157" s="2781"/>
      <c r="DU157" s="2781"/>
      <c r="DV157" s="109" t="s">
        <v>227</v>
      </c>
      <c r="DW157" s="2781">
        <v>0.1</v>
      </c>
      <c r="DX157" s="2781"/>
      <c r="DY157" s="109" t="s">
        <v>201</v>
      </c>
      <c r="DZ157" s="2781">
        <f>(DG157*DK157+DO157*DS157)*DW157</f>
        <v>0</v>
      </c>
      <c r="EA157" s="2781"/>
      <c r="EB157" s="2781"/>
      <c r="EC157" s="2781"/>
      <c r="ED157" s="109" t="s">
        <v>371</v>
      </c>
    </row>
    <row r="158" spans="2:137" hidden="1"/>
    <row r="159" spans="2:137" ht="12.75" hidden="1" customHeight="1">
      <c r="B159" s="109" t="s">
        <v>373</v>
      </c>
      <c r="E159" s="2781">
        <f>U150</f>
        <v>0</v>
      </c>
      <c r="F159" s="2781"/>
      <c r="G159" s="2781"/>
      <c r="H159" s="109" t="s">
        <v>228</v>
      </c>
      <c r="I159" s="2781">
        <f>X150</f>
        <v>0</v>
      </c>
      <c r="J159" s="2781"/>
      <c r="K159" s="2781"/>
      <c r="L159" s="109" t="s">
        <v>201</v>
      </c>
      <c r="M159" s="2781">
        <f>E159+I159</f>
        <v>0</v>
      </c>
      <c r="N159" s="2781"/>
      <c r="O159" s="2781"/>
      <c r="P159" s="2781"/>
      <c r="AJ159" s="109" t="s">
        <v>373</v>
      </c>
      <c r="AM159" s="2781">
        <f>BC150</f>
        <v>0</v>
      </c>
      <c r="AN159" s="2781"/>
      <c r="AO159" s="2781"/>
      <c r="AP159" s="109" t="s">
        <v>228</v>
      </c>
      <c r="AQ159" s="2781">
        <f>BF150</f>
        <v>0</v>
      </c>
      <c r="AR159" s="2781"/>
      <c r="AS159" s="2781"/>
      <c r="AT159" s="109" t="s">
        <v>201</v>
      </c>
      <c r="AU159" s="2781">
        <f>AM159+AQ159</f>
        <v>0</v>
      </c>
      <c r="AV159" s="2781"/>
      <c r="AW159" s="2781"/>
      <c r="AX159" s="2781"/>
      <c r="BR159" s="109" t="s">
        <v>373</v>
      </c>
      <c r="BU159" s="2781">
        <f>CK150</f>
        <v>0</v>
      </c>
      <c r="BV159" s="2781"/>
      <c r="BW159" s="2781"/>
      <c r="BX159" s="109" t="s">
        <v>228</v>
      </c>
      <c r="BY159" s="2781">
        <f>CN150</f>
        <v>0</v>
      </c>
      <c r="BZ159" s="2781"/>
      <c r="CA159" s="2781"/>
      <c r="CB159" s="109" t="s">
        <v>201</v>
      </c>
      <c r="CC159" s="2781">
        <f>BU159+BY159</f>
        <v>0</v>
      </c>
      <c r="CD159" s="2781"/>
      <c r="CE159" s="2781"/>
      <c r="CF159" s="2781"/>
      <c r="CZ159" s="109" t="s">
        <v>373</v>
      </c>
      <c r="DC159" s="2781">
        <f>DS150</f>
        <v>0</v>
      </c>
      <c r="DD159" s="2781"/>
      <c r="DE159" s="2781"/>
      <c r="DF159" s="109" t="s">
        <v>228</v>
      </c>
      <c r="DG159" s="2781">
        <f>DV150</f>
        <v>0</v>
      </c>
      <c r="DH159" s="2781"/>
      <c r="DI159" s="2781"/>
      <c r="DJ159" s="109" t="s">
        <v>201</v>
      </c>
      <c r="DK159" s="2781">
        <f>DC159+DG159</f>
        <v>0</v>
      </c>
      <c r="DL159" s="2781"/>
      <c r="DM159" s="2781"/>
      <c r="DN159" s="2781"/>
    </row>
    <row r="160" spans="2:137" hidden="1"/>
    <row r="161" spans="2:131" ht="18.75" hidden="1">
      <c r="B161" s="109" t="s">
        <v>354</v>
      </c>
      <c r="E161" s="109" t="s">
        <v>226</v>
      </c>
      <c r="F161" s="2781">
        <f>U150</f>
        <v>0</v>
      </c>
      <c r="G161" s="2781"/>
      <c r="H161" s="2781"/>
      <c r="I161" s="109" t="s">
        <v>229</v>
      </c>
      <c r="J161" s="2781">
        <f>U140/100</f>
        <v>0.45</v>
      </c>
      <c r="K161" s="2781"/>
      <c r="L161" s="2781"/>
      <c r="M161" s="109" t="s">
        <v>228</v>
      </c>
      <c r="N161" s="2781">
        <f>X150</f>
        <v>0</v>
      </c>
      <c r="O161" s="2781"/>
      <c r="P161" s="2781"/>
      <c r="Q161" s="109" t="s">
        <v>229</v>
      </c>
      <c r="R161" s="2781">
        <f>X140/100</f>
        <v>0.3</v>
      </c>
      <c r="S161" s="2781"/>
      <c r="T161" s="2781"/>
      <c r="U161" s="109" t="s">
        <v>227</v>
      </c>
      <c r="V161" s="2781">
        <v>0.15</v>
      </c>
      <c r="W161" s="2781"/>
      <c r="X161" s="109" t="s">
        <v>201</v>
      </c>
      <c r="Y161" s="2781">
        <f>(F161*J161+N161*R161)*V161</f>
        <v>0</v>
      </c>
      <c r="Z161" s="2781"/>
      <c r="AA161" s="2781"/>
      <c r="AB161" s="2781"/>
      <c r="AC161" s="109" t="s">
        <v>371</v>
      </c>
      <c r="AJ161" s="109" t="s">
        <v>354</v>
      </c>
      <c r="AM161" s="109" t="s">
        <v>226</v>
      </c>
      <c r="AN161" s="2781">
        <f>BC150</f>
        <v>0</v>
      </c>
      <c r="AO161" s="2781"/>
      <c r="AP161" s="2781"/>
      <c r="AQ161" s="109" t="s">
        <v>229</v>
      </c>
      <c r="AR161" s="2781">
        <f>BC140/100</f>
        <v>0.45</v>
      </c>
      <c r="AS161" s="2781"/>
      <c r="AT161" s="2781"/>
      <c r="AU161" s="109" t="s">
        <v>228</v>
      </c>
      <c r="AV161" s="2781">
        <f>BF150</f>
        <v>0</v>
      </c>
      <c r="AW161" s="2781"/>
      <c r="AX161" s="2781"/>
      <c r="AY161" s="109" t="s">
        <v>229</v>
      </c>
      <c r="AZ161" s="2781">
        <f>BF140/100</f>
        <v>0.3</v>
      </c>
      <c r="BA161" s="2781"/>
      <c r="BB161" s="2781"/>
      <c r="BC161" s="109" t="s">
        <v>227</v>
      </c>
      <c r="BD161" s="2781">
        <v>0.15</v>
      </c>
      <c r="BE161" s="2781"/>
      <c r="BF161" s="109" t="s">
        <v>201</v>
      </c>
      <c r="BG161" s="2781">
        <f>(AN161*AR161+AV161*AZ161)*BD161</f>
        <v>0</v>
      </c>
      <c r="BH161" s="2781"/>
      <c r="BI161" s="2781"/>
      <c r="BJ161" s="2781"/>
      <c r="BK161" s="109" t="s">
        <v>371</v>
      </c>
      <c r="BR161" s="109" t="s">
        <v>354</v>
      </c>
      <c r="BU161" s="109" t="s">
        <v>226</v>
      </c>
      <c r="BV161" s="2781">
        <f>CK150</f>
        <v>0</v>
      </c>
      <c r="BW161" s="2781"/>
      <c r="BX161" s="2781"/>
      <c r="BY161" s="109" t="s">
        <v>229</v>
      </c>
      <c r="BZ161" s="2781">
        <f>CK140/100</f>
        <v>0.45</v>
      </c>
      <c r="CA161" s="2781"/>
      <c r="CB161" s="2781"/>
      <c r="CC161" s="109" t="s">
        <v>228</v>
      </c>
      <c r="CD161" s="2781">
        <f>CN150</f>
        <v>0</v>
      </c>
      <c r="CE161" s="2781"/>
      <c r="CF161" s="2781"/>
      <c r="CG161" s="109" t="s">
        <v>229</v>
      </c>
      <c r="CH161" s="2781">
        <f>CN140/100</f>
        <v>0.3</v>
      </c>
      <c r="CI161" s="2781"/>
      <c r="CJ161" s="2781"/>
      <c r="CK161" s="109" t="s">
        <v>227</v>
      </c>
      <c r="CL161" s="2781">
        <v>0.15</v>
      </c>
      <c r="CM161" s="2781"/>
      <c r="CN161" s="109" t="s">
        <v>201</v>
      </c>
      <c r="CO161" s="2781">
        <f>(BV161*BZ161+CD161*CH161)*CL161</f>
        <v>0</v>
      </c>
      <c r="CP161" s="2781"/>
      <c r="CQ161" s="2781"/>
      <c r="CR161" s="2781"/>
      <c r="CS161" s="109" t="s">
        <v>371</v>
      </c>
      <c r="CZ161" s="109" t="s">
        <v>354</v>
      </c>
      <c r="DC161" s="109" t="s">
        <v>226</v>
      </c>
      <c r="DD161" s="2781">
        <f>DS150</f>
        <v>0</v>
      </c>
      <c r="DE161" s="2781"/>
      <c r="DF161" s="2781"/>
      <c r="DG161" s="109" t="s">
        <v>229</v>
      </c>
      <c r="DH161" s="2781">
        <f>DS140/100</f>
        <v>0.45</v>
      </c>
      <c r="DI161" s="2781"/>
      <c r="DJ161" s="2781"/>
      <c r="DK161" s="109" t="s">
        <v>228</v>
      </c>
      <c r="DL161" s="2781">
        <f>DV150</f>
        <v>0</v>
      </c>
      <c r="DM161" s="2781"/>
      <c r="DN161" s="2781"/>
      <c r="DO161" s="109" t="s">
        <v>229</v>
      </c>
      <c r="DP161" s="2781">
        <f>DV140/100</f>
        <v>0.3</v>
      </c>
      <c r="DQ161" s="2781"/>
      <c r="DR161" s="2781"/>
      <c r="DS161" s="109" t="s">
        <v>227</v>
      </c>
      <c r="DT161" s="2781">
        <v>0.15</v>
      </c>
      <c r="DU161" s="2781"/>
      <c r="DV161" s="109" t="s">
        <v>201</v>
      </c>
      <c r="DW161" s="2781">
        <f>(DD161*DH161+DL161*DP161)*DT161</f>
        <v>0</v>
      </c>
      <c r="DX161" s="2781"/>
      <c r="DY161" s="2781"/>
      <c r="DZ161" s="2781"/>
      <c r="EA161" s="109" t="s">
        <v>371</v>
      </c>
    </row>
    <row r="162" spans="2:131" hidden="1"/>
    <row r="163" spans="2:131" ht="12.75" hidden="1" customHeight="1">
      <c r="B163" s="109" t="e">
        <f>#REF!</f>
        <v>#REF!</v>
      </c>
      <c r="L163" s="109" t="s">
        <v>201</v>
      </c>
      <c r="M163" s="2781">
        <f>R150</f>
        <v>0</v>
      </c>
      <c r="N163" s="2781"/>
      <c r="O163" s="2781"/>
      <c r="P163" s="2781"/>
      <c r="Q163" s="109" t="s">
        <v>229</v>
      </c>
      <c r="R163" s="2781" t="e">
        <f>#REF!/100</f>
        <v>#REF!</v>
      </c>
      <c r="S163" s="2781"/>
      <c r="T163" s="2781"/>
      <c r="U163" s="109" t="s">
        <v>201</v>
      </c>
      <c r="V163" s="2781" t="e">
        <f>M163*R163</f>
        <v>#REF!</v>
      </c>
      <c r="W163" s="2781"/>
      <c r="X163" s="2781"/>
      <c r="Y163" s="2781"/>
      <c r="Z163" s="109" t="s">
        <v>371</v>
      </c>
      <c r="AJ163" s="109" t="e">
        <f>#REF!</f>
        <v>#REF!</v>
      </c>
      <c r="AT163" s="109" t="s">
        <v>201</v>
      </c>
      <c r="AU163" s="2781">
        <f>AZ150</f>
        <v>0</v>
      </c>
      <c r="AV163" s="2781"/>
      <c r="AW163" s="2781"/>
      <c r="AX163" s="2781"/>
      <c r="AY163" s="109" t="s">
        <v>229</v>
      </c>
      <c r="AZ163" s="2781" t="e">
        <f>#REF!/100</f>
        <v>#REF!</v>
      </c>
      <c r="BA163" s="2781"/>
      <c r="BB163" s="2781"/>
      <c r="BC163" s="109" t="s">
        <v>201</v>
      </c>
      <c r="BD163" s="2781" t="e">
        <f>AU163*AZ163</f>
        <v>#REF!</v>
      </c>
      <c r="BE163" s="2781"/>
      <c r="BF163" s="2781"/>
      <c r="BG163" s="2781"/>
      <c r="BH163" s="109" t="s">
        <v>371</v>
      </c>
      <c r="BR163" s="109" t="e">
        <f>#REF!</f>
        <v>#REF!</v>
      </c>
      <c r="CB163" s="109" t="s">
        <v>201</v>
      </c>
      <c r="CC163" s="2781">
        <f>CH150</f>
        <v>0</v>
      </c>
      <c r="CD163" s="2781"/>
      <c r="CE163" s="2781"/>
      <c r="CF163" s="2781"/>
      <c r="CG163" s="109" t="s">
        <v>229</v>
      </c>
      <c r="CH163" s="2781" t="e">
        <f>#REF!/100</f>
        <v>#REF!</v>
      </c>
      <c r="CI163" s="2781"/>
      <c r="CJ163" s="2781"/>
      <c r="CK163" s="109" t="s">
        <v>201</v>
      </c>
      <c r="CL163" s="2781" t="e">
        <f>CC163*CH163</f>
        <v>#REF!</v>
      </c>
      <c r="CM163" s="2781"/>
      <c r="CN163" s="2781"/>
      <c r="CO163" s="2781"/>
      <c r="CP163" s="109" t="s">
        <v>371</v>
      </c>
      <c r="CZ163" s="109" t="e">
        <f>#REF!</f>
        <v>#REF!</v>
      </c>
      <c r="DJ163" s="109" t="s">
        <v>201</v>
      </c>
      <c r="DK163" s="2781">
        <f>DP150</f>
        <v>0</v>
      </c>
      <c r="DL163" s="2781"/>
      <c r="DM163" s="2781"/>
      <c r="DN163" s="2781"/>
      <c r="DO163" s="109" t="s">
        <v>229</v>
      </c>
      <c r="DP163" s="2781" t="e">
        <f>#REF!/100</f>
        <v>#REF!</v>
      </c>
      <c r="DQ163" s="2781"/>
      <c r="DR163" s="2781"/>
      <c r="DS163" s="109" t="s">
        <v>201</v>
      </c>
      <c r="DT163" s="2781" t="e">
        <f>DK163*DP163</f>
        <v>#REF!</v>
      </c>
      <c r="DU163" s="2781"/>
      <c r="DV163" s="2781"/>
      <c r="DW163" s="2781"/>
      <c r="DX163" s="109" t="s">
        <v>371</v>
      </c>
    </row>
    <row r="164" spans="2:131" hidden="1">
      <c r="M164" s="137"/>
      <c r="N164" s="119"/>
      <c r="O164" s="119"/>
      <c r="P164" s="119"/>
      <c r="R164" s="119"/>
      <c r="S164" s="119"/>
      <c r="T164" s="119"/>
      <c r="V164" s="137"/>
      <c r="W164" s="137"/>
      <c r="X164" s="137"/>
      <c r="Y164" s="137"/>
      <c r="AU164" s="137"/>
      <c r="AV164" s="119"/>
      <c r="AW164" s="119"/>
      <c r="AX164" s="119"/>
      <c r="AZ164" s="119"/>
      <c r="BA164" s="119"/>
      <c r="BB164" s="119"/>
      <c r="BD164" s="137"/>
      <c r="BE164" s="137"/>
      <c r="BF164" s="137"/>
      <c r="BG164" s="137"/>
      <c r="CC164" s="137"/>
      <c r="CD164" s="119"/>
      <c r="CE164" s="119"/>
      <c r="CF164" s="119"/>
      <c r="CH164" s="119"/>
      <c r="CI164" s="119"/>
      <c r="CJ164" s="119"/>
      <c r="CL164" s="137"/>
      <c r="CM164" s="137"/>
      <c r="CN164" s="137"/>
      <c r="CO164" s="137"/>
      <c r="DK164" s="137"/>
      <c r="DL164" s="119"/>
      <c r="DM164" s="119"/>
      <c r="DN164" s="119"/>
      <c r="DP164" s="119"/>
      <c r="DQ164" s="119"/>
      <c r="DR164" s="119"/>
      <c r="DT164" s="137"/>
      <c r="DU164" s="137"/>
      <c r="DV164" s="137"/>
      <c r="DW164" s="137"/>
    </row>
    <row r="165" spans="2:131" ht="12.75" hidden="1" customHeight="1">
      <c r="B165" s="109" t="e">
        <f>#REF!</f>
        <v>#REF!</v>
      </c>
      <c r="L165" s="109" t="s">
        <v>201</v>
      </c>
      <c r="M165" s="2781">
        <f>R150</f>
        <v>0</v>
      </c>
      <c r="N165" s="2781"/>
      <c r="O165" s="2781"/>
      <c r="P165" s="2781"/>
      <c r="Q165" s="109" t="s">
        <v>372</v>
      </c>
      <c r="R165" s="116"/>
      <c r="S165" s="116"/>
      <c r="T165" s="116"/>
      <c r="V165" s="120"/>
      <c r="W165" s="120"/>
      <c r="X165" s="120"/>
      <c r="Y165" s="120"/>
      <c r="AJ165" s="109" t="e">
        <f>#REF!</f>
        <v>#REF!</v>
      </c>
      <c r="AT165" s="109" t="s">
        <v>201</v>
      </c>
      <c r="AU165" s="2781">
        <f>AZ150</f>
        <v>0</v>
      </c>
      <c r="AV165" s="2781"/>
      <c r="AW165" s="2781"/>
      <c r="AX165" s="2781"/>
      <c r="AY165" s="109" t="s">
        <v>372</v>
      </c>
      <c r="AZ165" s="116"/>
      <c r="BA165" s="116"/>
      <c r="BB165" s="116"/>
      <c r="BD165" s="120"/>
      <c r="BE165" s="120"/>
      <c r="BF165" s="120"/>
      <c r="BG165" s="120"/>
      <c r="BR165" s="109" t="e">
        <f>#REF!</f>
        <v>#REF!</v>
      </c>
      <c r="CB165" s="109" t="s">
        <v>201</v>
      </c>
      <c r="CC165" s="2781">
        <f>CH150</f>
        <v>0</v>
      </c>
      <c r="CD165" s="2781"/>
      <c r="CE165" s="2781"/>
      <c r="CF165" s="2781"/>
      <c r="CG165" s="109" t="s">
        <v>372</v>
      </c>
      <c r="CH165" s="116"/>
      <c r="CI165" s="116"/>
      <c r="CJ165" s="116"/>
      <c r="CL165" s="120"/>
      <c r="CM165" s="120"/>
      <c r="CN165" s="120"/>
      <c r="CO165" s="120"/>
      <c r="CZ165" s="109" t="e">
        <f>#REF!</f>
        <v>#REF!</v>
      </c>
      <c r="DJ165" s="109" t="s">
        <v>201</v>
      </c>
      <c r="DK165" s="2781">
        <f>DP150</f>
        <v>0</v>
      </c>
      <c r="DL165" s="2781"/>
      <c r="DM165" s="2781"/>
      <c r="DN165" s="2781"/>
      <c r="DO165" s="109" t="s">
        <v>372</v>
      </c>
      <c r="DP165" s="116"/>
      <c r="DQ165" s="116"/>
      <c r="DR165" s="116"/>
      <c r="DT165" s="120"/>
      <c r="DU165" s="120"/>
      <c r="DV165" s="120"/>
      <c r="DW165" s="120"/>
    </row>
    <row r="166" spans="2:131" hidden="1">
      <c r="M166" s="137"/>
      <c r="N166" s="119"/>
      <c r="O166" s="119"/>
      <c r="P166" s="119"/>
      <c r="R166" s="116"/>
      <c r="S166" s="116"/>
      <c r="T166" s="116"/>
      <c r="V166" s="120"/>
      <c r="W166" s="120"/>
      <c r="X166" s="120"/>
      <c r="Y166" s="120"/>
      <c r="AU166" s="137"/>
      <c r="AV166" s="119"/>
      <c r="AW166" s="119"/>
      <c r="AX166" s="119"/>
      <c r="AZ166" s="116"/>
      <c r="BA166" s="116"/>
      <c r="BB166" s="116"/>
      <c r="BD166" s="120"/>
      <c r="BE166" s="120"/>
      <c r="BF166" s="120"/>
      <c r="BG166" s="120"/>
      <c r="CC166" s="137"/>
      <c r="CD166" s="119"/>
      <c r="CE166" s="119"/>
      <c r="CF166" s="119"/>
      <c r="CH166" s="116"/>
      <c r="CI166" s="116"/>
      <c r="CJ166" s="116"/>
      <c r="CL166" s="120"/>
      <c r="CM166" s="120"/>
      <c r="CN166" s="120"/>
      <c r="CO166" s="120"/>
      <c r="DK166" s="137"/>
      <c r="DL166" s="119"/>
      <c r="DM166" s="119"/>
      <c r="DN166" s="119"/>
      <c r="DP166" s="116"/>
      <c r="DQ166" s="116"/>
      <c r="DR166" s="116"/>
      <c r="DT166" s="120"/>
      <c r="DU166" s="120"/>
      <c r="DV166" s="120"/>
      <c r="DW166" s="120"/>
    </row>
    <row r="167" spans="2:131" ht="12.75" hidden="1" customHeight="1">
      <c r="B167" s="109" t="e">
        <f>#REF!</f>
        <v>#REF!</v>
      </c>
      <c r="L167" s="109" t="s">
        <v>201</v>
      </c>
      <c r="M167" s="2781">
        <f>R150</f>
        <v>0</v>
      </c>
      <c r="N167" s="2781"/>
      <c r="O167" s="2781"/>
      <c r="P167" s="2781"/>
      <c r="Q167" s="109" t="s">
        <v>229</v>
      </c>
      <c r="R167" s="2781" t="e">
        <f>#REF!/100</f>
        <v>#REF!</v>
      </c>
      <c r="S167" s="2781"/>
      <c r="T167" s="2781"/>
      <c r="U167" s="109" t="s">
        <v>201</v>
      </c>
      <c r="V167" s="2781" t="e">
        <f>M167*R167</f>
        <v>#REF!</v>
      </c>
      <c r="W167" s="2781"/>
      <c r="X167" s="2781"/>
      <c r="Y167" s="2781"/>
      <c r="Z167" s="109" t="s">
        <v>371</v>
      </c>
      <c r="AJ167" s="109" t="e">
        <f>#REF!</f>
        <v>#REF!</v>
      </c>
      <c r="AT167" s="109" t="s">
        <v>201</v>
      </c>
      <c r="AU167" s="2781">
        <f>AZ150</f>
        <v>0</v>
      </c>
      <c r="AV167" s="2781"/>
      <c r="AW167" s="2781"/>
      <c r="AX167" s="2781"/>
      <c r="AY167" s="109" t="s">
        <v>229</v>
      </c>
      <c r="AZ167" s="2781" t="e">
        <f>#REF!/100</f>
        <v>#REF!</v>
      </c>
      <c r="BA167" s="2781"/>
      <c r="BB167" s="2781"/>
      <c r="BC167" s="109" t="s">
        <v>201</v>
      </c>
      <c r="BD167" s="2781" t="e">
        <f>AU167*AZ167</f>
        <v>#REF!</v>
      </c>
      <c r="BE167" s="2781"/>
      <c r="BF167" s="2781"/>
      <c r="BG167" s="2781"/>
      <c r="BH167" s="109" t="s">
        <v>371</v>
      </c>
      <c r="BR167" s="109" t="e">
        <f>#REF!</f>
        <v>#REF!</v>
      </c>
      <c r="CB167" s="109" t="s">
        <v>201</v>
      </c>
      <c r="CC167" s="2781">
        <f>CH150</f>
        <v>0</v>
      </c>
      <c r="CD167" s="2781"/>
      <c r="CE167" s="2781"/>
      <c r="CF167" s="2781"/>
      <c r="CG167" s="109" t="s">
        <v>229</v>
      </c>
      <c r="CH167" s="2781" t="e">
        <f>#REF!/100</f>
        <v>#REF!</v>
      </c>
      <c r="CI167" s="2781"/>
      <c r="CJ167" s="2781"/>
      <c r="CK167" s="109" t="s">
        <v>201</v>
      </c>
      <c r="CL167" s="2781" t="e">
        <f>CC167*CH167</f>
        <v>#REF!</v>
      </c>
      <c r="CM167" s="2781"/>
      <c r="CN167" s="2781"/>
      <c r="CO167" s="2781"/>
      <c r="CP167" s="109" t="s">
        <v>371</v>
      </c>
      <c r="CZ167" s="109" t="e">
        <f>#REF!</f>
        <v>#REF!</v>
      </c>
      <c r="DJ167" s="109" t="s">
        <v>201</v>
      </c>
      <c r="DK167" s="2781">
        <f>DP150</f>
        <v>0</v>
      </c>
      <c r="DL167" s="2781"/>
      <c r="DM167" s="2781"/>
      <c r="DN167" s="2781"/>
      <c r="DO167" s="109" t="s">
        <v>229</v>
      </c>
      <c r="DP167" s="2781" t="e">
        <f>#REF!/100</f>
        <v>#REF!</v>
      </c>
      <c r="DQ167" s="2781"/>
      <c r="DR167" s="2781"/>
      <c r="DS167" s="109" t="s">
        <v>201</v>
      </c>
      <c r="DT167" s="2781" t="e">
        <f>DK167*DP167</f>
        <v>#REF!</v>
      </c>
      <c r="DU167" s="2781"/>
      <c r="DV167" s="2781"/>
      <c r="DW167" s="2781"/>
      <c r="DX167" s="109" t="s">
        <v>371</v>
      </c>
    </row>
    <row r="168" spans="2:131" hidden="1">
      <c r="M168" s="137"/>
      <c r="N168" s="119"/>
      <c r="O168" s="119"/>
      <c r="P168" s="119"/>
      <c r="R168" s="119"/>
      <c r="S168" s="119"/>
      <c r="T168" s="119"/>
      <c r="V168" s="137"/>
      <c r="W168" s="137"/>
      <c r="X168" s="137"/>
      <c r="Y168" s="137"/>
      <c r="AU168" s="137"/>
      <c r="AV168" s="119"/>
      <c r="AW168" s="119"/>
      <c r="AX168" s="119"/>
      <c r="AZ168" s="119"/>
      <c r="BA168" s="119"/>
      <c r="BB168" s="119"/>
      <c r="BD168" s="137"/>
      <c r="BE168" s="137"/>
      <c r="BF168" s="137"/>
      <c r="BG168" s="137"/>
      <c r="CC168" s="137"/>
      <c r="CD168" s="119"/>
      <c r="CE168" s="119"/>
      <c r="CF168" s="119"/>
      <c r="CH168" s="119"/>
      <c r="CI168" s="119"/>
      <c r="CJ168" s="119"/>
      <c r="CL168" s="137"/>
      <c r="CM168" s="137"/>
      <c r="CN168" s="137"/>
      <c r="CO168" s="137"/>
      <c r="DK168" s="137"/>
      <c r="DL168" s="119"/>
      <c r="DM168" s="119"/>
      <c r="DN168" s="119"/>
      <c r="DP168" s="119"/>
      <c r="DQ168" s="119"/>
      <c r="DR168" s="119"/>
      <c r="DT168" s="137"/>
      <c r="DU168" s="137"/>
      <c r="DV168" s="137"/>
      <c r="DW168" s="137"/>
    </row>
    <row r="169" spans="2:131" ht="12.75" hidden="1" customHeight="1">
      <c r="B169" s="109" t="e">
        <f>#REF!</f>
        <v>#REF!</v>
      </c>
      <c r="L169" s="109" t="s">
        <v>201</v>
      </c>
      <c r="M169" s="2781">
        <f>R150</f>
        <v>0</v>
      </c>
      <c r="N169" s="2781"/>
      <c r="O169" s="2781"/>
      <c r="P169" s="2781"/>
      <c r="Q169" s="109" t="s">
        <v>372</v>
      </c>
      <c r="R169" s="116"/>
      <c r="S169" s="116"/>
      <c r="T169" s="116"/>
      <c r="V169" s="120"/>
      <c r="W169" s="120"/>
      <c r="X169" s="120"/>
      <c r="Y169" s="120"/>
      <c r="AJ169" s="109" t="e">
        <f>#REF!</f>
        <v>#REF!</v>
      </c>
      <c r="AT169" s="109" t="s">
        <v>201</v>
      </c>
      <c r="AU169" s="2781">
        <f>AZ150</f>
        <v>0</v>
      </c>
      <c r="AV169" s="2781"/>
      <c r="AW169" s="2781"/>
      <c r="AX169" s="2781"/>
      <c r="AY169" s="109" t="s">
        <v>372</v>
      </c>
      <c r="AZ169" s="116"/>
      <c r="BA169" s="116"/>
      <c r="BB169" s="116"/>
      <c r="BD169" s="120"/>
      <c r="BE169" s="120"/>
      <c r="BF169" s="120"/>
      <c r="BG169" s="120"/>
      <c r="BR169" s="109" t="e">
        <f>#REF!</f>
        <v>#REF!</v>
      </c>
      <c r="CB169" s="109" t="s">
        <v>201</v>
      </c>
      <c r="CC169" s="2781">
        <f>CH150</f>
        <v>0</v>
      </c>
      <c r="CD169" s="2781"/>
      <c r="CE169" s="2781"/>
      <c r="CF169" s="2781"/>
      <c r="CG169" s="109" t="s">
        <v>372</v>
      </c>
      <c r="CH169" s="116"/>
      <c r="CI169" s="116"/>
      <c r="CJ169" s="116"/>
      <c r="CL169" s="120"/>
      <c r="CM169" s="120"/>
      <c r="CN169" s="120"/>
      <c r="CO169" s="120"/>
      <c r="CZ169" s="109" t="e">
        <f>#REF!</f>
        <v>#REF!</v>
      </c>
      <c r="DJ169" s="109" t="s">
        <v>201</v>
      </c>
      <c r="DK169" s="2781">
        <f>DP150</f>
        <v>0</v>
      </c>
      <c r="DL169" s="2781"/>
      <c r="DM169" s="2781"/>
      <c r="DN169" s="2781"/>
      <c r="DO169" s="109" t="s">
        <v>372</v>
      </c>
      <c r="DP169" s="116"/>
      <c r="DQ169" s="116"/>
      <c r="DR169" s="116"/>
      <c r="DT169" s="120"/>
      <c r="DU169" s="120"/>
      <c r="DV169" s="120"/>
      <c r="DW169" s="120"/>
    </row>
    <row r="170" spans="2:131" hidden="1">
      <c r="M170" s="137"/>
      <c r="N170" s="119"/>
      <c r="O170" s="119"/>
      <c r="P170" s="119"/>
      <c r="R170" s="116"/>
      <c r="S170" s="116"/>
      <c r="T170" s="116"/>
      <c r="V170" s="120"/>
      <c r="W170" s="120"/>
      <c r="X170" s="120"/>
      <c r="Y170" s="120"/>
      <c r="AU170" s="137"/>
      <c r="AV170" s="119"/>
      <c r="AW170" s="119"/>
      <c r="AX170" s="119"/>
      <c r="AZ170" s="116"/>
      <c r="BA170" s="116"/>
      <c r="BB170" s="116"/>
      <c r="BD170" s="120"/>
      <c r="BE170" s="120"/>
      <c r="BF170" s="120"/>
      <c r="BG170" s="120"/>
      <c r="CC170" s="137"/>
      <c r="CD170" s="119"/>
      <c r="CE170" s="119"/>
      <c r="CF170" s="119"/>
      <c r="CH170" s="116"/>
      <c r="CI170" s="116"/>
      <c r="CJ170" s="116"/>
      <c r="CL170" s="120"/>
      <c r="CM170" s="120"/>
      <c r="CN170" s="120"/>
      <c r="CO170" s="120"/>
      <c r="DK170" s="137"/>
      <c r="DL170" s="119"/>
      <c r="DM170" s="119"/>
      <c r="DN170" s="119"/>
      <c r="DP170" s="116"/>
      <c r="DQ170" s="116"/>
      <c r="DR170" s="116"/>
      <c r="DT170" s="120"/>
      <c r="DU170" s="120"/>
      <c r="DV170" s="120"/>
      <c r="DW170" s="120"/>
    </row>
    <row r="171" spans="2:131" ht="12.75" hidden="1" customHeight="1">
      <c r="B171" s="109" t="e">
        <f>#REF!</f>
        <v>#REF!</v>
      </c>
      <c r="L171" s="109" t="s">
        <v>201</v>
      </c>
      <c r="M171" s="2781">
        <f>R150</f>
        <v>0</v>
      </c>
      <c r="N171" s="2781"/>
      <c r="O171" s="2781"/>
      <c r="P171" s="2781"/>
      <c r="Q171" s="109" t="s">
        <v>229</v>
      </c>
      <c r="R171" s="2781" t="e">
        <f>#REF!/100</f>
        <v>#REF!</v>
      </c>
      <c r="S171" s="2781"/>
      <c r="T171" s="2781"/>
      <c r="U171" s="109" t="s">
        <v>201</v>
      </c>
      <c r="V171" s="2781" t="e">
        <f>M171*R171</f>
        <v>#REF!</v>
      </c>
      <c r="W171" s="2781"/>
      <c r="X171" s="2781"/>
      <c r="Y171" s="2781"/>
      <c r="Z171" s="109" t="s">
        <v>371</v>
      </c>
      <c r="AJ171" s="109" t="e">
        <f>#REF!</f>
        <v>#REF!</v>
      </c>
      <c r="AT171" s="109" t="s">
        <v>201</v>
      </c>
      <c r="AU171" s="2781">
        <f>AZ150</f>
        <v>0</v>
      </c>
      <c r="AV171" s="2781"/>
      <c r="AW171" s="2781"/>
      <c r="AX171" s="2781"/>
      <c r="AY171" s="109" t="s">
        <v>229</v>
      </c>
      <c r="AZ171" s="2781" t="e">
        <f>#REF!/100</f>
        <v>#REF!</v>
      </c>
      <c r="BA171" s="2781"/>
      <c r="BB171" s="2781"/>
      <c r="BC171" s="109" t="s">
        <v>201</v>
      </c>
      <c r="BD171" s="2781" t="e">
        <f>AU171*AZ171</f>
        <v>#REF!</v>
      </c>
      <c r="BE171" s="2781"/>
      <c r="BF171" s="2781"/>
      <c r="BG171" s="2781"/>
      <c r="BH171" s="109" t="s">
        <v>371</v>
      </c>
      <c r="BR171" s="109" t="e">
        <f>#REF!</f>
        <v>#REF!</v>
      </c>
      <c r="CB171" s="109" t="s">
        <v>201</v>
      </c>
      <c r="CC171" s="2781">
        <f>CH150</f>
        <v>0</v>
      </c>
      <c r="CD171" s="2781"/>
      <c r="CE171" s="2781"/>
      <c r="CF171" s="2781"/>
      <c r="CG171" s="109" t="s">
        <v>229</v>
      </c>
      <c r="CH171" s="2781" t="e">
        <f>#REF!/100</f>
        <v>#REF!</v>
      </c>
      <c r="CI171" s="2781"/>
      <c r="CJ171" s="2781"/>
      <c r="CK171" s="109" t="s">
        <v>201</v>
      </c>
      <c r="CL171" s="2781" t="e">
        <f>CC171*CH171</f>
        <v>#REF!</v>
      </c>
      <c r="CM171" s="2781"/>
      <c r="CN171" s="2781"/>
      <c r="CO171" s="2781"/>
      <c r="CP171" s="109" t="s">
        <v>371</v>
      </c>
      <c r="CZ171" s="109" t="e">
        <f>#REF!</f>
        <v>#REF!</v>
      </c>
      <c r="DJ171" s="109" t="s">
        <v>201</v>
      </c>
      <c r="DK171" s="2781">
        <f>DP150</f>
        <v>0</v>
      </c>
      <c r="DL171" s="2781"/>
      <c r="DM171" s="2781"/>
      <c r="DN171" s="2781"/>
      <c r="DO171" s="109" t="s">
        <v>229</v>
      </c>
      <c r="DP171" s="2781" t="e">
        <f>#REF!/100</f>
        <v>#REF!</v>
      </c>
      <c r="DQ171" s="2781"/>
      <c r="DR171" s="2781"/>
      <c r="DS171" s="109" t="s">
        <v>201</v>
      </c>
      <c r="DT171" s="2781" t="e">
        <f>DK171*DP171</f>
        <v>#REF!</v>
      </c>
      <c r="DU171" s="2781"/>
      <c r="DV171" s="2781"/>
      <c r="DW171" s="2781"/>
      <c r="DX171" s="109" t="s">
        <v>371</v>
      </c>
    </row>
    <row r="172" spans="2:131" hidden="1">
      <c r="M172" s="137"/>
      <c r="N172" s="119"/>
      <c r="O172" s="119"/>
      <c r="P172" s="119"/>
      <c r="R172" s="119"/>
      <c r="S172" s="119"/>
      <c r="T172" s="119"/>
      <c r="V172" s="137"/>
      <c r="W172" s="137"/>
      <c r="X172" s="137"/>
      <c r="Y172" s="137"/>
      <c r="AU172" s="137"/>
      <c r="AV172" s="119"/>
      <c r="AW172" s="119"/>
      <c r="AX172" s="119"/>
      <c r="AZ172" s="119"/>
      <c r="BA172" s="119"/>
      <c r="BB172" s="119"/>
      <c r="BD172" s="137"/>
      <c r="BE172" s="137"/>
      <c r="BF172" s="137"/>
      <c r="BG172" s="137"/>
      <c r="CC172" s="137"/>
      <c r="CD172" s="119"/>
      <c r="CE172" s="119"/>
      <c r="CF172" s="119"/>
      <c r="CH172" s="119"/>
      <c r="CI172" s="119"/>
      <c r="CJ172" s="119"/>
      <c r="CL172" s="137"/>
      <c r="CM172" s="137"/>
      <c r="CN172" s="137"/>
      <c r="CO172" s="137"/>
      <c r="DK172" s="137"/>
      <c r="DL172" s="119"/>
      <c r="DM172" s="119"/>
      <c r="DN172" s="119"/>
      <c r="DP172" s="119"/>
      <c r="DQ172" s="119"/>
      <c r="DR172" s="119"/>
      <c r="DT172" s="137"/>
      <c r="DU172" s="137"/>
      <c r="DV172" s="137"/>
      <c r="DW172" s="137"/>
    </row>
    <row r="173" spans="2:131" ht="12.75" hidden="1" customHeight="1">
      <c r="B173" s="109" t="e">
        <f>#REF!</f>
        <v>#REF!</v>
      </c>
      <c r="L173" s="109" t="s">
        <v>201</v>
      </c>
      <c r="M173" s="2781">
        <f>R150</f>
        <v>0</v>
      </c>
      <c r="N173" s="2781"/>
      <c r="O173" s="2781"/>
      <c r="P173" s="2781"/>
      <c r="Q173" s="109" t="s">
        <v>229</v>
      </c>
      <c r="R173" s="2781" t="e">
        <f>#REF!/100</f>
        <v>#REF!</v>
      </c>
      <c r="S173" s="2781"/>
      <c r="T173" s="2781"/>
      <c r="U173" s="109" t="s">
        <v>201</v>
      </c>
      <c r="V173" s="2781" t="e">
        <f>M173*R173</f>
        <v>#REF!</v>
      </c>
      <c r="W173" s="2781"/>
      <c r="X173" s="2781"/>
      <c r="Y173" s="2781"/>
      <c r="Z173" s="109" t="s">
        <v>374</v>
      </c>
      <c r="AJ173" s="109" t="e">
        <f>#REF!</f>
        <v>#REF!</v>
      </c>
      <c r="AT173" s="109" t="s">
        <v>201</v>
      </c>
      <c r="AU173" s="2781">
        <f>AZ150</f>
        <v>0</v>
      </c>
      <c r="AV173" s="2781"/>
      <c r="AW173" s="2781"/>
      <c r="AX173" s="2781"/>
      <c r="AY173" s="109" t="s">
        <v>229</v>
      </c>
      <c r="AZ173" s="2781" t="e">
        <f>#REF!/100</f>
        <v>#REF!</v>
      </c>
      <c r="BA173" s="2781"/>
      <c r="BB173" s="2781"/>
      <c r="BC173" s="109" t="s">
        <v>201</v>
      </c>
      <c r="BD173" s="2781" t="e">
        <f>AU173*AZ173</f>
        <v>#REF!</v>
      </c>
      <c r="BE173" s="2781"/>
      <c r="BF173" s="2781"/>
      <c r="BG173" s="2781"/>
      <c r="BH173" s="109" t="s">
        <v>374</v>
      </c>
      <c r="BR173" s="109" t="e">
        <f>#REF!</f>
        <v>#REF!</v>
      </c>
      <c r="CB173" s="109" t="s">
        <v>201</v>
      </c>
      <c r="CC173" s="2781">
        <f>CH150</f>
        <v>0</v>
      </c>
      <c r="CD173" s="2781"/>
      <c r="CE173" s="2781"/>
      <c r="CF173" s="2781"/>
      <c r="CG173" s="109" t="s">
        <v>229</v>
      </c>
      <c r="CH173" s="2781" t="e">
        <f>#REF!/100</f>
        <v>#REF!</v>
      </c>
      <c r="CI173" s="2781"/>
      <c r="CJ173" s="2781"/>
      <c r="CK173" s="109" t="s">
        <v>201</v>
      </c>
      <c r="CL173" s="2781" t="e">
        <f>CC173*CH173</f>
        <v>#REF!</v>
      </c>
      <c r="CM173" s="2781"/>
      <c r="CN173" s="2781"/>
      <c r="CO173" s="2781"/>
      <c r="CP173" s="109" t="s">
        <v>374</v>
      </c>
      <c r="CZ173" s="109" t="e">
        <f>#REF!</f>
        <v>#REF!</v>
      </c>
      <c r="DJ173" s="109" t="s">
        <v>201</v>
      </c>
      <c r="DK173" s="2781">
        <f>DP150</f>
        <v>0</v>
      </c>
      <c r="DL173" s="2781"/>
      <c r="DM173" s="2781"/>
      <c r="DN173" s="2781"/>
      <c r="DO173" s="109" t="s">
        <v>229</v>
      </c>
      <c r="DP173" s="2781" t="e">
        <f>#REF!/100</f>
        <v>#REF!</v>
      </c>
      <c r="DQ173" s="2781"/>
      <c r="DR173" s="2781"/>
      <c r="DS173" s="109" t="s">
        <v>201</v>
      </c>
      <c r="DT173" s="2781" t="e">
        <f>DK173*DP173</f>
        <v>#REF!</v>
      </c>
      <c r="DU173" s="2781"/>
      <c r="DV173" s="2781"/>
      <c r="DW173" s="2781"/>
      <c r="DX173" s="109" t="s">
        <v>374</v>
      </c>
    </row>
    <row r="174" spans="2:131" hidden="1"/>
    <row r="175" spans="2:131" hidden="1"/>
    <row r="176" spans="2:131" hidden="1"/>
    <row r="177" hidden="1"/>
  </sheetData>
  <mergeCells count="1004">
    <mergeCell ref="E51:P54"/>
    <mergeCell ref="T51:V54"/>
    <mergeCell ref="W51:W54"/>
    <mergeCell ref="E55:P56"/>
    <mergeCell ref="W56:Y56"/>
    <mergeCell ref="D65:F65"/>
    <mergeCell ref="E43:P44"/>
    <mergeCell ref="T43:V44"/>
    <mergeCell ref="W43:W44"/>
    <mergeCell ref="E45:P45"/>
    <mergeCell ref="E46:P46"/>
    <mergeCell ref="E47:P50"/>
    <mergeCell ref="T47:V50"/>
    <mergeCell ref="W47:W50"/>
    <mergeCell ref="C5:E5"/>
    <mergeCell ref="W5:Y5"/>
    <mergeCell ref="G17:H17"/>
    <mergeCell ref="V17:W17"/>
    <mergeCell ref="G18:H18"/>
    <mergeCell ref="V18:W18"/>
    <mergeCell ref="D62:F62"/>
    <mergeCell ref="D63:F63"/>
    <mergeCell ref="D64:F64"/>
    <mergeCell ref="X80:Z80"/>
    <mergeCell ref="G82:I82"/>
    <mergeCell ref="K82:L82"/>
    <mergeCell ref="P82:R82"/>
    <mergeCell ref="T82:U82"/>
    <mergeCell ref="X82:Z82"/>
    <mergeCell ref="D66:F66"/>
    <mergeCell ref="D67:F67"/>
    <mergeCell ref="K72:M72"/>
    <mergeCell ref="I74:L74"/>
    <mergeCell ref="H76:J76"/>
    <mergeCell ref="H80:J80"/>
    <mergeCell ref="M80:O80"/>
    <mergeCell ref="L86:M86"/>
    <mergeCell ref="P86:R86"/>
    <mergeCell ref="L88:M88"/>
    <mergeCell ref="O88:P88"/>
    <mergeCell ref="F104:H104"/>
    <mergeCell ref="J104:K104"/>
    <mergeCell ref="M104:O104"/>
    <mergeCell ref="J106:L106"/>
    <mergeCell ref="N106:P106"/>
    <mergeCell ref="R106:T106"/>
    <mergeCell ref="I96:K96"/>
    <mergeCell ref="O96:Q96"/>
    <mergeCell ref="L98:N98"/>
    <mergeCell ref="P90:Q90"/>
    <mergeCell ref="H102:J102"/>
    <mergeCell ref="L102:M102"/>
    <mergeCell ref="Q102:S102"/>
    <mergeCell ref="U102:V102"/>
    <mergeCell ref="M84:O84"/>
    <mergeCell ref="Q84:R84"/>
    <mergeCell ref="D58:F58"/>
    <mergeCell ref="D59:F59"/>
    <mergeCell ref="D60:F60"/>
    <mergeCell ref="D61:F61"/>
    <mergeCell ref="E88:G88"/>
    <mergeCell ref="I88:J88"/>
    <mergeCell ref="Q80:R80"/>
    <mergeCell ref="T80:U80"/>
    <mergeCell ref="AD141:AF141"/>
    <mergeCell ref="AG141:AI141"/>
    <mergeCell ref="T84:V84"/>
    <mergeCell ref="S90:T90"/>
    <mergeCell ref="F92:H92"/>
    <mergeCell ref="J92:K92"/>
    <mergeCell ref="M92:O92"/>
    <mergeCell ref="J94:L94"/>
    <mergeCell ref="N94:O94"/>
    <mergeCell ref="Q94:S94"/>
    <mergeCell ref="F138:T138"/>
    <mergeCell ref="U138:Z138"/>
    <mergeCell ref="AA138:AI138"/>
    <mergeCell ref="F140:H140"/>
    <mergeCell ref="I140:K140"/>
    <mergeCell ref="U140:W140"/>
    <mergeCell ref="X140:Z140"/>
    <mergeCell ref="AA139:AC140"/>
    <mergeCell ref="Z118:AB118"/>
    <mergeCell ref="Z119:AB119"/>
    <mergeCell ref="Z120:AB120"/>
    <mergeCell ref="Z121:AB121"/>
    <mergeCell ref="AD139:AF140"/>
    <mergeCell ref="AG139:AI140"/>
    <mergeCell ref="J100:L100"/>
    <mergeCell ref="N100:O100"/>
    <mergeCell ref="Q100:S100"/>
    <mergeCell ref="H86:J86"/>
    <mergeCell ref="H90:J90"/>
    <mergeCell ref="L90:N90"/>
    <mergeCell ref="X102:Y102"/>
    <mergeCell ref="AB102:AD102"/>
    <mergeCell ref="U143:W143"/>
    <mergeCell ref="X143:Z143"/>
    <mergeCell ref="AA143:AC143"/>
    <mergeCell ref="B139:E140"/>
    <mergeCell ref="F139:K139"/>
    <mergeCell ref="L139:N140"/>
    <mergeCell ref="O139:Q140"/>
    <mergeCell ref="R139:T140"/>
    <mergeCell ref="U139:Z139"/>
    <mergeCell ref="L142:N142"/>
    <mergeCell ref="O142:Q142"/>
    <mergeCell ref="B141:E141"/>
    <mergeCell ref="F141:H141"/>
    <mergeCell ref="I141:K141"/>
    <mergeCell ref="U141:W141"/>
    <mergeCell ref="Z115:AB115"/>
    <mergeCell ref="Z116:AB116"/>
    <mergeCell ref="Z117:AB117"/>
    <mergeCell ref="R141:T141"/>
    <mergeCell ref="B147:E147"/>
    <mergeCell ref="F147:H147"/>
    <mergeCell ref="I147:K147"/>
    <mergeCell ref="R144:T144"/>
    <mergeCell ref="B145:E145"/>
    <mergeCell ref="B144:E144"/>
    <mergeCell ref="F144:H144"/>
    <mergeCell ref="I144:K144"/>
    <mergeCell ref="L144:N144"/>
    <mergeCell ref="O144:Q144"/>
    <mergeCell ref="L141:N141"/>
    <mergeCell ref="O141:Q141"/>
    <mergeCell ref="B142:E142"/>
    <mergeCell ref="F142:H142"/>
    <mergeCell ref="I142:K142"/>
    <mergeCell ref="L147:N147"/>
    <mergeCell ref="O147:Q147"/>
    <mergeCell ref="B146:E146"/>
    <mergeCell ref="B143:E143"/>
    <mergeCell ref="F143:H143"/>
    <mergeCell ref="I143:K143"/>
    <mergeCell ref="L143:N143"/>
    <mergeCell ref="O143:Q143"/>
    <mergeCell ref="R143:T143"/>
    <mergeCell ref="B150:E150"/>
    <mergeCell ref="R150:T150"/>
    <mergeCell ref="U150:W150"/>
    <mergeCell ref="X150:Z150"/>
    <mergeCell ref="AG150:AI150"/>
    <mergeCell ref="B149:E149"/>
    <mergeCell ref="F149:H149"/>
    <mergeCell ref="I149:K149"/>
    <mergeCell ref="L149:N149"/>
    <mergeCell ref="O149:Q149"/>
    <mergeCell ref="R149:T149"/>
    <mergeCell ref="R148:T148"/>
    <mergeCell ref="U148:W148"/>
    <mergeCell ref="U149:W149"/>
    <mergeCell ref="E159:G159"/>
    <mergeCell ref="I159:K159"/>
    <mergeCell ref="M159:P159"/>
    <mergeCell ref="Y157:Z157"/>
    <mergeCell ref="AB157:AE157"/>
    <mergeCell ref="G153:H153"/>
    <mergeCell ref="F148:H148"/>
    <mergeCell ref="I148:K148"/>
    <mergeCell ref="L148:N148"/>
    <mergeCell ref="O148:Q148"/>
    <mergeCell ref="B148:E148"/>
    <mergeCell ref="F161:H161"/>
    <mergeCell ref="J161:L161"/>
    <mergeCell ref="N161:P161"/>
    <mergeCell ref="V155:Y155"/>
    <mergeCell ref="AA155:AC155"/>
    <mergeCell ref="AD145:AF145"/>
    <mergeCell ref="F146:H146"/>
    <mergeCell ref="I146:K146"/>
    <mergeCell ref="L146:N146"/>
    <mergeCell ref="I157:K157"/>
    <mergeCell ref="J153:K153"/>
    <mergeCell ref="M153:P153"/>
    <mergeCell ref="R153:U153"/>
    <mergeCell ref="H155:K155"/>
    <mergeCell ref="M155:P155"/>
    <mergeCell ref="R155:T155"/>
    <mergeCell ref="M173:P173"/>
    <mergeCell ref="R173:T173"/>
    <mergeCell ref="V173:Y173"/>
    <mergeCell ref="M165:P165"/>
    <mergeCell ref="M167:P167"/>
    <mergeCell ref="R167:T167"/>
    <mergeCell ref="V167:Y167"/>
    <mergeCell ref="Q157:S157"/>
    <mergeCell ref="U157:W157"/>
    <mergeCell ref="F145:H145"/>
    <mergeCell ref="I145:K145"/>
    <mergeCell ref="L145:N145"/>
    <mergeCell ref="O145:Q145"/>
    <mergeCell ref="R145:T145"/>
    <mergeCell ref="U145:W145"/>
    <mergeCell ref="AK5:AM5"/>
    <mergeCell ref="BE5:BG5"/>
    <mergeCell ref="AO17:AP17"/>
    <mergeCell ref="BD17:BE17"/>
    <mergeCell ref="AO18:AP18"/>
    <mergeCell ref="BD18:BE18"/>
    <mergeCell ref="AM43:AX44"/>
    <mergeCell ref="AQ96:AS96"/>
    <mergeCell ref="AJ116:BF116"/>
    <mergeCell ref="AQ159:AS159"/>
    <mergeCell ref="AU159:AX159"/>
    <mergeCell ref="M169:P169"/>
    <mergeCell ref="M171:P171"/>
    <mergeCell ref="R171:T171"/>
    <mergeCell ref="V171:Y171"/>
    <mergeCell ref="AG145:AI145"/>
    <mergeCell ref="M157:O157"/>
    <mergeCell ref="AM159:AO159"/>
    <mergeCell ref="Z122:AB122"/>
    <mergeCell ref="R147:T147"/>
    <mergeCell ref="R146:T146"/>
    <mergeCell ref="U146:W146"/>
    <mergeCell ref="X146:Z146"/>
    <mergeCell ref="AD147:AF147"/>
    <mergeCell ref="AG147:AI147"/>
    <mergeCell ref="AA146:AC146"/>
    <mergeCell ref="AD146:AF146"/>
    <mergeCell ref="Z112:AB112"/>
    <mergeCell ref="Z113:AB113"/>
    <mergeCell ref="Z114:AB114"/>
    <mergeCell ref="AJ143:AM143"/>
    <mergeCell ref="AN143:AP143"/>
    <mergeCell ref="AN148:AP148"/>
    <mergeCell ref="AG146:AI146"/>
    <mergeCell ref="X148:Z148"/>
    <mergeCell ref="AA148:AC148"/>
    <mergeCell ref="X141:Z141"/>
    <mergeCell ref="U147:W147"/>
    <mergeCell ref="X147:Z147"/>
    <mergeCell ref="AA147:AC147"/>
    <mergeCell ref="R161:T161"/>
    <mergeCell ref="V161:W161"/>
    <mergeCell ref="Y161:AB161"/>
    <mergeCell ref="O146:Q146"/>
    <mergeCell ref="AD143:AF143"/>
    <mergeCell ref="AG143:AI143"/>
    <mergeCell ref="X144:Z144"/>
    <mergeCell ref="AA144:AC144"/>
    <mergeCell ref="AD144:AF144"/>
    <mergeCell ref="AG144:AI144"/>
    <mergeCell ref="X145:Z145"/>
    <mergeCell ref="AA145:AC145"/>
    <mergeCell ref="U144:W144"/>
    <mergeCell ref="AA142:AC142"/>
    <mergeCell ref="AD142:AF142"/>
    <mergeCell ref="AG142:AI142"/>
    <mergeCell ref="AE155:AH155"/>
    <mergeCell ref="AA149:AC149"/>
    <mergeCell ref="AD149:AF149"/>
    <mergeCell ref="AG149:AI149"/>
    <mergeCell ref="AA141:AC141"/>
    <mergeCell ref="AD148:AF148"/>
    <mergeCell ref="AG148:AI148"/>
    <mergeCell ref="X149:Z149"/>
    <mergeCell ref="AL67:AN67"/>
    <mergeCell ref="AS72:AU72"/>
    <mergeCell ref="AQ74:AT74"/>
    <mergeCell ref="AP76:AR76"/>
    <mergeCell ref="M163:P163"/>
    <mergeCell ref="R163:T163"/>
    <mergeCell ref="V163:Y163"/>
    <mergeCell ref="R142:T142"/>
    <mergeCell ref="U142:W142"/>
    <mergeCell ref="X142:Z142"/>
    <mergeCell ref="AL59:AN59"/>
    <mergeCell ref="AL60:AN60"/>
    <mergeCell ref="AL61:AN61"/>
    <mergeCell ref="AL62:AN62"/>
    <mergeCell ref="AL65:AN65"/>
    <mergeCell ref="AL66:AN66"/>
    <mergeCell ref="AL63:AN63"/>
    <mergeCell ref="AL64:AN64"/>
    <mergeCell ref="AP86:AR86"/>
    <mergeCell ref="AU80:AW80"/>
    <mergeCell ref="AJ142:AM142"/>
    <mergeCell ref="AN142:AP142"/>
    <mergeCell ref="AQ142:AS142"/>
    <mergeCell ref="AT142:AV142"/>
    <mergeCell ref="AW142:AY142"/>
    <mergeCell ref="AJ141:AM141"/>
    <mergeCell ref="AJ148:AM148"/>
    <mergeCell ref="AQ148:AS148"/>
    <mergeCell ref="AT148:AV148"/>
    <mergeCell ref="AW148:AY148"/>
    <mergeCell ref="AJ147:AM147"/>
    <mergeCell ref="AN147:AP147"/>
    <mergeCell ref="AM51:AX54"/>
    <mergeCell ref="BB51:BD54"/>
    <mergeCell ref="BE51:BE54"/>
    <mergeCell ref="AM55:AX56"/>
    <mergeCell ref="BE56:BG56"/>
    <mergeCell ref="AL58:AN58"/>
    <mergeCell ref="BB43:BD44"/>
    <mergeCell ref="BE43:BE44"/>
    <mergeCell ref="AM45:AX45"/>
    <mergeCell ref="AM46:AX46"/>
    <mergeCell ref="AM47:AX50"/>
    <mergeCell ref="BB47:BD50"/>
    <mergeCell ref="BE47:BE50"/>
    <mergeCell ref="AR94:AT94"/>
    <mergeCell ref="AV94:AW94"/>
    <mergeCell ref="AY94:BA94"/>
    <mergeCell ref="AT86:AU86"/>
    <mergeCell ref="AX86:AZ86"/>
    <mergeCell ref="AM88:AO88"/>
    <mergeCell ref="AQ88:AR88"/>
    <mergeCell ref="AT88:AU88"/>
    <mergeCell ref="AW88:AX88"/>
    <mergeCell ref="AP90:AR90"/>
    <mergeCell ref="AU84:AW84"/>
    <mergeCell ref="AY84:AZ84"/>
    <mergeCell ref="BB84:BD84"/>
    <mergeCell ref="BA90:BB90"/>
    <mergeCell ref="AN92:AP92"/>
    <mergeCell ref="AR92:AS92"/>
    <mergeCell ref="AU92:AW92"/>
    <mergeCell ref="AT90:AV90"/>
    <mergeCell ref="AX90:AY90"/>
    <mergeCell ref="BL139:BN140"/>
    <mergeCell ref="BO139:BQ140"/>
    <mergeCell ref="AN140:AP140"/>
    <mergeCell ref="AQ140:AS140"/>
    <mergeCell ref="BC140:BE140"/>
    <mergeCell ref="BF140:BH140"/>
    <mergeCell ref="BI139:BK140"/>
    <mergeCell ref="BH116:BJ116"/>
    <mergeCell ref="BH117:BJ117"/>
    <mergeCell ref="BH118:BJ118"/>
    <mergeCell ref="AY80:AZ80"/>
    <mergeCell ref="BB80:BC80"/>
    <mergeCell ref="BF80:BH80"/>
    <mergeCell ref="AO82:AQ82"/>
    <mergeCell ref="AS82:AT82"/>
    <mergeCell ref="AX82:AZ82"/>
    <mergeCell ref="BB82:BC82"/>
    <mergeCell ref="BF82:BH82"/>
    <mergeCell ref="AP80:AR80"/>
    <mergeCell ref="AN139:AS139"/>
    <mergeCell ref="AT139:AV140"/>
    <mergeCell ref="AW139:AY140"/>
    <mergeCell ref="AZ139:BB140"/>
    <mergeCell ref="BC139:BH139"/>
    <mergeCell ref="AR106:AT106"/>
    <mergeCell ref="AV106:AX106"/>
    <mergeCell ref="AZ106:BB106"/>
    <mergeCell ref="AN138:BB138"/>
    <mergeCell ref="BC138:BH138"/>
    <mergeCell ref="AR100:AT100"/>
    <mergeCell ref="AV100:AW100"/>
    <mergeCell ref="AY100:BA100"/>
    <mergeCell ref="AN104:AP104"/>
    <mergeCell ref="AR104:AS104"/>
    <mergeCell ref="AU104:AW104"/>
    <mergeCell ref="AP102:AR102"/>
    <mergeCell ref="AT102:AU102"/>
    <mergeCell ref="AY102:BA102"/>
    <mergeCell ref="AJ119:BF119"/>
    <mergeCell ref="BH119:BJ119"/>
    <mergeCell ref="BH120:BJ120"/>
    <mergeCell ref="BC141:BE141"/>
    <mergeCell ref="BF141:BH141"/>
    <mergeCell ref="BI141:BK141"/>
    <mergeCell ref="AW96:AY96"/>
    <mergeCell ref="AT98:AV98"/>
    <mergeCell ref="AN141:AP141"/>
    <mergeCell ref="AQ141:AS141"/>
    <mergeCell ref="AT141:AV141"/>
    <mergeCell ref="AW141:AY141"/>
    <mergeCell ref="AZ141:BB141"/>
    <mergeCell ref="AJ139:AM140"/>
    <mergeCell ref="AJ146:AM146"/>
    <mergeCell ref="AN146:AP146"/>
    <mergeCell ref="AQ146:AS146"/>
    <mergeCell ref="AT146:AV146"/>
    <mergeCell ref="AW146:AY146"/>
    <mergeCell ref="BF144:BH144"/>
    <mergeCell ref="BI144:BK144"/>
    <mergeCell ref="BL144:BN144"/>
    <mergeCell ref="BO144:BQ144"/>
    <mergeCell ref="AJ145:AM145"/>
    <mergeCell ref="AN145:AP145"/>
    <mergeCell ref="AQ145:AS145"/>
    <mergeCell ref="AT145:AV145"/>
    <mergeCell ref="AW145:AY145"/>
    <mergeCell ref="AZ145:BB145"/>
    <mergeCell ref="BL143:BN143"/>
    <mergeCell ref="BO143:BQ143"/>
    <mergeCell ref="AJ144:AM144"/>
    <mergeCell ref="AN144:AP144"/>
    <mergeCell ref="AQ144:AS144"/>
    <mergeCell ref="AT144:AV144"/>
    <mergeCell ref="AW144:AY144"/>
    <mergeCell ref="AQ143:AS143"/>
    <mergeCell ref="AT143:AV143"/>
    <mergeCell ref="AW143:AY143"/>
    <mergeCell ref="AZ143:BB143"/>
    <mergeCell ref="BC143:BE143"/>
    <mergeCell ref="BF143:BH143"/>
    <mergeCell ref="BI143:BK143"/>
    <mergeCell ref="AQ147:AS147"/>
    <mergeCell ref="AZ144:BB144"/>
    <mergeCell ref="BC144:BE144"/>
    <mergeCell ref="AT147:AV147"/>
    <mergeCell ref="AW147:AY147"/>
    <mergeCell ref="AZ147:BB147"/>
    <mergeCell ref="AZ146:BB146"/>
    <mergeCell ref="BC146:BE146"/>
    <mergeCell ref="BF146:BH146"/>
    <mergeCell ref="BI146:BK146"/>
    <mergeCell ref="BL146:BN146"/>
    <mergeCell ref="BO146:BQ146"/>
    <mergeCell ref="AJ150:AM150"/>
    <mergeCell ref="AZ150:BB150"/>
    <mergeCell ref="BC150:BE150"/>
    <mergeCell ref="BF150:BH150"/>
    <mergeCell ref="BO150:BQ150"/>
    <mergeCell ref="AJ149:AM149"/>
    <mergeCell ref="AN149:AP149"/>
    <mergeCell ref="AQ149:AS149"/>
    <mergeCell ref="AT149:AV149"/>
    <mergeCell ref="AW149:AY149"/>
    <mergeCell ref="AZ149:BB149"/>
    <mergeCell ref="AZ148:BB148"/>
    <mergeCell ref="BC148:BE148"/>
    <mergeCell ref="BC149:BE149"/>
    <mergeCell ref="BL148:BN148"/>
    <mergeCell ref="BO148:BQ148"/>
    <mergeCell ref="BC145:BE145"/>
    <mergeCell ref="BF145:BH145"/>
    <mergeCell ref="BI145:BK145"/>
    <mergeCell ref="BL145:BN145"/>
    <mergeCell ref="AU167:AX167"/>
    <mergeCell ref="AZ167:BB167"/>
    <mergeCell ref="BD167:BG167"/>
    <mergeCell ref="AN161:AP161"/>
    <mergeCell ref="AR161:AT161"/>
    <mergeCell ref="AV161:AX161"/>
    <mergeCell ref="BD155:BG155"/>
    <mergeCell ref="BI155:BK155"/>
    <mergeCell ref="BM155:BP155"/>
    <mergeCell ref="AQ157:AS157"/>
    <mergeCell ref="AU157:AW157"/>
    <mergeCell ref="AY157:BA157"/>
    <mergeCell ref="BC157:BE157"/>
    <mergeCell ref="AR153:AS153"/>
    <mergeCell ref="AU153:AX153"/>
    <mergeCell ref="AZ153:BC153"/>
    <mergeCell ref="AP155:AS155"/>
    <mergeCell ref="AU155:AX155"/>
    <mergeCell ref="AZ155:BB155"/>
    <mergeCell ref="AO153:AP153"/>
    <mergeCell ref="AZ161:BB161"/>
    <mergeCell ref="BD161:BE161"/>
    <mergeCell ref="BG161:BJ161"/>
    <mergeCell ref="BS5:BU5"/>
    <mergeCell ref="CM5:CO5"/>
    <mergeCell ref="BW17:BX17"/>
    <mergeCell ref="CL17:CM17"/>
    <mergeCell ref="BW18:BX18"/>
    <mergeCell ref="CL18:CM18"/>
    <mergeCell ref="AU171:AX171"/>
    <mergeCell ref="AZ171:BB171"/>
    <mergeCell ref="BD171:BG171"/>
    <mergeCell ref="AU173:AX173"/>
    <mergeCell ref="AZ173:BB173"/>
    <mergeCell ref="BD173:BG173"/>
    <mergeCell ref="BO141:BQ141"/>
    <mergeCell ref="BR139:BU140"/>
    <mergeCell ref="BH113:BJ113"/>
    <mergeCell ref="BH114:BJ114"/>
    <mergeCell ref="BH115:BJ115"/>
    <mergeCell ref="AU169:AX169"/>
    <mergeCell ref="BF148:BH148"/>
    <mergeCell ref="BI148:BK148"/>
    <mergeCell ref="BG157:BH157"/>
    <mergeCell ref="BJ157:BM157"/>
    <mergeCell ref="AZ142:BB142"/>
    <mergeCell ref="BC142:BE142"/>
    <mergeCell ref="BF142:BH142"/>
    <mergeCell ref="BI142:BK142"/>
    <mergeCell ref="BL142:BN142"/>
    <mergeCell ref="BO142:BQ142"/>
    <mergeCell ref="AU165:AX165"/>
    <mergeCell ref="CJ43:CL44"/>
    <mergeCell ref="CM43:CM44"/>
    <mergeCell ref="BU45:CF45"/>
    <mergeCell ref="BU43:CF44"/>
    <mergeCell ref="BU88:BW88"/>
    <mergeCell ref="BY88:BZ88"/>
    <mergeCell ref="CB88:CC88"/>
    <mergeCell ref="CE88:CF88"/>
    <mergeCell ref="AU163:AX163"/>
    <mergeCell ref="AZ163:BB163"/>
    <mergeCell ref="BD163:BG163"/>
    <mergeCell ref="BF149:BH149"/>
    <mergeCell ref="BI149:BK149"/>
    <mergeCell ref="BL149:BN149"/>
    <mergeCell ref="BO149:BQ149"/>
    <mergeCell ref="BC147:BE147"/>
    <mergeCell ref="BF147:BH147"/>
    <mergeCell ref="BI147:BK147"/>
    <mergeCell ref="BL147:BN147"/>
    <mergeCell ref="BO147:BQ147"/>
    <mergeCell ref="BT59:BV59"/>
    <mergeCell ref="BT60:BV60"/>
    <mergeCell ref="BT61:BV61"/>
    <mergeCell ref="BT62:BV62"/>
    <mergeCell ref="BT63:BV63"/>
    <mergeCell ref="BT64:BV64"/>
    <mergeCell ref="BR142:BU142"/>
    <mergeCell ref="BV142:BX142"/>
    <mergeCell ref="CC84:CE84"/>
    <mergeCell ref="BO145:BQ145"/>
    <mergeCell ref="BL141:BN141"/>
    <mergeCell ref="BI138:BQ138"/>
    <mergeCell ref="BC102:BD102"/>
    <mergeCell ref="BF102:BG102"/>
    <mergeCell ref="BJ102:BL102"/>
    <mergeCell ref="BU51:CF54"/>
    <mergeCell ref="CJ51:CL54"/>
    <mergeCell ref="CM51:CM54"/>
    <mergeCell ref="BU55:CF56"/>
    <mergeCell ref="CM56:CO56"/>
    <mergeCell ref="BT58:BV58"/>
    <mergeCell ref="BT65:BV65"/>
    <mergeCell ref="BT66:BV66"/>
    <mergeCell ref="BT67:BV67"/>
    <mergeCell ref="CA72:CC72"/>
    <mergeCell ref="BY74:CB74"/>
    <mergeCell ref="BX76:BZ76"/>
    <mergeCell ref="BX80:BZ80"/>
    <mergeCell ref="BU46:CF46"/>
    <mergeCell ref="BU47:CF50"/>
    <mergeCell ref="CJ47:CL50"/>
    <mergeCell ref="CM47:CM50"/>
    <mergeCell ref="CC80:CE80"/>
    <mergeCell ref="CG80:CH80"/>
    <mergeCell ref="CJ80:CK80"/>
    <mergeCell ref="CN80:CP80"/>
    <mergeCell ref="BW82:BY82"/>
    <mergeCell ref="CA82:CB82"/>
    <mergeCell ref="CF82:CH82"/>
    <mergeCell ref="CJ82:CK82"/>
    <mergeCell ref="CN82:CP82"/>
    <mergeCell ref="CG84:CH84"/>
    <mergeCell ref="CJ84:CL84"/>
    <mergeCell ref="BX90:BZ90"/>
    <mergeCell ref="CB90:CD90"/>
    <mergeCell ref="CF90:CG90"/>
    <mergeCell ref="BV92:BX92"/>
    <mergeCell ref="BZ92:CA92"/>
    <mergeCell ref="CC92:CE92"/>
    <mergeCell ref="BR119:CN119"/>
    <mergeCell ref="CP119:CR119"/>
    <mergeCell ref="CP120:CR120"/>
    <mergeCell ref="CK139:CP139"/>
    <mergeCell ref="CQ139:CS140"/>
    <mergeCell ref="CD106:CF106"/>
    <mergeCell ref="CH106:CJ106"/>
    <mergeCell ref="BY96:CA96"/>
    <mergeCell ref="CE96:CG96"/>
    <mergeCell ref="CB98:CD98"/>
    <mergeCell ref="CT139:CV140"/>
    <mergeCell ref="BX102:BZ102"/>
    <mergeCell ref="CB102:CC102"/>
    <mergeCell ref="CG102:CI102"/>
    <mergeCell ref="BX86:BZ86"/>
    <mergeCell ref="CB86:CC86"/>
    <mergeCell ref="CF86:CH86"/>
    <mergeCell ref="BZ94:CB94"/>
    <mergeCell ref="CD94:CE94"/>
    <mergeCell ref="CG94:CI94"/>
    <mergeCell ref="BZ100:CB100"/>
    <mergeCell ref="CD100:CE100"/>
    <mergeCell ref="CG100:CI100"/>
    <mergeCell ref="BR141:BU141"/>
    <mergeCell ref="BV141:BX141"/>
    <mergeCell ref="BY141:CA141"/>
    <mergeCell ref="CB141:CD141"/>
    <mergeCell ref="BR116:CN116"/>
    <mergeCell ref="CP116:CR116"/>
    <mergeCell ref="CP117:CR117"/>
    <mergeCell ref="CP118:CR118"/>
    <mergeCell ref="CW139:CY140"/>
    <mergeCell ref="BV140:BX140"/>
    <mergeCell ref="BY140:CA140"/>
    <mergeCell ref="CK140:CM140"/>
    <mergeCell ref="CN140:CP140"/>
    <mergeCell ref="CK143:CM143"/>
    <mergeCell ref="CN143:CP143"/>
    <mergeCell ref="CQ143:CS143"/>
    <mergeCell ref="CT143:CV143"/>
    <mergeCell ref="CW143:CY143"/>
    <mergeCell ref="CK102:CL102"/>
    <mergeCell ref="CN102:CO102"/>
    <mergeCell ref="CR102:CT102"/>
    <mergeCell ref="BR143:BU143"/>
    <mergeCell ref="BV143:BX143"/>
    <mergeCell ref="BY143:CA143"/>
    <mergeCell ref="CB143:CD143"/>
    <mergeCell ref="CE143:CG143"/>
    <mergeCell ref="BV138:CJ138"/>
    <mergeCell ref="CK138:CP138"/>
    <mergeCell ref="CQ138:CY138"/>
    <mergeCell ref="BV139:CA139"/>
    <mergeCell ref="CB139:CD140"/>
    <mergeCell ref="CE139:CG140"/>
    <mergeCell ref="CH139:CJ140"/>
    <mergeCell ref="BV104:BX104"/>
    <mergeCell ref="BZ104:CA104"/>
    <mergeCell ref="CC104:CE104"/>
    <mergeCell ref="BZ106:CB106"/>
    <mergeCell ref="CP113:CR113"/>
    <mergeCell ref="CP114:CR114"/>
    <mergeCell ref="CP115:CR115"/>
    <mergeCell ref="CW145:CY145"/>
    <mergeCell ref="CW144:CY144"/>
    <mergeCell ref="CH143:CJ143"/>
    <mergeCell ref="CH142:CJ142"/>
    <mergeCell ref="CK142:CM142"/>
    <mergeCell ref="CN142:CP142"/>
    <mergeCell ref="CQ142:CS142"/>
    <mergeCell ref="CT142:CV142"/>
    <mergeCell ref="CW142:CY142"/>
    <mergeCell ref="BY142:CA142"/>
    <mergeCell ref="CB142:CD142"/>
    <mergeCell ref="CE142:CG142"/>
    <mergeCell ref="BR144:BU144"/>
    <mergeCell ref="BV144:BX144"/>
    <mergeCell ref="CK141:CM141"/>
    <mergeCell ref="CN141:CP141"/>
    <mergeCell ref="CQ141:CS141"/>
    <mergeCell ref="CT141:CV141"/>
    <mergeCell ref="CE141:CG141"/>
    <mergeCell ref="CH141:CJ141"/>
    <mergeCell ref="CW141:CY141"/>
    <mergeCell ref="CB146:CD146"/>
    <mergeCell ref="CE146:CG146"/>
    <mergeCell ref="BR145:BU145"/>
    <mergeCell ref="BV145:BX145"/>
    <mergeCell ref="BY145:CA145"/>
    <mergeCell ref="CB145:CD145"/>
    <mergeCell ref="CE145:CG145"/>
    <mergeCell ref="CH145:CJ145"/>
    <mergeCell ref="CH144:CJ144"/>
    <mergeCell ref="CK144:CM144"/>
    <mergeCell ref="CN144:CP144"/>
    <mergeCell ref="CQ144:CS144"/>
    <mergeCell ref="CT144:CV144"/>
    <mergeCell ref="CK145:CM145"/>
    <mergeCell ref="CN145:CP145"/>
    <mergeCell ref="CQ145:CS145"/>
    <mergeCell ref="CT145:CV145"/>
    <mergeCell ref="BY144:CA144"/>
    <mergeCell ref="CB144:CD144"/>
    <mergeCell ref="CE144:CG144"/>
    <mergeCell ref="BR146:BU146"/>
    <mergeCell ref="BV146:BX146"/>
    <mergeCell ref="BR148:BU148"/>
    <mergeCell ref="BV148:BX148"/>
    <mergeCell ref="BY148:CA148"/>
    <mergeCell ref="CB148:CD148"/>
    <mergeCell ref="CE148:CG148"/>
    <mergeCell ref="BR147:BU147"/>
    <mergeCell ref="BV147:BX147"/>
    <mergeCell ref="BY147:CA147"/>
    <mergeCell ref="CB147:CD147"/>
    <mergeCell ref="CQ147:CS147"/>
    <mergeCell ref="CH161:CJ161"/>
    <mergeCell ref="CH146:CJ146"/>
    <mergeCell ref="CK146:CM146"/>
    <mergeCell ref="CN146:CP146"/>
    <mergeCell ref="CT147:CV147"/>
    <mergeCell ref="CQ146:CS146"/>
    <mergeCell ref="CT146:CV146"/>
    <mergeCell ref="BV161:BX161"/>
    <mergeCell ref="BZ161:CB161"/>
    <mergeCell ref="CD161:CF161"/>
    <mergeCell ref="CL155:CO155"/>
    <mergeCell ref="CQ155:CS155"/>
    <mergeCell ref="CU155:CX155"/>
    <mergeCell ref="BY157:CA157"/>
    <mergeCell ref="CC157:CE157"/>
    <mergeCell ref="CG157:CI157"/>
    <mergeCell ref="CK157:CM157"/>
    <mergeCell ref="BZ153:CA153"/>
    <mergeCell ref="CC153:CF153"/>
    <mergeCell ref="CH153:CK153"/>
    <mergeCell ref="BX155:CA155"/>
    <mergeCell ref="BY146:CA146"/>
    <mergeCell ref="CC155:CF155"/>
    <mergeCell ref="CH155:CJ155"/>
    <mergeCell ref="CO161:CR161"/>
    <mergeCell ref="CW147:CY147"/>
    <mergeCell ref="DA5:DC5"/>
    <mergeCell ref="DU5:DW5"/>
    <mergeCell ref="DE17:DF17"/>
    <mergeCell ref="DT17:DU17"/>
    <mergeCell ref="DE18:DF18"/>
    <mergeCell ref="DT18:DU18"/>
    <mergeCell ref="CC171:CF171"/>
    <mergeCell ref="CH171:CJ171"/>
    <mergeCell ref="CL171:CO171"/>
    <mergeCell ref="CC173:CF173"/>
    <mergeCell ref="CH173:CJ173"/>
    <mergeCell ref="CL173:CO173"/>
    <mergeCell ref="CH148:CJ148"/>
    <mergeCell ref="CK148:CM148"/>
    <mergeCell ref="CK149:CM149"/>
    <mergeCell ref="CN148:CP148"/>
    <mergeCell ref="CQ148:CS148"/>
    <mergeCell ref="CC169:CF169"/>
    <mergeCell ref="CC165:CF165"/>
    <mergeCell ref="CC167:CF167"/>
    <mergeCell ref="CH167:CJ167"/>
    <mergeCell ref="CL167:CO167"/>
    <mergeCell ref="CT148:CV148"/>
    <mergeCell ref="CW148:CY148"/>
    <mergeCell ref="CC159:CF159"/>
    <mergeCell ref="CO157:CP157"/>
    <mergeCell ref="CR157:CU157"/>
    <mergeCell ref="CB149:CD149"/>
    <mergeCell ref="DB63:DD63"/>
    <mergeCell ref="DB64:DD64"/>
    <mergeCell ref="DB65:DD65"/>
    <mergeCell ref="CL161:CM161"/>
    <mergeCell ref="CC163:CF163"/>
    <mergeCell ref="CH163:CJ163"/>
    <mergeCell ref="CL163:CO163"/>
    <mergeCell ref="CE149:CG149"/>
    <mergeCell ref="CH149:CJ149"/>
    <mergeCell ref="DU51:DU54"/>
    <mergeCell ref="DC55:DN56"/>
    <mergeCell ref="DU56:DW56"/>
    <mergeCell ref="DB58:DD58"/>
    <mergeCell ref="DB59:DD59"/>
    <mergeCell ref="DB60:DD60"/>
    <mergeCell ref="DU43:DU44"/>
    <mergeCell ref="DC45:DN45"/>
    <mergeCell ref="DC46:DN46"/>
    <mergeCell ref="DC47:DN50"/>
    <mergeCell ref="DR47:DT50"/>
    <mergeCell ref="DU47:DU50"/>
    <mergeCell ref="DC43:DN44"/>
    <mergeCell ref="DJ88:DK88"/>
    <mergeCell ref="DM88:DN88"/>
    <mergeCell ref="DF90:DH90"/>
    <mergeCell ref="DJ90:DL90"/>
    <mergeCell ref="DN90:DO90"/>
    <mergeCell ref="DR43:DT44"/>
    <mergeCell ref="DC51:DN54"/>
    <mergeCell ref="DR51:DT54"/>
    <mergeCell ref="DB61:DD61"/>
    <mergeCell ref="DB62:DD62"/>
    <mergeCell ref="DK84:DM84"/>
    <mergeCell ref="CE147:CG147"/>
    <mergeCell ref="CH147:CJ147"/>
    <mergeCell ref="DF86:DH86"/>
    <mergeCell ref="DJ86:DK86"/>
    <mergeCell ref="DN86:DP86"/>
    <mergeCell ref="DC88:DE88"/>
    <mergeCell ref="DG88:DH88"/>
    <mergeCell ref="DO80:DP80"/>
    <mergeCell ref="DR80:DS80"/>
    <mergeCell ref="DV80:DX80"/>
    <mergeCell ref="DE82:DG82"/>
    <mergeCell ref="DI82:DJ82"/>
    <mergeCell ref="DN82:DP82"/>
    <mergeCell ref="DR82:DS82"/>
    <mergeCell ref="DV82:DX82"/>
    <mergeCell ref="DD140:DF140"/>
    <mergeCell ref="DG140:DI140"/>
    <mergeCell ref="DS140:DU140"/>
    <mergeCell ref="DV140:DX140"/>
    <mergeCell ref="DX113:DZ113"/>
    <mergeCell ref="DX114:DZ114"/>
    <mergeCell ref="DX115:DZ115"/>
    <mergeCell ref="CZ116:DV116"/>
    <mergeCell ref="DX116:DZ116"/>
    <mergeCell ref="DX117:DZ117"/>
    <mergeCell ref="DY138:EG138"/>
    <mergeCell ref="CZ139:DC140"/>
    <mergeCell ref="DD139:DI139"/>
    <mergeCell ref="DJ139:DL140"/>
    <mergeCell ref="DM139:DO140"/>
    <mergeCell ref="DP139:DR140"/>
    <mergeCell ref="DS139:DX139"/>
    <mergeCell ref="DY139:EA140"/>
    <mergeCell ref="EB139:ED140"/>
    <mergeCell ref="EE139:EG140"/>
    <mergeCell ref="CI90:CJ90"/>
    <mergeCell ref="DB66:DD66"/>
    <mergeCell ref="DB67:DD67"/>
    <mergeCell ref="DI72:DK72"/>
    <mergeCell ref="DG74:DJ74"/>
    <mergeCell ref="DF76:DH76"/>
    <mergeCell ref="DF80:DH80"/>
    <mergeCell ref="DK80:DM80"/>
    <mergeCell ref="DS102:DT102"/>
    <mergeCell ref="DV102:DW102"/>
    <mergeCell ref="DZ102:EB102"/>
    <mergeCell ref="DD104:DF104"/>
    <mergeCell ref="DH104:DI104"/>
    <mergeCell ref="DK104:DM104"/>
    <mergeCell ref="DG96:DI96"/>
    <mergeCell ref="DM96:DO96"/>
    <mergeCell ref="DJ98:DL98"/>
    <mergeCell ref="DF102:DH102"/>
    <mergeCell ref="DJ102:DK102"/>
    <mergeCell ref="DO102:DQ102"/>
    <mergeCell ref="DH100:DJ100"/>
    <mergeCell ref="DL100:DM100"/>
    <mergeCell ref="DO100:DQ100"/>
    <mergeCell ref="DQ90:DR90"/>
    <mergeCell ref="DD92:DF92"/>
    <mergeCell ref="DH92:DI92"/>
    <mergeCell ref="DK92:DM92"/>
    <mergeCell ref="DH94:DJ94"/>
    <mergeCell ref="DL94:DM94"/>
    <mergeCell ref="DO94:DQ94"/>
    <mergeCell ref="DO84:DP84"/>
    <mergeCell ref="DR84:DT84"/>
    <mergeCell ref="DG143:DI143"/>
    <mergeCell ref="DJ143:DL143"/>
    <mergeCell ref="DM143:DO143"/>
    <mergeCell ref="EB143:ED143"/>
    <mergeCell ref="EE143:EG143"/>
    <mergeCell ref="DH106:DJ106"/>
    <mergeCell ref="DL106:DN106"/>
    <mergeCell ref="DP106:DR106"/>
    <mergeCell ref="DD138:DR138"/>
    <mergeCell ref="DS138:DX138"/>
    <mergeCell ref="DV141:DX141"/>
    <mergeCell ref="DY141:EA141"/>
    <mergeCell ref="EB141:ED141"/>
    <mergeCell ref="EE141:EG141"/>
    <mergeCell ref="DY142:EA142"/>
    <mergeCell ref="EB142:ED142"/>
    <mergeCell ref="EE142:EG142"/>
    <mergeCell ref="DX119:DZ119"/>
    <mergeCell ref="DX120:DZ120"/>
    <mergeCell ref="CZ119:DV119"/>
    <mergeCell ref="DX118:DZ118"/>
    <mergeCell ref="CZ141:DC141"/>
    <mergeCell ref="DD141:DF141"/>
    <mergeCell ref="DG141:DI141"/>
    <mergeCell ref="DJ141:DL141"/>
    <mergeCell ref="DM141:DO141"/>
    <mergeCell ref="DP141:DR141"/>
    <mergeCell ref="DS141:DU141"/>
    <mergeCell ref="EB144:ED144"/>
    <mergeCell ref="EE144:EG144"/>
    <mergeCell ref="CZ145:DC145"/>
    <mergeCell ref="DD145:DF145"/>
    <mergeCell ref="DG145:DI145"/>
    <mergeCell ref="DJ145:DL145"/>
    <mergeCell ref="DM145:DO145"/>
    <mergeCell ref="DP145:DR145"/>
    <mergeCell ref="DS145:DU145"/>
    <mergeCell ref="DV145:DX145"/>
    <mergeCell ref="DP144:DR144"/>
    <mergeCell ref="DS144:DU144"/>
    <mergeCell ref="DV144:DX144"/>
    <mergeCell ref="CZ144:DC144"/>
    <mergeCell ref="CZ148:DC148"/>
    <mergeCell ref="DD148:DF148"/>
    <mergeCell ref="DG148:DI148"/>
    <mergeCell ref="DJ148:DL148"/>
    <mergeCell ref="DM148:DO148"/>
    <mergeCell ref="EE146:EG146"/>
    <mergeCell ref="CZ147:DC147"/>
    <mergeCell ref="DD147:DF147"/>
    <mergeCell ref="DG147:DI147"/>
    <mergeCell ref="DJ147:DL147"/>
    <mergeCell ref="DM147:DO147"/>
    <mergeCell ref="DP147:DR147"/>
    <mergeCell ref="DS147:DU147"/>
    <mergeCell ref="DV147:DX147"/>
    <mergeCell ref="DY147:EA147"/>
    <mergeCell ref="DY145:EA145"/>
    <mergeCell ref="EB145:ED145"/>
    <mergeCell ref="EE145:EG145"/>
    <mergeCell ref="DP146:DR146"/>
    <mergeCell ref="DS146:DU146"/>
    <mergeCell ref="DV146:DX146"/>
    <mergeCell ref="DY146:EA146"/>
    <mergeCell ref="EB146:ED146"/>
    <mergeCell ref="DV148:DX148"/>
    <mergeCell ref="DY148:EA148"/>
    <mergeCell ref="EB148:ED148"/>
    <mergeCell ref="EE148:EG148"/>
    <mergeCell ref="DD149:DF149"/>
    <mergeCell ref="DG149:DI149"/>
    <mergeCell ref="DJ149:DL149"/>
    <mergeCell ref="DM149:DO149"/>
    <mergeCell ref="DP149:DR149"/>
    <mergeCell ref="DS149:DU149"/>
    <mergeCell ref="DP148:DR148"/>
    <mergeCell ref="DS148:DU148"/>
    <mergeCell ref="DJ146:DL146"/>
    <mergeCell ref="DM146:DO146"/>
    <mergeCell ref="EB147:ED147"/>
    <mergeCell ref="EE147:EG147"/>
    <mergeCell ref="DD161:DF161"/>
    <mergeCell ref="DH161:DJ161"/>
    <mergeCell ref="DL161:DN161"/>
    <mergeCell ref="DT155:DW155"/>
    <mergeCell ref="DY155:EA155"/>
    <mergeCell ref="DP161:DR161"/>
    <mergeCell ref="DT161:DU161"/>
    <mergeCell ref="DW161:DZ161"/>
    <mergeCell ref="EC155:EF155"/>
    <mergeCell ref="DG157:DI157"/>
    <mergeCell ref="DK157:DM157"/>
    <mergeCell ref="DO157:DQ157"/>
    <mergeCell ref="DS157:DU157"/>
    <mergeCell ref="DW157:DX157"/>
    <mergeCell ref="DZ157:EC157"/>
    <mergeCell ref="CZ149:DC149"/>
    <mergeCell ref="CZ150:DC150"/>
    <mergeCell ref="DP150:DR150"/>
    <mergeCell ref="DS150:DU150"/>
    <mergeCell ref="DV150:DX150"/>
    <mergeCell ref="DE153:DF153"/>
    <mergeCell ref="DH153:DI153"/>
    <mergeCell ref="DK153:DN153"/>
    <mergeCell ref="DP153:DS153"/>
    <mergeCell ref="DF155:DI155"/>
    <mergeCell ref="DK155:DN155"/>
    <mergeCell ref="DP155:DR155"/>
    <mergeCell ref="DV149:DX149"/>
    <mergeCell ref="DY149:EA149"/>
    <mergeCell ref="EB149:ED149"/>
    <mergeCell ref="EE149:EG149"/>
    <mergeCell ref="EE150:EG150"/>
    <mergeCell ref="DK173:DN173"/>
    <mergeCell ref="DP173:DR173"/>
    <mergeCell ref="DT173:DW173"/>
    <mergeCell ref="B109:X109"/>
    <mergeCell ref="B110:X110"/>
    <mergeCell ref="B116:X116"/>
    <mergeCell ref="B119:X119"/>
    <mergeCell ref="Z109:AB109"/>
    <mergeCell ref="Z110:AB110"/>
    <mergeCell ref="Z111:AB111"/>
    <mergeCell ref="DK167:DN167"/>
    <mergeCell ref="DP167:DR167"/>
    <mergeCell ref="DT167:DW167"/>
    <mergeCell ref="DK169:DN169"/>
    <mergeCell ref="DK171:DN171"/>
    <mergeCell ref="DP171:DR171"/>
    <mergeCell ref="DT171:DW171"/>
    <mergeCell ref="DD144:DF144"/>
    <mergeCell ref="DG144:DI144"/>
    <mergeCell ref="DJ144:DL144"/>
    <mergeCell ref="DM144:DO144"/>
    <mergeCell ref="CZ142:DC142"/>
    <mergeCell ref="DD142:DF142"/>
    <mergeCell ref="DG142:DI142"/>
    <mergeCell ref="DJ142:DL142"/>
    <mergeCell ref="CZ143:DC143"/>
    <mergeCell ref="DD143:DF143"/>
    <mergeCell ref="BR149:BU149"/>
    <mergeCell ref="BV149:BX149"/>
    <mergeCell ref="CZ146:DC146"/>
    <mergeCell ref="DD146:DF146"/>
    <mergeCell ref="DG146:DI146"/>
    <mergeCell ref="DK165:DN165"/>
    <mergeCell ref="DP142:DR142"/>
    <mergeCell ref="DS142:DU142"/>
    <mergeCell ref="DV142:DX142"/>
    <mergeCell ref="BU159:BW159"/>
    <mergeCell ref="BY159:CA159"/>
    <mergeCell ref="BW153:BX153"/>
    <mergeCell ref="BY149:CA149"/>
    <mergeCell ref="CW146:CY146"/>
    <mergeCell ref="BR150:BU150"/>
    <mergeCell ref="DY144:EA144"/>
    <mergeCell ref="DP143:DR143"/>
    <mergeCell ref="DS143:DU143"/>
    <mergeCell ref="DV143:DX143"/>
    <mergeCell ref="DY143:EA143"/>
    <mergeCell ref="CN149:CP149"/>
    <mergeCell ref="CQ149:CS149"/>
    <mergeCell ref="CT149:CV149"/>
    <mergeCell ref="CW149:CY149"/>
    <mergeCell ref="CN147:CP147"/>
    <mergeCell ref="DP163:DR163"/>
    <mergeCell ref="DT163:DW163"/>
    <mergeCell ref="DC159:DE159"/>
    <mergeCell ref="DG159:DI159"/>
    <mergeCell ref="DM142:DO142"/>
    <mergeCell ref="CK147:CM147"/>
    <mergeCell ref="DK163:DN163"/>
    <mergeCell ref="CH150:CJ150"/>
    <mergeCell ref="CK150:CM150"/>
    <mergeCell ref="CN150:CP150"/>
    <mergeCell ref="CW150:CY150"/>
    <mergeCell ref="DK159:DN15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74"/>
  <sheetViews>
    <sheetView view="pageBreakPreview" topLeftCell="A7" workbookViewId="0">
      <selection activeCell="Q134" sqref="Q134"/>
    </sheetView>
  </sheetViews>
  <sheetFormatPr defaultColWidth="3.28515625" defaultRowHeight="12.75"/>
  <cols>
    <col min="1" max="7" width="3.28515625" style="469" customWidth="1"/>
    <col min="8" max="8" width="3.85546875" style="469" customWidth="1"/>
    <col min="9" max="9" width="3.28515625" style="469" customWidth="1"/>
    <col min="10" max="10" width="4" style="469" customWidth="1"/>
    <col min="11" max="11" width="6.85546875" style="469" customWidth="1"/>
    <col min="12" max="14" width="3.28515625" style="469" customWidth="1"/>
    <col min="15" max="15" width="4.140625" style="469" customWidth="1"/>
    <col min="16" max="16384" width="3.28515625" style="469"/>
  </cols>
  <sheetData>
    <row r="1" spans="2:28">
      <c r="B1" s="1342" t="s">
        <v>273</v>
      </c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  <c r="V1" s="1342"/>
      <c r="W1" s="1342"/>
      <c r="X1" s="1342"/>
      <c r="Y1" s="1342"/>
      <c r="Z1" s="1342"/>
      <c r="AA1" s="1342"/>
      <c r="AB1" s="1342"/>
    </row>
    <row r="2" spans="2:28">
      <c r="B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1342"/>
      <c r="V2" s="1342"/>
      <c r="W2" s="1342"/>
      <c r="X2" s="1342"/>
      <c r="Y2" s="1342"/>
      <c r="Z2" s="1342"/>
      <c r="AA2" s="1342"/>
      <c r="AB2" s="1342"/>
    </row>
    <row r="3" spans="2:28">
      <c r="B3" s="1342"/>
      <c r="C3" s="468" t="s">
        <v>274</v>
      </c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  <c r="AA3" s="1342"/>
      <c r="AB3" s="1342"/>
    </row>
    <row r="4" spans="2:28" ht="13.5" thickBot="1"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</row>
    <row r="5" spans="2:28" ht="13.5" thickBot="1">
      <c r="B5" s="1343"/>
      <c r="C5" s="1343"/>
      <c r="F5" s="2781" t="s">
        <v>275</v>
      </c>
      <c r="G5" s="2781"/>
      <c r="H5" s="2781"/>
      <c r="I5" s="2781"/>
      <c r="J5" s="2781"/>
      <c r="K5" s="2781"/>
      <c r="L5" s="2781"/>
      <c r="M5" s="2781"/>
      <c r="N5" s="2781"/>
      <c r="O5" s="2781"/>
      <c r="P5" s="1088"/>
      <c r="Q5" s="1088"/>
      <c r="R5" s="1344"/>
      <c r="S5" s="1344"/>
      <c r="T5" s="1344"/>
      <c r="U5" s="1344"/>
      <c r="V5" s="1088"/>
    </row>
    <row r="6" spans="2:28" ht="13.5" thickBot="1">
      <c r="B6" s="1343"/>
      <c r="C6" s="1343"/>
      <c r="F6" s="2781"/>
      <c r="G6" s="2781"/>
      <c r="H6" s="2781"/>
      <c r="I6" s="2781"/>
      <c r="J6" s="2781"/>
      <c r="K6" s="2781"/>
      <c r="L6" s="2781"/>
      <c r="M6" s="2781"/>
      <c r="N6" s="2781"/>
      <c r="O6" s="2781"/>
      <c r="P6" s="1088"/>
      <c r="Q6" s="1088"/>
      <c r="R6" s="1344"/>
      <c r="S6" s="1088"/>
      <c r="T6" s="2781">
        <v>4</v>
      </c>
      <c r="U6" s="2781"/>
      <c r="V6" s="2781"/>
      <c r="W6" s="1343" t="s">
        <v>276</v>
      </c>
    </row>
    <row r="7" spans="2:28" ht="13.5" thickBot="1">
      <c r="B7" s="1343"/>
      <c r="C7" s="1343"/>
      <c r="F7" s="2781"/>
      <c r="G7" s="2781"/>
      <c r="H7" s="2781"/>
      <c r="I7" s="2781"/>
      <c r="J7" s="2781"/>
      <c r="K7" s="2781"/>
      <c r="L7" s="2781"/>
      <c r="M7" s="2781"/>
      <c r="N7" s="2781"/>
      <c r="O7" s="2781"/>
      <c r="P7" s="1088"/>
      <c r="Q7" s="1088"/>
      <c r="R7" s="1344"/>
      <c r="S7" s="1088"/>
      <c r="T7" s="1344"/>
      <c r="U7" s="1088"/>
      <c r="V7" s="1088"/>
      <c r="W7" s="1343"/>
    </row>
    <row r="8" spans="2:28" ht="13.5" thickBot="1">
      <c r="B8" s="1343"/>
      <c r="C8" s="1343"/>
      <c r="F8" s="2781" t="s">
        <v>277</v>
      </c>
      <c r="G8" s="2781"/>
      <c r="H8" s="2781"/>
      <c r="I8" s="2781"/>
      <c r="J8" s="2781"/>
      <c r="K8" s="2781"/>
      <c r="L8" s="2781"/>
      <c r="M8" s="2781"/>
      <c r="N8" s="2781"/>
      <c r="O8" s="2781"/>
      <c r="P8" s="1088"/>
      <c r="Q8" s="1088"/>
      <c r="R8" s="1344"/>
      <c r="S8" s="1088"/>
      <c r="T8" s="1344"/>
      <c r="U8" s="1088"/>
      <c r="V8" s="1088"/>
      <c r="W8" s="1343"/>
    </row>
    <row r="9" spans="2:28" ht="16.5" customHeight="1" thickBot="1">
      <c r="B9" s="1343"/>
      <c r="C9" s="1343"/>
      <c r="F9" s="2781" t="s">
        <v>278</v>
      </c>
      <c r="G9" s="2781"/>
      <c r="H9" s="2781"/>
      <c r="I9" s="2781"/>
      <c r="J9" s="2781"/>
      <c r="K9" s="2781"/>
      <c r="L9" s="2781"/>
      <c r="M9" s="2781"/>
      <c r="N9" s="2781"/>
      <c r="O9" s="2781"/>
      <c r="P9" s="1088"/>
      <c r="Q9" s="1088"/>
      <c r="R9" s="1344"/>
      <c r="S9" s="1088"/>
      <c r="T9" s="1344"/>
      <c r="U9" s="1088"/>
      <c r="V9" s="1088"/>
      <c r="W9" s="1343"/>
    </row>
    <row r="10" spans="2:28" ht="13.5" thickBot="1">
      <c r="B10" s="1343"/>
      <c r="C10" s="1343"/>
      <c r="F10" s="2781"/>
      <c r="G10" s="2781"/>
      <c r="H10" s="2781"/>
      <c r="I10" s="2781"/>
      <c r="J10" s="2781"/>
      <c r="K10" s="2781"/>
      <c r="L10" s="2781"/>
      <c r="M10" s="2781"/>
      <c r="N10" s="2781"/>
      <c r="O10" s="2781"/>
      <c r="P10" s="1088"/>
      <c r="Q10" s="1088"/>
      <c r="R10" s="1344"/>
      <c r="S10" s="1088"/>
      <c r="T10" s="2781">
        <v>0</v>
      </c>
      <c r="U10" s="2781"/>
      <c r="V10" s="2781"/>
      <c r="W10" s="1343" t="s">
        <v>276</v>
      </c>
    </row>
    <row r="11" spans="2:28" ht="13.5" thickBot="1">
      <c r="B11" s="1343"/>
      <c r="C11" s="1343"/>
      <c r="F11" s="2781"/>
      <c r="G11" s="2781"/>
      <c r="H11" s="2781"/>
      <c r="I11" s="2781"/>
      <c r="J11" s="2781"/>
      <c r="K11" s="2781"/>
      <c r="L11" s="2781"/>
      <c r="M11" s="2781"/>
      <c r="N11" s="2781"/>
      <c r="O11" s="2781"/>
      <c r="P11" s="1088"/>
      <c r="Q11" s="1088"/>
      <c r="R11" s="1344"/>
      <c r="S11" s="1088"/>
      <c r="T11" s="1344"/>
      <c r="U11" s="1088"/>
      <c r="V11" s="1088"/>
      <c r="W11" s="1343"/>
    </row>
    <row r="12" spans="2:28" ht="16.5" customHeight="1" thickBot="1">
      <c r="B12" s="1343"/>
      <c r="C12" s="1343"/>
      <c r="F12" s="2781" t="s">
        <v>277</v>
      </c>
      <c r="G12" s="2781"/>
      <c r="H12" s="2781"/>
      <c r="I12" s="2781"/>
      <c r="J12" s="2781"/>
      <c r="K12" s="2781"/>
      <c r="L12" s="2781"/>
      <c r="M12" s="2781"/>
      <c r="N12" s="2781"/>
      <c r="O12" s="2781"/>
      <c r="P12" s="1088"/>
      <c r="Q12" s="1088"/>
      <c r="R12" s="1344"/>
      <c r="S12" s="1088"/>
      <c r="T12" s="1344"/>
      <c r="U12" s="1088"/>
      <c r="V12" s="1088"/>
      <c r="W12" s="1343"/>
    </row>
    <row r="13" spans="2:28" ht="13.5" thickBot="1">
      <c r="B13" s="1343"/>
      <c r="C13" s="1343"/>
      <c r="F13" s="2781" t="s">
        <v>279</v>
      </c>
      <c r="G13" s="2781"/>
      <c r="H13" s="2781"/>
      <c r="I13" s="2781"/>
      <c r="J13" s="2781"/>
      <c r="K13" s="2781"/>
      <c r="L13" s="2781"/>
      <c r="M13" s="2781"/>
      <c r="N13" s="2781"/>
      <c r="O13" s="2781"/>
      <c r="P13" s="1088"/>
      <c r="Q13" s="1088"/>
      <c r="R13" s="1344"/>
      <c r="S13" s="1088"/>
      <c r="T13" s="1344"/>
      <c r="U13" s="1088"/>
      <c r="V13" s="1088"/>
      <c r="W13" s="1343"/>
    </row>
    <row r="14" spans="2:28" ht="13.5" thickBot="1">
      <c r="B14" s="1343"/>
      <c r="C14" s="1343"/>
      <c r="F14" s="2781"/>
      <c r="G14" s="2781"/>
      <c r="H14" s="2781"/>
      <c r="I14" s="2781"/>
      <c r="J14" s="2781"/>
      <c r="K14" s="2781"/>
      <c r="L14" s="2781"/>
      <c r="M14" s="2781"/>
      <c r="N14" s="2781"/>
      <c r="O14" s="2781"/>
      <c r="P14" s="1088"/>
      <c r="Q14" s="1088"/>
      <c r="R14" s="1344"/>
      <c r="S14" s="1088"/>
      <c r="T14" s="2781">
        <v>0</v>
      </c>
      <c r="U14" s="2781"/>
      <c r="V14" s="2781"/>
      <c r="W14" s="1343" t="s">
        <v>276</v>
      </c>
    </row>
    <row r="15" spans="2:28" ht="13.5" thickBot="1">
      <c r="B15" s="1343"/>
      <c r="C15" s="1345"/>
      <c r="F15" s="2781"/>
      <c r="G15" s="2781"/>
      <c r="H15" s="2781"/>
      <c r="I15" s="2781"/>
      <c r="J15" s="2781"/>
      <c r="K15" s="2781"/>
      <c r="L15" s="2781"/>
      <c r="M15" s="2781"/>
      <c r="N15" s="2781"/>
      <c r="O15" s="2781"/>
      <c r="P15" s="1088"/>
      <c r="Q15" s="1088"/>
      <c r="R15" s="1344"/>
      <c r="S15" s="1344"/>
      <c r="T15" s="1344"/>
      <c r="U15" s="1344"/>
      <c r="V15" s="1088"/>
    </row>
    <row r="16" spans="2:28" ht="13.5" thickBot="1">
      <c r="B16" s="1343"/>
      <c r="C16" s="1345"/>
      <c r="F16" s="2781" t="s">
        <v>281</v>
      </c>
      <c r="G16" s="2781"/>
      <c r="H16" s="2781"/>
      <c r="I16" s="2781"/>
      <c r="J16" s="2781"/>
      <c r="K16" s="2781"/>
      <c r="L16" s="2781"/>
      <c r="M16" s="2781"/>
      <c r="N16" s="2781"/>
      <c r="O16" s="2781"/>
      <c r="P16" s="1088"/>
      <c r="Q16" s="1088"/>
      <c r="R16" s="1344"/>
      <c r="S16" s="1344"/>
      <c r="T16" s="1344"/>
      <c r="U16" s="1344"/>
      <c r="V16" s="1088"/>
    </row>
    <row r="17" spans="2:27" ht="13.5" thickBot="1">
      <c r="B17" s="1343"/>
      <c r="C17" s="1345"/>
      <c r="F17" s="2781"/>
      <c r="G17" s="2781"/>
      <c r="H17" s="2781"/>
      <c r="I17" s="2781"/>
      <c r="J17" s="2781"/>
      <c r="K17" s="2781"/>
      <c r="L17" s="2781"/>
      <c r="M17" s="2781"/>
      <c r="N17" s="2781"/>
      <c r="O17" s="2781"/>
      <c r="P17" s="1088"/>
      <c r="Q17" s="1088"/>
      <c r="R17" s="1344"/>
      <c r="S17" s="1344"/>
      <c r="T17" s="2781">
        <v>15</v>
      </c>
      <c r="U17" s="2781"/>
      <c r="V17" s="2781"/>
      <c r="W17" s="1343" t="s">
        <v>276</v>
      </c>
    </row>
    <row r="18" spans="2:27" ht="13.5" thickBot="1">
      <c r="B18" s="1343"/>
      <c r="C18" s="1345"/>
      <c r="F18" s="2781"/>
      <c r="G18" s="2781"/>
      <c r="H18" s="2781"/>
      <c r="I18" s="2781"/>
      <c r="J18" s="2781"/>
      <c r="K18" s="2781"/>
      <c r="L18" s="2781"/>
      <c r="M18" s="2781"/>
      <c r="N18" s="2781"/>
      <c r="O18" s="2781"/>
      <c r="P18" s="1088"/>
      <c r="Q18" s="1088"/>
      <c r="R18" s="1344"/>
      <c r="S18" s="1344"/>
      <c r="T18" s="1344"/>
      <c r="U18" s="1344"/>
      <c r="V18" s="1088"/>
    </row>
    <row r="19" spans="2:27" ht="13.5" thickBot="1">
      <c r="B19" s="1343"/>
      <c r="C19" s="1345"/>
      <c r="F19" s="2781" t="s">
        <v>280</v>
      </c>
      <c r="G19" s="2781"/>
      <c r="H19" s="2781"/>
      <c r="I19" s="2781"/>
      <c r="J19" s="2781"/>
      <c r="K19" s="2781"/>
      <c r="L19" s="2781"/>
      <c r="M19" s="2781"/>
      <c r="N19" s="2781"/>
      <c r="O19" s="2781"/>
      <c r="P19" s="1088"/>
      <c r="Q19" s="1088"/>
      <c r="R19" s="1344"/>
      <c r="S19" s="1344"/>
      <c r="T19" s="1344"/>
      <c r="U19" s="1344"/>
      <c r="V19" s="1088"/>
    </row>
    <row r="20" spans="2:27" ht="13.5" thickBot="1">
      <c r="B20" s="1343"/>
      <c r="C20" s="1345"/>
      <c r="F20" s="2781" t="s">
        <v>621</v>
      </c>
      <c r="G20" s="2781"/>
      <c r="H20" s="2781"/>
      <c r="I20" s="2781"/>
      <c r="J20" s="2781"/>
      <c r="K20" s="2781"/>
      <c r="L20" s="2781"/>
      <c r="M20" s="2781"/>
      <c r="N20" s="2781"/>
      <c r="O20" s="2781"/>
      <c r="P20" s="1088"/>
      <c r="Q20" s="1088"/>
      <c r="R20" s="1344"/>
      <c r="S20" s="1344"/>
      <c r="T20" s="1344"/>
      <c r="U20" s="1344"/>
      <c r="V20" s="1088"/>
    </row>
    <row r="21" spans="2:27" ht="13.5" thickBot="1">
      <c r="B21" s="1343"/>
      <c r="C21" s="1345"/>
      <c r="F21" s="2781"/>
      <c r="G21" s="2781"/>
      <c r="H21" s="2781"/>
      <c r="I21" s="2781"/>
      <c r="J21" s="2781"/>
      <c r="K21" s="2781"/>
      <c r="L21" s="2781"/>
      <c r="M21" s="2781"/>
      <c r="N21" s="2781"/>
      <c r="O21" s="2781"/>
      <c r="P21" s="1088"/>
      <c r="Q21" s="1088"/>
      <c r="R21" s="1344"/>
      <c r="S21" s="1344"/>
      <c r="T21" s="2781">
        <v>15</v>
      </c>
      <c r="U21" s="2781"/>
      <c r="V21" s="2781"/>
      <c r="W21" s="1343" t="s">
        <v>276</v>
      </c>
    </row>
    <row r="22" spans="2:27">
      <c r="B22" s="1343"/>
      <c r="C22" s="1345"/>
      <c r="F22" s="2781"/>
      <c r="G22" s="2781"/>
      <c r="H22" s="2781"/>
      <c r="I22" s="2781"/>
      <c r="J22" s="2781"/>
      <c r="K22" s="2781"/>
      <c r="L22" s="2781"/>
      <c r="M22" s="2781"/>
      <c r="N22" s="2781"/>
      <c r="O22" s="2781"/>
      <c r="P22" s="1088"/>
      <c r="Q22" s="1088"/>
      <c r="R22" s="1344"/>
      <c r="S22" s="1344"/>
      <c r="T22" s="1344"/>
      <c r="U22" s="1344"/>
      <c r="V22" s="1088"/>
    </row>
    <row r="23" spans="2:27">
      <c r="B23" s="1343"/>
      <c r="C23" s="1343"/>
      <c r="D23" s="1343"/>
      <c r="E23" s="1343"/>
      <c r="F23" s="2781" t="s">
        <v>282</v>
      </c>
      <c r="G23" s="2781"/>
      <c r="H23" s="2781"/>
      <c r="I23" s="2781"/>
      <c r="J23" s="2781"/>
      <c r="K23" s="2781"/>
      <c r="L23" s="2781"/>
      <c r="M23" s="2781"/>
      <c r="N23" s="2781"/>
      <c r="O23" s="2781"/>
      <c r="U23" s="2781"/>
      <c r="V23" s="2781"/>
    </row>
    <row r="24" spans="2:27">
      <c r="N24" s="1343"/>
    </row>
    <row r="25" spans="2:27">
      <c r="B25" s="1346" t="s">
        <v>283</v>
      </c>
      <c r="C25" s="1346"/>
      <c r="D25" s="1346"/>
      <c r="E25" s="1346"/>
      <c r="F25" s="1346"/>
      <c r="G25" s="1346"/>
      <c r="H25" s="1346"/>
      <c r="I25" s="1346"/>
      <c r="J25" s="1346"/>
      <c r="K25" s="1346"/>
      <c r="L25" s="1346"/>
      <c r="M25" s="1346"/>
      <c r="N25" s="1346"/>
      <c r="O25" s="1346"/>
      <c r="P25" s="1346"/>
      <c r="Q25" s="1346"/>
      <c r="R25" s="1346"/>
      <c r="S25" s="1346"/>
      <c r="T25" s="1346"/>
      <c r="U25" s="1346"/>
      <c r="V25" s="1346"/>
      <c r="W25" s="1346"/>
      <c r="X25" s="1346"/>
      <c r="Y25" s="1346"/>
      <c r="Z25" s="1346"/>
      <c r="AA25" s="1346"/>
    </row>
    <row r="26" spans="2:27">
      <c r="C26" s="1085"/>
      <c r="D26" s="1085"/>
      <c r="E26" s="1334"/>
      <c r="F26" s="1343"/>
      <c r="G26" s="1347"/>
      <c r="H26" s="1334"/>
      <c r="I26" s="1347"/>
      <c r="J26" s="1348"/>
      <c r="K26" s="1349"/>
      <c r="L26" s="1348"/>
      <c r="M26" s="1348"/>
      <c r="N26" s="1343"/>
    </row>
    <row r="27" spans="2:27">
      <c r="C27" s="1085"/>
      <c r="D27" s="1085"/>
      <c r="E27" s="2781" t="s">
        <v>284</v>
      </c>
      <c r="F27" s="2781"/>
      <c r="G27" s="2781"/>
      <c r="H27" s="2781"/>
      <c r="I27" s="2781" t="s">
        <v>272</v>
      </c>
      <c r="J27" s="2781"/>
      <c r="K27" s="2781"/>
      <c r="L27" s="2781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</row>
    <row r="28" spans="2:27">
      <c r="C28" s="1086"/>
      <c r="D28" s="1350"/>
      <c r="E28" s="2781" t="s">
        <v>188</v>
      </c>
      <c r="F28" s="2781"/>
      <c r="G28" s="2781"/>
      <c r="H28" s="2781"/>
      <c r="I28" s="2781">
        <f>'DADOS. ITAPARICA'!C70</f>
        <v>68</v>
      </c>
      <c r="J28" s="2781"/>
      <c r="K28" s="2781"/>
      <c r="L28" s="2781"/>
      <c r="M28" s="1348"/>
      <c r="N28" s="1343"/>
    </row>
    <row r="29" spans="2:27" ht="15" customHeight="1">
      <c r="C29" s="1343"/>
      <c r="D29" s="1343"/>
      <c r="E29" s="2781" t="s">
        <v>190</v>
      </c>
      <c r="F29" s="2781"/>
      <c r="G29" s="2781"/>
      <c r="H29" s="2781"/>
      <c r="I29" s="2781">
        <f>'DADOS. ITAPARICA'!C71</f>
        <v>83</v>
      </c>
      <c r="J29" s="2781"/>
      <c r="K29" s="2781"/>
      <c r="L29" s="2781"/>
      <c r="M29" s="1343"/>
      <c r="N29" s="1343"/>
      <c r="O29" s="1343"/>
      <c r="P29" s="1343"/>
      <c r="Q29" s="1343"/>
      <c r="R29" s="1343"/>
      <c r="S29" s="1343"/>
      <c r="T29" s="1343"/>
      <c r="U29" s="1343"/>
      <c r="V29" s="1343"/>
      <c r="W29" s="1343"/>
      <c r="X29" s="1343"/>
      <c r="Y29" s="1343"/>
      <c r="Z29" s="1343"/>
      <c r="AA29" s="1343"/>
    </row>
    <row r="30" spans="2:27" ht="15" customHeight="1">
      <c r="C30" s="1343"/>
      <c r="D30" s="1343"/>
      <c r="E30" s="2781" t="s">
        <v>191</v>
      </c>
      <c r="F30" s="2781"/>
      <c r="G30" s="2781"/>
      <c r="H30" s="2781"/>
      <c r="I30" s="2781">
        <f>'DADOS. ITAPARICA'!C72</f>
        <v>30</v>
      </c>
      <c r="J30" s="2781"/>
      <c r="K30" s="2781"/>
      <c r="L30" s="2781"/>
      <c r="M30" s="1343"/>
      <c r="N30" s="1343"/>
    </row>
    <row r="31" spans="2:27" ht="15" customHeight="1">
      <c r="C31" s="1343"/>
      <c r="D31" s="1351"/>
      <c r="E31" s="2781" t="s">
        <v>192</v>
      </c>
      <c r="F31" s="2781"/>
      <c r="G31" s="2781"/>
      <c r="H31" s="2781"/>
      <c r="I31" s="2781">
        <f>'DADOS. ITAPARICA'!C73</f>
        <v>126</v>
      </c>
      <c r="J31" s="2781"/>
      <c r="K31" s="2781"/>
      <c r="L31" s="2781"/>
      <c r="M31" s="1343"/>
      <c r="N31" s="1343"/>
    </row>
    <row r="32" spans="2:27" ht="15" customHeight="1">
      <c r="B32" s="1343"/>
      <c r="C32" s="1343"/>
      <c r="D32" s="1351"/>
      <c r="E32" s="2781" t="s">
        <v>193</v>
      </c>
      <c r="F32" s="2781"/>
      <c r="G32" s="2781"/>
      <c r="H32" s="2781"/>
      <c r="I32" s="2781">
        <f>'DADOS. ITAPARICA'!C74</f>
        <v>180</v>
      </c>
      <c r="J32" s="2781"/>
      <c r="K32" s="2781"/>
      <c r="L32" s="2781"/>
      <c r="M32" s="1343"/>
      <c r="N32" s="1343"/>
    </row>
    <row r="33" spans="2:27" ht="15" hidden="1" customHeight="1">
      <c r="B33" s="1343"/>
      <c r="C33" s="1345"/>
      <c r="D33" s="1343"/>
      <c r="E33" s="2781" t="s">
        <v>194</v>
      </c>
      <c r="F33" s="2781"/>
      <c r="G33" s="2781"/>
      <c r="H33" s="2781"/>
      <c r="I33" s="2781">
        <f>'DADOS. ITAPARICA'!C75</f>
        <v>0</v>
      </c>
      <c r="J33" s="2781"/>
      <c r="K33" s="2781"/>
      <c r="L33" s="2781"/>
      <c r="M33" s="1343"/>
      <c r="N33" s="1343"/>
    </row>
    <row r="34" spans="2:27" ht="15" customHeight="1">
      <c r="B34" s="1343"/>
      <c r="C34" s="1345"/>
      <c r="D34" s="1345"/>
      <c r="E34" s="1085"/>
      <c r="F34" s="1085"/>
      <c r="G34" s="1085"/>
      <c r="H34" s="1085"/>
      <c r="I34" s="1348"/>
      <c r="J34" s="1348"/>
      <c r="K34" s="1348"/>
      <c r="L34" s="1348"/>
      <c r="M34" s="1343"/>
      <c r="N34" s="1345"/>
      <c r="O34" s="1345"/>
      <c r="P34" s="1345"/>
      <c r="Q34" s="1345"/>
      <c r="R34" s="1345"/>
      <c r="S34" s="1345"/>
      <c r="T34" s="1345"/>
      <c r="U34" s="1345"/>
      <c r="V34" s="1345"/>
      <c r="W34" s="1345"/>
      <c r="X34" s="1345"/>
      <c r="Y34" s="1345"/>
      <c r="Z34" s="1345"/>
      <c r="AA34" s="1345"/>
    </row>
    <row r="35" spans="2:27" ht="15" customHeight="1">
      <c r="B35" s="1342" t="s">
        <v>285</v>
      </c>
      <c r="C35" s="1343"/>
      <c r="D35" s="1343"/>
      <c r="E35" s="1085"/>
      <c r="F35" s="1085"/>
      <c r="G35" s="1085"/>
      <c r="H35" s="1085"/>
      <c r="I35" s="1348"/>
      <c r="J35" s="1348"/>
      <c r="K35" s="1348"/>
      <c r="L35" s="1348"/>
      <c r="M35" s="1343"/>
      <c r="N35" s="1343"/>
    </row>
    <row r="36" spans="2:27" ht="15" customHeight="1">
      <c r="B36" s="1342"/>
      <c r="C36" s="1343"/>
      <c r="D36" s="1343"/>
      <c r="E36" s="1085"/>
      <c r="F36" s="1085"/>
      <c r="G36" s="1085"/>
      <c r="H36" s="1085"/>
      <c r="I36" s="1348"/>
      <c r="J36" s="1348"/>
      <c r="K36" s="1348"/>
      <c r="L36" s="1348"/>
      <c r="M36" s="1343"/>
      <c r="N36" s="1343"/>
    </row>
    <row r="37" spans="2:27" ht="15" customHeight="1">
      <c r="B37" s="2781" t="s">
        <v>826</v>
      </c>
      <c r="C37" s="2781"/>
      <c r="D37" s="2781"/>
      <c r="E37" s="1351" t="s">
        <v>201</v>
      </c>
      <c r="F37" s="2781" t="s">
        <v>286</v>
      </c>
      <c r="G37" s="2781"/>
      <c r="H37" s="2781"/>
      <c r="I37" s="2781"/>
      <c r="J37" s="2781"/>
      <c r="K37" s="2781"/>
      <c r="L37" s="1351" t="s">
        <v>229</v>
      </c>
      <c r="M37" s="2781" t="s">
        <v>165</v>
      </c>
      <c r="N37" s="2781"/>
      <c r="O37" s="2781"/>
    </row>
    <row r="38" spans="2:27" ht="15" customHeight="1">
      <c r="B38" s="1343"/>
      <c r="C38" s="1343"/>
      <c r="D38" s="1343"/>
      <c r="E38" s="1351"/>
      <c r="F38" s="1342"/>
      <c r="G38" s="1342"/>
      <c r="H38" s="1342"/>
      <c r="I38" s="1342"/>
      <c r="J38" s="1342"/>
      <c r="K38" s="1342"/>
      <c r="L38" s="1351"/>
      <c r="M38" s="1342"/>
      <c r="N38" s="1342"/>
      <c r="O38" s="1342"/>
      <c r="P38" s="1342"/>
      <c r="Q38" s="1342"/>
      <c r="R38" s="1342"/>
      <c r="S38" s="1342"/>
      <c r="T38" s="1342"/>
      <c r="U38" s="1342"/>
      <c r="V38" s="1342"/>
      <c r="W38" s="1342"/>
      <c r="X38" s="1342"/>
      <c r="Y38" s="1342"/>
      <c r="Z38" s="1342"/>
      <c r="AA38" s="1342"/>
    </row>
    <row r="39" spans="2:27" ht="15" customHeight="1">
      <c r="B39" s="1343" t="s">
        <v>287</v>
      </c>
      <c r="C39" s="1343"/>
      <c r="D39" s="1343"/>
      <c r="E39" s="1351"/>
      <c r="F39" s="1343"/>
      <c r="G39" s="1343"/>
      <c r="H39" s="1349"/>
      <c r="I39" s="1343"/>
      <c r="J39" s="1343"/>
      <c r="K39" s="1343"/>
      <c r="L39" s="1343"/>
      <c r="M39" s="1343"/>
      <c r="N39" s="1343"/>
    </row>
    <row r="40" spans="2:27" ht="15" customHeight="1">
      <c r="B40" s="1343"/>
      <c r="C40" s="1349"/>
      <c r="D40" s="1349"/>
      <c r="E40" s="1343"/>
      <c r="F40" s="1343"/>
      <c r="H40" s="1352"/>
      <c r="L40" s="1349"/>
      <c r="M40" s="1349"/>
      <c r="N40" s="1349"/>
      <c r="O40" s="1349"/>
      <c r="P40" s="1343"/>
      <c r="Q40" s="1353"/>
    </row>
    <row r="41" spans="2:27" ht="15" customHeight="1">
      <c r="B41" s="2781" t="s">
        <v>752</v>
      </c>
      <c r="C41" s="2781"/>
      <c r="D41" s="2781"/>
      <c r="E41" s="2781"/>
      <c r="F41" s="2781"/>
      <c r="G41" s="2781"/>
      <c r="J41" s="1343"/>
      <c r="K41" s="1343" t="s">
        <v>288</v>
      </c>
      <c r="L41" s="1343" t="s">
        <v>201</v>
      </c>
      <c r="M41" s="1343" t="s">
        <v>289</v>
      </c>
      <c r="N41" s="1343"/>
    </row>
    <row r="42" spans="2:27" ht="15" customHeight="1">
      <c r="J42" s="1343"/>
      <c r="K42" s="1084"/>
      <c r="L42" s="1084"/>
      <c r="M42" s="1084"/>
      <c r="N42" s="1334"/>
      <c r="O42" s="1349"/>
      <c r="P42" s="1349"/>
      <c r="Q42" s="1349"/>
      <c r="AA42" s="1354"/>
    </row>
    <row r="43" spans="2:27" ht="15" customHeight="1">
      <c r="B43" s="2781" t="s">
        <v>205</v>
      </c>
      <c r="C43" s="2781"/>
      <c r="D43" s="2781"/>
      <c r="E43" s="2781"/>
      <c r="F43" s="2781"/>
      <c r="G43" s="2781"/>
      <c r="J43" s="1343"/>
      <c r="K43" s="1349" t="s">
        <v>290</v>
      </c>
      <c r="L43" s="1349"/>
      <c r="M43" s="1349"/>
      <c r="N43" s="1343"/>
    </row>
    <row r="44" spans="2:27" ht="15" customHeight="1">
      <c r="B44" s="1343"/>
      <c r="C44" s="1343"/>
      <c r="D44" s="1343"/>
      <c r="E44" s="1343"/>
      <c r="F44" s="1343"/>
      <c r="G44" s="1343"/>
      <c r="H44" s="1343"/>
      <c r="I44" s="1343"/>
      <c r="J44" s="1343"/>
      <c r="K44" s="1343"/>
      <c r="L44" s="1343"/>
      <c r="M44" s="1343"/>
      <c r="N44" s="1343"/>
    </row>
    <row r="45" spans="2:27" ht="15.75">
      <c r="B45" s="1334" t="s">
        <v>198</v>
      </c>
      <c r="C45" s="2781">
        <v>0.5</v>
      </c>
      <c r="D45" s="2781"/>
      <c r="E45" s="469" t="s">
        <v>199</v>
      </c>
      <c r="F45" s="1085"/>
      <c r="G45" s="1085"/>
      <c r="H45" s="1085" t="s">
        <v>827</v>
      </c>
      <c r="I45" s="1085"/>
      <c r="J45" s="1085"/>
      <c r="K45" s="1334">
        <v>3</v>
      </c>
      <c r="L45" s="1334" t="s">
        <v>229</v>
      </c>
      <c r="M45" s="2781">
        <f>C45</f>
        <v>0.5</v>
      </c>
      <c r="N45" s="2781"/>
      <c r="O45" s="1351" t="s">
        <v>229</v>
      </c>
      <c r="P45" s="2781">
        <f>I28</f>
        <v>68</v>
      </c>
      <c r="Q45" s="2781"/>
      <c r="R45" s="2781"/>
      <c r="S45" s="469" t="s">
        <v>201</v>
      </c>
      <c r="T45" s="2781">
        <f>ROUNDDOWN(3*M45*P45,0)</f>
        <v>102</v>
      </c>
      <c r="U45" s="2781"/>
      <c r="V45" s="2781"/>
      <c r="W45" s="469" t="s">
        <v>214</v>
      </c>
    </row>
    <row r="46" spans="2:27" ht="15" customHeight="1">
      <c r="B46" s="1334" t="s">
        <v>198</v>
      </c>
      <c r="C46" s="2781">
        <v>0.6</v>
      </c>
      <c r="D46" s="2781"/>
      <c r="E46" s="469" t="s">
        <v>199</v>
      </c>
      <c r="F46" s="1085"/>
      <c r="G46" s="1085"/>
      <c r="H46" s="1085" t="s">
        <v>827</v>
      </c>
      <c r="I46" s="1085"/>
      <c r="J46" s="1085"/>
      <c r="K46" s="1334">
        <v>4</v>
      </c>
      <c r="L46" s="1334" t="s">
        <v>229</v>
      </c>
      <c r="M46" s="2781">
        <f>C46</f>
        <v>0.6</v>
      </c>
      <c r="N46" s="2781"/>
      <c r="O46" s="1351" t="s">
        <v>229</v>
      </c>
      <c r="P46" s="2781">
        <f>I29</f>
        <v>83</v>
      </c>
      <c r="Q46" s="2781"/>
      <c r="R46" s="2781"/>
      <c r="S46" s="469" t="s">
        <v>201</v>
      </c>
      <c r="T46" s="2781">
        <f>3*M46*P46</f>
        <v>149.39999999999998</v>
      </c>
      <c r="U46" s="2781"/>
      <c r="V46" s="2781"/>
      <c r="W46" s="469" t="s">
        <v>214</v>
      </c>
    </row>
    <row r="47" spans="2:27" ht="15.75" customHeight="1"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349"/>
      <c r="M47" s="1349"/>
      <c r="N47" s="1349"/>
      <c r="O47" s="1349"/>
      <c r="P47" s="1343"/>
    </row>
    <row r="48" spans="2:27" ht="18.75" hidden="1" customHeight="1">
      <c r="B48" s="1334" t="s">
        <v>198</v>
      </c>
      <c r="C48" s="2781">
        <v>0.8</v>
      </c>
      <c r="D48" s="2781"/>
      <c r="E48" s="469" t="s">
        <v>199</v>
      </c>
      <c r="F48" s="1085"/>
      <c r="G48" s="1085"/>
      <c r="H48" s="1085" t="s">
        <v>827</v>
      </c>
      <c r="I48" s="1085"/>
      <c r="J48" s="1085"/>
      <c r="K48" s="1341" t="s">
        <v>226</v>
      </c>
      <c r="L48" s="2781">
        <v>1.2</v>
      </c>
      <c r="M48" s="2781"/>
      <c r="N48" s="1334" t="s">
        <v>228</v>
      </c>
      <c r="O48" s="2781">
        <f>C48</f>
        <v>0.8</v>
      </c>
      <c r="P48" s="2781"/>
      <c r="Q48" s="469" t="s">
        <v>268</v>
      </c>
      <c r="R48" s="1351" t="s">
        <v>229</v>
      </c>
      <c r="S48" s="2781">
        <f>I30</f>
        <v>30</v>
      </c>
      <c r="T48" s="2781"/>
      <c r="U48" s="2781"/>
      <c r="V48" s="469" t="s">
        <v>201</v>
      </c>
      <c r="W48" s="2781">
        <f>(L48+O48)*S48</f>
        <v>60</v>
      </c>
      <c r="X48" s="2781"/>
      <c r="Y48" s="2781"/>
      <c r="Z48" s="469" t="s">
        <v>214</v>
      </c>
    </row>
    <row r="49" spans="2:26" ht="18.75" customHeight="1">
      <c r="B49" s="1334" t="s">
        <v>198</v>
      </c>
      <c r="C49" s="2781">
        <v>1</v>
      </c>
      <c r="D49" s="2781"/>
      <c r="E49" s="469" t="s">
        <v>199</v>
      </c>
      <c r="F49" s="1085"/>
      <c r="G49" s="1085"/>
      <c r="H49" s="1085" t="s">
        <v>827</v>
      </c>
      <c r="I49" s="1085"/>
      <c r="J49" s="1085"/>
      <c r="K49" s="1341" t="s">
        <v>226</v>
      </c>
      <c r="L49" s="2781">
        <v>1.2</v>
      </c>
      <c r="M49" s="2781"/>
      <c r="N49" s="1334" t="s">
        <v>228</v>
      </c>
      <c r="O49" s="2781">
        <f>C49</f>
        <v>1</v>
      </c>
      <c r="P49" s="2781"/>
      <c r="Q49" s="469" t="s">
        <v>268</v>
      </c>
      <c r="R49" s="1351" t="s">
        <v>229</v>
      </c>
      <c r="S49" s="2781">
        <f>I31</f>
        <v>126</v>
      </c>
      <c r="T49" s="2781"/>
      <c r="U49" s="2781"/>
      <c r="V49" s="469" t="s">
        <v>201</v>
      </c>
      <c r="W49" s="2781">
        <f>(L49+O49)*S49</f>
        <v>277.20000000000005</v>
      </c>
      <c r="X49" s="2781"/>
      <c r="Y49" s="2781"/>
      <c r="Z49" s="469" t="s">
        <v>214</v>
      </c>
    </row>
    <row r="50" spans="2:26" ht="18.75" hidden="1" customHeight="1">
      <c r="B50" s="1334" t="s">
        <v>198</v>
      </c>
      <c r="C50" s="2781">
        <v>1.2</v>
      </c>
      <c r="D50" s="2781"/>
      <c r="E50" s="469" t="s">
        <v>199</v>
      </c>
      <c r="F50" s="1085"/>
      <c r="G50" s="1085"/>
      <c r="H50" s="1085" t="s">
        <v>827</v>
      </c>
      <c r="I50" s="1085"/>
      <c r="J50" s="1085"/>
      <c r="K50" s="1341" t="s">
        <v>226</v>
      </c>
      <c r="L50" s="2781">
        <v>1.2</v>
      </c>
      <c r="M50" s="2781"/>
      <c r="N50" s="1334" t="s">
        <v>228</v>
      </c>
      <c r="O50" s="2781">
        <f>C50</f>
        <v>1.2</v>
      </c>
      <c r="P50" s="2781"/>
      <c r="Q50" s="469" t="s">
        <v>268</v>
      </c>
      <c r="R50" s="1351" t="s">
        <v>229</v>
      </c>
      <c r="S50" s="2781">
        <f>I32</f>
        <v>180</v>
      </c>
      <c r="T50" s="2781"/>
      <c r="U50" s="2781"/>
      <c r="V50" s="469" t="s">
        <v>201</v>
      </c>
      <c r="W50" s="2781">
        <f>(L50+O50)*S50</f>
        <v>432</v>
      </c>
      <c r="X50" s="2781"/>
      <c r="Y50" s="2781"/>
      <c r="Z50" s="469" t="s">
        <v>214</v>
      </c>
    </row>
    <row r="51" spans="2:26" ht="18.75" hidden="1" customHeight="1">
      <c r="B51" s="1334" t="s">
        <v>198</v>
      </c>
      <c r="C51" s="2781">
        <v>1.5</v>
      </c>
      <c r="D51" s="2781"/>
      <c r="E51" s="469" t="s">
        <v>199</v>
      </c>
      <c r="F51" s="1085"/>
      <c r="G51" s="1085"/>
      <c r="H51" s="1085" t="s">
        <v>827</v>
      </c>
      <c r="I51" s="1085"/>
      <c r="J51" s="1085"/>
      <c r="K51" s="1341" t="s">
        <v>226</v>
      </c>
      <c r="L51" s="2781">
        <v>1.2</v>
      </c>
      <c r="M51" s="2781"/>
      <c r="N51" s="1334" t="s">
        <v>228</v>
      </c>
      <c r="O51" s="2781">
        <f>C51</f>
        <v>1.5</v>
      </c>
      <c r="P51" s="2781"/>
      <c r="Q51" s="469" t="s">
        <v>268</v>
      </c>
      <c r="R51" s="1351" t="s">
        <v>229</v>
      </c>
      <c r="S51" s="2781">
        <f>I33</f>
        <v>0</v>
      </c>
      <c r="T51" s="2781"/>
      <c r="U51" s="2781"/>
      <c r="V51" s="469" t="s">
        <v>201</v>
      </c>
      <c r="W51" s="2781">
        <f>(L51+O51)*S51</f>
        <v>0</v>
      </c>
      <c r="X51" s="2781"/>
      <c r="Y51" s="2781"/>
      <c r="Z51" s="469" t="s">
        <v>214</v>
      </c>
    </row>
    <row r="52" spans="2:26">
      <c r="B52" s="1334"/>
      <c r="C52" s="1087"/>
      <c r="D52" s="1087"/>
      <c r="F52" s="1085"/>
      <c r="G52" s="1085"/>
      <c r="H52" s="1085"/>
      <c r="I52" s="1085"/>
      <c r="J52" s="1085"/>
      <c r="K52" s="1084"/>
      <c r="L52" s="1084"/>
      <c r="M52" s="1334"/>
      <c r="N52" s="1087"/>
      <c r="O52" s="1087"/>
      <c r="P52" s="1351"/>
      <c r="Q52" s="1349"/>
      <c r="R52" s="1349"/>
      <c r="S52" s="1349"/>
      <c r="U52" s="1087"/>
      <c r="V52" s="1087"/>
      <c r="W52" s="1087"/>
    </row>
    <row r="53" spans="2:26" ht="15.75">
      <c r="B53" s="1334"/>
      <c r="C53" s="1087"/>
      <c r="D53" s="1087"/>
      <c r="F53" s="1085"/>
      <c r="G53" s="1085"/>
      <c r="H53" s="1085"/>
      <c r="I53" s="1085"/>
      <c r="J53" s="1085"/>
      <c r="K53" s="1084"/>
      <c r="L53" s="1084"/>
      <c r="M53" s="1085" t="s">
        <v>828</v>
      </c>
      <c r="N53" s="1087"/>
      <c r="O53" s="1087"/>
      <c r="P53" s="1351"/>
      <c r="Q53" s="1349"/>
      <c r="R53" s="2781">
        <f>SUM(T45:V46,W48:Y51)</f>
        <v>1020.6</v>
      </c>
      <c r="S53" s="2781"/>
      <c r="T53" s="2781"/>
      <c r="U53" s="1087" t="s">
        <v>214</v>
      </c>
      <c r="V53" s="1087"/>
      <c r="W53" s="1087"/>
    </row>
    <row r="54" spans="2:26"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349"/>
      <c r="M54" s="1349"/>
      <c r="N54" s="1349"/>
      <c r="O54" s="1351"/>
      <c r="P54" s="1349"/>
      <c r="Q54" s="1349"/>
      <c r="R54" s="1349"/>
    </row>
    <row r="55" spans="2:26">
      <c r="B55" s="1342" t="s">
        <v>291</v>
      </c>
      <c r="J55" s="1343"/>
      <c r="K55" s="1343"/>
      <c r="L55" s="1343"/>
      <c r="M55" s="1343"/>
      <c r="N55" s="1343"/>
    </row>
    <row r="56" spans="2:26"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349"/>
      <c r="M56" s="1349"/>
      <c r="N56" s="1349"/>
      <c r="O56" s="1349"/>
      <c r="P56" s="1343"/>
    </row>
    <row r="57" spans="2:26" ht="15.75">
      <c r="B57" s="1343" t="s">
        <v>829</v>
      </c>
      <c r="C57" s="1343"/>
      <c r="D57" s="1343"/>
      <c r="E57" s="1343" t="s">
        <v>826</v>
      </c>
      <c r="F57" s="1343"/>
      <c r="G57" s="1343"/>
      <c r="H57" s="1351" t="s">
        <v>229</v>
      </c>
      <c r="I57" s="1343" t="s">
        <v>292</v>
      </c>
      <c r="J57" s="1343"/>
      <c r="K57" s="1343"/>
      <c r="L57" s="1343"/>
      <c r="M57" s="1343"/>
      <c r="N57" s="1343"/>
      <c r="Q57" s="1351"/>
      <c r="R57" s="1343"/>
      <c r="S57" s="1343"/>
      <c r="T57" s="1343"/>
      <c r="U57" s="1343"/>
      <c r="V57" s="1343"/>
    </row>
    <row r="58" spans="2:26" ht="15.75">
      <c r="B58" s="1343" t="s">
        <v>829</v>
      </c>
      <c r="C58" s="1343"/>
      <c r="D58" s="1343"/>
      <c r="E58" s="2781">
        <f>R53</f>
        <v>1020.6</v>
      </c>
      <c r="F58" s="2781"/>
      <c r="G58" s="2781"/>
      <c r="H58" s="1351" t="s">
        <v>229</v>
      </c>
      <c r="I58" s="2781">
        <f>T6/100</f>
        <v>0.04</v>
      </c>
      <c r="J58" s="2781"/>
      <c r="K58" s="1355"/>
      <c r="L58" s="1356"/>
      <c r="M58" s="1356"/>
      <c r="N58" s="1351"/>
      <c r="O58" s="1343"/>
    </row>
    <row r="59" spans="2:26" ht="15.75">
      <c r="B59" s="1343" t="s">
        <v>829</v>
      </c>
      <c r="C59" s="1343"/>
      <c r="D59" s="1343"/>
      <c r="E59" s="2781">
        <f>ROUND(E58*I58,2)</f>
        <v>40.82</v>
      </c>
      <c r="F59" s="2781"/>
      <c r="G59" s="2781"/>
      <c r="H59" s="1343" t="s">
        <v>208</v>
      </c>
      <c r="I59" s="1343"/>
      <c r="J59" s="1343"/>
      <c r="K59" s="1343"/>
      <c r="L59" s="1343"/>
      <c r="M59" s="1343"/>
    </row>
    <row r="60" spans="2:26">
      <c r="B60" s="1343"/>
      <c r="C60" s="1343"/>
      <c r="D60" s="1343"/>
      <c r="E60" s="1343"/>
      <c r="F60" s="1343"/>
      <c r="G60" s="1343"/>
      <c r="H60" s="1343"/>
      <c r="I60" s="1343"/>
      <c r="J60" s="1343"/>
      <c r="K60" s="1084"/>
      <c r="L60" s="1084"/>
      <c r="M60" s="1084"/>
      <c r="N60" s="1334"/>
      <c r="O60" s="1349"/>
      <c r="P60" s="1349"/>
      <c r="Q60" s="1349"/>
    </row>
    <row r="61" spans="2:26">
      <c r="B61" s="1342" t="s">
        <v>293</v>
      </c>
      <c r="C61" s="1343"/>
      <c r="E61" s="1343"/>
      <c r="I61" s="1343"/>
      <c r="J61" s="1343"/>
      <c r="K61" s="1349"/>
      <c r="L61" s="1349"/>
      <c r="M61" s="1349"/>
      <c r="N61" s="1343"/>
    </row>
    <row r="62" spans="2:26">
      <c r="B62" s="1085"/>
      <c r="C62" s="1343"/>
      <c r="D62" s="1343"/>
      <c r="E62" s="1343"/>
      <c r="F62" s="1343"/>
      <c r="G62" s="1343"/>
      <c r="H62" s="1343"/>
      <c r="I62" s="1343"/>
      <c r="J62" s="1343"/>
      <c r="K62" s="1343"/>
      <c r="L62" s="1343"/>
      <c r="M62" s="1343"/>
      <c r="N62" s="1343"/>
    </row>
    <row r="63" spans="2:26" ht="19.5" customHeight="1">
      <c r="B63" s="1343" t="s">
        <v>830</v>
      </c>
      <c r="C63" s="1085"/>
      <c r="D63" s="1085"/>
      <c r="E63" s="1085"/>
      <c r="F63" s="2781" t="s">
        <v>826</v>
      </c>
      <c r="G63" s="2781"/>
      <c r="H63" s="2781"/>
      <c r="I63" s="1085" t="s">
        <v>229</v>
      </c>
      <c r="J63" s="1085" t="s">
        <v>831</v>
      </c>
      <c r="K63" s="1085"/>
      <c r="L63" s="1349"/>
      <c r="M63" s="1349"/>
      <c r="N63" s="1349"/>
      <c r="O63" s="1351"/>
      <c r="P63" s="1349"/>
      <c r="Q63" s="1349"/>
      <c r="R63" s="1349"/>
    </row>
    <row r="64" spans="2:26" ht="19.5" customHeight="1">
      <c r="B64" s="1343" t="s">
        <v>830</v>
      </c>
      <c r="F64" s="2781">
        <f>R53</f>
        <v>1020.6</v>
      </c>
      <c r="G64" s="2781"/>
      <c r="H64" s="2781"/>
      <c r="I64" s="469" t="s">
        <v>214</v>
      </c>
      <c r="J64" s="1085" t="s">
        <v>229</v>
      </c>
      <c r="K64" s="1085">
        <v>2</v>
      </c>
      <c r="L64" s="1349"/>
      <c r="M64" s="1349"/>
      <c r="N64" s="1349"/>
      <c r="O64" s="1351"/>
      <c r="P64" s="1349"/>
      <c r="Q64" s="1349"/>
      <c r="R64" s="1349"/>
    </row>
    <row r="65" spans="2:27" ht="15.75">
      <c r="B65" s="1343" t="s">
        <v>830</v>
      </c>
      <c r="F65" s="2781">
        <f>F64*K64</f>
        <v>2041.2</v>
      </c>
      <c r="G65" s="2781"/>
      <c r="H65" s="2781"/>
      <c r="I65" s="469" t="s">
        <v>214</v>
      </c>
      <c r="J65" s="1343"/>
      <c r="K65" s="1343"/>
      <c r="L65" s="1343"/>
      <c r="M65" s="1343"/>
      <c r="N65" s="1343"/>
    </row>
    <row r="66" spans="2:27">
      <c r="B66" s="1085"/>
      <c r="C66" s="1085"/>
      <c r="D66" s="1085"/>
      <c r="E66" s="1085"/>
      <c r="F66" s="1085"/>
      <c r="G66" s="1085"/>
      <c r="H66" s="1085"/>
      <c r="I66" s="1085"/>
      <c r="J66" s="1085"/>
      <c r="K66" s="1085"/>
      <c r="L66" s="1349"/>
      <c r="M66" s="1349"/>
      <c r="N66" s="1349"/>
      <c r="O66" s="1349"/>
      <c r="P66" s="1343"/>
    </row>
    <row r="67" spans="2:27">
      <c r="B67" s="1342" t="s">
        <v>294</v>
      </c>
      <c r="C67" s="1343"/>
      <c r="E67" s="1343"/>
      <c r="I67" s="1343"/>
      <c r="J67" s="1343"/>
      <c r="K67" s="1349"/>
      <c r="L67" s="1343"/>
      <c r="M67" s="1343"/>
      <c r="N67" s="1343"/>
    </row>
    <row r="68" spans="2:27">
      <c r="B68" s="1085"/>
      <c r="C68" s="1343"/>
      <c r="D68" s="1343"/>
      <c r="E68" s="1343"/>
      <c r="F68" s="1343"/>
      <c r="G68" s="1343"/>
      <c r="H68" s="1343"/>
      <c r="I68" s="1343"/>
      <c r="J68" s="1343"/>
      <c r="K68" s="1343"/>
      <c r="L68" s="1085"/>
      <c r="M68" s="1085"/>
      <c r="N68" s="1085"/>
    </row>
    <row r="69" spans="2:27" ht="15.75">
      <c r="B69" s="1343" t="s">
        <v>832</v>
      </c>
      <c r="C69" s="1085"/>
      <c r="D69" s="1085"/>
      <c r="E69" s="1085"/>
      <c r="H69" s="2781" t="s">
        <v>826</v>
      </c>
      <c r="I69" s="2781"/>
      <c r="J69" s="2781"/>
      <c r="K69" s="1085" t="s">
        <v>229</v>
      </c>
      <c r="L69" s="1085" t="s">
        <v>831</v>
      </c>
      <c r="M69" s="1085"/>
      <c r="N69" s="1085"/>
      <c r="O69" s="1085"/>
      <c r="P69" s="1085"/>
      <c r="Q69" s="1085"/>
      <c r="R69" s="1085"/>
      <c r="S69" s="1085"/>
      <c r="T69" s="1085"/>
      <c r="U69" s="1085"/>
      <c r="V69" s="1085"/>
      <c r="W69" s="1085"/>
      <c r="X69" s="1085"/>
      <c r="Y69" s="1085"/>
      <c r="Z69" s="1085"/>
      <c r="AA69" s="1085"/>
    </row>
    <row r="70" spans="2:27" ht="15.75">
      <c r="B70" s="1343" t="s">
        <v>832</v>
      </c>
      <c r="H70" s="2781">
        <f>R53</f>
        <v>1020.6</v>
      </c>
      <c r="I70" s="2781"/>
      <c r="J70" s="2781"/>
      <c r="K70" s="469" t="s">
        <v>214</v>
      </c>
      <c r="L70" s="1085" t="s">
        <v>229</v>
      </c>
      <c r="M70" s="1085">
        <v>1</v>
      </c>
      <c r="N70" s="1084"/>
      <c r="O70" s="1085"/>
      <c r="P70" s="1085"/>
      <c r="Z70" s="1085"/>
    </row>
    <row r="71" spans="2:27" ht="15.75">
      <c r="B71" s="1343" t="s">
        <v>832</v>
      </c>
      <c r="H71" s="2781">
        <f>H70*M70</f>
        <v>1020.6</v>
      </c>
      <c r="I71" s="2781"/>
      <c r="J71" s="2781"/>
      <c r="K71" s="469" t="s">
        <v>214</v>
      </c>
      <c r="L71" s="1343"/>
      <c r="M71" s="1343"/>
      <c r="N71" s="1084"/>
      <c r="O71" s="1084"/>
      <c r="P71" s="1085"/>
      <c r="Z71" s="1084"/>
    </row>
    <row r="72" spans="2:27">
      <c r="B72" s="1343"/>
      <c r="F72" s="1333"/>
      <c r="G72" s="1334"/>
      <c r="H72" s="1334"/>
      <c r="J72" s="1343"/>
      <c r="K72" s="1343"/>
      <c r="L72" s="1084"/>
      <c r="M72" s="1084"/>
      <c r="N72" s="1084"/>
      <c r="O72" s="1084"/>
      <c r="P72" s="1085"/>
    </row>
    <row r="73" spans="2:27" hidden="1">
      <c r="B73" s="1342" t="s">
        <v>295</v>
      </c>
      <c r="J73" s="1343"/>
      <c r="K73" s="1343"/>
      <c r="L73" s="1343"/>
      <c r="M73" s="1343"/>
      <c r="N73" s="1343"/>
    </row>
    <row r="74" spans="2:27" hidden="1">
      <c r="B74" s="1085"/>
      <c r="C74" s="1085"/>
      <c r="D74" s="1085"/>
      <c r="E74" s="1085"/>
      <c r="F74" s="1085"/>
      <c r="G74" s="1085"/>
      <c r="H74" s="1085"/>
      <c r="I74" s="1085"/>
      <c r="J74" s="1085"/>
      <c r="K74" s="1085"/>
      <c r="L74" s="1349"/>
      <c r="M74" s="1349"/>
      <c r="N74" s="1349"/>
      <c r="O74" s="1349"/>
    </row>
    <row r="75" spans="2:27" ht="15.75" hidden="1">
      <c r="B75" s="1343" t="s">
        <v>833</v>
      </c>
      <c r="C75" s="1343"/>
      <c r="E75" s="1343" t="s">
        <v>826</v>
      </c>
      <c r="F75" s="1343"/>
      <c r="G75" s="1343"/>
      <c r="H75" s="1351" t="s">
        <v>229</v>
      </c>
      <c r="I75" s="1343" t="s">
        <v>292</v>
      </c>
      <c r="J75" s="1343"/>
      <c r="K75" s="1343"/>
      <c r="L75" s="1343"/>
      <c r="M75" s="1343"/>
      <c r="N75" s="1343"/>
      <c r="S75" s="1346"/>
      <c r="T75" s="1346"/>
      <c r="U75" s="1346"/>
      <c r="V75" s="1346"/>
      <c r="W75" s="1346"/>
      <c r="X75" s="1346"/>
      <c r="Y75" s="1346"/>
      <c r="Z75" s="1346"/>
      <c r="AA75" s="1346"/>
    </row>
    <row r="76" spans="2:27" ht="15.75" hidden="1">
      <c r="B76" s="1343" t="s">
        <v>833</v>
      </c>
      <c r="C76" s="1343"/>
      <c r="D76" s="1351"/>
      <c r="E76" s="2781">
        <f>R53</f>
        <v>1020.6</v>
      </c>
      <c r="F76" s="2781"/>
      <c r="G76" s="2781"/>
      <c r="H76" s="1351" t="s">
        <v>229</v>
      </c>
      <c r="I76" s="2781">
        <f>T10/100</f>
        <v>0</v>
      </c>
      <c r="J76" s="2781"/>
      <c r="K76" s="1349"/>
    </row>
    <row r="77" spans="2:27" ht="15.75" hidden="1">
      <c r="B77" s="1343" t="s">
        <v>833</v>
      </c>
      <c r="C77" s="1343"/>
      <c r="D77" s="1351"/>
      <c r="E77" s="2781">
        <f>ROUND(E76*I76,2)</f>
        <v>0</v>
      </c>
      <c r="F77" s="2781"/>
      <c r="G77" s="2781"/>
      <c r="H77" s="1343" t="s">
        <v>208</v>
      </c>
      <c r="I77" s="1343"/>
      <c r="J77" s="1343"/>
      <c r="K77" s="1343"/>
      <c r="S77" s="1085"/>
      <c r="T77" s="1085"/>
      <c r="U77" s="1085"/>
      <c r="V77" s="1085"/>
      <c r="W77" s="1085"/>
      <c r="X77" s="1085"/>
      <c r="Y77" s="1085"/>
      <c r="Z77" s="1085"/>
      <c r="AA77" s="1085"/>
    </row>
    <row r="78" spans="2:27" hidden="1">
      <c r="B78" s="1085"/>
      <c r="C78" s="1085"/>
      <c r="D78" s="1085"/>
    </row>
    <row r="79" spans="2:27" hidden="1">
      <c r="B79" s="1342" t="s">
        <v>296</v>
      </c>
      <c r="J79" s="1343"/>
      <c r="K79" s="1343"/>
      <c r="L79" s="1343"/>
      <c r="M79" s="1343"/>
      <c r="N79" s="1343"/>
      <c r="Q79" s="1085"/>
      <c r="R79" s="1085"/>
      <c r="S79" s="1085"/>
      <c r="T79" s="1085"/>
      <c r="U79" s="1085"/>
      <c r="V79" s="1085"/>
      <c r="W79" s="1085"/>
      <c r="X79" s="1085"/>
      <c r="Y79" s="1085"/>
      <c r="Z79" s="1085"/>
      <c r="AA79" s="1085"/>
    </row>
    <row r="80" spans="2:27" hidden="1">
      <c r="B80" s="1085"/>
      <c r="C80" s="1085"/>
      <c r="D80" s="1085"/>
      <c r="E80" s="1085"/>
      <c r="F80" s="1085"/>
      <c r="G80" s="1085"/>
      <c r="H80" s="1085"/>
      <c r="I80" s="1085"/>
      <c r="J80" s="1085"/>
      <c r="K80" s="1085"/>
      <c r="L80" s="1349"/>
      <c r="M80" s="1349"/>
      <c r="N80" s="1349"/>
      <c r="O80" s="1349"/>
    </row>
    <row r="81" spans="2:19" ht="15.75" hidden="1">
      <c r="B81" s="1343" t="s">
        <v>833</v>
      </c>
      <c r="C81" s="1343"/>
      <c r="D81" s="1351"/>
      <c r="E81" s="1343" t="s">
        <v>826</v>
      </c>
      <c r="F81" s="1343"/>
      <c r="G81" s="1343"/>
      <c r="H81" s="1351" t="s">
        <v>229</v>
      </c>
      <c r="I81" s="1343" t="s">
        <v>292</v>
      </c>
      <c r="J81" s="1343"/>
      <c r="K81" s="1343"/>
      <c r="L81" s="1343"/>
      <c r="M81" s="1343"/>
      <c r="N81" s="1343"/>
      <c r="S81" s="1085"/>
    </row>
    <row r="82" spans="2:19" ht="15.75" hidden="1">
      <c r="B82" s="1343" t="s">
        <v>833</v>
      </c>
      <c r="C82" s="1343"/>
      <c r="D82" s="1351"/>
      <c r="E82" s="2781">
        <f>R53</f>
        <v>1020.6</v>
      </c>
      <c r="F82" s="2781"/>
      <c r="G82" s="2781"/>
      <c r="H82" s="1351" t="s">
        <v>229</v>
      </c>
      <c r="I82" s="2781">
        <f>T14/100</f>
        <v>0</v>
      </c>
      <c r="J82" s="2781"/>
      <c r="K82" s="1349"/>
      <c r="L82" s="1355"/>
      <c r="M82" s="1356"/>
      <c r="N82" s="1356"/>
      <c r="O82" s="1351"/>
    </row>
    <row r="83" spans="2:19" ht="15.75" hidden="1">
      <c r="B83" s="1343" t="s">
        <v>833</v>
      </c>
      <c r="C83" s="1343"/>
      <c r="D83" s="1351"/>
      <c r="E83" s="2781">
        <f>ROUND(E82*I82,2)</f>
        <v>0</v>
      </c>
      <c r="F83" s="2781"/>
      <c r="G83" s="2781"/>
      <c r="H83" s="1343" t="s">
        <v>208</v>
      </c>
      <c r="I83" s="1343"/>
      <c r="J83" s="1343"/>
      <c r="K83" s="1343"/>
      <c r="L83" s="1343"/>
      <c r="M83" s="1343"/>
      <c r="N83" s="1343"/>
      <c r="S83" s="1084"/>
    </row>
    <row r="84" spans="2:19" hidden="1">
      <c r="B84" s="1343"/>
      <c r="C84" s="1343"/>
      <c r="D84" s="1351"/>
      <c r="E84" s="1357"/>
      <c r="F84" s="1357"/>
      <c r="G84" s="1357"/>
      <c r="H84" s="1343"/>
      <c r="I84" s="1343"/>
      <c r="J84" s="1343"/>
      <c r="K84" s="1343"/>
      <c r="L84" s="1343"/>
      <c r="M84" s="1343"/>
      <c r="N84" s="1343"/>
      <c r="S84" s="1084"/>
    </row>
    <row r="85" spans="2:19">
      <c r="B85" s="1342" t="s">
        <v>619</v>
      </c>
      <c r="J85" s="1343"/>
      <c r="K85" s="1343"/>
      <c r="L85" s="1343"/>
      <c r="M85" s="1343"/>
      <c r="N85" s="1343"/>
      <c r="S85" s="1084"/>
    </row>
    <row r="86" spans="2:19">
      <c r="B86" s="1085"/>
      <c r="C86" s="1085"/>
      <c r="D86" s="1085"/>
      <c r="E86" s="1085"/>
      <c r="F86" s="1085"/>
      <c r="G86" s="1085"/>
      <c r="H86" s="1085"/>
      <c r="I86" s="1085"/>
      <c r="J86" s="1085"/>
      <c r="K86" s="1085"/>
      <c r="L86" s="1349"/>
      <c r="M86" s="1349"/>
      <c r="N86" s="1349"/>
      <c r="O86" s="1349"/>
      <c r="S86" s="1084"/>
    </row>
    <row r="87" spans="2:19" ht="15.75">
      <c r="B87" s="1343" t="s">
        <v>834</v>
      </c>
      <c r="C87" s="1343"/>
      <c r="D87" s="1351"/>
      <c r="E87" s="1343" t="s">
        <v>826</v>
      </c>
      <c r="F87" s="1343"/>
      <c r="G87" s="1343"/>
      <c r="H87" s="1351" t="s">
        <v>229</v>
      </c>
      <c r="I87" s="1343" t="s">
        <v>292</v>
      </c>
      <c r="J87" s="1343"/>
      <c r="K87" s="1343"/>
      <c r="L87" s="1343"/>
      <c r="M87" s="1343"/>
      <c r="N87" s="1343"/>
      <c r="S87" s="1084"/>
    </row>
    <row r="88" spans="2:19" ht="15.75">
      <c r="B88" s="1343" t="s">
        <v>834</v>
      </c>
      <c r="C88" s="1343"/>
      <c r="D88" s="1351"/>
      <c r="E88" s="2781">
        <f>R53</f>
        <v>1020.6</v>
      </c>
      <c r="F88" s="2781"/>
      <c r="G88" s="2781"/>
      <c r="H88" s="1351" t="s">
        <v>229</v>
      </c>
      <c r="I88" s="2781">
        <f>T17/100</f>
        <v>0.15</v>
      </c>
      <c r="J88" s="2781"/>
      <c r="K88" s="1349"/>
      <c r="L88" s="1355"/>
      <c r="M88" s="1356"/>
      <c r="N88" s="1356"/>
      <c r="O88" s="1351"/>
      <c r="S88" s="1084"/>
    </row>
    <row r="89" spans="2:19" ht="15.75">
      <c r="B89" s="1343" t="s">
        <v>834</v>
      </c>
      <c r="C89" s="1343"/>
      <c r="D89" s="1351"/>
      <c r="E89" s="2781">
        <f>ROUND(E88*I88,2)</f>
        <v>153.09</v>
      </c>
      <c r="F89" s="2781"/>
      <c r="G89" s="2781"/>
      <c r="H89" s="1343" t="s">
        <v>208</v>
      </c>
      <c r="I89" s="1343"/>
      <c r="J89" s="1343"/>
      <c r="K89" s="1343"/>
      <c r="L89" s="1343"/>
      <c r="M89" s="1343"/>
      <c r="N89" s="1343"/>
      <c r="S89" s="1084"/>
    </row>
    <row r="90" spans="2:19">
      <c r="B90" s="1343"/>
      <c r="C90" s="1343"/>
      <c r="D90" s="1351"/>
      <c r="E90" s="1357"/>
      <c r="F90" s="1357"/>
      <c r="G90" s="1357"/>
      <c r="H90" s="1343"/>
      <c r="I90" s="1343"/>
      <c r="J90" s="1343"/>
      <c r="K90" s="1343"/>
      <c r="L90" s="1343"/>
      <c r="M90" s="1343"/>
      <c r="N90" s="1343"/>
      <c r="S90" s="1084"/>
    </row>
    <row r="91" spans="2:19">
      <c r="B91" s="1342" t="s">
        <v>620</v>
      </c>
      <c r="J91" s="1343"/>
      <c r="K91" s="1343"/>
      <c r="L91" s="1343"/>
      <c r="M91" s="1343"/>
      <c r="N91" s="1343"/>
      <c r="S91" s="1084"/>
    </row>
    <row r="92" spans="2:19">
      <c r="B92" s="1085"/>
      <c r="C92" s="1085"/>
      <c r="D92" s="1085"/>
      <c r="E92" s="1085"/>
      <c r="F92" s="1085"/>
      <c r="G92" s="1085"/>
      <c r="H92" s="1085"/>
      <c r="I92" s="1085"/>
      <c r="J92" s="1085"/>
      <c r="K92" s="1085"/>
      <c r="L92" s="1349"/>
      <c r="M92" s="1349"/>
      <c r="N92" s="1349"/>
      <c r="O92" s="1349"/>
      <c r="S92" s="1084"/>
    </row>
    <row r="93" spans="2:19" ht="15.75">
      <c r="B93" s="1343" t="s">
        <v>927</v>
      </c>
      <c r="C93" s="1343"/>
      <c r="D93" s="1351"/>
      <c r="E93" s="1343" t="s">
        <v>826</v>
      </c>
      <c r="F93" s="1343"/>
      <c r="G93" s="1343"/>
      <c r="H93" s="1351" t="s">
        <v>229</v>
      </c>
      <c r="I93" s="1343" t="s">
        <v>292</v>
      </c>
      <c r="J93" s="1343"/>
      <c r="K93" s="1343"/>
      <c r="L93" s="1343"/>
      <c r="M93" s="1343"/>
      <c r="N93" s="1343"/>
      <c r="S93" s="1084"/>
    </row>
    <row r="94" spans="2:19" ht="15.75">
      <c r="B94" s="1343" t="s">
        <v>927</v>
      </c>
      <c r="C94" s="1343"/>
      <c r="D94" s="1351"/>
      <c r="E94" s="2781">
        <f>R53</f>
        <v>1020.6</v>
      </c>
      <c r="F94" s="2781"/>
      <c r="G94" s="2781"/>
      <c r="H94" s="1351" t="s">
        <v>229</v>
      </c>
      <c r="I94" s="2781">
        <f>T21/100</f>
        <v>0.15</v>
      </c>
      <c r="J94" s="2781"/>
      <c r="K94" s="1349"/>
      <c r="L94" s="1355"/>
      <c r="M94" s="1356"/>
      <c r="N94" s="1356"/>
      <c r="O94" s="1351"/>
      <c r="S94" s="1084"/>
    </row>
    <row r="95" spans="2:19" ht="15.75">
      <c r="B95" s="1343" t="s">
        <v>927</v>
      </c>
      <c r="C95" s="1343"/>
      <c r="D95" s="1351"/>
      <c r="E95" s="2781">
        <f>ROUND(E94*I94,2)</f>
        <v>153.09</v>
      </c>
      <c r="F95" s="2781"/>
      <c r="G95" s="2781"/>
      <c r="H95" s="1343" t="s">
        <v>208</v>
      </c>
      <c r="I95" s="1343"/>
      <c r="J95" s="1343"/>
      <c r="K95" s="1343"/>
      <c r="L95" s="1343"/>
      <c r="M95" s="1343"/>
      <c r="N95" s="1343"/>
      <c r="S95" s="1084"/>
    </row>
    <row r="96" spans="2:19">
      <c r="B96" s="1343"/>
      <c r="C96" s="1343"/>
      <c r="D96" s="1351"/>
      <c r="G96" s="1357"/>
      <c r="H96" s="1357"/>
      <c r="I96" s="1357"/>
      <c r="J96" s="1343"/>
      <c r="K96" s="1343"/>
      <c r="L96" s="1343"/>
      <c r="M96" s="1343"/>
      <c r="N96" s="1343"/>
      <c r="O96" s="1343"/>
      <c r="P96" s="1343"/>
      <c r="S96" s="1084"/>
    </row>
    <row r="97" spans="2:19" hidden="1">
      <c r="B97" s="1342" t="s">
        <v>297</v>
      </c>
      <c r="C97" s="1343"/>
      <c r="D97" s="1351"/>
      <c r="H97" s="1357"/>
      <c r="I97" s="1357"/>
      <c r="J97" s="1357"/>
      <c r="K97" s="1343"/>
      <c r="L97" s="1343"/>
      <c r="M97" s="1343"/>
      <c r="N97" s="1343"/>
      <c r="O97" s="1343"/>
      <c r="P97" s="1343"/>
      <c r="Q97" s="1343"/>
      <c r="S97" s="1084"/>
    </row>
    <row r="98" spans="2:19" hidden="1">
      <c r="B98" s="1343"/>
      <c r="C98" s="1343"/>
      <c r="D98" s="1351"/>
      <c r="H98" s="1357"/>
      <c r="I98" s="1357"/>
      <c r="J98" s="1357"/>
      <c r="K98" s="1343"/>
      <c r="L98" s="1343"/>
      <c r="M98" s="1343"/>
      <c r="N98" s="1343"/>
      <c r="O98" s="1343"/>
      <c r="P98" s="1343"/>
      <c r="Q98" s="1343"/>
      <c r="S98" s="1084"/>
    </row>
    <row r="99" spans="2:19" ht="15.75" hidden="1">
      <c r="B99" s="1343" t="s">
        <v>835</v>
      </c>
      <c r="C99" s="1343"/>
      <c r="D99" s="1351"/>
      <c r="E99" s="1343" t="s">
        <v>836</v>
      </c>
      <c r="H99" s="1357"/>
      <c r="I99" s="1357"/>
      <c r="J99" s="1357"/>
      <c r="K99" s="1343"/>
      <c r="L99" s="1343"/>
      <c r="M99" s="1343"/>
      <c r="N99" s="1343"/>
      <c r="O99" s="1343"/>
      <c r="P99" s="1343"/>
      <c r="Q99" s="1343"/>
      <c r="S99" s="1084"/>
    </row>
    <row r="100" spans="2:19" ht="15.75" hidden="1">
      <c r="B100" s="1343" t="s">
        <v>835</v>
      </c>
      <c r="C100" s="1343"/>
      <c r="D100" s="1351"/>
      <c r="E100" s="2781">
        <f>E77+E83</f>
        <v>0</v>
      </c>
      <c r="F100" s="2781"/>
      <c r="G100" s="2781"/>
      <c r="H100" s="1357" t="s">
        <v>208</v>
      </c>
      <c r="I100" s="1357"/>
      <c r="J100" s="1357"/>
      <c r="K100" s="1343"/>
      <c r="L100" s="1343"/>
      <c r="M100" s="1343"/>
      <c r="N100" s="1343"/>
      <c r="O100" s="1343"/>
      <c r="P100" s="1343"/>
      <c r="Q100" s="1343"/>
      <c r="S100" s="1084"/>
    </row>
    <row r="101" spans="2:19" hidden="1">
      <c r="B101" s="1343"/>
      <c r="C101" s="1343"/>
      <c r="D101" s="1351"/>
      <c r="H101" s="1357"/>
      <c r="I101" s="1357"/>
      <c r="J101" s="1357"/>
      <c r="K101" s="1343"/>
      <c r="L101" s="1343"/>
      <c r="M101" s="1343"/>
      <c r="N101" s="1343"/>
      <c r="O101" s="1343"/>
      <c r="P101" s="1343"/>
      <c r="Q101" s="1343"/>
      <c r="S101" s="1084"/>
    </row>
    <row r="102" spans="2:19" hidden="1">
      <c r="B102" s="1342" t="s">
        <v>298</v>
      </c>
      <c r="C102" s="1343"/>
      <c r="D102" s="1351"/>
      <c r="H102" s="1357"/>
      <c r="I102" s="1357"/>
      <c r="J102" s="1357"/>
      <c r="K102" s="1343"/>
      <c r="L102" s="1343"/>
      <c r="M102" s="1343"/>
      <c r="N102" s="1343"/>
      <c r="O102" s="1343"/>
      <c r="P102" s="1343"/>
      <c r="Q102" s="1343"/>
      <c r="S102" s="1084"/>
    </row>
    <row r="103" spans="2:19" hidden="1">
      <c r="B103" s="1343"/>
      <c r="C103" s="1343"/>
      <c r="D103" s="1351"/>
      <c r="H103" s="1357"/>
      <c r="I103" s="1357"/>
      <c r="J103" s="1357"/>
      <c r="K103" s="1343"/>
      <c r="L103" s="1343"/>
      <c r="M103" s="1343"/>
      <c r="N103" s="1343"/>
      <c r="O103" s="1343"/>
      <c r="P103" s="1343"/>
      <c r="Q103" s="1343"/>
      <c r="S103" s="1084"/>
    </row>
    <row r="104" spans="2:19" ht="15.75" hidden="1">
      <c r="B104" s="1343" t="s">
        <v>776</v>
      </c>
      <c r="C104" s="1343"/>
      <c r="D104" s="1351"/>
      <c r="F104" s="1343" t="s">
        <v>836</v>
      </c>
      <c r="H104" s="1357"/>
      <c r="I104" s="1357" t="s">
        <v>229</v>
      </c>
      <c r="J104" s="1342">
        <f>'DADOS. ITAPARICA'!D70</f>
        <v>0</v>
      </c>
      <c r="K104" s="1343" t="s">
        <v>265</v>
      </c>
      <c r="M104" s="1343"/>
      <c r="N104" s="1343"/>
      <c r="O104" s="1343"/>
      <c r="P104" s="1343"/>
      <c r="Q104" s="1343"/>
      <c r="S104" s="1084"/>
    </row>
    <row r="105" spans="2:19" ht="15.75" hidden="1">
      <c r="B105" s="1343" t="s">
        <v>776</v>
      </c>
      <c r="C105" s="1343"/>
      <c r="D105" s="1351"/>
      <c r="F105" s="2781">
        <f>E100</f>
        <v>0</v>
      </c>
      <c r="G105" s="2781"/>
      <c r="H105" s="2781"/>
      <c r="I105" s="1357" t="s">
        <v>229</v>
      </c>
      <c r="J105" s="1358">
        <f>J104</f>
        <v>0</v>
      </c>
      <c r="K105" s="1343"/>
      <c r="L105" s="1343"/>
      <c r="M105" s="1343"/>
      <c r="N105" s="1343"/>
      <c r="O105" s="1343"/>
      <c r="P105" s="1343"/>
      <c r="Q105" s="1343"/>
      <c r="S105" s="1084"/>
    </row>
    <row r="106" spans="2:19" ht="15.75" hidden="1">
      <c r="B106" s="1343" t="s">
        <v>776</v>
      </c>
      <c r="C106" s="1343"/>
      <c r="D106" s="1351"/>
      <c r="F106" s="2781">
        <f>F105*J105</f>
        <v>0</v>
      </c>
      <c r="G106" s="2781"/>
      <c r="H106" s="2781"/>
      <c r="I106" s="1359" t="s">
        <v>266</v>
      </c>
      <c r="J106" s="1357"/>
      <c r="K106" s="1343"/>
      <c r="L106" s="1343"/>
      <c r="M106" s="1343"/>
      <c r="N106" s="1343"/>
      <c r="O106" s="1343"/>
      <c r="P106" s="1343"/>
      <c r="Q106" s="1343"/>
      <c r="S106" s="1084"/>
    </row>
    <row r="107" spans="2:19" hidden="1">
      <c r="B107" s="1343"/>
      <c r="C107" s="1343"/>
      <c r="D107" s="1351"/>
      <c r="F107" s="1335"/>
      <c r="G107" s="1335"/>
      <c r="H107" s="1335"/>
      <c r="I107" s="1359"/>
      <c r="J107" s="1357"/>
      <c r="K107" s="1343"/>
      <c r="L107" s="1343"/>
      <c r="M107" s="1343"/>
      <c r="N107" s="1343"/>
      <c r="O107" s="1343"/>
      <c r="P107" s="1343"/>
      <c r="Q107" s="1343"/>
      <c r="S107" s="1084"/>
    </row>
    <row r="108" spans="2:19">
      <c r="B108" s="1342" t="s">
        <v>299</v>
      </c>
      <c r="C108" s="1343"/>
      <c r="D108" s="1351"/>
      <c r="H108" s="1357"/>
      <c r="I108" s="1357"/>
      <c r="J108" s="1357"/>
      <c r="K108" s="1343"/>
      <c r="L108" s="1343"/>
      <c r="M108" s="1343"/>
      <c r="N108" s="1343"/>
      <c r="O108" s="1343"/>
      <c r="P108" s="1343"/>
      <c r="Q108" s="1343"/>
      <c r="S108" s="1084"/>
    </row>
    <row r="109" spans="2:19">
      <c r="B109" s="1343"/>
      <c r="C109" s="1343"/>
      <c r="D109" s="1351"/>
      <c r="H109" s="1357"/>
      <c r="I109" s="1357"/>
      <c r="J109" s="1357"/>
      <c r="K109" s="1343"/>
      <c r="L109" s="1343"/>
      <c r="M109" s="1343"/>
      <c r="N109" s="1343"/>
      <c r="O109" s="1343"/>
      <c r="P109" s="1343"/>
      <c r="Q109" s="1343"/>
      <c r="S109" s="1084"/>
    </row>
    <row r="110" spans="2:19" ht="15.75">
      <c r="B110" s="1343" t="s">
        <v>835</v>
      </c>
      <c r="C110" s="1343"/>
      <c r="D110" s="1351"/>
      <c r="E110" s="1343" t="s">
        <v>837</v>
      </c>
      <c r="H110" s="1357"/>
      <c r="I110" s="1357"/>
      <c r="J110" s="1357"/>
      <c r="K110" s="1343"/>
      <c r="L110" s="1343"/>
      <c r="M110" s="1343"/>
      <c r="N110" s="1343"/>
      <c r="O110" s="1343"/>
      <c r="P110" s="1343"/>
      <c r="Q110" s="1343"/>
      <c r="S110" s="1084"/>
    </row>
    <row r="111" spans="2:19" ht="15.75">
      <c r="B111" s="1343" t="s">
        <v>835</v>
      </c>
      <c r="C111" s="1343"/>
      <c r="D111" s="1351"/>
      <c r="E111" s="2781">
        <f>E59</f>
        <v>40.82</v>
      </c>
      <c r="F111" s="2781"/>
      <c r="G111" s="2781"/>
      <c r="H111" s="1357" t="s">
        <v>208</v>
      </c>
      <c r="I111" s="1357"/>
      <c r="J111" s="1357"/>
      <c r="K111" s="1343"/>
      <c r="L111" s="1343"/>
      <c r="M111" s="1343"/>
      <c r="N111" s="1343"/>
      <c r="O111" s="1343"/>
      <c r="P111" s="1343"/>
      <c r="Q111" s="1343"/>
      <c r="S111" s="1084"/>
    </row>
    <row r="112" spans="2:19">
      <c r="B112" s="1343"/>
      <c r="C112" s="1343"/>
      <c r="D112" s="1351"/>
      <c r="H112" s="1357"/>
      <c r="I112" s="1357"/>
      <c r="J112" s="1357"/>
      <c r="K112" s="1343"/>
      <c r="L112" s="1343"/>
      <c r="M112" s="1343"/>
      <c r="N112" s="1343"/>
      <c r="O112" s="1343"/>
      <c r="P112" s="1343"/>
      <c r="Q112" s="1343"/>
      <c r="S112" s="1084"/>
    </row>
    <row r="113" spans="1:27">
      <c r="B113" s="1342" t="s">
        <v>300</v>
      </c>
      <c r="C113" s="1343"/>
      <c r="D113" s="1351"/>
      <c r="H113" s="1357"/>
      <c r="I113" s="1357"/>
      <c r="J113" s="1357"/>
      <c r="K113" s="1343"/>
      <c r="L113" s="1343"/>
      <c r="M113" s="1343"/>
      <c r="N113" s="1343"/>
      <c r="O113" s="1343"/>
      <c r="P113" s="1343"/>
      <c r="Q113" s="1343"/>
      <c r="S113" s="1084"/>
    </row>
    <row r="114" spans="1:27">
      <c r="B114" s="1343"/>
      <c r="C114" s="1343"/>
      <c r="D114" s="1351"/>
      <c r="H114" s="1357"/>
      <c r="I114" s="1357"/>
      <c r="J114" s="1357"/>
      <c r="K114" s="1343"/>
      <c r="L114" s="1343"/>
      <c r="M114" s="1343"/>
      <c r="N114" s="1343"/>
      <c r="O114" s="1343"/>
      <c r="P114" s="1343"/>
      <c r="Q114" s="1343"/>
      <c r="S114" s="1084"/>
    </row>
    <row r="115" spans="1:27" ht="15.75">
      <c r="B115" s="1343" t="s">
        <v>776</v>
      </c>
      <c r="C115" s="1343"/>
      <c r="D115" s="1351"/>
      <c r="F115" s="1343" t="s">
        <v>837</v>
      </c>
      <c r="H115" s="1357"/>
      <c r="I115" s="1357"/>
      <c r="J115" s="1357" t="s">
        <v>229</v>
      </c>
      <c r="K115" s="1360">
        <f>'DADOS ÁREA 2'!K9</f>
        <v>25</v>
      </c>
      <c r="L115" s="1343" t="s">
        <v>265</v>
      </c>
      <c r="M115" s="1343"/>
      <c r="N115" s="1343"/>
      <c r="O115" s="1343"/>
      <c r="P115" s="1343"/>
      <c r="Q115" s="1343"/>
      <c r="S115" s="1084"/>
    </row>
    <row r="116" spans="1:27" ht="15.75">
      <c r="B116" s="1343" t="s">
        <v>776</v>
      </c>
      <c r="C116" s="1343"/>
      <c r="D116" s="1351"/>
      <c r="F116" s="2781">
        <f>E59</f>
        <v>40.82</v>
      </c>
      <c r="G116" s="2781"/>
      <c r="H116" s="2781"/>
      <c r="I116" s="1357" t="s">
        <v>229</v>
      </c>
      <c r="J116" s="1358">
        <f>K115</f>
        <v>25</v>
      </c>
      <c r="K116" s="1343"/>
      <c r="L116" s="1343"/>
      <c r="M116" s="1343"/>
      <c r="N116" s="1343"/>
      <c r="O116" s="1343"/>
      <c r="P116" s="1343"/>
      <c r="Q116" s="1343"/>
      <c r="S116" s="1084"/>
    </row>
    <row r="117" spans="1:27" ht="15.75">
      <c r="B117" s="1343" t="s">
        <v>776</v>
      </c>
      <c r="C117" s="1343"/>
      <c r="D117" s="1351"/>
      <c r="F117" s="2781">
        <f>F116*J116</f>
        <v>1020.5</v>
      </c>
      <c r="G117" s="2781"/>
      <c r="H117" s="2781"/>
      <c r="I117" s="1359" t="s">
        <v>266</v>
      </c>
      <c r="J117" s="1357"/>
      <c r="K117" s="1343"/>
      <c r="L117" s="1343"/>
      <c r="M117" s="1343"/>
      <c r="N117" s="1343"/>
      <c r="O117" s="1343"/>
      <c r="P117" s="1343"/>
      <c r="Q117" s="1343"/>
      <c r="S117" s="1084"/>
    </row>
    <row r="118" spans="1:27">
      <c r="B118" s="1343"/>
      <c r="C118" s="1343"/>
      <c r="D118" s="1351"/>
      <c r="F118" s="1335"/>
      <c r="G118" s="1335"/>
      <c r="H118" s="1335"/>
      <c r="I118" s="1359"/>
      <c r="J118" s="1357"/>
      <c r="K118" s="1343"/>
      <c r="L118" s="1343"/>
      <c r="M118" s="1343"/>
      <c r="N118" s="1343"/>
      <c r="O118" s="1343"/>
      <c r="P118" s="1343"/>
      <c r="Q118" s="1343"/>
      <c r="S118" s="1084"/>
    </row>
    <row r="119" spans="1:27">
      <c r="B119" s="1342" t="s">
        <v>301</v>
      </c>
      <c r="C119" s="1343"/>
      <c r="D119" s="1351"/>
      <c r="F119" s="1335"/>
      <c r="G119" s="1335"/>
      <c r="H119" s="1335"/>
      <c r="I119" s="1359"/>
      <c r="J119" s="1357"/>
      <c r="K119" s="1343"/>
      <c r="L119" s="1343"/>
      <c r="M119" s="1343"/>
      <c r="N119" s="1343"/>
      <c r="O119" s="1343"/>
      <c r="P119" s="1343"/>
      <c r="Q119" s="1343"/>
      <c r="S119" s="1084"/>
    </row>
    <row r="120" spans="1:27">
      <c r="B120" s="1342"/>
      <c r="C120" s="1343"/>
      <c r="D120" s="1351"/>
      <c r="F120" s="1335"/>
      <c r="G120" s="1335"/>
      <c r="H120" s="1335"/>
      <c r="I120" s="1359"/>
      <c r="J120" s="1357"/>
      <c r="K120" s="1343"/>
      <c r="L120" s="1343"/>
      <c r="M120" s="1343"/>
      <c r="N120" s="1343"/>
      <c r="O120" s="1343"/>
      <c r="P120" s="1343"/>
      <c r="Q120" s="1343"/>
      <c r="S120" s="1084"/>
    </row>
    <row r="121" spans="1:27" ht="15.75">
      <c r="B121" s="1343" t="s">
        <v>776</v>
      </c>
      <c r="C121" s="1343"/>
      <c r="D121" s="1351"/>
      <c r="F121" s="1343" t="s">
        <v>826</v>
      </c>
      <c r="H121" s="1357"/>
      <c r="I121" s="1357" t="s">
        <v>229</v>
      </c>
      <c r="J121" s="2781">
        <f>'DADOS ÁREA 2'!K9</f>
        <v>25</v>
      </c>
      <c r="K121" s="2781"/>
      <c r="L121" s="1343" t="s">
        <v>777</v>
      </c>
      <c r="M121" s="1343"/>
      <c r="N121" s="1343"/>
      <c r="O121" s="1343"/>
      <c r="P121" s="1343"/>
      <c r="Q121" s="1343"/>
      <c r="S121" s="1084"/>
    </row>
    <row r="122" spans="1:27" ht="15.75">
      <c r="B122" s="1343" t="s">
        <v>776</v>
      </c>
      <c r="C122" s="1343"/>
      <c r="D122" s="1351"/>
      <c r="F122" s="2781">
        <f>R53</f>
        <v>1020.6</v>
      </c>
      <c r="G122" s="2781"/>
      <c r="H122" s="2781"/>
      <c r="I122" s="1357" t="s">
        <v>229</v>
      </c>
      <c r="J122" s="1358">
        <f>J121</f>
        <v>25</v>
      </c>
      <c r="K122" s="1343" t="s">
        <v>265</v>
      </c>
      <c r="L122" s="1343"/>
      <c r="M122" s="1343"/>
      <c r="N122" s="1343"/>
      <c r="O122" s="1343"/>
      <c r="P122" s="1343"/>
      <c r="Q122" s="1343"/>
      <c r="S122" s="1084"/>
    </row>
    <row r="123" spans="1:27" ht="15.75">
      <c r="B123" s="1343" t="s">
        <v>776</v>
      </c>
      <c r="C123" s="1343"/>
      <c r="D123" s="1351"/>
      <c r="F123" s="2781">
        <f>F122*J122</f>
        <v>25515</v>
      </c>
      <c r="G123" s="2781"/>
      <c r="H123" s="2781"/>
      <c r="I123" s="1359" t="s">
        <v>302</v>
      </c>
      <c r="J123" s="1357"/>
      <c r="K123" s="1343"/>
      <c r="L123" s="1343"/>
      <c r="M123" s="1343"/>
      <c r="N123" s="1343"/>
      <c r="O123" s="1343"/>
      <c r="P123" s="1343"/>
      <c r="Q123" s="1343"/>
      <c r="S123" s="1084"/>
    </row>
    <row r="124" spans="1:27">
      <c r="B124" s="1343"/>
      <c r="C124" s="1343"/>
      <c r="D124" s="1351"/>
      <c r="F124" s="1343"/>
      <c r="H124" s="1357"/>
      <c r="I124" s="1357"/>
      <c r="J124" s="1357"/>
      <c r="K124" s="1343"/>
      <c r="L124" s="1343"/>
      <c r="M124" s="1343"/>
      <c r="N124" s="1343"/>
      <c r="O124" s="1343"/>
      <c r="P124" s="1343"/>
      <c r="Q124" s="1343"/>
      <c r="S124" s="1084"/>
    </row>
    <row r="125" spans="1:27">
      <c r="B125" s="1343"/>
      <c r="C125" s="1343"/>
      <c r="D125" s="1351"/>
      <c r="H125" s="1357"/>
      <c r="I125" s="1357"/>
      <c r="J125" s="1357"/>
      <c r="K125" s="1343"/>
      <c r="L125" s="1343"/>
      <c r="M125" s="1343"/>
      <c r="N125" s="1343"/>
      <c r="O125" s="1343"/>
      <c r="P125" s="1343"/>
      <c r="Q125" s="1343"/>
      <c r="S125" s="1084"/>
    </row>
    <row r="126" spans="1:27">
      <c r="A126" s="1361" t="s">
        <v>262</v>
      </c>
      <c r="B126" s="1334"/>
      <c r="C126" s="1087"/>
      <c r="D126" s="1087"/>
      <c r="K126" s="1334"/>
      <c r="L126" s="1335"/>
      <c r="M126" s="1335"/>
      <c r="N126" s="1335"/>
      <c r="P126" s="1086"/>
      <c r="Q126" s="1086"/>
      <c r="R126" s="1086"/>
      <c r="S126" s="1086"/>
      <c r="T126" s="1086"/>
      <c r="U126" s="1086"/>
      <c r="V126" s="1086"/>
      <c r="W126" s="1086"/>
      <c r="X126" s="1086"/>
      <c r="Y126" s="1086"/>
      <c r="Z126" s="1086"/>
      <c r="AA126" s="1086"/>
    </row>
    <row r="127" spans="1:27">
      <c r="A127" s="468" t="s">
        <v>838</v>
      </c>
      <c r="B127" s="1334"/>
      <c r="C127" s="1087"/>
      <c r="D127" s="1087"/>
      <c r="K127" s="1334"/>
      <c r="L127" s="1087"/>
      <c r="M127" s="1087"/>
      <c r="N127" s="1087"/>
      <c r="P127" s="1086"/>
      <c r="Q127" s="1086"/>
      <c r="R127" s="1086"/>
      <c r="S127" s="1086"/>
      <c r="T127" s="1086"/>
      <c r="U127" s="1086"/>
      <c r="V127" s="1086"/>
      <c r="W127" s="1086" t="s">
        <v>201</v>
      </c>
      <c r="X127" s="2781">
        <f>R53</f>
        <v>1020.6</v>
      </c>
      <c r="Y127" s="2781"/>
      <c r="Z127" s="2781"/>
      <c r="AA127" s="1086" t="s">
        <v>208</v>
      </c>
    </row>
    <row r="128" spans="1:27" hidden="1">
      <c r="A128" s="469" t="s">
        <v>926</v>
      </c>
      <c r="B128" s="1334"/>
      <c r="C128" s="1087"/>
      <c r="D128" s="1087"/>
      <c r="K128" s="1334"/>
      <c r="L128" s="1087"/>
      <c r="M128" s="1087"/>
      <c r="N128" s="1087"/>
      <c r="P128" s="1086"/>
      <c r="Q128" s="1086"/>
      <c r="R128" s="1086"/>
      <c r="S128" s="1086"/>
      <c r="T128" s="1086"/>
      <c r="U128" s="1086"/>
      <c r="V128" s="1086"/>
      <c r="W128" s="1086" t="s">
        <v>201</v>
      </c>
      <c r="X128" s="2781">
        <f>E83</f>
        <v>0</v>
      </c>
      <c r="Y128" s="2781"/>
      <c r="Z128" s="2781"/>
      <c r="AA128" s="1086" t="s">
        <v>208</v>
      </c>
    </row>
    <row r="129" spans="1:27" hidden="1">
      <c r="A129" s="468" t="s">
        <v>839</v>
      </c>
      <c r="B129" s="1086"/>
      <c r="C129" s="1086"/>
      <c r="D129" s="1086"/>
      <c r="E129" s="1086"/>
      <c r="F129" s="1086"/>
      <c r="G129" s="1086"/>
      <c r="H129" s="1086"/>
      <c r="I129" s="1086"/>
      <c r="J129" s="1086"/>
      <c r="K129" s="1086"/>
      <c r="L129" s="1086"/>
      <c r="M129" s="1086"/>
      <c r="N129" s="1086"/>
      <c r="O129" s="1086"/>
      <c r="P129" s="1086"/>
      <c r="Q129" s="1086"/>
      <c r="R129" s="1086"/>
      <c r="S129" s="1086"/>
      <c r="T129" s="1086"/>
      <c r="U129" s="1086"/>
      <c r="V129" s="1086"/>
      <c r="W129" s="1086" t="s">
        <v>201</v>
      </c>
      <c r="X129" s="2781">
        <f>E77</f>
        <v>0</v>
      </c>
      <c r="Y129" s="2781"/>
      <c r="Z129" s="2781"/>
      <c r="AA129" s="1086" t="s">
        <v>208</v>
      </c>
    </row>
    <row r="130" spans="1:27">
      <c r="A130" s="468" t="s">
        <v>840</v>
      </c>
      <c r="B130" s="1334"/>
      <c r="C130" s="1335"/>
      <c r="D130" s="1335"/>
      <c r="O130" s="1086"/>
      <c r="P130" s="1086"/>
      <c r="Q130" s="1086"/>
      <c r="R130" s="1086"/>
      <c r="S130" s="1086"/>
      <c r="T130" s="1086"/>
      <c r="U130" s="1086"/>
      <c r="V130" s="1086"/>
      <c r="W130" s="1086" t="s">
        <v>201</v>
      </c>
      <c r="X130" s="2781">
        <f>F65</f>
        <v>2041.2</v>
      </c>
      <c r="Y130" s="2781"/>
      <c r="Z130" s="2781"/>
      <c r="AA130" s="1086" t="s">
        <v>208</v>
      </c>
    </row>
    <row r="131" spans="1:27">
      <c r="A131" s="468" t="s">
        <v>841</v>
      </c>
      <c r="B131" s="1086"/>
      <c r="C131" s="1086"/>
      <c r="D131" s="1086"/>
      <c r="E131" s="1086"/>
      <c r="F131" s="1086"/>
      <c r="G131" s="1086"/>
      <c r="H131" s="1086"/>
      <c r="I131" s="1086"/>
      <c r="J131" s="1086"/>
      <c r="K131" s="1086"/>
      <c r="L131" s="1086"/>
      <c r="M131" s="1086"/>
      <c r="N131" s="1086"/>
      <c r="O131" s="1086"/>
      <c r="P131" s="1086"/>
      <c r="Q131" s="1086"/>
      <c r="R131" s="1086"/>
      <c r="S131" s="1086"/>
      <c r="T131" s="1086"/>
      <c r="U131" s="1086"/>
      <c r="V131" s="1086"/>
      <c r="W131" s="1086" t="s">
        <v>201</v>
      </c>
      <c r="X131" s="2781">
        <f>H71</f>
        <v>1020.6</v>
      </c>
      <c r="Y131" s="2781"/>
      <c r="Z131" s="2781"/>
      <c r="AA131" s="1086" t="s">
        <v>208</v>
      </c>
    </row>
    <row r="132" spans="1:27">
      <c r="A132" s="468" t="s">
        <v>842</v>
      </c>
      <c r="B132" s="1334"/>
      <c r="C132" s="1335"/>
      <c r="D132" s="1335"/>
      <c r="J132" s="1334"/>
      <c r="K132" s="1334"/>
      <c r="L132" s="1334"/>
      <c r="M132" s="1334"/>
      <c r="O132" s="1086"/>
      <c r="P132" s="1086"/>
      <c r="Q132" s="1086"/>
      <c r="R132" s="1086"/>
      <c r="S132" s="1086"/>
      <c r="T132" s="1086"/>
      <c r="U132" s="1086"/>
      <c r="V132" s="1086"/>
      <c r="W132" s="1086" t="s">
        <v>201</v>
      </c>
      <c r="X132" s="2781">
        <f>E59</f>
        <v>40.82</v>
      </c>
      <c r="Y132" s="2781"/>
      <c r="Z132" s="2781"/>
      <c r="AA132" s="1086" t="s">
        <v>208</v>
      </c>
    </row>
    <row r="133" spans="1:27">
      <c r="A133" s="468" t="s">
        <v>925</v>
      </c>
      <c r="B133" s="1085"/>
      <c r="C133" s="1085"/>
      <c r="D133" s="1085"/>
      <c r="E133" s="1085"/>
      <c r="F133" s="1085"/>
      <c r="G133" s="1085"/>
      <c r="H133" s="1085"/>
      <c r="I133" s="1085"/>
      <c r="J133" s="1085"/>
      <c r="K133" s="1085"/>
      <c r="L133" s="1085"/>
      <c r="M133" s="1085"/>
      <c r="N133" s="1085"/>
      <c r="O133" s="1085"/>
      <c r="P133" s="1085"/>
      <c r="Q133" s="1085"/>
      <c r="R133" s="1085"/>
      <c r="S133" s="1085"/>
      <c r="T133" s="1085"/>
      <c r="U133" s="1085"/>
      <c r="V133" s="1085"/>
      <c r="W133" s="469" t="s">
        <v>201</v>
      </c>
      <c r="X133" s="2781">
        <f>F123</f>
        <v>25515</v>
      </c>
      <c r="Y133" s="2781"/>
      <c r="Z133" s="2781"/>
      <c r="AA133" s="1086" t="s">
        <v>266</v>
      </c>
    </row>
    <row r="134" spans="1:27">
      <c r="A134" s="468" t="s">
        <v>843</v>
      </c>
      <c r="W134" s="1086" t="s">
        <v>201</v>
      </c>
      <c r="X134" s="2781">
        <f>E111</f>
        <v>40.82</v>
      </c>
      <c r="Y134" s="2781"/>
      <c r="Z134" s="2781"/>
      <c r="AA134" s="1086" t="s">
        <v>208</v>
      </c>
    </row>
    <row r="135" spans="1:27">
      <c r="A135" s="468" t="s">
        <v>844</v>
      </c>
      <c r="W135" s="469" t="s">
        <v>201</v>
      </c>
      <c r="X135" s="2781">
        <f>F117</f>
        <v>1020.5</v>
      </c>
      <c r="Y135" s="2781"/>
      <c r="Z135" s="2781"/>
      <c r="AA135" s="1086" t="s">
        <v>266</v>
      </c>
    </row>
    <row r="136" spans="1:27" hidden="1">
      <c r="A136" s="468" t="s">
        <v>618</v>
      </c>
      <c r="W136" s="469" t="s">
        <v>201</v>
      </c>
      <c r="X136" s="2781">
        <f>E100</f>
        <v>0</v>
      </c>
      <c r="Y136" s="2781"/>
      <c r="Z136" s="2781"/>
      <c r="AA136" s="1086" t="s">
        <v>303</v>
      </c>
    </row>
    <row r="137" spans="1:27" hidden="1">
      <c r="A137" s="468" t="s">
        <v>845</v>
      </c>
      <c r="F137" s="1085"/>
      <c r="G137" s="1085"/>
      <c r="H137" s="1085"/>
      <c r="I137" s="1085"/>
      <c r="J137" s="1085"/>
      <c r="K137" s="1085"/>
      <c r="L137" s="1085"/>
      <c r="M137" s="1085"/>
      <c r="N137" s="1085"/>
      <c r="O137" s="1085"/>
      <c r="P137" s="1085"/>
      <c r="Q137" s="1085"/>
      <c r="W137" s="469" t="s">
        <v>201</v>
      </c>
      <c r="X137" s="2781">
        <f>F106</f>
        <v>0</v>
      </c>
      <c r="Y137" s="2781"/>
      <c r="Z137" s="2781"/>
      <c r="AA137" s="1086" t="s">
        <v>266</v>
      </c>
    </row>
    <row r="138" spans="1:27">
      <c r="A138" s="468" t="s">
        <v>846</v>
      </c>
      <c r="B138" s="1086"/>
      <c r="C138" s="1086"/>
      <c r="D138" s="1086"/>
      <c r="E138" s="1086"/>
      <c r="F138" s="1086"/>
      <c r="G138" s="1086"/>
      <c r="H138" s="1086"/>
      <c r="I138" s="1086"/>
      <c r="J138" s="1086"/>
      <c r="K138" s="1086"/>
      <c r="L138" s="1086"/>
      <c r="M138" s="1086"/>
      <c r="N138" s="1086"/>
      <c r="O138" s="1086"/>
      <c r="P138" s="1086"/>
      <c r="Q138" s="1086"/>
      <c r="R138" s="1086"/>
      <c r="S138" s="1086"/>
      <c r="T138" s="1086"/>
      <c r="U138" s="1086"/>
      <c r="V138" s="1086"/>
      <c r="W138" s="1086" t="s">
        <v>201</v>
      </c>
      <c r="X138" s="2781">
        <f>E89</f>
        <v>153.09</v>
      </c>
      <c r="Y138" s="2781"/>
      <c r="Z138" s="2781"/>
      <c r="AA138" s="1086" t="s">
        <v>208</v>
      </c>
    </row>
    <row r="139" spans="1:27">
      <c r="A139" s="469" t="s">
        <v>622</v>
      </c>
      <c r="W139" s="469" t="s">
        <v>201</v>
      </c>
      <c r="X139" s="2781">
        <f>+E95</f>
        <v>153.09</v>
      </c>
      <c r="Y139" s="2781"/>
      <c r="Z139" s="2781"/>
      <c r="AA139" s="1086" t="s">
        <v>208</v>
      </c>
    </row>
    <row r="145" spans="2:27">
      <c r="F145" s="1085"/>
      <c r="G145" s="1085"/>
      <c r="H145" s="1085"/>
      <c r="I145" s="1085"/>
      <c r="J145" s="1085"/>
      <c r="K145" s="1084"/>
      <c r="L145" s="1084"/>
      <c r="M145" s="1084"/>
      <c r="N145" s="1084"/>
      <c r="O145" s="1334"/>
      <c r="P145" s="1084"/>
      <c r="Q145" s="1084"/>
      <c r="R145" s="1084"/>
      <c r="S145" s="1084"/>
    </row>
    <row r="147" spans="2:27">
      <c r="F147" s="1085"/>
      <c r="G147" s="1085"/>
      <c r="H147" s="1085"/>
      <c r="I147" s="1085"/>
      <c r="J147" s="1085"/>
      <c r="K147" s="1084"/>
      <c r="L147" s="1084"/>
      <c r="M147" s="1084"/>
      <c r="N147" s="1084"/>
    </row>
    <row r="149" spans="2:27">
      <c r="C149" s="1085"/>
      <c r="D149" s="1085"/>
      <c r="E149" s="1085"/>
      <c r="F149" s="1085"/>
      <c r="G149" s="1085"/>
      <c r="H149" s="1085"/>
      <c r="I149" s="1085"/>
      <c r="J149" s="1085"/>
      <c r="K149" s="1085"/>
      <c r="L149" s="1085"/>
      <c r="M149" s="1085"/>
      <c r="N149" s="1085"/>
      <c r="O149" s="1085"/>
      <c r="P149" s="1085"/>
      <c r="Q149" s="1085"/>
      <c r="R149" s="1085"/>
      <c r="S149" s="1085"/>
      <c r="T149" s="1085"/>
      <c r="U149" s="1085"/>
      <c r="V149" s="1085"/>
      <c r="W149" s="1085"/>
      <c r="X149" s="1085"/>
      <c r="Y149" s="1085"/>
      <c r="Z149" s="1085"/>
      <c r="AA149" s="1085"/>
    </row>
    <row r="151" spans="2:27">
      <c r="D151" s="1085"/>
      <c r="E151" s="1085"/>
      <c r="F151" s="1085"/>
      <c r="G151" s="1085"/>
      <c r="H151" s="1085"/>
      <c r="I151" s="1085"/>
      <c r="J151" s="1085"/>
      <c r="K151" s="1085"/>
      <c r="L151" s="1085"/>
      <c r="M151" s="1085"/>
      <c r="N151" s="1085"/>
      <c r="O151" s="1085"/>
      <c r="P151" s="1085"/>
      <c r="Q151" s="1085"/>
      <c r="R151" s="1085"/>
      <c r="S151" s="1085"/>
      <c r="T151" s="1085"/>
      <c r="U151" s="1085"/>
      <c r="V151" s="1085"/>
      <c r="W151" s="1085"/>
      <c r="X151" s="1085"/>
      <c r="Y151" s="1085"/>
      <c r="Z151" s="1085"/>
      <c r="AA151" s="1085"/>
    </row>
    <row r="153" spans="2:27">
      <c r="D153" s="1085"/>
      <c r="E153" s="1085"/>
      <c r="F153" s="1085"/>
      <c r="G153" s="1085"/>
      <c r="H153" s="1085"/>
      <c r="I153" s="1085"/>
      <c r="J153" s="1085"/>
      <c r="K153" s="1084"/>
      <c r="L153" s="1084"/>
      <c r="M153" s="1084"/>
      <c r="N153" s="1084"/>
    </row>
    <row r="155" spans="2:27">
      <c r="B155" s="1085"/>
      <c r="C155" s="1085"/>
      <c r="D155" s="1085"/>
      <c r="E155" s="1085"/>
      <c r="F155" s="1085"/>
      <c r="G155" s="1085"/>
      <c r="H155" s="1085"/>
      <c r="I155" s="1085"/>
      <c r="J155" s="1085"/>
      <c r="K155" s="1085"/>
      <c r="L155" s="1085"/>
      <c r="M155" s="1085"/>
      <c r="N155" s="1085"/>
      <c r="O155" s="1085"/>
      <c r="P155" s="1085"/>
      <c r="Q155" s="1085"/>
      <c r="R155" s="1085"/>
      <c r="S155" s="1085"/>
      <c r="T155" s="1085"/>
      <c r="U155" s="1085"/>
      <c r="V155" s="1085"/>
      <c r="W155" s="1085"/>
      <c r="X155" s="1085"/>
      <c r="Y155" s="1085"/>
      <c r="Z155" s="1085"/>
      <c r="AA155" s="1085"/>
    </row>
    <row r="157" spans="2:27">
      <c r="F157" s="1085"/>
      <c r="G157" s="1085"/>
      <c r="H157" s="1085"/>
      <c r="I157" s="1085"/>
      <c r="J157" s="1085"/>
      <c r="K157" s="1085"/>
      <c r="L157" s="1085"/>
      <c r="M157" s="1085"/>
      <c r="N157" s="1085"/>
      <c r="O157" s="1085"/>
      <c r="P157" s="1085"/>
      <c r="Q157" s="1085"/>
      <c r="R157" s="1085"/>
      <c r="S157" s="1085"/>
      <c r="T157" s="1085"/>
      <c r="U157" s="1085"/>
      <c r="V157" s="1085"/>
      <c r="W157" s="1085"/>
      <c r="X157" s="1085"/>
      <c r="Y157" s="1085"/>
      <c r="Z157" s="1085"/>
      <c r="AA157" s="1085"/>
    </row>
    <row r="159" spans="2:27">
      <c r="F159" s="1085"/>
      <c r="G159" s="1085"/>
      <c r="H159" s="1085"/>
      <c r="I159" s="1085"/>
      <c r="J159" s="1085"/>
      <c r="K159" s="1084"/>
      <c r="L159" s="1084"/>
      <c r="M159" s="1084"/>
      <c r="N159" s="1084"/>
      <c r="O159" s="1334"/>
      <c r="P159" s="1084"/>
      <c r="Q159" s="1084"/>
      <c r="R159" s="1084"/>
      <c r="S159" s="1084"/>
    </row>
    <row r="161" spans="2:27">
      <c r="F161" s="1085"/>
      <c r="G161" s="1085"/>
      <c r="H161" s="1085"/>
      <c r="I161" s="1085"/>
      <c r="J161" s="1085"/>
      <c r="K161" s="1084"/>
      <c r="L161" s="1084"/>
      <c r="M161" s="1084"/>
      <c r="N161" s="1084"/>
    </row>
    <row r="164" spans="2:27">
      <c r="B164" s="1346"/>
      <c r="C164" s="1346"/>
      <c r="D164" s="1346"/>
      <c r="E164" s="1346"/>
      <c r="F164" s="1346"/>
      <c r="G164" s="1346"/>
      <c r="H164" s="1346"/>
      <c r="I164" s="1346"/>
      <c r="J164" s="1346"/>
      <c r="K164" s="1346"/>
      <c r="L164" s="1346"/>
      <c r="M164" s="1346"/>
      <c r="N164" s="1346"/>
      <c r="O164" s="1346"/>
      <c r="P164" s="1346"/>
      <c r="Q164" s="1346"/>
      <c r="R164" s="1346"/>
      <c r="S164" s="1346"/>
      <c r="T164" s="1346"/>
      <c r="U164" s="1346"/>
      <c r="V164" s="1346"/>
      <c r="W164" s="1346"/>
      <c r="X164" s="1346"/>
      <c r="Y164" s="1346"/>
      <c r="Z164" s="1346"/>
      <c r="AA164" s="1346"/>
    </row>
    <row r="166" spans="2:27">
      <c r="B166" s="1346"/>
      <c r="C166" s="1346"/>
      <c r="D166" s="1346"/>
      <c r="E166" s="1346"/>
      <c r="F166" s="1346"/>
      <c r="G166" s="1346"/>
      <c r="H166" s="1346"/>
      <c r="I166" s="1346"/>
      <c r="J166" s="1346"/>
      <c r="K166" s="1346"/>
      <c r="L166" s="1346"/>
      <c r="M166" s="1346"/>
      <c r="N166" s="1346"/>
      <c r="O166" s="1346"/>
      <c r="P166" s="1346"/>
      <c r="Q166" s="1346"/>
      <c r="R166" s="1346"/>
      <c r="S166" s="1346"/>
      <c r="T166" s="1346"/>
      <c r="U166" s="1346"/>
      <c r="V166" s="1346"/>
      <c r="W166" s="1346"/>
      <c r="X166" s="1346"/>
      <c r="Y166" s="1346"/>
      <c r="Z166" s="1346"/>
      <c r="AA166" s="1346"/>
    </row>
    <row r="167" spans="2:27">
      <c r="B167" s="468"/>
    </row>
    <row r="168" spans="2:27">
      <c r="B168" s="468"/>
      <c r="D168" s="1085"/>
      <c r="E168" s="1085"/>
      <c r="F168" s="1085"/>
      <c r="G168" s="1085"/>
      <c r="H168" s="1084"/>
      <c r="I168" s="1084"/>
      <c r="J168" s="1084"/>
      <c r="K168" s="1084"/>
    </row>
    <row r="169" spans="2:27">
      <c r="B169" s="468"/>
    </row>
    <row r="170" spans="2:27">
      <c r="B170" s="1346"/>
      <c r="C170" s="1346"/>
      <c r="D170" s="1346"/>
      <c r="E170" s="1346"/>
      <c r="F170" s="1346"/>
      <c r="G170" s="1346"/>
      <c r="H170" s="1346"/>
      <c r="I170" s="1346"/>
      <c r="J170" s="1346"/>
      <c r="K170" s="1346"/>
      <c r="L170" s="1346"/>
      <c r="M170" s="1346"/>
      <c r="N170" s="1346"/>
      <c r="O170" s="1346"/>
      <c r="P170" s="1346"/>
      <c r="Q170" s="1346"/>
      <c r="R170" s="1346"/>
      <c r="S170" s="1334"/>
      <c r="T170" s="1084"/>
      <c r="U170" s="1084"/>
      <c r="V170" s="1084"/>
      <c r="W170" s="1084"/>
    </row>
    <row r="171" spans="2:27">
      <c r="B171" s="1346"/>
      <c r="C171" s="1346"/>
      <c r="D171" s="1346"/>
      <c r="E171" s="1346"/>
      <c r="F171" s="1346"/>
      <c r="G171" s="1346"/>
      <c r="H171" s="1346"/>
      <c r="I171" s="1346"/>
      <c r="J171" s="1346"/>
      <c r="K171" s="1346"/>
      <c r="L171" s="1346"/>
      <c r="M171" s="1346"/>
      <c r="N171" s="1346"/>
      <c r="O171" s="1346"/>
      <c r="P171" s="1346"/>
      <c r="Q171" s="1346"/>
      <c r="R171" s="1346"/>
      <c r="S171" s="1334"/>
      <c r="T171" s="1084"/>
      <c r="U171" s="1084"/>
      <c r="V171" s="1084"/>
      <c r="W171" s="1084"/>
    </row>
    <row r="172" spans="2:27">
      <c r="B172" s="1346"/>
      <c r="C172" s="1346"/>
      <c r="D172" s="1346"/>
      <c r="E172" s="1346"/>
      <c r="F172" s="1346"/>
      <c r="G172" s="1346"/>
      <c r="H172" s="1346"/>
      <c r="I172" s="1346"/>
      <c r="J172" s="1346"/>
      <c r="K172" s="1346"/>
      <c r="L172" s="1346"/>
      <c r="M172" s="1346"/>
      <c r="N172" s="1346"/>
      <c r="O172" s="1346"/>
      <c r="P172" s="1346"/>
      <c r="Q172" s="1346"/>
      <c r="R172" s="1346"/>
      <c r="S172" s="1334"/>
      <c r="T172" s="1084"/>
      <c r="U172" s="1084"/>
      <c r="V172" s="1084"/>
      <c r="W172" s="1084"/>
    </row>
    <row r="173" spans="2:27">
      <c r="B173" s="1346"/>
      <c r="C173" s="1346"/>
      <c r="D173" s="1346"/>
      <c r="E173" s="1346"/>
      <c r="F173" s="1346"/>
      <c r="G173" s="1346"/>
      <c r="H173" s="1346"/>
      <c r="I173" s="1346"/>
      <c r="J173" s="1346"/>
      <c r="K173" s="1346"/>
      <c r="L173" s="1346"/>
      <c r="M173" s="1346"/>
      <c r="N173" s="1346"/>
      <c r="O173" s="1346"/>
      <c r="P173" s="1346"/>
      <c r="Q173" s="1346"/>
      <c r="R173" s="1346"/>
      <c r="S173" s="1334"/>
      <c r="T173" s="1084"/>
      <c r="U173" s="1084"/>
      <c r="V173" s="1084"/>
      <c r="W173" s="1084"/>
    </row>
    <row r="174" spans="2:27">
      <c r="B174" s="1346"/>
      <c r="C174" s="1346"/>
      <c r="D174" s="1346"/>
      <c r="E174" s="1346"/>
      <c r="F174" s="1346"/>
      <c r="G174" s="1346"/>
      <c r="H174" s="1346"/>
      <c r="I174" s="1346"/>
      <c r="J174" s="1346"/>
      <c r="K174" s="1346"/>
      <c r="L174" s="1346"/>
      <c r="M174" s="1346"/>
      <c r="N174" s="1346"/>
      <c r="O174" s="1346"/>
      <c r="P174" s="1346"/>
      <c r="Q174" s="1346"/>
      <c r="R174" s="1346"/>
      <c r="S174" s="1334"/>
      <c r="T174" s="1084"/>
      <c r="U174" s="1084"/>
      <c r="V174" s="1084"/>
      <c r="W174" s="1084"/>
    </row>
  </sheetData>
  <mergeCells count="106">
    <mergeCell ref="U23:V23"/>
    <mergeCell ref="F5:O7"/>
    <mergeCell ref="T6:V6"/>
    <mergeCell ref="F8:O8"/>
    <mergeCell ref="F9:O11"/>
    <mergeCell ref="T10:V10"/>
    <mergeCell ref="F12:O12"/>
    <mergeCell ref="M37:O37"/>
    <mergeCell ref="F23:O23"/>
    <mergeCell ref="E27:H27"/>
    <mergeCell ref="I27:L27"/>
    <mergeCell ref="E28:H28"/>
    <mergeCell ref="I28:L28"/>
    <mergeCell ref="E29:H29"/>
    <mergeCell ref="I29:L29"/>
    <mergeCell ref="F13:O15"/>
    <mergeCell ref="T14:V14"/>
    <mergeCell ref="F16:O18"/>
    <mergeCell ref="T17:V17"/>
    <mergeCell ref="F19:O19"/>
    <mergeCell ref="F20:O22"/>
    <mergeCell ref="T21:V21"/>
    <mergeCell ref="I30:L30"/>
    <mergeCell ref="E31:H31"/>
    <mergeCell ref="I31:L31"/>
    <mergeCell ref="E32:H32"/>
    <mergeCell ref="I32:L32"/>
    <mergeCell ref="E33:H33"/>
    <mergeCell ref="I33:L33"/>
    <mergeCell ref="B41:G41"/>
    <mergeCell ref="E30:H30"/>
    <mergeCell ref="B37:D37"/>
    <mergeCell ref="F37:K37"/>
    <mergeCell ref="B43:G43"/>
    <mergeCell ref="C45:D45"/>
    <mergeCell ref="M45:N45"/>
    <mergeCell ref="P45:R45"/>
    <mergeCell ref="T45:V45"/>
    <mergeCell ref="C46:D46"/>
    <mergeCell ref="M46:N46"/>
    <mergeCell ref="P46:R46"/>
    <mergeCell ref="T46:V46"/>
    <mergeCell ref="W48:Y48"/>
    <mergeCell ref="W49:Y49"/>
    <mergeCell ref="W50:Y50"/>
    <mergeCell ref="C51:D51"/>
    <mergeCell ref="L51:M51"/>
    <mergeCell ref="O51:P51"/>
    <mergeCell ref="S51:U51"/>
    <mergeCell ref="W51:Y51"/>
    <mergeCell ref="C50:D50"/>
    <mergeCell ref="L50:M50"/>
    <mergeCell ref="C48:D48"/>
    <mergeCell ref="L48:M48"/>
    <mergeCell ref="O48:P48"/>
    <mergeCell ref="S48:U48"/>
    <mergeCell ref="C49:D49"/>
    <mergeCell ref="L49:M49"/>
    <mergeCell ref="O49:P49"/>
    <mergeCell ref="S49:U49"/>
    <mergeCell ref="O50:P50"/>
    <mergeCell ref="S50:U50"/>
    <mergeCell ref="R53:T53"/>
    <mergeCell ref="E58:G58"/>
    <mergeCell ref="I58:J58"/>
    <mergeCell ref="E59:G59"/>
    <mergeCell ref="F63:H63"/>
    <mergeCell ref="F64:H64"/>
    <mergeCell ref="E94:G94"/>
    <mergeCell ref="I94:J94"/>
    <mergeCell ref="E95:G95"/>
    <mergeCell ref="E82:G82"/>
    <mergeCell ref="I82:J82"/>
    <mergeCell ref="E83:G83"/>
    <mergeCell ref="E88:G88"/>
    <mergeCell ref="I88:J88"/>
    <mergeCell ref="E89:G89"/>
    <mergeCell ref="F117:H117"/>
    <mergeCell ref="J121:K121"/>
    <mergeCell ref="F122:H122"/>
    <mergeCell ref="F65:H65"/>
    <mergeCell ref="H69:J69"/>
    <mergeCell ref="H70:J70"/>
    <mergeCell ref="H71:J71"/>
    <mergeCell ref="E76:G76"/>
    <mergeCell ref="I76:J76"/>
    <mergeCell ref="E77:G77"/>
    <mergeCell ref="E111:G111"/>
    <mergeCell ref="F116:H116"/>
    <mergeCell ref="E100:G100"/>
    <mergeCell ref="F105:H105"/>
    <mergeCell ref="F106:H106"/>
    <mergeCell ref="X138:Z138"/>
    <mergeCell ref="X139:Z139"/>
    <mergeCell ref="X132:Z132"/>
    <mergeCell ref="X133:Z133"/>
    <mergeCell ref="X134:Z134"/>
    <mergeCell ref="X135:Z135"/>
    <mergeCell ref="X136:Z136"/>
    <mergeCell ref="X137:Z137"/>
    <mergeCell ref="F123:H123"/>
    <mergeCell ref="X127:Z127"/>
    <mergeCell ref="X128:Z128"/>
    <mergeCell ref="X129:Z129"/>
    <mergeCell ref="X130:Z130"/>
    <mergeCell ref="X131:Z131"/>
  </mergeCells>
  <pageMargins left="0.78740157499999996" right="0.78740157499999996" top="0.984251969" bottom="0.984251969" header="0.49212598499999999" footer="0.49212598499999999"/>
  <pageSetup paperSize="9" scale="73" orientation="portrait" r:id="rId1"/>
  <headerFooter alignWithMargins="0"/>
  <rowBreaks count="2" manualBreakCount="2">
    <brk id="66" max="26" man="1"/>
    <brk id="123" max="2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22"/>
  <sheetViews>
    <sheetView topLeftCell="A79" workbookViewId="0">
      <selection activeCell="Q134" sqref="Q134"/>
    </sheetView>
  </sheetViews>
  <sheetFormatPr defaultRowHeight="12.75"/>
  <cols>
    <col min="1" max="25" width="3.7109375" style="1363" customWidth="1"/>
    <col min="26" max="26" width="3.85546875" style="1363" customWidth="1"/>
    <col min="27" max="16384" width="9.140625" style="1363"/>
  </cols>
  <sheetData>
    <row r="1" spans="1:27">
      <c r="A1" s="1362"/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  <c r="S1" s="1362"/>
      <c r="T1" s="1362"/>
      <c r="U1" s="1362"/>
      <c r="V1" s="1362"/>
      <c r="W1" s="1362"/>
      <c r="X1" s="1362"/>
      <c r="Y1" s="1362"/>
      <c r="Z1" s="1362"/>
      <c r="AA1" s="1362"/>
    </row>
    <row r="2" spans="1:27" ht="15.75">
      <c r="A2" s="1362"/>
      <c r="B2" s="1362"/>
      <c r="C2" s="1362"/>
      <c r="D2" s="1364"/>
      <c r="E2" s="2781" t="s">
        <v>935</v>
      </c>
      <c r="F2" s="2781"/>
      <c r="G2" s="2781"/>
      <c r="H2" s="2781" t="s">
        <v>936</v>
      </c>
      <c r="I2" s="2781"/>
      <c r="J2" s="2781"/>
      <c r="K2" s="2781" t="s">
        <v>937</v>
      </c>
      <c r="L2" s="2781"/>
      <c r="M2" s="2781"/>
      <c r="N2" s="2781" t="s">
        <v>936</v>
      </c>
      <c r="O2" s="2781"/>
      <c r="P2" s="2781"/>
      <c r="Q2" s="1362"/>
      <c r="R2" s="1362"/>
      <c r="S2" s="1362"/>
      <c r="T2" s="1362"/>
      <c r="U2" s="1362"/>
      <c r="V2" s="1362"/>
      <c r="W2" s="1362"/>
      <c r="X2" s="1362"/>
      <c r="Y2" s="1362"/>
      <c r="Z2" s="1362"/>
      <c r="AA2" s="1362"/>
    </row>
    <row r="3" spans="1:27">
      <c r="A3" s="1362"/>
      <c r="B3" s="1365" t="s">
        <v>778</v>
      </c>
      <c r="C3" s="1366"/>
      <c r="D3" s="1367"/>
      <c r="E3" s="2781">
        <v>0</v>
      </c>
      <c r="F3" s="2781"/>
      <c r="G3" s="2781"/>
      <c r="H3" s="2781">
        <f>E3*(5.7/2)</f>
        <v>0</v>
      </c>
      <c r="I3" s="2781"/>
      <c r="J3" s="2781"/>
      <c r="K3" s="2781">
        <v>0</v>
      </c>
      <c r="L3" s="2781"/>
      <c r="M3" s="2781"/>
      <c r="N3" s="2781">
        <f>K3*(5.7/2)</f>
        <v>0</v>
      </c>
      <c r="O3" s="2781"/>
      <c r="P3" s="2781"/>
      <c r="Q3" s="1368"/>
      <c r="R3" s="1362"/>
      <c r="S3" s="1362"/>
      <c r="T3" s="1362"/>
      <c r="U3" s="1362"/>
      <c r="V3" s="1362"/>
      <c r="W3" s="1362"/>
      <c r="X3" s="1362"/>
      <c r="Y3" s="1362"/>
      <c r="Z3" s="1362"/>
      <c r="AA3" s="1362"/>
    </row>
    <row r="4" spans="1:27">
      <c r="A4" s="1362"/>
      <c r="B4" s="1369"/>
      <c r="C4" s="1364"/>
      <c r="D4" s="1370"/>
      <c r="E4" s="1371"/>
      <c r="F4" s="1371"/>
      <c r="G4" s="1372"/>
      <c r="H4" s="1373"/>
      <c r="I4" s="1373"/>
      <c r="J4" s="1374"/>
      <c r="K4" s="1371"/>
      <c r="L4" s="1371"/>
      <c r="M4" s="1372"/>
      <c r="N4" s="1373"/>
      <c r="O4" s="1373"/>
      <c r="P4" s="1374"/>
      <c r="Q4" s="1375"/>
      <c r="R4" s="1362"/>
      <c r="S4" s="1362"/>
      <c r="T4" s="1362"/>
      <c r="U4" s="1362"/>
      <c r="V4" s="1362"/>
      <c r="W4" s="1362"/>
      <c r="X4" s="1362"/>
      <c r="Y4" s="1362"/>
      <c r="Z4" s="1362"/>
      <c r="AA4" s="1362"/>
    </row>
    <row r="5" spans="1:27">
      <c r="A5" s="1362"/>
      <c r="B5" s="1368" t="s">
        <v>779</v>
      </c>
      <c r="C5" s="1375"/>
      <c r="D5" s="1376"/>
      <c r="E5" s="2781">
        <v>29.05</v>
      </c>
      <c r="F5" s="2781"/>
      <c r="G5" s="2781"/>
      <c r="H5" s="2781">
        <f>((E5+E3)/2)*20</f>
        <v>290.5</v>
      </c>
      <c r="I5" s="2781"/>
      <c r="J5" s="2781"/>
      <c r="K5" s="2781">
        <v>0</v>
      </c>
      <c r="L5" s="2781"/>
      <c r="M5" s="2781"/>
      <c r="N5" s="2781">
        <f>((K5+K3)/2)*20</f>
        <v>0</v>
      </c>
      <c r="O5" s="2781"/>
      <c r="P5" s="2781"/>
      <c r="Q5" s="1375"/>
      <c r="R5" s="1362"/>
      <c r="S5" s="1362"/>
      <c r="T5" s="1362"/>
      <c r="U5" s="1362"/>
      <c r="V5" s="1362"/>
      <c r="W5" s="1362"/>
      <c r="X5" s="1362"/>
      <c r="Y5" s="1362"/>
      <c r="Z5" s="1362"/>
      <c r="AA5" s="1362"/>
    </row>
    <row r="6" spans="1:27">
      <c r="A6" s="1362"/>
      <c r="B6" s="1369"/>
      <c r="C6" s="1364"/>
      <c r="D6" s="1370"/>
      <c r="E6" s="1371"/>
      <c r="F6" s="1371"/>
      <c r="G6" s="1372"/>
      <c r="H6" s="1373"/>
      <c r="I6" s="1373"/>
      <c r="J6" s="1374"/>
      <c r="K6" s="1371"/>
      <c r="L6" s="1371"/>
      <c r="M6" s="1372"/>
      <c r="N6" s="1373"/>
      <c r="O6" s="1373"/>
      <c r="P6" s="1374"/>
      <c r="Q6" s="1375"/>
      <c r="R6" s="1362"/>
      <c r="S6" s="1362"/>
      <c r="T6" s="1362"/>
      <c r="U6" s="1362"/>
      <c r="V6" s="1362"/>
      <c r="W6" s="1362"/>
      <c r="X6" s="1362"/>
      <c r="Y6" s="1362"/>
      <c r="Z6" s="1362"/>
      <c r="AA6" s="1362"/>
    </row>
    <row r="7" spans="1:27">
      <c r="A7" s="1362"/>
      <c r="B7" s="1368" t="s">
        <v>780</v>
      </c>
      <c r="C7" s="1375"/>
      <c r="D7" s="1376"/>
      <c r="E7" s="2781">
        <v>48.45</v>
      </c>
      <c r="F7" s="2781"/>
      <c r="G7" s="2781"/>
      <c r="H7" s="2781">
        <f>((E7+E5)/2)*20</f>
        <v>775</v>
      </c>
      <c r="I7" s="2781"/>
      <c r="J7" s="2781"/>
      <c r="K7" s="2781">
        <v>0</v>
      </c>
      <c r="L7" s="2781"/>
      <c r="M7" s="2781"/>
      <c r="N7" s="2781">
        <f>((K7+K5)/2)*20</f>
        <v>0</v>
      </c>
      <c r="O7" s="2781"/>
      <c r="P7" s="2781"/>
      <c r="Q7" s="1375"/>
      <c r="R7" s="1362"/>
      <c r="S7" s="1362"/>
      <c r="T7" s="1362"/>
      <c r="U7" s="1362"/>
      <c r="V7" s="1362"/>
      <c r="W7" s="1362"/>
      <c r="X7" s="1362"/>
      <c r="Y7" s="1362"/>
      <c r="Z7" s="1362"/>
      <c r="AA7" s="1362"/>
    </row>
    <row r="8" spans="1:27">
      <c r="A8" s="1362"/>
      <c r="B8" s="1369"/>
      <c r="C8" s="1364"/>
      <c r="D8" s="1370"/>
      <c r="E8" s="1371"/>
      <c r="F8" s="1371"/>
      <c r="G8" s="1372"/>
      <c r="H8" s="1373"/>
      <c r="I8" s="1373"/>
      <c r="J8" s="1374"/>
      <c r="K8" s="1371"/>
      <c r="L8" s="1371"/>
      <c r="M8" s="1372"/>
      <c r="N8" s="1373"/>
      <c r="O8" s="1373"/>
      <c r="P8" s="1374"/>
      <c r="Q8" s="1375"/>
      <c r="R8" s="1362"/>
      <c r="S8" s="1362"/>
      <c r="T8" s="1362"/>
      <c r="U8" s="1362"/>
      <c r="V8" s="1362"/>
      <c r="W8" s="1362"/>
      <c r="X8" s="1362"/>
      <c r="Y8" s="1362"/>
      <c r="Z8" s="1362"/>
      <c r="AA8" s="1362"/>
    </row>
    <row r="9" spans="1:27">
      <c r="A9" s="1362"/>
      <c r="B9" s="1368" t="s">
        <v>781</v>
      </c>
      <c r="C9" s="1375"/>
      <c r="D9" s="1376"/>
      <c r="E9" s="2781">
        <v>73.72</v>
      </c>
      <c r="F9" s="2781"/>
      <c r="G9" s="2781"/>
      <c r="H9" s="2781">
        <f>((E9+E7)/2)*20</f>
        <v>1221.7</v>
      </c>
      <c r="I9" s="2781"/>
      <c r="J9" s="2781"/>
      <c r="K9" s="2781">
        <v>0.6</v>
      </c>
      <c r="L9" s="2781"/>
      <c r="M9" s="2781"/>
      <c r="N9" s="2781">
        <f>((K9+K7)/2)*20</f>
        <v>6</v>
      </c>
      <c r="O9" s="2781"/>
      <c r="P9" s="2781"/>
      <c r="Q9" s="1375"/>
      <c r="R9" s="1362"/>
      <c r="S9" s="1362"/>
      <c r="T9" s="1362"/>
      <c r="U9" s="1362"/>
      <c r="V9" s="1362"/>
      <c r="W9" s="1362"/>
      <c r="X9" s="1362"/>
      <c r="Y9" s="1362"/>
      <c r="Z9" s="1362"/>
      <c r="AA9" s="1362"/>
    </row>
    <row r="10" spans="1:27">
      <c r="A10" s="1362"/>
      <c r="B10" s="1369"/>
      <c r="C10" s="1364"/>
      <c r="D10" s="1370"/>
      <c r="E10" s="1371"/>
      <c r="F10" s="1371"/>
      <c r="G10" s="1372"/>
      <c r="H10" s="1373"/>
      <c r="I10" s="1373"/>
      <c r="J10" s="1374"/>
      <c r="K10" s="1371"/>
      <c r="L10" s="1371"/>
      <c r="M10" s="1372"/>
      <c r="N10" s="1373"/>
      <c r="O10" s="1373"/>
      <c r="P10" s="1374"/>
      <c r="Q10" s="1375"/>
      <c r="R10" s="1362"/>
      <c r="S10" s="1362"/>
      <c r="T10" s="1362"/>
      <c r="U10" s="1362"/>
      <c r="V10" s="1362"/>
      <c r="W10" s="1362"/>
      <c r="X10" s="1362"/>
      <c r="Y10" s="1362"/>
      <c r="Z10" s="1362"/>
      <c r="AA10" s="1362"/>
    </row>
    <row r="11" spans="1:27">
      <c r="A11" s="1362"/>
      <c r="B11" s="1368" t="s">
        <v>782</v>
      </c>
      <c r="C11" s="1375"/>
      <c r="D11" s="1376"/>
      <c r="E11" s="2781">
        <v>26.7</v>
      </c>
      <c r="F11" s="2781"/>
      <c r="G11" s="2781"/>
      <c r="H11" s="2781">
        <f>((E11+E9)/2)*20</f>
        <v>1004.2</v>
      </c>
      <c r="I11" s="2781"/>
      <c r="J11" s="2781"/>
      <c r="K11" s="2781">
        <v>0.45</v>
      </c>
      <c r="L11" s="2781"/>
      <c r="M11" s="2781"/>
      <c r="N11" s="2781">
        <f>((K11+K9)/2)*20</f>
        <v>10.5</v>
      </c>
      <c r="O11" s="2781"/>
      <c r="P11" s="2781"/>
      <c r="Q11" s="1375"/>
      <c r="R11" s="1362"/>
      <c r="S11" s="1362"/>
      <c r="T11" s="1362"/>
      <c r="U11" s="1362"/>
      <c r="V11" s="1362"/>
      <c r="W11" s="1362"/>
      <c r="X11" s="1362"/>
      <c r="Y11" s="1362"/>
      <c r="Z11" s="1362"/>
      <c r="AA11" s="1362"/>
    </row>
    <row r="12" spans="1:27">
      <c r="A12" s="1362"/>
      <c r="B12" s="1369"/>
      <c r="C12" s="1364"/>
      <c r="D12" s="1370"/>
      <c r="E12" s="1371"/>
      <c r="F12" s="1371"/>
      <c r="G12" s="1372"/>
      <c r="H12" s="1373"/>
      <c r="I12" s="1373"/>
      <c r="J12" s="1374"/>
      <c r="K12" s="1371"/>
      <c r="L12" s="1371"/>
      <c r="M12" s="1372"/>
      <c r="N12" s="1373"/>
      <c r="O12" s="1373"/>
      <c r="P12" s="1374"/>
      <c r="Q12" s="1375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</row>
    <row r="13" spans="1:27">
      <c r="A13" s="1362"/>
      <c r="B13" s="1368" t="s">
        <v>783</v>
      </c>
      <c r="C13" s="1375"/>
      <c r="D13" s="1376"/>
      <c r="E13" s="2781">
        <v>40.4</v>
      </c>
      <c r="F13" s="2781"/>
      <c r="G13" s="2781"/>
      <c r="H13" s="2781">
        <f>((E13+E11)/2)*20</f>
        <v>671</v>
      </c>
      <c r="I13" s="2781"/>
      <c r="J13" s="2781"/>
      <c r="K13" s="2781">
        <v>1.82</v>
      </c>
      <c r="L13" s="2781"/>
      <c r="M13" s="2781"/>
      <c r="N13" s="2781">
        <f>((K13+K11)/2)*20</f>
        <v>22.7</v>
      </c>
      <c r="O13" s="2781"/>
      <c r="P13" s="2781"/>
      <c r="Q13" s="1375"/>
      <c r="R13" s="1362"/>
      <c r="S13" s="1362"/>
      <c r="T13" s="1362"/>
      <c r="U13" s="1362"/>
      <c r="V13" s="1362"/>
      <c r="W13" s="1362"/>
      <c r="X13" s="1362"/>
      <c r="Y13" s="1362"/>
      <c r="Z13" s="1362"/>
      <c r="AA13" s="1362"/>
    </row>
    <row r="14" spans="1:27">
      <c r="A14" s="1362"/>
      <c r="B14" s="1369"/>
      <c r="C14" s="1364"/>
      <c r="D14" s="1370"/>
      <c r="E14" s="1371"/>
      <c r="F14" s="1371"/>
      <c r="G14" s="1372"/>
      <c r="H14" s="1373"/>
      <c r="I14" s="1373"/>
      <c r="J14" s="1374"/>
      <c r="K14" s="1371"/>
      <c r="L14" s="1371"/>
      <c r="M14" s="1372"/>
      <c r="N14" s="1373"/>
      <c r="O14" s="1373"/>
      <c r="P14" s="1374"/>
      <c r="Q14" s="1375"/>
      <c r="R14" s="1362"/>
      <c r="S14" s="1362"/>
      <c r="T14" s="1362"/>
      <c r="U14" s="1362"/>
      <c r="V14" s="1362"/>
      <c r="W14" s="1362"/>
      <c r="X14" s="1362"/>
      <c r="Y14" s="1362"/>
      <c r="Z14" s="1362"/>
      <c r="AA14" s="1362"/>
    </row>
    <row r="15" spans="1:27">
      <c r="A15" s="1362"/>
      <c r="B15" s="1368" t="s">
        <v>784</v>
      </c>
      <c r="C15" s="1375"/>
      <c r="D15" s="1376"/>
      <c r="E15" s="2781">
        <v>16.95</v>
      </c>
      <c r="F15" s="2781"/>
      <c r="G15" s="2781"/>
      <c r="H15" s="2781">
        <f>((E15+E13)/2)*20</f>
        <v>573.5</v>
      </c>
      <c r="I15" s="2781"/>
      <c r="J15" s="2781"/>
      <c r="K15" s="2781">
        <v>1.7</v>
      </c>
      <c r="L15" s="2781"/>
      <c r="M15" s="2781"/>
      <c r="N15" s="2781">
        <f>((K15+K13)/2)*20</f>
        <v>35.200000000000003</v>
      </c>
      <c r="O15" s="2781"/>
      <c r="P15" s="2781"/>
      <c r="Q15" s="1375"/>
      <c r="R15" s="1362"/>
      <c r="S15" s="1362"/>
      <c r="T15" s="1362"/>
      <c r="U15" s="1362"/>
      <c r="V15" s="1362"/>
      <c r="W15" s="1362"/>
      <c r="X15" s="1362"/>
      <c r="Y15" s="1362"/>
      <c r="Z15" s="1362"/>
      <c r="AA15" s="1362"/>
    </row>
    <row r="16" spans="1:27">
      <c r="A16" s="1362"/>
      <c r="B16" s="1369"/>
      <c r="C16" s="1364"/>
      <c r="D16" s="1370"/>
      <c r="E16" s="1371"/>
      <c r="F16" s="1371"/>
      <c r="G16" s="1372"/>
      <c r="H16" s="1373"/>
      <c r="I16" s="1373"/>
      <c r="J16" s="1374"/>
      <c r="K16" s="1371"/>
      <c r="L16" s="1371"/>
      <c r="M16" s="1372"/>
      <c r="N16" s="1373"/>
      <c r="O16" s="1373"/>
      <c r="P16" s="1374"/>
      <c r="Q16" s="1375"/>
      <c r="R16" s="1362"/>
      <c r="S16" s="1362"/>
      <c r="T16" s="1362"/>
      <c r="U16" s="1362"/>
      <c r="V16" s="1362"/>
      <c r="W16" s="1362"/>
      <c r="X16" s="1362"/>
      <c r="Y16" s="1362"/>
      <c r="Z16" s="1362"/>
      <c r="AA16" s="1362"/>
    </row>
    <row r="17" spans="1:27">
      <c r="A17" s="1362"/>
      <c r="B17" s="1368" t="s">
        <v>785</v>
      </c>
      <c r="C17" s="1375"/>
      <c r="D17" s="1376"/>
      <c r="E17" s="2781">
        <v>19.62</v>
      </c>
      <c r="F17" s="2781"/>
      <c r="G17" s="2781"/>
      <c r="H17" s="2781">
        <f>((E17+E15)/2)*20</f>
        <v>365.7</v>
      </c>
      <c r="I17" s="2781"/>
      <c r="J17" s="2781"/>
      <c r="K17" s="2781">
        <v>2.61</v>
      </c>
      <c r="L17" s="2781"/>
      <c r="M17" s="2781"/>
      <c r="N17" s="2781">
        <f>((K17+K15)/2)*20</f>
        <v>43.099999999999994</v>
      </c>
      <c r="O17" s="2781"/>
      <c r="P17" s="2781"/>
      <c r="Q17" s="1375"/>
      <c r="R17" s="1362"/>
      <c r="S17" s="1362"/>
      <c r="T17" s="1362"/>
      <c r="U17" s="1362"/>
      <c r="V17" s="1362"/>
      <c r="W17" s="1362"/>
      <c r="X17" s="1362"/>
      <c r="Y17" s="1362"/>
      <c r="Z17" s="1362"/>
      <c r="AA17" s="1362"/>
    </row>
    <row r="18" spans="1:27">
      <c r="A18" s="1362"/>
      <c r="B18" s="1369"/>
      <c r="C18" s="1364"/>
      <c r="D18" s="1370"/>
      <c r="E18" s="1371"/>
      <c r="F18" s="1371"/>
      <c r="G18" s="1372"/>
      <c r="H18" s="1373"/>
      <c r="I18" s="1373"/>
      <c r="J18" s="1374"/>
      <c r="K18" s="1371"/>
      <c r="L18" s="1371"/>
      <c r="M18" s="1372"/>
      <c r="N18" s="1373"/>
      <c r="O18" s="1373"/>
      <c r="P18" s="1374"/>
      <c r="Q18" s="1375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</row>
    <row r="19" spans="1:27">
      <c r="A19" s="1362"/>
      <c r="B19" s="1368" t="s">
        <v>786</v>
      </c>
      <c r="C19" s="1375"/>
      <c r="D19" s="1376"/>
      <c r="E19" s="2781">
        <v>11.34</v>
      </c>
      <c r="F19" s="2781"/>
      <c r="G19" s="2781"/>
      <c r="H19" s="2781">
        <f>((E19+E17)/2)*20</f>
        <v>309.60000000000002</v>
      </c>
      <c r="I19" s="2781"/>
      <c r="J19" s="2781"/>
      <c r="K19" s="2781">
        <v>6.76</v>
      </c>
      <c r="L19" s="2781"/>
      <c r="M19" s="2781"/>
      <c r="N19" s="2781">
        <f>((K19+K17)/2)*20</f>
        <v>93.699999999999989</v>
      </c>
      <c r="O19" s="2781"/>
      <c r="P19" s="2781"/>
      <c r="Q19" s="1375"/>
      <c r="R19" s="1362"/>
      <c r="S19" s="1362"/>
      <c r="T19" s="1362"/>
      <c r="U19" s="1362"/>
      <c r="V19" s="1362"/>
      <c r="W19" s="1362"/>
      <c r="X19" s="1362"/>
      <c r="Y19" s="1362"/>
      <c r="Z19" s="1362"/>
      <c r="AA19" s="1362"/>
    </row>
    <row r="20" spans="1:27">
      <c r="A20" s="1362"/>
      <c r="B20" s="1369"/>
      <c r="C20" s="1364"/>
      <c r="D20" s="1370"/>
      <c r="E20" s="1371"/>
      <c r="F20" s="1371"/>
      <c r="G20" s="1372"/>
      <c r="H20" s="1373"/>
      <c r="I20" s="1373"/>
      <c r="J20" s="1374"/>
      <c r="K20" s="1371"/>
      <c r="L20" s="1371"/>
      <c r="M20" s="1372"/>
      <c r="N20" s="1373"/>
      <c r="O20" s="1373"/>
      <c r="P20" s="1374"/>
      <c r="Q20" s="1375"/>
      <c r="R20" s="1362"/>
      <c r="S20" s="1362"/>
      <c r="T20" s="1362"/>
      <c r="U20" s="1362"/>
      <c r="V20" s="1362"/>
      <c r="W20" s="1362"/>
      <c r="X20" s="1362"/>
      <c r="Y20" s="1362"/>
      <c r="Z20" s="1362"/>
      <c r="AA20" s="1362"/>
    </row>
    <row r="21" spans="1:27">
      <c r="A21" s="1362"/>
      <c r="B21" s="1368" t="s">
        <v>787</v>
      </c>
      <c r="C21" s="1375"/>
      <c r="D21" s="1376"/>
      <c r="E21" s="2781">
        <v>20.6</v>
      </c>
      <c r="F21" s="2781"/>
      <c r="G21" s="2781"/>
      <c r="H21" s="2781">
        <f>((E21+E19)/2)*20</f>
        <v>319.40000000000003</v>
      </c>
      <c r="I21" s="2781"/>
      <c r="J21" s="2781"/>
      <c r="K21" s="2781">
        <v>4</v>
      </c>
      <c r="L21" s="2781"/>
      <c r="M21" s="2781"/>
      <c r="N21" s="2781">
        <f>((K21+K19)/2)*20</f>
        <v>107.6</v>
      </c>
      <c r="O21" s="2781"/>
      <c r="P21" s="2781"/>
      <c r="Q21" s="1375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</row>
    <row r="22" spans="1:27">
      <c r="A22" s="1362"/>
      <c r="B22" s="1369"/>
      <c r="C22" s="1364"/>
      <c r="D22" s="1370"/>
      <c r="E22" s="1371"/>
      <c r="F22" s="1371"/>
      <c r="G22" s="1372"/>
      <c r="H22" s="1373"/>
      <c r="I22" s="1373"/>
      <c r="J22" s="1374"/>
      <c r="K22" s="1371"/>
      <c r="L22" s="1371"/>
      <c r="M22" s="1372"/>
      <c r="N22" s="1373"/>
      <c r="O22" s="1373"/>
      <c r="P22" s="1374"/>
      <c r="Q22" s="1375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</row>
    <row r="23" spans="1:27">
      <c r="A23" s="1362"/>
      <c r="B23" s="1368" t="s">
        <v>788</v>
      </c>
      <c r="C23" s="1375"/>
      <c r="D23" s="1376"/>
      <c r="E23" s="2781">
        <v>27.38</v>
      </c>
      <c r="F23" s="2781"/>
      <c r="G23" s="2781"/>
      <c r="H23" s="2781">
        <f>((E23+E21)/2)*20</f>
        <v>479.80000000000007</v>
      </c>
      <c r="I23" s="2781"/>
      <c r="J23" s="2781"/>
      <c r="K23" s="2781">
        <v>3.12</v>
      </c>
      <c r="L23" s="2781"/>
      <c r="M23" s="2781"/>
      <c r="N23" s="2781">
        <f>((K23+K21)/2)*20</f>
        <v>71.2</v>
      </c>
      <c r="O23" s="2781"/>
      <c r="P23" s="2781"/>
      <c r="Q23" s="1375"/>
      <c r="R23" s="1362"/>
      <c r="S23" s="1362"/>
      <c r="T23" s="1362"/>
      <c r="U23" s="1362"/>
      <c r="V23" s="1362"/>
      <c r="W23" s="1362"/>
      <c r="X23" s="1362"/>
      <c r="Y23" s="1362"/>
      <c r="Z23" s="1362"/>
      <c r="AA23" s="1362"/>
    </row>
    <row r="24" spans="1:27">
      <c r="A24" s="1362"/>
      <c r="B24" s="1369"/>
      <c r="C24" s="1364"/>
      <c r="D24" s="1370"/>
      <c r="E24" s="1371"/>
      <c r="F24" s="1371"/>
      <c r="G24" s="1372"/>
      <c r="H24" s="1373"/>
      <c r="I24" s="1373"/>
      <c r="J24" s="1374"/>
      <c r="K24" s="1371"/>
      <c r="L24" s="1371"/>
      <c r="M24" s="1372"/>
      <c r="N24" s="1373"/>
      <c r="O24" s="1373"/>
      <c r="P24" s="1374"/>
      <c r="Q24" s="1375"/>
      <c r="R24" s="1362"/>
      <c r="S24" s="1362"/>
      <c r="T24" s="1362"/>
      <c r="U24" s="1362"/>
      <c r="V24" s="1362"/>
      <c r="W24" s="1362"/>
      <c r="X24" s="1362"/>
      <c r="Y24" s="1362"/>
      <c r="Z24" s="1362"/>
      <c r="AA24" s="1362"/>
    </row>
    <row r="25" spans="1:27">
      <c r="A25" s="1362"/>
      <c r="B25" s="1368" t="s">
        <v>789</v>
      </c>
      <c r="C25" s="1375"/>
      <c r="D25" s="1376"/>
      <c r="E25" s="2781">
        <v>26.34</v>
      </c>
      <c r="F25" s="2781"/>
      <c r="G25" s="2781"/>
      <c r="H25" s="2781">
        <f>((E25+E23)/2)*20</f>
        <v>537.20000000000005</v>
      </c>
      <c r="I25" s="2781"/>
      <c r="J25" s="2781"/>
      <c r="K25" s="2781">
        <v>15.13</v>
      </c>
      <c r="L25" s="2781"/>
      <c r="M25" s="2781"/>
      <c r="N25" s="2781">
        <f>((K25+K23)/2)*20</f>
        <v>182.5</v>
      </c>
      <c r="O25" s="2781"/>
      <c r="P25" s="2781"/>
      <c r="Q25" s="1375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</row>
    <row r="26" spans="1:27">
      <c r="A26" s="1362"/>
      <c r="B26" s="1369"/>
      <c r="C26" s="1364"/>
      <c r="D26" s="1370"/>
      <c r="E26" s="1371"/>
      <c r="F26" s="1371"/>
      <c r="G26" s="1372"/>
      <c r="H26" s="1373"/>
      <c r="I26" s="1373"/>
      <c r="J26" s="1374"/>
      <c r="K26" s="1371"/>
      <c r="L26" s="1371"/>
      <c r="M26" s="1372"/>
      <c r="N26" s="1373"/>
      <c r="O26" s="1373"/>
      <c r="P26" s="1374"/>
      <c r="Q26" s="1375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</row>
    <row r="27" spans="1:27">
      <c r="A27" s="1362"/>
      <c r="B27" s="1368" t="s">
        <v>790</v>
      </c>
      <c r="C27" s="1375"/>
      <c r="D27" s="1376"/>
      <c r="E27" s="2781">
        <v>31.51</v>
      </c>
      <c r="F27" s="2781"/>
      <c r="G27" s="2781"/>
      <c r="H27" s="2781">
        <f>((E27+E25)/2)*20</f>
        <v>578.5</v>
      </c>
      <c r="I27" s="2781"/>
      <c r="J27" s="2781"/>
      <c r="K27" s="2781">
        <v>4.4800000000000004</v>
      </c>
      <c r="L27" s="2781"/>
      <c r="M27" s="2781"/>
      <c r="N27" s="2781">
        <f>((K27+K25)/2)*20</f>
        <v>196.1</v>
      </c>
      <c r="O27" s="2781"/>
      <c r="P27" s="2781"/>
      <c r="Q27" s="1375"/>
      <c r="R27" s="1362"/>
      <c r="S27" s="1362"/>
      <c r="T27" s="1362"/>
      <c r="U27" s="1362"/>
      <c r="V27" s="1362"/>
      <c r="W27" s="1362"/>
      <c r="X27" s="1362"/>
      <c r="Y27" s="1362"/>
      <c r="Z27" s="1362"/>
      <c r="AA27" s="1362"/>
    </row>
    <row r="28" spans="1:27">
      <c r="A28" s="1362"/>
      <c r="B28" s="1369"/>
      <c r="C28" s="1364"/>
      <c r="D28" s="1370"/>
      <c r="E28" s="1371"/>
      <c r="F28" s="1371"/>
      <c r="G28" s="1372"/>
      <c r="H28" s="1373"/>
      <c r="I28" s="1373"/>
      <c r="J28" s="1374"/>
      <c r="K28" s="1371"/>
      <c r="L28" s="1371"/>
      <c r="M28" s="1372"/>
      <c r="N28" s="1373"/>
      <c r="O28" s="1373"/>
      <c r="P28" s="1374"/>
      <c r="Q28" s="1375"/>
      <c r="R28" s="1362"/>
      <c r="S28" s="1362"/>
      <c r="T28" s="1362"/>
      <c r="U28" s="1362"/>
      <c r="V28" s="1362"/>
      <c r="W28" s="1362"/>
      <c r="X28" s="1362"/>
      <c r="Y28" s="1362"/>
      <c r="Z28" s="1362"/>
      <c r="AA28" s="1362"/>
    </row>
    <row r="29" spans="1:27">
      <c r="A29" s="1362"/>
      <c r="B29" s="1368" t="s">
        <v>791</v>
      </c>
      <c r="C29" s="1375"/>
      <c r="D29" s="1376"/>
      <c r="E29" s="2781">
        <v>30.37</v>
      </c>
      <c r="F29" s="2781"/>
      <c r="G29" s="2781"/>
      <c r="H29" s="2781">
        <f>((E29+E27)/2)*20</f>
        <v>618.80000000000007</v>
      </c>
      <c r="I29" s="2781"/>
      <c r="J29" s="2781"/>
      <c r="K29" s="2781">
        <v>2.19</v>
      </c>
      <c r="L29" s="2781"/>
      <c r="M29" s="2781"/>
      <c r="N29" s="2781">
        <f>((K29+K27)/2)*20</f>
        <v>66.7</v>
      </c>
      <c r="O29" s="2781"/>
      <c r="P29" s="2781"/>
      <c r="Q29" s="1375"/>
      <c r="R29" s="1362"/>
      <c r="S29" s="1362"/>
      <c r="T29" s="1362"/>
      <c r="U29" s="1362"/>
      <c r="V29" s="1362"/>
      <c r="W29" s="1362"/>
      <c r="X29" s="1362"/>
      <c r="Y29" s="1362"/>
      <c r="Z29" s="1362"/>
      <c r="AA29" s="1362"/>
    </row>
    <row r="30" spans="1:27">
      <c r="A30" s="1362"/>
      <c r="B30" s="1369"/>
      <c r="C30" s="1364"/>
      <c r="D30" s="1370"/>
      <c r="E30" s="1371"/>
      <c r="F30" s="1371"/>
      <c r="G30" s="1372"/>
      <c r="H30" s="1373"/>
      <c r="I30" s="1373"/>
      <c r="J30" s="1374"/>
      <c r="K30" s="1371"/>
      <c r="L30" s="1371"/>
      <c r="M30" s="1372"/>
      <c r="N30" s="1373"/>
      <c r="O30" s="1373"/>
      <c r="P30" s="1374"/>
      <c r="Q30" s="1375"/>
      <c r="R30" s="1362"/>
      <c r="S30" s="1362"/>
      <c r="T30" s="1362"/>
      <c r="U30" s="1362"/>
      <c r="V30" s="1362"/>
      <c r="W30" s="1362"/>
      <c r="X30" s="1362"/>
      <c r="Y30" s="1362"/>
      <c r="Z30" s="1362"/>
      <c r="AA30" s="1362"/>
    </row>
    <row r="31" spans="1:27">
      <c r="A31" s="1362"/>
      <c r="B31" s="1368" t="s">
        <v>792</v>
      </c>
      <c r="C31" s="1375"/>
      <c r="D31" s="1376"/>
      <c r="E31" s="2781">
        <v>34.42</v>
      </c>
      <c r="F31" s="2781"/>
      <c r="G31" s="2781"/>
      <c r="H31" s="2781">
        <f>((E31+E29)/2)*20</f>
        <v>647.90000000000009</v>
      </c>
      <c r="I31" s="2781"/>
      <c r="J31" s="2781"/>
      <c r="K31" s="2781">
        <v>13.51</v>
      </c>
      <c r="L31" s="2781"/>
      <c r="M31" s="2781"/>
      <c r="N31" s="2781">
        <f>((K31+K29)/2)*20</f>
        <v>157</v>
      </c>
      <c r="O31" s="2781"/>
      <c r="P31" s="2781"/>
      <c r="Q31" s="1375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</row>
    <row r="32" spans="1:27">
      <c r="A32" s="1362"/>
      <c r="B32" s="1369"/>
      <c r="C32" s="1364"/>
      <c r="D32" s="1370"/>
      <c r="E32" s="1371"/>
      <c r="F32" s="1371"/>
      <c r="G32" s="1372"/>
      <c r="H32" s="1373"/>
      <c r="I32" s="1373"/>
      <c r="J32" s="1374"/>
      <c r="K32" s="1371"/>
      <c r="L32" s="1371"/>
      <c r="M32" s="1372"/>
      <c r="N32" s="1373"/>
      <c r="O32" s="1373"/>
      <c r="P32" s="1374"/>
      <c r="Q32" s="1375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</row>
    <row r="33" spans="1:27">
      <c r="A33" s="1362"/>
      <c r="B33" s="1368" t="s">
        <v>793</v>
      </c>
      <c r="C33" s="1375"/>
      <c r="D33" s="1376"/>
      <c r="E33" s="2781">
        <v>45.17</v>
      </c>
      <c r="F33" s="2781"/>
      <c r="G33" s="2781"/>
      <c r="H33" s="2781">
        <f>((E33+E31)/2)*20</f>
        <v>795.90000000000009</v>
      </c>
      <c r="I33" s="2781"/>
      <c r="J33" s="2781"/>
      <c r="K33" s="2781">
        <v>1.59</v>
      </c>
      <c r="L33" s="2781"/>
      <c r="M33" s="2781"/>
      <c r="N33" s="2781">
        <f>((K33+K31)/2)*20</f>
        <v>151</v>
      </c>
      <c r="O33" s="2781"/>
      <c r="P33" s="2781"/>
      <c r="Q33" s="1375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</row>
    <row r="34" spans="1:27">
      <c r="A34" s="1362"/>
      <c r="B34" s="1369"/>
      <c r="C34" s="1364"/>
      <c r="D34" s="1370"/>
      <c r="E34" s="1371"/>
      <c r="F34" s="1371"/>
      <c r="G34" s="1372"/>
      <c r="H34" s="1373"/>
      <c r="I34" s="1373"/>
      <c r="J34" s="1374"/>
      <c r="K34" s="1371"/>
      <c r="L34" s="1371"/>
      <c r="M34" s="1372"/>
      <c r="N34" s="1373"/>
      <c r="O34" s="1373"/>
      <c r="P34" s="1374"/>
      <c r="Q34" s="1375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</row>
    <row r="35" spans="1:27">
      <c r="A35" s="1362"/>
      <c r="B35" s="1368" t="s">
        <v>794</v>
      </c>
      <c r="C35" s="1375"/>
      <c r="D35" s="1376"/>
      <c r="E35" s="2781">
        <v>32.950000000000003</v>
      </c>
      <c r="F35" s="2781"/>
      <c r="G35" s="2781"/>
      <c r="H35" s="2781">
        <f>((E35+E33)/2)*20</f>
        <v>781.2</v>
      </c>
      <c r="I35" s="2781"/>
      <c r="J35" s="2781"/>
      <c r="K35" s="2781">
        <v>2.36</v>
      </c>
      <c r="L35" s="2781"/>
      <c r="M35" s="2781"/>
      <c r="N35" s="2781">
        <f>((K35+K33)/2)*20</f>
        <v>39.5</v>
      </c>
      <c r="O35" s="2781"/>
      <c r="P35" s="2781"/>
      <c r="Q35" s="1375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</row>
    <row r="36" spans="1:27">
      <c r="A36" s="1362"/>
      <c r="B36" s="1369"/>
      <c r="C36" s="1364"/>
      <c r="D36" s="1370"/>
      <c r="E36" s="1371"/>
      <c r="F36" s="1371"/>
      <c r="G36" s="1372"/>
      <c r="H36" s="1373"/>
      <c r="I36" s="1373"/>
      <c r="J36" s="1374"/>
      <c r="K36" s="1371"/>
      <c r="L36" s="1371"/>
      <c r="M36" s="1372"/>
      <c r="N36" s="1373"/>
      <c r="O36" s="1373"/>
      <c r="P36" s="1374"/>
      <c r="Q36" s="1375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</row>
    <row r="37" spans="1:27">
      <c r="A37" s="1362"/>
      <c r="B37" s="1368" t="s">
        <v>795</v>
      </c>
      <c r="C37" s="1375"/>
      <c r="D37" s="1376"/>
      <c r="E37" s="2781">
        <v>26.82</v>
      </c>
      <c r="F37" s="2781"/>
      <c r="G37" s="2781"/>
      <c r="H37" s="2781">
        <f>((E37+E35)/2)*20</f>
        <v>597.70000000000005</v>
      </c>
      <c r="I37" s="2781"/>
      <c r="J37" s="2781"/>
      <c r="K37" s="2781">
        <v>1.1299999999999999</v>
      </c>
      <c r="L37" s="2781"/>
      <c r="M37" s="2781"/>
      <c r="N37" s="2781">
        <f>((K37+K35)/2)*20</f>
        <v>34.9</v>
      </c>
      <c r="O37" s="2781"/>
      <c r="P37" s="2781"/>
      <c r="Q37" s="1375"/>
      <c r="R37" s="1362"/>
      <c r="S37" s="1362"/>
      <c r="T37" s="1362"/>
      <c r="U37" s="1362"/>
      <c r="V37" s="1362"/>
      <c r="W37" s="1362"/>
      <c r="X37" s="1362"/>
      <c r="Y37" s="1362"/>
      <c r="Z37" s="1362"/>
      <c r="AA37" s="1362"/>
    </row>
    <row r="38" spans="1:27">
      <c r="A38" s="1362"/>
      <c r="B38" s="1369"/>
      <c r="C38" s="1364"/>
      <c r="D38" s="1370"/>
      <c r="E38" s="1371"/>
      <c r="F38" s="1371"/>
      <c r="G38" s="1372"/>
      <c r="H38" s="1373"/>
      <c r="I38" s="1373"/>
      <c r="J38" s="1374"/>
      <c r="K38" s="1371"/>
      <c r="L38" s="1371"/>
      <c r="M38" s="1372"/>
      <c r="N38" s="1373"/>
      <c r="O38" s="1373"/>
      <c r="P38" s="1374"/>
      <c r="Q38" s="1375"/>
      <c r="R38" s="1362"/>
      <c r="S38" s="1362"/>
      <c r="T38" s="1362"/>
      <c r="U38" s="1362"/>
      <c r="V38" s="1362"/>
      <c r="W38" s="1362"/>
      <c r="X38" s="1362"/>
      <c r="Y38" s="1362"/>
      <c r="Z38" s="1362"/>
      <c r="AA38" s="1362"/>
    </row>
    <row r="39" spans="1:27">
      <c r="A39" s="1362"/>
      <c r="B39" s="1368" t="s">
        <v>796</v>
      </c>
      <c r="C39" s="1375"/>
      <c r="D39" s="1376"/>
      <c r="E39" s="2781">
        <v>21.7</v>
      </c>
      <c r="F39" s="2781"/>
      <c r="G39" s="2781"/>
      <c r="H39" s="2781">
        <f>((E39+E37)/2)*20</f>
        <v>485.19999999999993</v>
      </c>
      <c r="I39" s="2781"/>
      <c r="J39" s="2781"/>
      <c r="K39" s="2781">
        <v>3</v>
      </c>
      <c r="L39" s="2781"/>
      <c r="M39" s="2781"/>
      <c r="N39" s="2781">
        <f>((K39+K37)/2)*20</f>
        <v>41.3</v>
      </c>
      <c r="O39" s="2781"/>
      <c r="P39" s="2781"/>
      <c r="Q39" s="1375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</row>
    <row r="40" spans="1:27">
      <c r="A40" s="1362"/>
      <c r="B40" s="1369"/>
      <c r="C40" s="1364"/>
      <c r="D40" s="1370"/>
      <c r="E40" s="1371"/>
      <c r="F40" s="1371"/>
      <c r="G40" s="1372"/>
      <c r="H40" s="1373"/>
      <c r="I40" s="1373"/>
      <c r="J40" s="1374"/>
      <c r="K40" s="1371"/>
      <c r="L40" s="1371"/>
      <c r="M40" s="1372"/>
      <c r="N40" s="1373"/>
      <c r="O40" s="1373"/>
      <c r="P40" s="1374"/>
      <c r="Q40" s="1375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</row>
    <row r="41" spans="1:27">
      <c r="A41" s="1362"/>
      <c r="B41" s="1368" t="s">
        <v>797</v>
      </c>
      <c r="C41" s="1375"/>
      <c r="D41" s="1376"/>
      <c r="E41" s="2781">
        <v>0</v>
      </c>
      <c r="F41" s="2781"/>
      <c r="G41" s="2781"/>
      <c r="H41" s="2781">
        <f>((E41+E39)/2)*(17.85/2)</f>
        <v>96.836250000000007</v>
      </c>
      <c r="I41" s="2781"/>
      <c r="J41" s="2781"/>
      <c r="K41" s="2781">
        <v>0</v>
      </c>
      <c r="L41" s="2781"/>
      <c r="M41" s="2781"/>
      <c r="N41" s="2781">
        <f>((K41+K39)/2)*(17.85/2)</f>
        <v>13.387500000000001</v>
      </c>
      <c r="O41" s="2781"/>
      <c r="P41" s="2781"/>
      <c r="Q41" s="1375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</row>
    <row r="42" spans="1:27">
      <c r="A42" s="1362"/>
      <c r="B42" s="1369"/>
      <c r="C42" s="1364"/>
      <c r="D42" s="1370"/>
      <c r="E42" s="1371"/>
      <c r="F42" s="1371"/>
      <c r="G42" s="1372"/>
      <c r="H42" s="1373"/>
      <c r="I42" s="1373"/>
      <c r="J42" s="1374"/>
      <c r="K42" s="1371"/>
      <c r="L42" s="1371"/>
      <c r="M42" s="1372"/>
      <c r="N42" s="1373"/>
      <c r="O42" s="1373"/>
      <c r="P42" s="1374"/>
      <c r="Q42" s="1375"/>
      <c r="R42" s="1362"/>
      <c r="S42" s="1362"/>
      <c r="T42" s="1362"/>
      <c r="U42" s="1362"/>
      <c r="V42" s="1362"/>
      <c r="W42" s="1362"/>
      <c r="X42" s="1362"/>
      <c r="Y42" s="1362"/>
      <c r="Z42" s="1362"/>
      <c r="AA42" s="1362"/>
    </row>
    <row r="43" spans="1:27">
      <c r="A43" s="1362"/>
      <c r="B43" s="1368" t="s">
        <v>798</v>
      </c>
      <c r="C43" s="1375"/>
      <c r="D43" s="1376"/>
      <c r="E43" s="2781">
        <v>0</v>
      </c>
      <c r="F43" s="2781"/>
      <c r="G43" s="2781"/>
      <c r="H43" s="2781">
        <f>((E43+E41)/2)*(16.25/2)</f>
        <v>0</v>
      </c>
      <c r="I43" s="2781"/>
      <c r="J43" s="2781"/>
      <c r="K43" s="2781">
        <v>0</v>
      </c>
      <c r="L43" s="2781"/>
      <c r="M43" s="2781"/>
      <c r="N43" s="2781">
        <f>((K43+K41)/2)*(16.25/2)</f>
        <v>0</v>
      </c>
      <c r="O43" s="2781"/>
      <c r="P43" s="2781"/>
      <c r="Q43" s="1375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2"/>
    </row>
    <row r="44" spans="1:27">
      <c r="A44" s="1362"/>
      <c r="B44" s="1369"/>
      <c r="C44" s="1364"/>
      <c r="D44" s="1370"/>
      <c r="E44" s="1371"/>
      <c r="F44" s="1371"/>
      <c r="G44" s="1372"/>
      <c r="H44" s="1373"/>
      <c r="I44" s="1373"/>
      <c r="J44" s="1374"/>
      <c r="K44" s="1371"/>
      <c r="L44" s="1371"/>
      <c r="M44" s="1372"/>
      <c r="N44" s="1373"/>
      <c r="O44" s="1373"/>
      <c r="P44" s="1374"/>
      <c r="Q44" s="1375"/>
      <c r="R44" s="1362"/>
      <c r="S44" s="1362"/>
      <c r="T44" s="1362"/>
      <c r="U44" s="1362"/>
      <c r="V44" s="1362"/>
      <c r="W44" s="1362"/>
      <c r="X44" s="1362"/>
      <c r="Y44" s="1362"/>
      <c r="Z44" s="1362"/>
      <c r="AA44" s="1362"/>
    </row>
    <row r="45" spans="1:27">
      <c r="A45" s="1362"/>
      <c r="B45" s="1368" t="s">
        <v>799</v>
      </c>
      <c r="C45" s="1375"/>
      <c r="D45" s="1376"/>
      <c r="E45" s="2781">
        <v>5.22</v>
      </c>
      <c r="F45" s="2781"/>
      <c r="G45" s="2781"/>
      <c r="H45" s="2781">
        <f>((E45+E43)/2)*20</f>
        <v>52.199999999999996</v>
      </c>
      <c r="I45" s="2781"/>
      <c r="J45" s="2781"/>
      <c r="K45" s="2781">
        <v>15.16</v>
      </c>
      <c r="L45" s="2781"/>
      <c r="M45" s="2781"/>
      <c r="N45" s="2781">
        <f>((K45+K43)/2)*20</f>
        <v>151.6</v>
      </c>
      <c r="O45" s="2781"/>
      <c r="P45" s="2781"/>
      <c r="Q45" s="1375"/>
      <c r="R45" s="1362"/>
      <c r="S45" s="1362"/>
      <c r="T45" s="1362"/>
      <c r="U45" s="1362"/>
      <c r="V45" s="1362"/>
      <c r="W45" s="1362"/>
      <c r="X45" s="1362"/>
      <c r="Y45" s="1362"/>
      <c r="Z45" s="1362"/>
      <c r="AA45" s="1362"/>
    </row>
    <row r="46" spans="1:27">
      <c r="A46" s="1362"/>
      <c r="B46" s="1369"/>
      <c r="C46" s="1364"/>
      <c r="D46" s="1370"/>
      <c r="E46" s="1371"/>
      <c r="F46" s="1371"/>
      <c r="G46" s="1372"/>
      <c r="H46" s="1373"/>
      <c r="I46" s="1373"/>
      <c r="J46" s="1374"/>
      <c r="K46" s="1371"/>
      <c r="L46" s="1371"/>
      <c r="M46" s="1372"/>
      <c r="N46" s="1373"/>
      <c r="O46" s="1373"/>
      <c r="P46" s="1374"/>
      <c r="Q46" s="1375"/>
      <c r="R46" s="1362"/>
      <c r="S46" s="1362"/>
      <c r="T46" s="1362"/>
      <c r="U46" s="1362"/>
      <c r="V46" s="1362"/>
      <c r="W46" s="1362"/>
      <c r="X46" s="1362"/>
      <c r="Y46" s="1362"/>
      <c r="Z46" s="1362"/>
      <c r="AA46" s="1362"/>
    </row>
    <row r="47" spans="1:27">
      <c r="A47" s="1362"/>
      <c r="B47" s="1368" t="s">
        <v>800</v>
      </c>
      <c r="C47" s="1375"/>
      <c r="D47" s="1376"/>
      <c r="E47" s="2781">
        <v>27.36</v>
      </c>
      <c r="F47" s="2781"/>
      <c r="G47" s="2781"/>
      <c r="H47" s="2781">
        <f>((E47+E45)/2)*20</f>
        <v>325.79999999999995</v>
      </c>
      <c r="I47" s="2781"/>
      <c r="J47" s="2781"/>
      <c r="K47" s="2781">
        <v>7.67</v>
      </c>
      <c r="L47" s="2781"/>
      <c r="M47" s="2781"/>
      <c r="N47" s="2781">
        <f>((K47+K45)/2)*20</f>
        <v>228.29999999999998</v>
      </c>
      <c r="O47" s="2781"/>
      <c r="P47" s="2781"/>
      <c r="Q47" s="1375"/>
      <c r="R47" s="1362"/>
      <c r="S47" s="1362"/>
      <c r="T47" s="1362"/>
      <c r="U47" s="1362"/>
      <c r="V47" s="1362"/>
      <c r="W47" s="1362"/>
      <c r="X47" s="1362"/>
      <c r="Y47" s="1362"/>
      <c r="Z47" s="1362"/>
      <c r="AA47" s="1362"/>
    </row>
    <row r="48" spans="1:27">
      <c r="A48" s="1362"/>
      <c r="B48" s="1369"/>
      <c r="C48" s="1364"/>
      <c r="D48" s="1370"/>
      <c r="E48" s="1371"/>
      <c r="F48" s="1371"/>
      <c r="G48" s="1372"/>
      <c r="H48" s="1373"/>
      <c r="I48" s="1373"/>
      <c r="J48" s="1374"/>
      <c r="K48" s="1371"/>
      <c r="L48" s="1371"/>
      <c r="M48" s="1372"/>
      <c r="N48" s="1373"/>
      <c r="O48" s="1373"/>
      <c r="P48" s="1374"/>
      <c r="Q48" s="1375"/>
      <c r="R48" s="1362"/>
      <c r="S48" s="1362"/>
      <c r="T48" s="1362"/>
      <c r="U48" s="1362"/>
      <c r="V48" s="1362"/>
      <c r="W48" s="1362"/>
      <c r="X48" s="1362"/>
      <c r="Y48" s="1362"/>
      <c r="Z48" s="1362"/>
      <c r="AA48" s="1362"/>
    </row>
    <row r="49" spans="1:27">
      <c r="A49" s="1362"/>
      <c r="B49" s="1368" t="s">
        <v>801</v>
      </c>
      <c r="C49" s="1375"/>
      <c r="D49" s="1376"/>
      <c r="E49" s="2781">
        <v>21.31</v>
      </c>
      <c r="F49" s="2781"/>
      <c r="G49" s="2781"/>
      <c r="H49" s="2781">
        <f>((E49+E47)/2)*20</f>
        <v>486.70000000000005</v>
      </c>
      <c r="I49" s="2781"/>
      <c r="J49" s="2781"/>
      <c r="K49" s="2781">
        <v>20.63</v>
      </c>
      <c r="L49" s="2781"/>
      <c r="M49" s="2781"/>
      <c r="N49" s="2781">
        <f>((K49+K47)/2)*20</f>
        <v>283</v>
      </c>
      <c r="O49" s="2781"/>
      <c r="P49" s="2781"/>
      <c r="Q49" s="1375"/>
      <c r="R49" s="1362"/>
      <c r="S49" s="1362"/>
      <c r="T49" s="1362"/>
      <c r="U49" s="1362"/>
      <c r="V49" s="1362"/>
      <c r="W49" s="1362"/>
      <c r="X49" s="1362"/>
      <c r="Y49" s="1362"/>
      <c r="Z49" s="1362"/>
      <c r="AA49" s="1362"/>
    </row>
    <row r="50" spans="1:27">
      <c r="A50" s="1362"/>
      <c r="B50" s="1369"/>
      <c r="C50" s="1364"/>
      <c r="D50" s="1370"/>
      <c r="E50" s="1371"/>
      <c r="F50" s="1371"/>
      <c r="G50" s="1372"/>
      <c r="H50" s="1373"/>
      <c r="I50" s="1373"/>
      <c r="J50" s="1374"/>
      <c r="K50" s="1371"/>
      <c r="L50" s="1371"/>
      <c r="M50" s="1372"/>
      <c r="N50" s="1373"/>
      <c r="O50" s="1373"/>
      <c r="P50" s="1374"/>
      <c r="Q50" s="1375"/>
      <c r="R50" s="1362"/>
      <c r="S50" s="1362"/>
      <c r="T50" s="1362"/>
      <c r="U50" s="1362"/>
      <c r="V50" s="1362"/>
      <c r="W50" s="1362"/>
      <c r="X50" s="1362"/>
      <c r="Y50" s="1362"/>
      <c r="Z50" s="1362"/>
      <c r="AA50" s="1362"/>
    </row>
    <row r="51" spans="1:27">
      <c r="A51" s="1362"/>
      <c r="B51" s="1368" t="s">
        <v>802</v>
      </c>
      <c r="C51" s="1375"/>
      <c r="D51" s="1376"/>
      <c r="E51" s="2781">
        <v>9.69</v>
      </c>
      <c r="F51" s="2781"/>
      <c r="G51" s="2781"/>
      <c r="H51" s="2781">
        <f>((E51+E49)/2)*20</f>
        <v>310</v>
      </c>
      <c r="I51" s="2781"/>
      <c r="J51" s="2781"/>
      <c r="K51" s="2781">
        <v>19.920000000000002</v>
      </c>
      <c r="L51" s="2781"/>
      <c r="M51" s="2781"/>
      <c r="N51" s="2781">
        <f>((K51+K49)/2)*20</f>
        <v>405.5</v>
      </c>
      <c r="O51" s="2781"/>
      <c r="P51" s="2781"/>
      <c r="Q51" s="1375"/>
      <c r="R51" s="1362"/>
      <c r="S51" s="1362"/>
      <c r="T51" s="1362"/>
      <c r="U51" s="1362"/>
      <c r="V51" s="1362"/>
      <c r="W51" s="1362"/>
      <c r="X51" s="1362"/>
      <c r="Y51" s="1362"/>
      <c r="Z51" s="1362"/>
      <c r="AA51" s="1362"/>
    </row>
    <row r="52" spans="1:27">
      <c r="A52" s="1362"/>
      <c r="B52" s="1369"/>
      <c r="C52" s="1364"/>
      <c r="D52" s="1370"/>
      <c r="E52" s="1371"/>
      <c r="F52" s="1371"/>
      <c r="G52" s="1372"/>
      <c r="H52" s="1373"/>
      <c r="I52" s="1373"/>
      <c r="J52" s="1374"/>
      <c r="K52" s="1371"/>
      <c r="L52" s="1371"/>
      <c r="M52" s="1372"/>
      <c r="N52" s="1373"/>
      <c r="O52" s="1373"/>
      <c r="P52" s="1374"/>
      <c r="Q52" s="1375"/>
      <c r="R52" s="1362"/>
      <c r="S52" s="1362"/>
      <c r="T52" s="1362"/>
      <c r="U52" s="1362"/>
      <c r="V52" s="1362"/>
      <c r="W52" s="1362"/>
      <c r="X52" s="1362"/>
      <c r="Y52" s="1362"/>
      <c r="Z52" s="1362"/>
      <c r="AA52" s="1362"/>
    </row>
    <row r="53" spans="1:27">
      <c r="A53" s="1362"/>
      <c r="B53" s="1368" t="s">
        <v>803</v>
      </c>
      <c r="C53" s="1375"/>
      <c r="D53" s="1376"/>
      <c r="E53" s="2781">
        <v>5.48</v>
      </c>
      <c r="F53" s="2781"/>
      <c r="G53" s="2781"/>
      <c r="H53" s="2781">
        <f>((E53+E51)/2)*20</f>
        <v>151.69999999999999</v>
      </c>
      <c r="I53" s="2781"/>
      <c r="J53" s="2781"/>
      <c r="K53" s="2781">
        <v>20.37</v>
      </c>
      <c r="L53" s="2781"/>
      <c r="M53" s="2781"/>
      <c r="N53" s="2781">
        <f>((K53+K51)/2)*20</f>
        <v>402.90000000000009</v>
      </c>
      <c r="O53" s="2781"/>
      <c r="P53" s="2781"/>
      <c r="Q53" s="1375"/>
      <c r="R53" s="1362"/>
      <c r="S53" s="1362"/>
      <c r="T53" s="1362"/>
      <c r="U53" s="1362"/>
      <c r="V53" s="1362"/>
      <c r="W53" s="1362"/>
      <c r="X53" s="1362"/>
      <c r="Y53" s="1362"/>
      <c r="Z53" s="1362"/>
      <c r="AA53" s="1362"/>
    </row>
    <row r="54" spans="1:27">
      <c r="A54" s="1362"/>
      <c r="B54" s="1369"/>
      <c r="C54" s="1364"/>
      <c r="D54" s="1370"/>
      <c r="E54" s="1371"/>
      <c r="F54" s="1371"/>
      <c r="G54" s="1372"/>
      <c r="H54" s="1373"/>
      <c r="I54" s="1373"/>
      <c r="J54" s="1374"/>
      <c r="K54" s="1371"/>
      <c r="L54" s="1371"/>
      <c r="M54" s="1372"/>
      <c r="N54" s="1373"/>
      <c r="O54" s="1373"/>
      <c r="P54" s="1374"/>
      <c r="Q54" s="1375"/>
      <c r="R54" s="1362"/>
      <c r="S54" s="1362"/>
      <c r="T54" s="1362"/>
      <c r="U54" s="1362"/>
      <c r="V54" s="1362"/>
      <c r="W54" s="1362"/>
      <c r="X54" s="1362"/>
      <c r="Y54" s="1362"/>
      <c r="Z54" s="1362"/>
      <c r="AA54" s="1362"/>
    </row>
    <row r="55" spans="1:27">
      <c r="A55" s="1362"/>
      <c r="B55" s="1368" t="s">
        <v>804</v>
      </c>
      <c r="C55" s="1375"/>
      <c r="D55" s="1376"/>
      <c r="E55" s="2781">
        <v>12.12</v>
      </c>
      <c r="F55" s="2781"/>
      <c r="G55" s="2781"/>
      <c r="H55" s="2781">
        <f>((E55+E53)/2)*20</f>
        <v>176</v>
      </c>
      <c r="I55" s="2781"/>
      <c r="J55" s="2781"/>
      <c r="K55" s="2781">
        <v>12</v>
      </c>
      <c r="L55" s="2781"/>
      <c r="M55" s="2781"/>
      <c r="N55" s="2781">
        <f>((K55+K53)/2)*20</f>
        <v>323.70000000000005</v>
      </c>
      <c r="O55" s="2781"/>
      <c r="P55" s="2781"/>
      <c r="Q55" s="1375"/>
      <c r="R55" s="1362"/>
      <c r="S55" s="1362"/>
      <c r="T55" s="1362"/>
      <c r="U55" s="1362"/>
      <c r="V55" s="1362"/>
      <c r="W55" s="1362"/>
      <c r="X55" s="1362"/>
      <c r="Y55" s="1362"/>
      <c r="Z55" s="1362"/>
      <c r="AA55" s="1362"/>
    </row>
    <row r="56" spans="1:27">
      <c r="A56" s="1362"/>
      <c r="B56" s="1369"/>
      <c r="C56" s="1364"/>
      <c r="D56" s="1370"/>
      <c r="E56" s="1371"/>
      <c r="F56" s="1371"/>
      <c r="G56" s="1372"/>
      <c r="H56" s="1373"/>
      <c r="I56" s="1373"/>
      <c r="J56" s="1374"/>
      <c r="K56" s="1371"/>
      <c r="L56" s="1371"/>
      <c r="M56" s="1372"/>
      <c r="N56" s="1373"/>
      <c r="O56" s="1373"/>
      <c r="P56" s="1374"/>
      <c r="Q56" s="1375"/>
      <c r="R56" s="1362"/>
      <c r="S56" s="1362"/>
      <c r="T56" s="1362"/>
      <c r="U56" s="1362"/>
      <c r="V56" s="1362"/>
      <c r="W56" s="1362"/>
      <c r="X56" s="1362"/>
      <c r="Y56" s="1362"/>
      <c r="Z56" s="1362"/>
      <c r="AA56" s="1362"/>
    </row>
    <row r="57" spans="1:27">
      <c r="A57" s="1362"/>
      <c r="B57" s="1368" t="s">
        <v>805</v>
      </c>
      <c r="C57" s="1375"/>
      <c r="D57" s="1376"/>
      <c r="E57" s="2781">
        <v>23.29</v>
      </c>
      <c r="F57" s="2781"/>
      <c r="G57" s="2781"/>
      <c r="H57" s="2781">
        <f>((E57+E55)/2)*20</f>
        <v>354.09999999999997</v>
      </c>
      <c r="I57" s="2781"/>
      <c r="J57" s="2781"/>
      <c r="K57" s="2781">
        <v>9.92</v>
      </c>
      <c r="L57" s="2781"/>
      <c r="M57" s="2781"/>
      <c r="N57" s="2781">
        <f>((K57+K55)/2)*20</f>
        <v>219.20000000000002</v>
      </c>
      <c r="O57" s="2781"/>
      <c r="P57" s="2781"/>
      <c r="Q57" s="1375"/>
      <c r="R57" s="1362"/>
      <c r="S57" s="1362"/>
      <c r="T57" s="1362"/>
      <c r="U57" s="1362"/>
      <c r="V57" s="1362"/>
      <c r="W57" s="1362"/>
      <c r="X57" s="1362"/>
      <c r="Y57" s="1362"/>
      <c r="Z57" s="1362"/>
      <c r="AA57" s="1362"/>
    </row>
    <row r="58" spans="1:27">
      <c r="A58" s="1362"/>
      <c r="B58" s="1369"/>
      <c r="C58" s="1364"/>
      <c r="D58" s="1370"/>
      <c r="E58" s="1371"/>
      <c r="F58" s="1371"/>
      <c r="G58" s="1372"/>
      <c r="H58" s="1373"/>
      <c r="I58" s="1373"/>
      <c r="J58" s="1374"/>
      <c r="K58" s="1371"/>
      <c r="L58" s="1371"/>
      <c r="M58" s="1372"/>
      <c r="N58" s="1373"/>
      <c r="O58" s="1373"/>
      <c r="P58" s="1374"/>
      <c r="Q58" s="1375"/>
      <c r="R58" s="1362"/>
      <c r="S58" s="1362"/>
      <c r="T58" s="1362"/>
      <c r="U58" s="1362"/>
      <c r="V58" s="1362"/>
      <c r="W58" s="1362"/>
      <c r="X58" s="1362"/>
      <c r="Y58" s="1362"/>
      <c r="Z58" s="1362"/>
      <c r="AA58" s="1362"/>
    </row>
    <row r="59" spans="1:27">
      <c r="A59" s="1362"/>
      <c r="B59" s="1368" t="s">
        <v>806</v>
      </c>
      <c r="C59" s="1375"/>
      <c r="D59" s="1376"/>
      <c r="E59" s="2781">
        <v>21.35</v>
      </c>
      <c r="F59" s="2781"/>
      <c r="G59" s="2781"/>
      <c r="H59" s="2781">
        <f>((E59+E57)/2)*20</f>
        <v>446.4</v>
      </c>
      <c r="I59" s="2781"/>
      <c r="J59" s="2781"/>
      <c r="K59" s="2781">
        <v>8.43</v>
      </c>
      <c r="L59" s="2781"/>
      <c r="M59" s="2781"/>
      <c r="N59" s="2781">
        <f>((K59+K57)/2)*20</f>
        <v>183.5</v>
      </c>
      <c r="O59" s="2781"/>
      <c r="P59" s="2781"/>
      <c r="Q59" s="1375"/>
      <c r="R59" s="1362"/>
      <c r="S59" s="1362"/>
      <c r="T59" s="1362"/>
      <c r="U59" s="1362"/>
      <c r="V59" s="1362"/>
      <c r="W59" s="1362"/>
      <c r="X59" s="1362"/>
      <c r="Y59" s="1362"/>
      <c r="Z59" s="1362"/>
      <c r="AA59" s="1362"/>
    </row>
    <row r="60" spans="1:27">
      <c r="A60" s="1362"/>
      <c r="B60" s="1369"/>
      <c r="C60" s="1364"/>
      <c r="D60" s="1370"/>
      <c r="E60" s="1371"/>
      <c r="F60" s="1371"/>
      <c r="G60" s="1372"/>
      <c r="H60" s="1373"/>
      <c r="I60" s="1373"/>
      <c r="J60" s="1374"/>
      <c r="K60" s="1371"/>
      <c r="L60" s="1371"/>
      <c r="M60" s="1372"/>
      <c r="N60" s="1373"/>
      <c r="O60" s="1373"/>
      <c r="P60" s="1374"/>
      <c r="Q60" s="1375"/>
      <c r="R60" s="1362"/>
      <c r="S60" s="1362"/>
      <c r="T60" s="1362"/>
      <c r="U60" s="1362"/>
      <c r="V60" s="1362"/>
      <c r="W60" s="1362"/>
      <c r="X60" s="1362"/>
      <c r="Y60" s="1362"/>
      <c r="Z60" s="1362"/>
      <c r="AA60" s="1362"/>
    </row>
    <row r="61" spans="1:27">
      <c r="A61" s="1362"/>
      <c r="B61" s="1368" t="s">
        <v>807</v>
      </c>
      <c r="C61" s="1375"/>
      <c r="D61" s="1376"/>
      <c r="E61" s="2781">
        <v>43.34</v>
      </c>
      <c r="F61" s="2781"/>
      <c r="G61" s="2781"/>
      <c r="H61" s="2781">
        <f>((E61+E59)/2)*20</f>
        <v>646.9</v>
      </c>
      <c r="I61" s="2781"/>
      <c r="J61" s="2781"/>
      <c r="K61" s="2781">
        <v>7.84</v>
      </c>
      <c r="L61" s="2781"/>
      <c r="M61" s="2781"/>
      <c r="N61" s="2781">
        <f>((K61+K59)/2)*20</f>
        <v>162.69999999999999</v>
      </c>
      <c r="O61" s="2781"/>
      <c r="P61" s="2781"/>
      <c r="Q61" s="1375"/>
      <c r="R61" s="1362"/>
      <c r="S61" s="1362"/>
      <c r="T61" s="1362"/>
      <c r="U61" s="1362"/>
      <c r="V61" s="1362"/>
      <c r="W61" s="1362"/>
      <c r="X61" s="1362"/>
      <c r="Y61" s="1362"/>
      <c r="Z61" s="1362"/>
      <c r="AA61" s="1362"/>
    </row>
    <row r="62" spans="1:27">
      <c r="A62" s="1362"/>
      <c r="B62" s="1369"/>
      <c r="C62" s="1364"/>
      <c r="D62" s="1370"/>
      <c r="E62" s="1371"/>
      <c r="F62" s="1371"/>
      <c r="G62" s="1372"/>
      <c r="H62" s="1373"/>
      <c r="I62" s="1373"/>
      <c r="J62" s="1374"/>
      <c r="K62" s="1371"/>
      <c r="L62" s="1371"/>
      <c r="M62" s="1372"/>
      <c r="N62" s="1373"/>
      <c r="O62" s="1373"/>
      <c r="P62" s="1374"/>
      <c r="Q62" s="1375"/>
      <c r="R62" s="1362"/>
      <c r="S62" s="1362"/>
      <c r="T62" s="1362"/>
      <c r="U62" s="1362"/>
      <c r="V62" s="1362"/>
      <c r="W62" s="1362"/>
      <c r="X62" s="1362"/>
      <c r="Y62" s="1362"/>
      <c r="Z62" s="1362"/>
      <c r="AA62" s="1362"/>
    </row>
    <row r="63" spans="1:27">
      <c r="A63" s="1362"/>
      <c r="B63" s="1368" t="s">
        <v>808</v>
      </c>
      <c r="C63" s="1375"/>
      <c r="D63" s="1376"/>
      <c r="E63" s="2781">
        <v>42.04</v>
      </c>
      <c r="F63" s="2781"/>
      <c r="G63" s="2781"/>
      <c r="H63" s="2781">
        <f>((E63+E61)/2)*20</f>
        <v>853.8</v>
      </c>
      <c r="I63" s="2781"/>
      <c r="J63" s="2781"/>
      <c r="K63" s="2781">
        <v>7.86</v>
      </c>
      <c r="L63" s="2781"/>
      <c r="M63" s="2781"/>
      <c r="N63" s="2781">
        <f>((K63+K61)/2)*20</f>
        <v>157</v>
      </c>
      <c r="O63" s="2781"/>
      <c r="P63" s="2781"/>
      <c r="Q63" s="1375"/>
      <c r="R63" s="1362"/>
      <c r="S63" s="1362"/>
      <c r="T63" s="1362"/>
      <c r="U63" s="1362"/>
      <c r="V63" s="1362"/>
      <c r="W63" s="1362"/>
      <c r="X63" s="1362"/>
      <c r="Y63" s="1362"/>
      <c r="Z63" s="1362"/>
      <c r="AA63" s="1362"/>
    </row>
    <row r="64" spans="1:27">
      <c r="A64" s="1362"/>
      <c r="B64" s="1369"/>
      <c r="C64" s="1364"/>
      <c r="D64" s="1370"/>
      <c r="E64" s="1371"/>
      <c r="F64" s="1371"/>
      <c r="G64" s="1372"/>
      <c r="H64" s="1373"/>
      <c r="I64" s="1373"/>
      <c r="J64" s="1374"/>
      <c r="K64" s="1371"/>
      <c r="L64" s="1371"/>
      <c r="M64" s="1372"/>
      <c r="N64" s="1373"/>
      <c r="O64" s="1373"/>
      <c r="P64" s="1374"/>
      <c r="Q64" s="1375"/>
      <c r="R64" s="1362"/>
      <c r="S64" s="1362"/>
      <c r="T64" s="1362"/>
      <c r="U64" s="1362"/>
      <c r="V64" s="1362"/>
      <c r="W64" s="1362"/>
      <c r="X64" s="1362"/>
      <c r="Y64" s="1362"/>
      <c r="Z64" s="1362"/>
      <c r="AA64" s="1362"/>
    </row>
    <row r="65" spans="1:27">
      <c r="A65" s="1362"/>
      <c r="B65" s="1368" t="s">
        <v>809</v>
      </c>
      <c r="C65" s="1375"/>
      <c r="D65" s="1376"/>
      <c r="E65" s="2781">
        <v>28.61</v>
      </c>
      <c r="F65" s="2781"/>
      <c r="G65" s="2781"/>
      <c r="H65" s="2781">
        <f>((E65+E63)/2)*20</f>
        <v>706.5</v>
      </c>
      <c r="I65" s="2781"/>
      <c r="J65" s="2781"/>
      <c r="K65" s="2781">
        <v>5.12</v>
      </c>
      <c r="L65" s="2781"/>
      <c r="M65" s="2781"/>
      <c r="N65" s="2781">
        <f>((K65+K63)/2)*20</f>
        <v>129.80000000000001</v>
      </c>
      <c r="O65" s="2781"/>
      <c r="P65" s="2781"/>
      <c r="Q65" s="1375"/>
      <c r="R65" s="1362"/>
      <c r="S65" s="1362"/>
      <c r="T65" s="1362"/>
      <c r="U65" s="1362"/>
      <c r="V65" s="1362"/>
      <c r="W65" s="1362"/>
      <c r="X65" s="1362"/>
      <c r="Y65" s="1362"/>
      <c r="Z65" s="1362"/>
      <c r="AA65" s="1362"/>
    </row>
    <row r="66" spans="1:27">
      <c r="A66" s="1362"/>
      <c r="B66" s="1369"/>
      <c r="C66" s="1364"/>
      <c r="D66" s="1370"/>
      <c r="E66" s="1371"/>
      <c r="F66" s="1371"/>
      <c r="G66" s="1372"/>
      <c r="H66" s="1373"/>
      <c r="I66" s="1373"/>
      <c r="J66" s="1374"/>
      <c r="K66" s="1371"/>
      <c r="L66" s="1371"/>
      <c r="M66" s="1372"/>
      <c r="N66" s="1373"/>
      <c r="O66" s="1373"/>
      <c r="P66" s="1374"/>
      <c r="Q66" s="1375"/>
      <c r="R66" s="1362"/>
      <c r="S66" s="1362"/>
      <c r="T66" s="1362"/>
      <c r="U66" s="1362"/>
      <c r="V66" s="1362"/>
      <c r="W66" s="1362"/>
      <c r="X66" s="1362"/>
      <c r="Y66" s="1362"/>
      <c r="Z66" s="1362"/>
      <c r="AA66" s="1362"/>
    </row>
    <row r="67" spans="1:27">
      <c r="A67" s="1362"/>
      <c r="B67" s="1368" t="s">
        <v>810</v>
      </c>
      <c r="C67" s="1375"/>
      <c r="D67" s="1376"/>
      <c r="E67" s="2781">
        <v>15.63</v>
      </c>
      <c r="F67" s="2781"/>
      <c r="G67" s="2781"/>
      <c r="H67" s="2781">
        <f>((E67+E65)/2)*20</f>
        <v>442.40000000000003</v>
      </c>
      <c r="I67" s="2781"/>
      <c r="J67" s="2781"/>
      <c r="K67" s="2781">
        <v>1.45</v>
      </c>
      <c r="L67" s="2781"/>
      <c r="M67" s="2781"/>
      <c r="N67" s="2781">
        <f>((K67+K65)/2)*20</f>
        <v>65.7</v>
      </c>
      <c r="O67" s="2781"/>
      <c r="P67" s="2781"/>
      <c r="Q67" s="1375"/>
      <c r="R67" s="1362"/>
      <c r="S67" s="1362"/>
      <c r="T67" s="1362"/>
      <c r="U67" s="1362"/>
      <c r="V67" s="1362"/>
      <c r="W67" s="1362"/>
      <c r="X67" s="1362"/>
      <c r="Y67" s="1362"/>
      <c r="Z67" s="1362"/>
      <c r="AA67" s="1362"/>
    </row>
    <row r="68" spans="1:27">
      <c r="A68" s="1362"/>
      <c r="B68" s="1369"/>
      <c r="C68" s="1364"/>
      <c r="D68" s="1370"/>
      <c r="E68" s="1371"/>
      <c r="F68" s="1371"/>
      <c r="G68" s="1372"/>
      <c r="H68" s="1373"/>
      <c r="I68" s="1373"/>
      <c r="J68" s="1374"/>
      <c r="K68" s="1371"/>
      <c r="L68" s="1371"/>
      <c r="M68" s="1372"/>
      <c r="N68" s="1373"/>
      <c r="O68" s="1373"/>
      <c r="P68" s="1374"/>
      <c r="Q68" s="1375"/>
      <c r="R68" s="1362"/>
      <c r="S68" s="1362"/>
      <c r="T68" s="1362"/>
      <c r="U68" s="1362"/>
      <c r="V68" s="1362"/>
      <c r="W68" s="1362"/>
      <c r="X68" s="1362"/>
      <c r="Y68" s="1362"/>
      <c r="Z68" s="1362"/>
      <c r="AA68" s="1362"/>
    </row>
    <row r="69" spans="1:27">
      <c r="A69" s="1362"/>
      <c r="B69" s="1368" t="s">
        <v>811</v>
      </c>
      <c r="C69" s="1375"/>
      <c r="D69" s="1376"/>
      <c r="E69" s="2781">
        <v>31.45</v>
      </c>
      <c r="F69" s="2781"/>
      <c r="G69" s="2781"/>
      <c r="H69" s="2781">
        <f>((E69+E67)/2)*20</f>
        <v>470.79999999999995</v>
      </c>
      <c r="I69" s="2781"/>
      <c r="J69" s="2781"/>
      <c r="K69" s="2781">
        <v>4.29</v>
      </c>
      <c r="L69" s="2781"/>
      <c r="M69" s="2781"/>
      <c r="N69" s="2781">
        <f>((K69+K67)/2)*20</f>
        <v>57.400000000000006</v>
      </c>
      <c r="O69" s="2781"/>
      <c r="P69" s="2781"/>
      <c r="Q69" s="1375"/>
      <c r="R69" s="1362"/>
      <c r="S69" s="1362"/>
      <c r="T69" s="1362"/>
      <c r="U69" s="1362"/>
      <c r="V69" s="1362"/>
      <c r="W69" s="1362"/>
      <c r="X69" s="1362"/>
      <c r="Y69" s="1362"/>
      <c r="Z69" s="1362"/>
      <c r="AA69" s="1362"/>
    </row>
    <row r="70" spans="1:27">
      <c r="A70" s="1362"/>
      <c r="B70" s="1369"/>
      <c r="C70" s="1364"/>
      <c r="D70" s="1370"/>
      <c r="E70" s="1371"/>
      <c r="F70" s="1371"/>
      <c r="G70" s="1372"/>
      <c r="H70" s="1373"/>
      <c r="I70" s="1373"/>
      <c r="J70" s="1374"/>
      <c r="K70" s="1371"/>
      <c r="L70" s="1371"/>
      <c r="M70" s="1372"/>
      <c r="N70" s="1373"/>
      <c r="O70" s="1373"/>
      <c r="P70" s="1374"/>
      <c r="Q70" s="1375"/>
      <c r="R70" s="1362"/>
      <c r="S70" s="1362"/>
      <c r="T70" s="1362"/>
      <c r="U70" s="1362"/>
      <c r="V70" s="1362"/>
      <c r="W70" s="1362"/>
      <c r="X70" s="1362"/>
      <c r="Y70" s="1362"/>
      <c r="Z70" s="1362"/>
      <c r="AA70" s="1362"/>
    </row>
    <row r="71" spans="1:27">
      <c r="A71" s="1362"/>
      <c r="B71" s="1368" t="s">
        <v>812</v>
      </c>
      <c r="C71" s="1375"/>
      <c r="D71" s="1376"/>
      <c r="E71" s="2781">
        <v>0</v>
      </c>
      <c r="F71" s="2781"/>
      <c r="G71" s="2781"/>
      <c r="H71" s="2781">
        <f>((E71+E69)/2)*20</f>
        <v>314.5</v>
      </c>
      <c r="I71" s="2781"/>
      <c r="J71" s="2781"/>
      <c r="K71" s="2781">
        <v>23.11</v>
      </c>
      <c r="L71" s="2781"/>
      <c r="M71" s="2781"/>
      <c r="N71" s="2781">
        <f>((K71+K69)/2)*20</f>
        <v>274</v>
      </c>
      <c r="O71" s="2781"/>
      <c r="P71" s="2781"/>
      <c r="Q71" s="1375"/>
      <c r="R71" s="1362"/>
      <c r="S71" s="1362"/>
      <c r="T71" s="1362"/>
      <c r="U71" s="1362"/>
      <c r="V71" s="1362"/>
      <c r="W71" s="1362"/>
      <c r="X71" s="1362"/>
      <c r="Y71" s="1362"/>
      <c r="Z71" s="1362"/>
      <c r="AA71" s="1362"/>
    </row>
    <row r="72" spans="1:27">
      <c r="A72" s="1362"/>
      <c r="B72" s="1369"/>
      <c r="C72" s="1364"/>
      <c r="D72" s="1370"/>
      <c r="E72" s="1371"/>
      <c r="F72" s="1371"/>
      <c r="G72" s="1372"/>
      <c r="H72" s="1373"/>
      <c r="I72" s="1373"/>
      <c r="J72" s="1374"/>
      <c r="K72" s="1371"/>
      <c r="L72" s="1371"/>
      <c r="M72" s="1372"/>
      <c r="N72" s="1373"/>
      <c r="O72" s="1373"/>
      <c r="P72" s="1374"/>
      <c r="Q72" s="1375"/>
      <c r="R72" s="1362"/>
      <c r="S72" s="1362"/>
      <c r="T72" s="1362"/>
      <c r="U72" s="1362"/>
      <c r="V72" s="1362"/>
      <c r="W72" s="1362"/>
      <c r="X72" s="1362"/>
      <c r="Y72" s="1362"/>
      <c r="Z72" s="1362"/>
      <c r="AA72" s="1362"/>
    </row>
    <row r="73" spans="1:27">
      <c r="A73" s="1362"/>
      <c r="B73" s="1368" t="s">
        <v>813</v>
      </c>
      <c r="C73" s="1375"/>
      <c r="D73" s="1376"/>
      <c r="E73" s="2781">
        <v>16.07</v>
      </c>
      <c r="F73" s="2781"/>
      <c r="G73" s="2781"/>
      <c r="H73" s="2781">
        <f>((E73+E71)/2)*20</f>
        <v>160.69999999999999</v>
      </c>
      <c r="I73" s="2781"/>
      <c r="J73" s="2781"/>
      <c r="K73" s="2781">
        <v>17.920000000000002</v>
      </c>
      <c r="L73" s="2781"/>
      <c r="M73" s="2781"/>
      <c r="N73" s="2781">
        <f>((K73+K71)/2)*20</f>
        <v>410.3</v>
      </c>
      <c r="O73" s="2781"/>
      <c r="P73" s="2781"/>
      <c r="Q73" s="1375"/>
      <c r="R73" s="1362"/>
      <c r="S73" s="1362"/>
      <c r="T73" s="1362"/>
      <c r="U73" s="1362"/>
      <c r="V73" s="1362"/>
      <c r="W73" s="1362"/>
      <c r="X73" s="1362"/>
      <c r="Y73" s="1362"/>
      <c r="Z73" s="1362"/>
      <c r="AA73" s="1362"/>
    </row>
    <row r="74" spans="1:27">
      <c r="A74" s="1362"/>
      <c r="B74" s="1369"/>
      <c r="C74" s="1364"/>
      <c r="D74" s="1370"/>
      <c r="E74" s="1371"/>
      <c r="F74" s="1371"/>
      <c r="G74" s="1372"/>
      <c r="H74" s="1373"/>
      <c r="I74" s="1373"/>
      <c r="J74" s="1374"/>
      <c r="K74" s="1371"/>
      <c r="L74" s="1371"/>
      <c r="M74" s="1372"/>
      <c r="N74" s="1373"/>
      <c r="O74" s="1373"/>
      <c r="P74" s="1374"/>
      <c r="Q74" s="1375"/>
      <c r="R74" s="1362"/>
      <c r="S74" s="1362"/>
      <c r="T74" s="1362"/>
      <c r="U74" s="1362"/>
      <c r="V74" s="1362"/>
      <c r="W74" s="1362"/>
      <c r="X74" s="1362"/>
      <c r="Y74" s="1362"/>
      <c r="Z74" s="1362"/>
      <c r="AA74" s="1362"/>
    </row>
    <row r="75" spans="1:27">
      <c r="A75" s="1362"/>
      <c r="B75" s="1368" t="s">
        <v>814</v>
      </c>
      <c r="C75" s="1375"/>
      <c r="D75" s="1376"/>
      <c r="E75" s="2781">
        <v>24.89</v>
      </c>
      <c r="F75" s="2781"/>
      <c r="G75" s="2781"/>
      <c r="H75" s="2781">
        <f>((E75+E73)/2)*20</f>
        <v>409.6</v>
      </c>
      <c r="I75" s="2781"/>
      <c r="J75" s="2781"/>
      <c r="K75" s="2781">
        <v>4.54</v>
      </c>
      <c r="L75" s="2781"/>
      <c r="M75" s="2781"/>
      <c r="N75" s="2781">
        <f>((K75+K73)/2)*20</f>
        <v>224.60000000000002</v>
      </c>
      <c r="O75" s="2781"/>
      <c r="P75" s="2781"/>
      <c r="Q75" s="1375"/>
      <c r="R75" s="1362"/>
      <c r="S75" s="1362"/>
      <c r="T75" s="1362"/>
      <c r="U75" s="1362"/>
      <c r="V75" s="1362"/>
      <c r="W75" s="1362"/>
      <c r="X75" s="1362"/>
      <c r="Y75" s="1362"/>
      <c r="Z75" s="1362"/>
      <c r="AA75" s="1362"/>
    </row>
    <row r="76" spans="1:27">
      <c r="A76" s="1362"/>
      <c r="B76" s="1369"/>
      <c r="C76" s="1364"/>
      <c r="D76" s="1370"/>
      <c r="E76" s="1371"/>
      <c r="F76" s="1371"/>
      <c r="G76" s="1372"/>
      <c r="H76" s="1373"/>
      <c r="I76" s="1373"/>
      <c r="J76" s="1374"/>
      <c r="K76" s="1371"/>
      <c r="L76" s="1371"/>
      <c r="M76" s="1372"/>
      <c r="N76" s="1373"/>
      <c r="O76" s="1373"/>
      <c r="P76" s="1374"/>
      <c r="Q76" s="1375"/>
      <c r="R76" s="1362"/>
      <c r="S76" s="1362"/>
      <c r="T76" s="1362"/>
      <c r="U76" s="1362"/>
      <c r="V76" s="1362"/>
      <c r="W76" s="1362"/>
      <c r="X76" s="1362"/>
      <c r="Y76" s="1362"/>
      <c r="Z76" s="1362"/>
      <c r="AA76" s="1362"/>
    </row>
    <row r="77" spans="1:27">
      <c r="A77" s="1362"/>
      <c r="B77" s="1368" t="s">
        <v>815</v>
      </c>
      <c r="C77" s="1375"/>
      <c r="D77" s="1376"/>
      <c r="E77" s="2781">
        <v>16.829999999999998</v>
      </c>
      <c r="F77" s="2781"/>
      <c r="G77" s="2781"/>
      <c r="H77" s="2781">
        <f>((E77+E75)/2)*20</f>
        <v>417.2</v>
      </c>
      <c r="I77" s="2781"/>
      <c r="J77" s="2781"/>
      <c r="K77" s="2781">
        <v>10.14</v>
      </c>
      <c r="L77" s="2781"/>
      <c r="M77" s="2781"/>
      <c r="N77" s="2781">
        <f>((K77+K75)/2)*20</f>
        <v>146.80000000000001</v>
      </c>
      <c r="O77" s="2781"/>
      <c r="P77" s="2781"/>
      <c r="Q77" s="1375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</row>
    <row r="78" spans="1:27">
      <c r="A78" s="1362"/>
      <c r="B78" s="1369"/>
      <c r="C78" s="1364"/>
      <c r="D78" s="1370"/>
      <c r="E78" s="1371"/>
      <c r="F78" s="1371"/>
      <c r="G78" s="1372"/>
      <c r="H78" s="1373"/>
      <c r="I78" s="1373"/>
      <c r="J78" s="1374"/>
      <c r="K78" s="1371"/>
      <c r="L78" s="1371"/>
      <c r="M78" s="1372"/>
      <c r="N78" s="1373"/>
      <c r="O78" s="1373"/>
      <c r="P78" s="1374"/>
      <c r="Q78" s="1375"/>
      <c r="R78" s="1362"/>
      <c r="S78" s="1362"/>
      <c r="T78" s="1362"/>
      <c r="U78" s="1362"/>
      <c r="V78" s="1362"/>
      <c r="W78" s="1362"/>
      <c r="X78" s="1362"/>
      <c r="Y78" s="1362"/>
      <c r="Z78" s="1362"/>
      <c r="AA78" s="1362"/>
    </row>
    <row r="79" spans="1:27">
      <c r="A79" s="1362"/>
      <c r="B79" s="1368" t="s">
        <v>816</v>
      </c>
      <c r="C79" s="1375"/>
      <c r="D79" s="1376"/>
      <c r="E79" s="2781">
        <v>36.64</v>
      </c>
      <c r="F79" s="2781"/>
      <c r="G79" s="2781"/>
      <c r="H79" s="2781">
        <f>((E79+E77)/2)*20</f>
        <v>534.70000000000005</v>
      </c>
      <c r="I79" s="2781"/>
      <c r="J79" s="2781"/>
      <c r="K79" s="2781">
        <v>3.29</v>
      </c>
      <c r="L79" s="2781"/>
      <c r="M79" s="2781"/>
      <c r="N79" s="2781">
        <f>((K79+K77)/2)*20</f>
        <v>134.30000000000001</v>
      </c>
      <c r="O79" s="2781"/>
      <c r="P79" s="2781"/>
      <c r="Q79" s="1375"/>
      <c r="R79" s="1362"/>
      <c r="S79" s="1362"/>
      <c r="T79" s="1362"/>
      <c r="U79" s="1362"/>
      <c r="V79" s="1362"/>
      <c r="W79" s="1362"/>
      <c r="X79" s="1362"/>
      <c r="Y79" s="1362"/>
      <c r="Z79" s="1362"/>
      <c r="AA79" s="1362"/>
    </row>
    <row r="80" spans="1:27">
      <c r="A80" s="1362"/>
      <c r="B80" s="1369"/>
      <c r="C80" s="1364"/>
      <c r="D80" s="1370"/>
      <c r="E80" s="1371"/>
      <c r="F80" s="1371"/>
      <c r="G80" s="1372"/>
      <c r="H80" s="1373"/>
      <c r="I80" s="1373"/>
      <c r="J80" s="1374"/>
      <c r="K80" s="1371"/>
      <c r="L80" s="1371"/>
      <c r="M80" s="1372"/>
      <c r="N80" s="1373"/>
      <c r="O80" s="1373"/>
      <c r="P80" s="1374"/>
      <c r="Q80" s="1375"/>
      <c r="R80" s="1362"/>
      <c r="S80" s="1362"/>
      <c r="T80" s="1362"/>
      <c r="U80" s="1362"/>
      <c r="V80" s="1362"/>
      <c r="W80" s="1362"/>
      <c r="X80" s="1362"/>
      <c r="Y80" s="1362"/>
      <c r="Z80" s="1362"/>
      <c r="AA80" s="1362"/>
    </row>
    <row r="81" spans="1:27">
      <c r="A81" s="1362"/>
      <c r="B81" s="1368" t="s">
        <v>817</v>
      </c>
      <c r="C81" s="1375"/>
      <c r="D81" s="1376"/>
      <c r="E81" s="2781">
        <v>16.68</v>
      </c>
      <c r="F81" s="2781"/>
      <c r="G81" s="2781"/>
      <c r="H81" s="2781">
        <f>((E81+E79)/2)*20</f>
        <v>533.20000000000005</v>
      </c>
      <c r="I81" s="2781"/>
      <c r="J81" s="2781"/>
      <c r="K81" s="2781">
        <v>4.0199999999999996</v>
      </c>
      <c r="L81" s="2781"/>
      <c r="M81" s="2781"/>
      <c r="N81" s="2781">
        <f>((K81+K79)/2)*20</f>
        <v>73.099999999999994</v>
      </c>
      <c r="O81" s="2781"/>
      <c r="P81" s="2781"/>
      <c r="Q81" s="1375"/>
      <c r="R81" s="1362"/>
      <c r="S81" s="1362"/>
      <c r="T81" s="1362"/>
      <c r="U81" s="1362"/>
      <c r="V81" s="1362"/>
      <c r="W81" s="1362"/>
      <c r="X81" s="1362"/>
      <c r="Y81" s="1362"/>
      <c r="Z81" s="1362"/>
      <c r="AA81" s="1362"/>
    </row>
    <row r="82" spans="1:27">
      <c r="A82" s="1362"/>
      <c r="B82" s="1369"/>
      <c r="C82" s="1364"/>
      <c r="D82" s="1370"/>
      <c r="E82" s="1371"/>
      <c r="F82" s="1371"/>
      <c r="G82" s="1372"/>
      <c r="H82" s="1373"/>
      <c r="I82" s="1373"/>
      <c r="J82" s="1374"/>
      <c r="K82" s="1371"/>
      <c r="L82" s="1371"/>
      <c r="M82" s="1372"/>
      <c r="N82" s="1373"/>
      <c r="O82" s="1373"/>
      <c r="P82" s="1374"/>
      <c r="Q82" s="1375"/>
      <c r="R82" s="1362"/>
      <c r="S82" s="1362"/>
      <c r="T82" s="1362"/>
      <c r="U82" s="1362"/>
      <c r="V82" s="1362"/>
      <c r="W82" s="1362"/>
      <c r="X82" s="1362"/>
      <c r="Y82" s="1362"/>
      <c r="Z82" s="1362"/>
      <c r="AA82" s="1362"/>
    </row>
    <row r="83" spans="1:27">
      <c r="A83" s="1362"/>
      <c r="B83" s="1368" t="s">
        <v>818</v>
      </c>
      <c r="C83" s="1375"/>
      <c r="D83" s="1376"/>
      <c r="E83" s="2781">
        <v>14.49</v>
      </c>
      <c r="F83" s="2781"/>
      <c r="G83" s="2781"/>
      <c r="H83" s="2781">
        <f>((E83+E81)/2)*20</f>
        <v>311.70000000000005</v>
      </c>
      <c r="I83" s="2781"/>
      <c r="J83" s="2781"/>
      <c r="K83" s="2781">
        <v>4.49</v>
      </c>
      <c r="L83" s="2781"/>
      <c r="M83" s="2781"/>
      <c r="N83" s="2781">
        <f>((K83+K81)/2)*20</f>
        <v>85.1</v>
      </c>
      <c r="O83" s="2781"/>
      <c r="P83" s="2781"/>
      <c r="Q83" s="1375"/>
      <c r="R83" s="1362"/>
      <c r="S83" s="1362"/>
      <c r="T83" s="1362"/>
      <c r="U83" s="1362"/>
      <c r="V83" s="1362"/>
      <c r="W83" s="1362"/>
      <c r="X83" s="1362"/>
      <c r="Y83" s="1362"/>
      <c r="Z83" s="1362"/>
      <c r="AA83" s="1362"/>
    </row>
    <row r="84" spans="1:27">
      <c r="A84" s="1362"/>
      <c r="B84" s="1369"/>
      <c r="C84" s="1364"/>
      <c r="D84" s="1370"/>
      <c r="E84" s="1371"/>
      <c r="F84" s="1371"/>
      <c r="G84" s="1372"/>
      <c r="H84" s="1373"/>
      <c r="I84" s="1373"/>
      <c r="J84" s="1374"/>
      <c r="K84" s="1371"/>
      <c r="L84" s="1371"/>
      <c r="M84" s="1372"/>
      <c r="N84" s="1373"/>
      <c r="O84" s="1373"/>
      <c r="P84" s="1374"/>
      <c r="Q84" s="1375"/>
      <c r="R84" s="1362"/>
      <c r="S84" s="1362"/>
      <c r="T84" s="1362"/>
      <c r="U84" s="1362"/>
      <c r="V84" s="1362"/>
      <c r="W84" s="1362"/>
      <c r="X84" s="1362"/>
      <c r="Y84" s="1362"/>
      <c r="Z84" s="1362"/>
      <c r="AA84" s="1362"/>
    </row>
    <row r="85" spans="1:27">
      <c r="A85" s="1362"/>
      <c r="B85" s="1368" t="s">
        <v>819</v>
      </c>
      <c r="C85" s="1375"/>
      <c r="D85" s="1376"/>
      <c r="E85" s="2781">
        <v>50.36</v>
      </c>
      <c r="F85" s="2781"/>
      <c r="G85" s="2781"/>
      <c r="H85" s="2781">
        <f>((E85+E83)/2)*20</f>
        <v>648.5</v>
      </c>
      <c r="I85" s="2781"/>
      <c r="J85" s="2781"/>
      <c r="K85" s="2781">
        <v>2.15</v>
      </c>
      <c r="L85" s="2781"/>
      <c r="M85" s="2781"/>
      <c r="N85" s="2781">
        <f>((K85+K83)/2)*20</f>
        <v>66.400000000000006</v>
      </c>
      <c r="O85" s="2781"/>
      <c r="P85" s="2781"/>
      <c r="Q85" s="1375"/>
      <c r="R85" s="1362"/>
      <c r="S85" s="1362"/>
      <c r="T85" s="1362"/>
      <c r="U85" s="1362"/>
      <c r="V85" s="1362"/>
      <c r="W85" s="1362"/>
      <c r="X85" s="1362"/>
      <c r="Y85" s="1362"/>
      <c r="Z85" s="1362"/>
      <c r="AA85" s="1362"/>
    </row>
    <row r="86" spans="1:27">
      <c r="A86" s="1362"/>
      <c r="B86" s="1369"/>
      <c r="C86" s="1364"/>
      <c r="D86" s="1370"/>
      <c r="E86" s="1371"/>
      <c r="F86" s="1371"/>
      <c r="G86" s="1372"/>
      <c r="H86" s="1373"/>
      <c r="I86" s="1373"/>
      <c r="J86" s="1374"/>
      <c r="K86" s="1371"/>
      <c r="L86" s="1371"/>
      <c r="M86" s="1372"/>
      <c r="N86" s="1373"/>
      <c r="O86" s="1373"/>
      <c r="P86" s="1374"/>
      <c r="Q86" s="1375"/>
      <c r="R86" s="1362"/>
      <c r="S86" s="1362"/>
      <c r="T86" s="1362"/>
      <c r="U86" s="1362"/>
      <c r="V86" s="1362"/>
      <c r="W86" s="1362"/>
      <c r="X86" s="1362"/>
      <c r="Y86" s="1362"/>
      <c r="Z86" s="1362"/>
      <c r="AA86" s="1362"/>
    </row>
    <row r="87" spans="1:27">
      <c r="A87" s="1362"/>
      <c r="B87" s="1369" t="s">
        <v>820</v>
      </c>
      <c r="C87" s="1364"/>
      <c r="D87" s="1370"/>
      <c r="E87" s="2781">
        <v>0</v>
      </c>
      <c r="F87" s="2781"/>
      <c r="G87" s="2781"/>
      <c r="H87" s="2781">
        <f>((E87+E15)/2)*(13.46/2)</f>
        <v>57.036749999999998</v>
      </c>
      <c r="I87" s="2781"/>
      <c r="J87" s="2781"/>
      <c r="K87" s="2781">
        <v>0</v>
      </c>
      <c r="L87" s="2781"/>
      <c r="M87" s="2781"/>
      <c r="N87" s="2781">
        <f>((K87+K15)/2)*(13.46/2)</f>
        <v>5.7205000000000004</v>
      </c>
      <c r="O87" s="2781"/>
      <c r="P87" s="2781"/>
      <c r="Q87" s="1375"/>
      <c r="R87" s="1362"/>
      <c r="S87" s="1362"/>
      <c r="T87" s="1362"/>
      <c r="U87" s="1362"/>
      <c r="V87" s="1362"/>
      <c r="W87" s="1362"/>
      <c r="X87" s="1362"/>
      <c r="Y87" s="1362"/>
      <c r="Z87" s="1362"/>
      <c r="AA87" s="1362"/>
    </row>
    <row r="88" spans="1:27">
      <c r="A88" s="1362"/>
      <c r="B88" s="1377" t="s">
        <v>262</v>
      </c>
      <c r="C88" s="1375"/>
      <c r="D88" s="1375"/>
      <c r="E88" s="1378"/>
      <c r="F88" s="1378"/>
      <c r="G88" s="1379"/>
      <c r="H88" s="2781">
        <f>SUM(H3:J87)</f>
        <v>19960.073000000004</v>
      </c>
      <c r="I88" s="2781"/>
      <c r="J88" s="2781"/>
      <c r="K88" s="1380" t="s">
        <v>208</v>
      </c>
      <c r="L88" s="1379"/>
      <c r="M88" s="1378"/>
      <c r="N88" s="2781">
        <f>SUM(N3:P87)</f>
        <v>5463.0080000000016</v>
      </c>
      <c r="O88" s="2781"/>
      <c r="P88" s="2781"/>
      <c r="Q88" s="1381" t="s">
        <v>208</v>
      </c>
      <c r="R88" s="1375"/>
      <c r="S88" s="1362"/>
      <c r="T88" s="1362"/>
      <c r="U88" s="1362"/>
      <c r="V88" s="1362"/>
      <c r="W88" s="1362"/>
      <c r="X88" s="1362"/>
      <c r="Y88" s="1362"/>
      <c r="Z88" s="1362"/>
      <c r="AA88" s="1362"/>
    </row>
    <row r="89" spans="1:27">
      <c r="A89" s="1362"/>
      <c r="B89" s="1362"/>
      <c r="C89" s="1362"/>
      <c r="D89" s="1362"/>
      <c r="E89" s="1362"/>
      <c r="F89" s="1362"/>
      <c r="G89" s="1362"/>
      <c r="H89" s="1362"/>
      <c r="I89" s="1362"/>
      <c r="J89" s="1362"/>
      <c r="K89" s="1362"/>
      <c r="L89" s="1362"/>
      <c r="M89" s="1362"/>
      <c r="N89" s="1362"/>
      <c r="O89" s="1362"/>
      <c r="P89" s="1362"/>
      <c r="Q89" s="1362"/>
      <c r="R89" s="1362"/>
      <c r="S89" s="1362"/>
      <c r="T89" s="1362"/>
      <c r="U89" s="1362"/>
      <c r="V89" s="1362"/>
      <c r="W89" s="1362"/>
      <c r="X89" s="1362"/>
      <c r="Y89" s="1362"/>
      <c r="Z89" s="1362"/>
      <c r="AA89" s="1362"/>
    </row>
    <row r="90" spans="1:27">
      <c r="A90" s="1382"/>
      <c r="B90" s="1382" t="s">
        <v>821</v>
      </c>
      <c r="C90" s="1362"/>
      <c r="D90" s="1362"/>
      <c r="E90" s="1362"/>
      <c r="F90" s="1362"/>
      <c r="G90" s="1362"/>
      <c r="H90" s="1362"/>
      <c r="I90" s="1362"/>
      <c r="J90" s="1362"/>
      <c r="K90" s="1362"/>
      <c r="L90" s="1362"/>
      <c r="M90" s="1362"/>
      <c r="N90" s="1362"/>
      <c r="O90" s="1362"/>
      <c r="P90" s="1362"/>
      <c r="Q90" s="1362"/>
      <c r="R90" s="1362"/>
      <c r="S90" s="1362"/>
      <c r="T90" s="1362"/>
      <c r="U90" s="1362"/>
      <c r="V90" s="1362"/>
      <c r="W90" s="1362"/>
      <c r="X90" s="1362"/>
      <c r="Y90" s="1362"/>
      <c r="Z90" s="1362"/>
      <c r="AA90" s="1362"/>
    </row>
    <row r="91" spans="1:27">
      <c r="A91" s="1362"/>
      <c r="B91" s="1362"/>
      <c r="C91" s="1362"/>
      <c r="D91" s="1362"/>
      <c r="E91" s="1362"/>
      <c r="F91" s="1362"/>
      <c r="G91" s="1362"/>
      <c r="H91" s="1362"/>
      <c r="I91" s="1362"/>
      <c r="J91" s="1362"/>
      <c r="K91" s="1362"/>
      <c r="L91" s="1362"/>
      <c r="M91" s="1362"/>
      <c r="N91" s="1362"/>
      <c r="O91" s="1362"/>
      <c r="P91" s="1362"/>
      <c r="Q91" s="1362"/>
      <c r="R91" s="1362"/>
      <c r="S91" s="1362"/>
      <c r="T91" s="1362"/>
      <c r="U91" s="1362"/>
      <c r="V91" s="1362"/>
      <c r="W91" s="1362"/>
      <c r="X91" s="1362"/>
      <c r="Y91" s="1362"/>
      <c r="Z91" s="1362"/>
      <c r="AA91" s="1362"/>
    </row>
    <row r="92" spans="1:27" ht="15.75">
      <c r="A92" s="1362"/>
      <c r="B92" s="1362" t="s">
        <v>938</v>
      </c>
      <c r="C92" s="1362"/>
      <c r="D92" s="1362"/>
      <c r="E92" s="1362"/>
      <c r="F92" s="1362"/>
      <c r="G92" s="1362"/>
      <c r="H92" s="1362"/>
      <c r="I92" s="1362"/>
      <c r="J92" s="1362"/>
      <c r="K92" s="1362"/>
      <c r="L92" s="1362"/>
      <c r="M92" s="1362"/>
      <c r="N92" s="1362"/>
      <c r="O92" s="1362"/>
      <c r="P92" s="1362"/>
      <c r="Q92" s="1362"/>
      <c r="R92" s="1362"/>
      <c r="S92" s="1362"/>
      <c r="T92" s="1362"/>
      <c r="U92" s="1362"/>
      <c r="V92" s="1362"/>
      <c r="W92" s="1362"/>
      <c r="X92" s="1362"/>
      <c r="Y92" s="1362"/>
      <c r="Z92" s="1362"/>
      <c r="AA92" s="1362"/>
    </row>
    <row r="93" spans="1:27">
      <c r="A93" s="1362"/>
      <c r="B93" s="1362"/>
      <c r="C93" s="1362"/>
      <c r="D93" s="1362"/>
      <c r="E93" s="1375"/>
      <c r="F93" s="1375"/>
      <c r="G93" s="1375"/>
      <c r="H93" s="1375"/>
      <c r="I93" s="1362"/>
      <c r="J93" s="1362"/>
      <c r="K93" s="1362"/>
      <c r="L93" s="1362"/>
      <c r="M93" s="1362"/>
      <c r="N93" s="1362"/>
      <c r="O93" s="1362"/>
      <c r="P93" s="1362"/>
      <c r="Q93" s="1362"/>
      <c r="R93" s="1362"/>
      <c r="S93" s="1362"/>
      <c r="T93" s="1362"/>
      <c r="U93" s="1362"/>
      <c r="V93" s="1362"/>
      <c r="W93" s="1362"/>
      <c r="X93" s="1362"/>
      <c r="Y93" s="1362"/>
      <c r="Z93" s="1362"/>
      <c r="AA93" s="1362"/>
    </row>
    <row r="94" spans="1:27" ht="15.75">
      <c r="A94" s="1362"/>
      <c r="B94" s="1362" t="s">
        <v>939</v>
      </c>
      <c r="C94" s="1362"/>
      <c r="D94" s="1362"/>
      <c r="E94" s="2781">
        <f>H88</f>
        <v>19960.073000000004</v>
      </c>
      <c r="F94" s="2781"/>
      <c r="G94" s="2781"/>
      <c r="H94" s="1362" t="s">
        <v>208</v>
      </c>
      <c r="I94" s="1362"/>
      <c r="J94" s="1362"/>
      <c r="K94" s="1362"/>
      <c r="L94" s="1362"/>
      <c r="M94" s="1362"/>
      <c r="N94" s="1362"/>
      <c r="O94" s="1362"/>
      <c r="P94" s="1362"/>
      <c r="Q94" s="1362"/>
      <c r="R94" s="1362"/>
      <c r="S94" s="1362"/>
      <c r="T94" s="1362"/>
      <c r="U94" s="1362"/>
      <c r="V94" s="1362"/>
      <c r="W94" s="1362"/>
      <c r="X94" s="1362"/>
      <c r="Y94" s="1362"/>
      <c r="Z94" s="1362"/>
      <c r="AA94" s="1362"/>
    </row>
    <row r="95" spans="1:27">
      <c r="A95" s="1362"/>
      <c r="B95" s="1362"/>
      <c r="C95" s="1362"/>
      <c r="D95" s="1362"/>
      <c r="E95" s="1383"/>
      <c r="F95" s="1383"/>
      <c r="G95" s="1383"/>
      <c r="H95" s="1362"/>
      <c r="I95" s="1362"/>
      <c r="J95" s="1362"/>
      <c r="K95" s="1362"/>
      <c r="L95" s="1362"/>
      <c r="M95" s="1362"/>
      <c r="N95" s="1362"/>
      <c r="O95" s="1362"/>
      <c r="P95" s="1362"/>
      <c r="Q95" s="1362"/>
      <c r="R95" s="1362"/>
      <c r="S95" s="1362"/>
      <c r="T95" s="1362"/>
      <c r="U95" s="1362"/>
      <c r="V95" s="1362"/>
      <c r="W95" s="1362"/>
      <c r="X95" s="1362"/>
      <c r="Y95" s="1362"/>
      <c r="Z95" s="1362"/>
      <c r="AA95" s="1362"/>
    </row>
    <row r="96" spans="1:27">
      <c r="A96" s="1362"/>
      <c r="B96" s="1382" t="s">
        <v>822</v>
      </c>
      <c r="C96" s="1362"/>
      <c r="D96" s="1362"/>
      <c r="E96" s="1383"/>
      <c r="F96" s="1383"/>
      <c r="G96" s="1383"/>
      <c r="H96" s="1362"/>
      <c r="I96" s="1362"/>
      <c r="J96" s="1362"/>
      <c r="K96" s="1362"/>
      <c r="L96" s="1362"/>
      <c r="M96" s="1362"/>
      <c r="N96" s="1362"/>
      <c r="O96" s="1362"/>
      <c r="P96" s="1362"/>
      <c r="Q96" s="1362"/>
      <c r="R96" s="1362"/>
      <c r="S96" s="1362"/>
      <c r="T96" s="1362"/>
      <c r="U96" s="1362"/>
      <c r="V96" s="1362"/>
      <c r="W96" s="1362"/>
      <c r="X96" s="1362"/>
      <c r="Y96" s="1362"/>
      <c r="Z96" s="1362"/>
      <c r="AA96" s="1362"/>
    </row>
    <row r="97" spans="1:27">
      <c r="A97" s="1362"/>
      <c r="B97" s="1382"/>
      <c r="C97" s="1362"/>
      <c r="D97" s="1362"/>
      <c r="E97" s="1383"/>
      <c r="F97" s="1383"/>
      <c r="G97" s="1383"/>
      <c r="H97" s="1362"/>
      <c r="I97" s="1362"/>
      <c r="J97" s="1362"/>
      <c r="K97" s="1362"/>
      <c r="L97" s="1362"/>
      <c r="M97" s="1362"/>
      <c r="N97" s="1362"/>
      <c r="O97" s="1362"/>
      <c r="P97" s="1362"/>
      <c r="Q97" s="1362"/>
      <c r="R97" s="1362"/>
      <c r="S97" s="1362"/>
      <c r="T97" s="1362"/>
      <c r="U97" s="1362"/>
      <c r="V97" s="1362"/>
      <c r="W97" s="1362"/>
      <c r="X97" s="1362"/>
      <c r="Y97" s="1362"/>
      <c r="Z97" s="1362"/>
      <c r="AA97" s="1362"/>
    </row>
    <row r="98" spans="1:27" ht="15.75">
      <c r="A98" s="1362"/>
      <c r="B98" s="1362" t="s">
        <v>940</v>
      </c>
      <c r="C98" s="1362"/>
      <c r="D98" s="1362"/>
      <c r="E98" s="1383" t="s">
        <v>201</v>
      </c>
      <c r="F98" s="1362" t="s">
        <v>941</v>
      </c>
      <c r="G98" s="1383"/>
      <c r="H98" s="1384" t="s">
        <v>189</v>
      </c>
      <c r="I98" s="1362" t="s">
        <v>942</v>
      </c>
      <c r="J98" s="1362"/>
      <c r="K98" s="1362"/>
      <c r="L98" s="1362"/>
      <c r="M98" s="1362"/>
      <c r="N98" s="1362"/>
      <c r="O98" s="1362"/>
      <c r="P98" s="1362"/>
      <c r="Q98" s="1362"/>
      <c r="R98" s="1362"/>
      <c r="S98" s="1362"/>
      <c r="T98" s="1362"/>
      <c r="U98" s="1362"/>
      <c r="V98" s="1362"/>
      <c r="W98" s="1362"/>
      <c r="X98" s="1362"/>
      <c r="Y98" s="1362"/>
      <c r="Z98" s="1362"/>
      <c r="AA98" s="1362"/>
    </row>
    <row r="99" spans="1:27">
      <c r="A99" s="1362"/>
      <c r="B99" s="1362"/>
      <c r="C99" s="1362"/>
      <c r="D99" s="1362"/>
      <c r="E99" s="1383"/>
      <c r="F99" s="1362"/>
      <c r="G99" s="1383"/>
      <c r="H99" s="1384"/>
      <c r="I99" s="1362"/>
      <c r="J99" s="1362"/>
      <c r="K99" s="1362"/>
      <c r="L99" s="1362"/>
      <c r="M99" s="1362"/>
      <c r="N99" s="1362"/>
      <c r="O99" s="1362"/>
      <c r="P99" s="1362"/>
      <c r="Q99" s="1362"/>
      <c r="R99" s="1362"/>
      <c r="S99" s="1362"/>
      <c r="T99" s="1362"/>
      <c r="U99" s="1362"/>
      <c r="V99" s="1362"/>
      <c r="W99" s="1362"/>
      <c r="X99" s="1362"/>
      <c r="Y99" s="1362"/>
      <c r="Z99" s="1362"/>
      <c r="AA99" s="1362"/>
    </row>
    <row r="100" spans="1:27" ht="15.75">
      <c r="A100" s="1362"/>
      <c r="B100" s="1362" t="s">
        <v>940</v>
      </c>
      <c r="C100" s="1362"/>
      <c r="D100" s="1362"/>
      <c r="E100" s="1383" t="s">
        <v>201</v>
      </c>
      <c r="F100" s="2781">
        <f>N88</f>
        <v>5463.0080000000016</v>
      </c>
      <c r="G100" s="2781"/>
      <c r="H100" s="2781"/>
      <c r="I100" s="1385" t="s">
        <v>271</v>
      </c>
      <c r="J100" s="2781">
        <f>H88</f>
        <v>19960.073000000004</v>
      </c>
      <c r="K100" s="2781"/>
      <c r="L100" s="2781"/>
      <c r="M100" s="1386" t="s">
        <v>229</v>
      </c>
      <c r="N100" s="2781">
        <f>'DADOS ÁREA 1'!K8</f>
        <v>0</v>
      </c>
      <c r="O100" s="2781"/>
      <c r="P100" s="1386" t="s">
        <v>823</v>
      </c>
      <c r="Q100" s="1384"/>
      <c r="R100" s="1384"/>
      <c r="S100" s="1384"/>
      <c r="T100" s="1362"/>
      <c r="U100" s="1362"/>
      <c r="V100" s="1362"/>
      <c r="W100" s="1362"/>
      <c r="X100" s="1362"/>
      <c r="Y100" s="1362"/>
      <c r="Z100" s="1362"/>
      <c r="AA100" s="1362"/>
    </row>
    <row r="101" spans="1:27">
      <c r="A101" s="1362"/>
      <c r="B101" s="1362"/>
      <c r="C101" s="1362"/>
      <c r="D101" s="1362"/>
      <c r="E101" s="1383"/>
      <c r="F101" s="1383"/>
      <c r="G101" s="1383"/>
      <c r="H101" s="1362"/>
      <c r="I101" s="1362"/>
      <c r="J101" s="1362"/>
      <c r="K101" s="1362"/>
      <c r="L101" s="1362"/>
      <c r="M101" s="1362"/>
      <c r="N101" s="1362"/>
      <c r="O101" s="1362"/>
      <c r="P101" s="1362"/>
      <c r="Q101" s="1362"/>
      <c r="R101" s="1362"/>
      <c r="S101" s="1362"/>
      <c r="T101" s="1362"/>
      <c r="U101" s="1362"/>
      <c r="V101" s="1362"/>
      <c r="W101" s="1362"/>
      <c r="X101" s="1362"/>
      <c r="Y101" s="1362"/>
      <c r="Z101" s="1362"/>
      <c r="AA101" s="1362"/>
    </row>
    <row r="102" spans="1:27" ht="15.75">
      <c r="A102" s="1362"/>
      <c r="B102" s="1362" t="s">
        <v>940</v>
      </c>
      <c r="C102" s="1362"/>
      <c r="D102" s="1362"/>
      <c r="E102" s="1383" t="s">
        <v>201</v>
      </c>
      <c r="F102" s="2781">
        <f>IF((J100*(N100/100))&gt;F100,"Bota-fora",(F100-(J100*(N100/100))))</f>
        <v>5463.0080000000016</v>
      </c>
      <c r="G102" s="2781"/>
      <c r="H102" s="2781"/>
      <c r="I102" s="1362" t="s">
        <v>208</v>
      </c>
      <c r="J102" s="1362"/>
      <c r="K102" s="1362"/>
      <c r="L102" s="1362"/>
      <c r="M102" s="1362"/>
      <c r="N102" s="1362"/>
      <c r="O102" s="1362"/>
      <c r="P102" s="1362"/>
      <c r="Q102" s="1362"/>
      <c r="R102" s="1362"/>
      <c r="S102" s="1362"/>
      <c r="T102" s="1362"/>
      <c r="U102" s="1362"/>
      <c r="V102" s="1362"/>
      <c r="W102" s="1362"/>
      <c r="X102" s="1362"/>
      <c r="Y102" s="1362"/>
      <c r="Z102" s="1362"/>
      <c r="AA102" s="1362"/>
    </row>
    <row r="103" spans="1:27">
      <c r="A103" s="1362"/>
      <c r="B103" s="1362"/>
      <c r="C103" s="1362"/>
      <c r="D103" s="1362"/>
      <c r="E103" s="1383"/>
      <c r="F103" s="1383"/>
      <c r="G103" s="1383"/>
      <c r="H103" s="1362"/>
      <c r="I103" s="1362"/>
      <c r="J103" s="1362"/>
      <c r="K103" s="1362"/>
      <c r="L103" s="1362"/>
      <c r="M103" s="1362"/>
      <c r="N103" s="1362"/>
      <c r="O103" s="1362"/>
      <c r="P103" s="1362"/>
      <c r="Q103" s="1362"/>
      <c r="R103" s="1362"/>
      <c r="S103" s="1362"/>
      <c r="T103" s="1362"/>
      <c r="U103" s="1362"/>
      <c r="V103" s="1362"/>
      <c r="W103" s="1362"/>
      <c r="X103" s="1362"/>
      <c r="Y103" s="1362"/>
      <c r="Z103" s="1362"/>
      <c r="AA103" s="1362"/>
    </row>
    <row r="104" spans="1:27">
      <c r="A104" s="1362"/>
      <c r="B104" s="1382" t="s">
        <v>824</v>
      </c>
      <c r="C104" s="1362"/>
      <c r="D104" s="1362"/>
      <c r="E104" s="1383"/>
      <c r="F104" s="1383"/>
      <c r="G104" s="1383"/>
      <c r="H104" s="1362"/>
      <c r="I104" s="1362"/>
      <c r="J104" s="1362"/>
      <c r="K104" s="1362"/>
      <c r="L104" s="1362"/>
      <c r="M104" s="1362"/>
      <c r="N104" s="1362"/>
      <c r="O104" s="1362"/>
      <c r="P104" s="1362"/>
      <c r="Q104" s="1362"/>
      <c r="R104" s="1362"/>
      <c r="S104" s="1362"/>
      <c r="T104" s="1362"/>
      <c r="U104" s="1362"/>
      <c r="V104" s="1362"/>
      <c r="W104" s="1362"/>
      <c r="X104" s="1362"/>
      <c r="Y104" s="1362"/>
      <c r="Z104" s="1362"/>
      <c r="AA104" s="1362"/>
    </row>
    <row r="105" spans="1:27">
      <c r="A105" s="1362"/>
      <c r="B105" s="1362"/>
      <c r="C105" s="1362"/>
      <c r="D105" s="1362"/>
      <c r="E105" s="1383"/>
      <c r="F105" s="1383"/>
      <c r="G105" s="1383"/>
      <c r="H105" s="1362"/>
      <c r="I105" s="1362"/>
      <c r="J105" s="1362"/>
      <c r="K105" s="1362"/>
      <c r="L105" s="1362"/>
      <c r="M105" s="1362"/>
      <c r="N105" s="1362"/>
      <c r="O105" s="1362"/>
      <c r="P105" s="1362"/>
      <c r="Q105" s="1362"/>
      <c r="R105" s="1362"/>
      <c r="S105" s="1362"/>
      <c r="T105" s="1362"/>
      <c r="U105" s="1362"/>
      <c r="V105" s="1362"/>
      <c r="W105" s="1362"/>
      <c r="X105" s="1362"/>
      <c r="Y105" s="1362"/>
      <c r="Z105" s="1362"/>
      <c r="AA105" s="1362"/>
    </row>
    <row r="106" spans="1:27" ht="15.75">
      <c r="A106" s="1362"/>
      <c r="B106" s="1362" t="s">
        <v>943</v>
      </c>
      <c r="C106" s="1362"/>
      <c r="D106" s="1362"/>
      <c r="E106" s="1362"/>
      <c r="F106" s="1362"/>
      <c r="G106" s="1383"/>
      <c r="H106" s="1362"/>
      <c r="I106" s="1362"/>
      <c r="J106" s="1362"/>
      <c r="K106" s="1362"/>
      <c r="L106" s="1362"/>
      <c r="M106" s="1362"/>
      <c r="N106" s="1362"/>
      <c r="O106" s="1362"/>
      <c r="P106" s="1362"/>
      <c r="Q106" s="1362"/>
      <c r="R106" s="1362"/>
      <c r="S106" s="1362"/>
      <c r="T106" s="1362"/>
      <c r="U106" s="1362"/>
      <c r="V106" s="1362"/>
      <c r="W106" s="1362"/>
      <c r="X106" s="1362"/>
      <c r="Y106" s="1362"/>
      <c r="Z106" s="1362"/>
      <c r="AA106" s="1362"/>
    </row>
    <row r="107" spans="1:27">
      <c r="A107" s="1362"/>
      <c r="B107" s="1362"/>
      <c r="C107" s="1362"/>
      <c r="D107" s="1362"/>
      <c r="E107" s="1362"/>
      <c r="F107" s="1362"/>
      <c r="G107" s="1362"/>
      <c r="H107" s="1362"/>
      <c r="I107" s="1362"/>
      <c r="J107" s="1362"/>
      <c r="K107" s="1362"/>
      <c r="L107" s="1362"/>
      <c r="M107" s="1362"/>
      <c r="N107" s="1362"/>
      <c r="O107" s="1362"/>
      <c r="P107" s="1362"/>
      <c r="Q107" s="1362"/>
      <c r="R107" s="1362"/>
      <c r="S107" s="1362"/>
      <c r="T107" s="1362"/>
      <c r="U107" s="1362"/>
      <c r="V107" s="1362"/>
      <c r="W107" s="1362"/>
      <c r="X107" s="1362"/>
      <c r="Y107" s="1362"/>
      <c r="Z107" s="1362"/>
      <c r="AA107" s="1362"/>
    </row>
    <row r="108" spans="1:27" ht="15.75">
      <c r="A108" s="1382"/>
      <c r="B108" s="1362" t="s">
        <v>944</v>
      </c>
      <c r="C108" s="1362"/>
      <c r="D108" s="1362"/>
      <c r="E108" s="2781">
        <f>N88</f>
        <v>5463.0080000000016</v>
      </c>
      <c r="F108" s="2781"/>
      <c r="G108" s="2781"/>
      <c r="H108" s="1362" t="s">
        <v>208</v>
      </c>
      <c r="I108" s="1362"/>
      <c r="J108" s="1362"/>
      <c r="K108" s="1362"/>
      <c r="L108" s="1362"/>
      <c r="M108" s="1362"/>
      <c r="N108" s="1362"/>
      <c r="O108" s="1362"/>
      <c r="P108" s="1362"/>
      <c r="Q108" s="1362"/>
      <c r="R108" s="1362"/>
      <c r="S108" s="1362"/>
      <c r="T108" s="1362"/>
      <c r="U108" s="1362"/>
      <c r="V108" s="1362"/>
      <c r="W108" s="1362"/>
      <c r="X108" s="1362"/>
      <c r="Y108" s="1362"/>
      <c r="Z108" s="1362"/>
      <c r="AA108" s="1362"/>
    </row>
    <row r="109" spans="1:27">
      <c r="A109" s="1382"/>
      <c r="B109" s="1362"/>
      <c r="C109" s="1362"/>
      <c r="D109" s="1362"/>
      <c r="E109" s="1387"/>
      <c r="F109" s="1387"/>
      <c r="G109" s="1387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2"/>
      <c r="AA109" s="1362"/>
    </row>
    <row r="110" spans="1:27">
      <c r="A110" s="1382"/>
      <c r="B110" s="1388" t="s">
        <v>221</v>
      </c>
      <c r="C110" s="1362"/>
      <c r="D110" s="1362"/>
      <c r="E110" s="1387"/>
      <c r="F110" s="1387"/>
      <c r="G110" s="1387"/>
      <c r="H110" s="1387"/>
      <c r="I110" s="1362"/>
      <c r="J110" s="1362"/>
      <c r="K110" s="1362"/>
      <c r="L110" s="1362"/>
      <c r="M110" s="1362"/>
      <c r="N110" s="1362"/>
      <c r="O110" s="1362"/>
      <c r="P110" s="1362"/>
      <c r="Q110" s="1362"/>
      <c r="R110" s="1362"/>
      <c r="S110" s="1362"/>
      <c r="T110" s="1362"/>
      <c r="U110" s="1362"/>
      <c r="V110" s="1362"/>
      <c r="W110" s="1362"/>
      <c r="X110" s="1362"/>
      <c r="Y110" s="1362"/>
      <c r="Z110" s="1362"/>
      <c r="AA110" s="1362"/>
    </row>
    <row r="111" spans="1:27">
      <c r="A111" s="1382"/>
      <c r="B111" s="1362"/>
      <c r="C111" s="1362"/>
      <c r="D111" s="1362"/>
      <c r="E111" s="1387"/>
      <c r="F111" s="1387"/>
      <c r="G111" s="1387"/>
      <c r="H111" s="1387"/>
      <c r="I111" s="1362"/>
      <c r="J111" s="1362"/>
      <c r="K111" s="1362"/>
      <c r="L111" s="1362"/>
      <c r="M111" s="1362"/>
      <c r="N111" s="1362"/>
      <c r="O111" s="1362"/>
      <c r="P111" s="1362"/>
      <c r="Q111" s="1362"/>
      <c r="R111" s="1362"/>
      <c r="S111" s="1362"/>
      <c r="T111" s="1362"/>
      <c r="U111" s="1362"/>
      <c r="V111" s="1362"/>
      <c r="W111" s="1362"/>
      <c r="X111" s="1362"/>
      <c r="Y111" s="1362"/>
      <c r="Z111" s="1362"/>
      <c r="AA111" s="1362"/>
    </row>
    <row r="112" spans="1:27" ht="15.75">
      <c r="A112" s="1382"/>
      <c r="B112" s="1389" t="s">
        <v>774</v>
      </c>
      <c r="C112" s="1389"/>
      <c r="D112" s="1389"/>
      <c r="E112" s="1389"/>
      <c r="F112" s="1386" t="s">
        <v>201</v>
      </c>
      <c r="G112" s="1389" t="s">
        <v>775</v>
      </c>
      <c r="H112" s="1389"/>
      <c r="I112" s="1389"/>
      <c r="J112" s="1389"/>
      <c r="K112" s="1362"/>
      <c r="L112" s="1362"/>
      <c r="M112" s="1362"/>
      <c r="N112" s="1362"/>
      <c r="O112" s="1362"/>
      <c r="P112" s="1362"/>
      <c r="Q112" s="1362"/>
      <c r="R112" s="1362"/>
      <c r="S112" s="1362"/>
      <c r="T112" s="1362"/>
      <c r="U112" s="1362"/>
      <c r="V112" s="1362"/>
      <c r="W112" s="1362"/>
      <c r="X112" s="1362"/>
      <c r="Y112" s="1362"/>
      <c r="Z112" s="1362"/>
      <c r="AA112" s="1362"/>
    </row>
    <row r="113" spans="1:27" ht="15.75">
      <c r="A113" s="1382"/>
      <c r="B113" s="1389" t="s">
        <v>774</v>
      </c>
      <c r="C113" s="1389"/>
      <c r="D113" s="1389"/>
      <c r="E113" s="1389"/>
      <c r="F113" s="1386" t="s">
        <v>201</v>
      </c>
      <c r="G113" s="2781">
        <f>E94</f>
        <v>19960.073000000004</v>
      </c>
      <c r="H113" s="2781"/>
      <c r="I113" s="2781"/>
      <c r="J113" s="1389" t="s">
        <v>208</v>
      </c>
      <c r="K113" s="1362"/>
      <c r="L113" s="1362"/>
      <c r="M113" s="1362"/>
      <c r="N113" s="1362"/>
      <c r="O113" s="1362"/>
      <c r="P113" s="1362"/>
      <c r="Q113" s="1362"/>
      <c r="R113" s="1362"/>
      <c r="S113" s="1362"/>
      <c r="T113" s="1362"/>
      <c r="U113" s="1362"/>
      <c r="V113" s="1362"/>
      <c r="W113" s="1362"/>
      <c r="X113" s="1362"/>
      <c r="Y113" s="1362"/>
      <c r="Z113" s="1362"/>
      <c r="AA113" s="1362"/>
    </row>
    <row r="114" spans="1:27">
      <c r="A114" s="1382"/>
      <c r="B114" s="1362"/>
      <c r="C114" s="1362"/>
      <c r="D114" s="1362"/>
      <c r="E114" s="1387"/>
      <c r="F114" s="1387"/>
      <c r="G114" s="1387"/>
      <c r="H114" s="1387"/>
      <c r="I114" s="1362"/>
      <c r="J114" s="1362"/>
      <c r="K114" s="1362"/>
      <c r="L114" s="1362"/>
      <c r="M114" s="1362"/>
      <c r="N114" s="1362"/>
      <c r="O114" s="1362"/>
      <c r="P114" s="1362"/>
      <c r="Q114" s="1362"/>
      <c r="R114" s="1362"/>
      <c r="S114" s="1362"/>
      <c r="T114" s="1362"/>
      <c r="U114" s="1362"/>
      <c r="V114" s="1362"/>
      <c r="W114" s="1362"/>
      <c r="X114" s="1362"/>
      <c r="Y114" s="1362"/>
      <c r="Z114" s="1362"/>
      <c r="AA114" s="1362"/>
    </row>
    <row r="115" spans="1:27">
      <c r="A115" s="1382"/>
      <c r="B115" s="1388" t="s">
        <v>224</v>
      </c>
      <c r="C115" s="1389"/>
      <c r="D115" s="1389"/>
      <c r="E115" s="1389"/>
      <c r="F115" s="1389"/>
      <c r="G115" s="1389"/>
      <c r="H115" s="1389"/>
      <c r="I115" s="1389"/>
      <c r="J115" s="1389"/>
      <c r="K115" s="1389"/>
      <c r="L115" s="1389"/>
      <c r="M115" s="1389"/>
      <c r="N115" s="1389"/>
      <c r="O115" s="1389"/>
      <c r="P115" s="1389"/>
      <c r="Q115" s="1389"/>
      <c r="R115" s="1389"/>
      <c r="S115" s="1389"/>
      <c r="T115" s="1389"/>
      <c r="U115" s="1389"/>
      <c r="V115" s="1389"/>
      <c r="W115" s="1389"/>
      <c r="X115" s="1362"/>
      <c r="Y115" s="1362"/>
      <c r="Z115" s="1362"/>
      <c r="AA115" s="1362"/>
    </row>
    <row r="116" spans="1:27">
      <c r="A116" s="1382"/>
      <c r="B116" s="1389"/>
      <c r="C116" s="1389"/>
      <c r="D116" s="1389"/>
      <c r="E116" s="1389"/>
      <c r="F116" s="1389"/>
      <c r="G116" s="1389"/>
      <c r="H116" s="1389"/>
      <c r="I116" s="1389"/>
      <c r="J116" s="1389"/>
      <c r="K116" s="1389"/>
      <c r="L116" s="1389"/>
      <c r="M116" s="1389"/>
      <c r="N116" s="1389"/>
      <c r="O116" s="1362"/>
      <c r="P116" s="1362"/>
      <c r="Q116" s="1362"/>
      <c r="R116" s="1389"/>
      <c r="S116" s="1389"/>
      <c r="T116" s="1389"/>
      <c r="U116" s="1389"/>
      <c r="V116" s="1389"/>
      <c r="W116" s="1389"/>
      <c r="X116" s="1362"/>
      <c r="Y116" s="1362"/>
      <c r="Z116" s="1362"/>
      <c r="AA116" s="1362"/>
    </row>
    <row r="117" spans="1:27" ht="15.75">
      <c r="A117" s="1382"/>
      <c r="B117" s="1389" t="s">
        <v>758</v>
      </c>
      <c r="C117" s="1389"/>
      <c r="D117" s="1389" t="s">
        <v>201</v>
      </c>
      <c r="E117" s="1386"/>
      <c r="F117" s="1389" t="s">
        <v>945</v>
      </c>
      <c r="G117" s="1389"/>
      <c r="H117" s="1389"/>
      <c r="I117" s="1389"/>
      <c r="J117" s="1389"/>
      <c r="K117" s="1389"/>
      <c r="L117" s="1389"/>
      <c r="M117" s="1389"/>
      <c r="N117" s="1389"/>
      <c r="O117" s="1389" t="s">
        <v>228</v>
      </c>
      <c r="P117" s="1389" t="s">
        <v>946</v>
      </c>
      <c r="Q117" s="1389"/>
      <c r="R117" s="1389"/>
      <c r="S117" s="1389"/>
      <c r="T117" s="1389"/>
      <c r="U117" s="1389"/>
      <c r="V117" s="1389"/>
      <c r="W117" s="1389"/>
      <c r="X117" s="1389"/>
      <c r="Y117" s="1389"/>
      <c r="Z117" s="1362"/>
      <c r="AA117" s="1362"/>
    </row>
    <row r="118" spans="1:27">
      <c r="A118" s="1382"/>
      <c r="B118" s="1389"/>
      <c r="C118" s="1389"/>
      <c r="D118" s="1389"/>
      <c r="E118" s="1386"/>
      <c r="F118" s="1389"/>
      <c r="G118" s="1389"/>
      <c r="H118" s="1389"/>
      <c r="I118" s="1389"/>
      <c r="J118" s="1389"/>
      <c r="K118" s="1389"/>
      <c r="L118" s="1389"/>
      <c r="M118" s="1389"/>
      <c r="N118" s="1389"/>
      <c r="O118" s="1389"/>
      <c r="P118" s="1389"/>
      <c r="Q118" s="1389"/>
      <c r="R118" s="1389"/>
      <c r="S118" s="1389"/>
      <c r="T118" s="1389"/>
      <c r="U118" s="1389"/>
      <c r="V118" s="1389"/>
      <c r="W118" s="1389"/>
      <c r="X118" s="1362"/>
      <c r="Y118" s="1362"/>
      <c r="Z118" s="1362"/>
      <c r="AA118" s="1362"/>
    </row>
    <row r="119" spans="1:27" ht="15.75">
      <c r="A119" s="1382"/>
      <c r="B119" s="1389" t="s">
        <v>758</v>
      </c>
      <c r="C119" s="1389"/>
      <c r="D119" s="1389" t="s">
        <v>201</v>
      </c>
      <c r="E119" s="1390" t="s">
        <v>270</v>
      </c>
      <c r="F119" s="2781">
        <f>H88</f>
        <v>19960.073000000004</v>
      </c>
      <c r="G119" s="2781"/>
      <c r="H119" s="2781"/>
      <c r="I119" s="1385" t="s">
        <v>271</v>
      </c>
      <c r="J119" s="2781">
        <f>J100</f>
        <v>19960.073000000004</v>
      </c>
      <c r="K119" s="2781"/>
      <c r="L119" s="2781"/>
      <c r="M119" s="1386" t="s">
        <v>229</v>
      </c>
      <c r="N119" s="2781">
        <f>'DADOS ÁREA 1'!K8</f>
        <v>0</v>
      </c>
      <c r="O119" s="2781"/>
      <c r="P119" s="1386" t="s">
        <v>825</v>
      </c>
      <c r="Q119" s="1389" t="s">
        <v>229</v>
      </c>
      <c r="R119" s="1391">
        <f>'DADOS ÁREA 1'!K6</f>
        <v>30</v>
      </c>
      <c r="S119" s="1389" t="s">
        <v>265</v>
      </c>
      <c r="T119" s="1389" t="s">
        <v>228</v>
      </c>
      <c r="U119" s="2781">
        <f>F102</f>
        <v>5463.0080000000016</v>
      </c>
      <c r="V119" s="2781"/>
      <c r="W119" s="2781"/>
      <c r="X119" s="1389" t="s">
        <v>229</v>
      </c>
      <c r="Y119" s="1391">
        <f>'DADOS ÁREA 1'!K7</f>
        <v>30</v>
      </c>
      <c r="Z119" s="1389" t="s">
        <v>265</v>
      </c>
      <c r="AA119" s="1362"/>
    </row>
    <row r="120" spans="1:27">
      <c r="A120" s="1382"/>
      <c r="B120" s="1389"/>
      <c r="C120" s="1389"/>
      <c r="D120" s="1389"/>
      <c r="E120" s="1386"/>
      <c r="F120" s="1389"/>
      <c r="G120" s="1389"/>
      <c r="H120" s="1389"/>
      <c r="I120" s="1389"/>
      <c r="J120" s="1389"/>
      <c r="K120" s="1389"/>
      <c r="L120" s="1389"/>
      <c r="M120" s="1389"/>
      <c r="N120" s="1389"/>
      <c r="O120" s="1389"/>
      <c r="P120" s="1389"/>
      <c r="Q120" s="1389"/>
      <c r="R120" s="1389"/>
      <c r="S120" s="1389"/>
      <c r="T120" s="1362"/>
      <c r="U120" s="1362"/>
      <c r="V120" s="1362"/>
      <c r="W120" s="1362"/>
      <c r="X120" s="1362"/>
      <c r="Y120" s="1362"/>
      <c r="Z120" s="1362"/>
      <c r="AA120" s="1362"/>
    </row>
    <row r="121" spans="1:27" ht="15.75">
      <c r="A121" s="1382"/>
      <c r="B121" s="1389" t="s">
        <v>758</v>
      </c>
      <c r="C121" s="1389"/>
      <c r="D121" s="1389" t="s">
        <v>201</v>
      </c>
      <c r="E121" s="1386"/>
      <c r="F121" s="2781">
        <f>(F119-(J119*(N119/100)))*R119+U119*Y119</f>
        <v>762692.43000000017</v>
      </c>
      <c r="G121" s="2781"/>
      <c r="H121" s="2781"/>
      <c r="I121" s="1362" t="s">
        <v>208</v>
      </c>
      <c r="J121" s="1389"/>
      <c r="K121" s="2781"/>
      <c r="L121" s="2781"/>
      <c r="M121" s="2781"/>
      <c r="N121" s="1389"/>
      <c r="O121" s="2781"/>
      <c r="P121" s="2781"/>
      <c r="Q121" s="1389"/>
      <c r="R121" s="2781"/>
      <c r="S121" s="2781"/>
      <c r="T121" s="2781"/>
      <c r="U121" s="1362"/>
      <c r="V121" s="2781"/>
      <c r="W121" s="2781"/>
      <c r="X121" s="1362"/>
      <c r="Y121" s="1362"/>
      <c r="Z121" s="1362"/>
      <c r="AA121" s="1362"/>
    </row>
    <row r="122" spans="1:27">
      <c r="A122" s="1362"/>
      <c r="B122" s="1362"/>
      <c r="C122" s="1362"/>
      <c r="D122" s="1362"/>
      <c r="E122" s="1362"/>
      <c r="F122" s="1362"/>
      <c r="G122" s="1362"/>
      <c r="H122" s="1362"/>
      <c r="I122" s="1362"/>
      <c r="J122" s="1362"/>
      <c r="K122" s="1362"/>
      <c r="L122" s="1362"/>
      <c r="M122" s="1362"/>
      <c r="N122" s="1362"/>
      <c r="O122" s="1362"/>
      <c r="P122" s="1362"/>
      <c r="Q122" s="1362"/>
      <c r="R122" s="1362"/>
      <c r="S122" s="1362"/>
      <c r="T122" s="1362"/>
      <c r="U122" s="1362"/>
      <c r="V122" s="1362"/>
      <c r="W122" s="1362"/>
      <c r="X122" s="1362"/>
      <c r="Y122" s="1362"/>
      <c r="Z122" s="1362"/>
      <c r="AA122" s="1362"/>
    </row>
  </sheetData>
  <mergeCells count="194">
    <mergeCell ref="U119:W119"/>
    <mergeCell ref="F121:H121"/>
    <mergeCell ref="K121:M121"/>
    <mergeCell ref="O121:P121"/>
    <mergeCell ref="R121:T121"/>
    <mergeCell ref="V121:W121"/>
    <mergeCell ref="H88:J88"/>
    <mergeCell ref="N88:P88"/>
    <mergeCell ref="E94:G94"/>
    <mergeCell ref="F102:H102"/>
    <mergeCell ref="E108:G108"/>
    <mergeCell ref="G113:I113"/>
    <mergeCell ref="F119:H119"/>
    <mergeCell ref="J119:L119"/>
    <mergeCell ref="N119:O119"/>
    <mergeCell ref="N100:O100"/>
    <mergeCell ref="J100:L100"/>
    <mergeCell ref="F100:H100"/>
    <mergeCell ref="E87:G87"/>
    <mergeCell ref="H87:J87"/>
    <mergeCell ref="K87:M87"/>
    <mergeCell ref="E77:G77"/>
    <mergeCell ref="H77:J77"/>
    <mergeCell ref="K77:M77"/>
    <mergeCell ref="N77:P77"/>
    <mergeCell ref="E79:G79"/>
    <mergeCell ref="H79:J79"/>
    <mergeCell ref="K79:M79"/>
    <mergeCell ref="N79:P79"/>
    <mergeCell ref="E81:G81"/>
    <mergeCell ref="H81:J81"/>
    <mergeCell ref="K81:M81"/>
    <mergeCell ref="N81:P81"/>
    <mergeCell ref="E83:G83"/>
    <mergeCell ref="H83:J83"/>
    <mergeCell ref="K83:M83"/>
    <mergeCell ref="N83:P83"/>
    <mergeCell ref="N87:P87"/>
    <mergeCell ref="E73:G73"/>
    <mergeCell ref="H73:J73"/>
    <mergeCell ref="K73:M73"/>
    <mergeCell ref="N73:P73"/>
    <mergeCell ref="E85:G85"/>
    <mergeCell ref="H85:J85"/>
    <mergeCell ref="K85:M85"/>
    <mergeCell ref="N85:P85"/>
    <mergeCell ref="E75:G75"/>
    <mergeCell ref="H75:J75"/>
    <mergeCell ref="K75:M75"/>
    <mergeCell ref="N75:P75"/>
    <mergeCell ref="E63:G63"/>
    <mergeCell ref="H63:J63"/>
    <mergeCell ref="K63:M63"/>
    <mergeCell ref="N63:P63"/>
    <mergeCell ref="E65:G65"/>
    <mergeCell ref="H65:J65"/>
    <mergeCell ref="K65:M65"/>
    <mergeCell ref="N65:P65"/>
    <mergeCell ref="E71:G71"/>
    <mergeCell ref="H71:J71"/>
    <mergeCell ref="K71:M71"/>
    <mergeCell ref="N71:P71"/>
    <mergeCell ref="E67:G67"/>
    <mergeCell ref="H67:J67"/>
    <mergeCell ref="K67:M67"/>
    <mergeCell ref="N67:P67"/>
    <mergeCell ref="E69:G69"/>
    <mergeCell ref="H69:J69"/>
    <mergeCell ref="K69:M69"/>
    <mergeCell ref="N69:P69"/>
    <mergeCell ref="E53:G53"/>
    <mergeCell ref="H53:J53"/>
    <mergeCell ref="K53:M53"/>
    <mergeCell ref="N53:P53"/>
    <mergeCell ref="E55:G55"/>
    <mergeCell ref="H55:J55"/>
    <mergeCell ref="K55:M55"/>
    <mergeCell ref="N55:P55"/>
    <mergeCell ref="E57:G57"/>
    <mergeCell ref="H57:J57"/>
    <mergeCell ref="K57:M57"/>
    <mergeCell ref="N57:P57"/>
    <mergeCell ref="E61:G61"/>
    <mergeCell ref="H61:J61"/>
    <mergeCell ref="K61:M61"/>
    <mergeCell ref="N61:P61"/>
    <mergeCell ref="E41:G41"/>
    <mergeCell ref="H41:J41"/>
    <mergeCell ref="K41:M41"/>
    <mergeCell ref="N41:P41"/>
    <mergeCell ref="E59:G59"/>
    <mergeCell ref="H59:J59"/>
    <mergeCell ref="K59:M59"/>
    <mergeCell ref="N59:P59"/>
    <mergeCell ref="E45:G45"/>
    <mergeCell ref="H45:J45"/>
    <mergeCell ref="K45:M45"/>
    <mergeCell ref="N45:P45"/>
    <mergeCell ref="E47:G47"/>
    <mergeCell ref="H47:J47"/>
    <mergeCell ref="K47:M47"/>
    <mergeCell ref="N47:P47"/>
    <mergeCell ref="E49:G49"/>
    <mergeCell ref="H49:J49"/>
    <mergeCell ref="K49:M49"/>
    <mergeCell ref="N49:P49"/>
    <mergeCell ref="E51:G51"/>
    <mergeCell ref="H51:J51"/>
    <mergeCell ref="K51:M51"/>
    <mergeCell ref="N51:P51"/>
    <mergeCell ref="E35:G35"/>
    <mergeCell ref="H35:J35"/>
    <mergeCell ref="K35:M35"/>
    <mergeCell ref="N35:P35"/>
    <mergeCell ref="E37:G37"/>
    <mergeCell ref="H37:J37"/>
    <mergeCell ref="K37:M37"/>
    <mergeCell ref="N37:P37"/>
    <mergeCell ref="E39:G39"/>
    <mergeCell ref="H39:J39"/>
    <mergeCell ref="K39:M39"/>
    <mergeCell ref="N39:P39"/>
    <mergeCell ref="E23:G23"/>
    <mergeCell ref="H23:J23"/>
    <mergeCell ref="K23:M23"/>
    <mergeCell ref="N23:P23"/>
    <mergeCell ref="E25:G25"/>
    <mergeCell ref="H25:J25"/>
    <mergeCell ref="K25:M25"/>
    <mergeCell ref="N25:P25"/>
    <mergeCell ref="E43:G43"/>
    <mergeCell ref="H43:J43"/>
    <mergeCell ref="K43:M43"/>
    <mergeCell ref="N43:P43"/>
    <mergeCell ref="E29:G29"/>
    <mergeCell ref="H29:J29"/>
    <mergeCell ref="K29:M29"/>
    <mergeCell ref="N29:P29"/>
    <mergeCell ref="E31:G31"/>
    <mergeCell ref="H31:J31"/>
    <mergeCell ref="K31:M31"/>
    <mergeCell ref="N31:P31"/>
    <mergeCell ref="E33:G33"/>
    <mergeCell ref="H33:J33"/>
    <mergeCell ref="K33:M33"/>
    <mergeCell ref="N33:P33"/>
    <mergeCell ref="E27:G27"/>
    <mergeCell ref="H27:J27"/>
    <mergeCell ref="K27:M27"/>
    <mergeCell ref="N27:P27"/>
    <mergeCell ref="E13:G13"/>
    <mergeCell ref="H13:J13"/>
    <mergeCell ref="K13:M13"/>
    <mergeCell ref="N13:P13"/>
    <mergeCell ref="E15:G15"/>
    <mergeCell ref="H15:J15"/>
    <mergeCell ref="K15:M15"/>
    <mergeCell ref="N15:P15"/>
    <mergeCell ref="E17:G17"/>
    <mergeCell ref="H17:J17"/>
    <mergeCell ref="K17:M17"/>
    <mergeCell ref="N17:P17"/>
    <mergeCell ref="E19:G19"/>
    <mergeCell ref="H19:J19"/>
    <mergeCell ref="K19:M19"/>
    <mergeCell ref="N19:P19"/>
    <mergeCell ref="E21:G21"/>
    <mergeCell ref="H21:J21"/>
    <mergeCell ref="K21:M21"/>
    <mergeCell ref="N21:P21"/>
    <mergeCell ref="E11:G11"/>
    <mergeCell ref="H11:J11"/>
    <mergeCell ref="K11:M11"/>
    <mergeCell ref="N11:P11"/>
    <mergeCell ref="E2:G2"/>
    <mergeCell ref="H2:J2"/>
    <mergeCell ref="K2:M2"/>
    <mergeCell ref="N2:P2"/>
    <mergeCell ref="E3:G3"/>
    <mergeCell ref="H3:J3"/>
    <mergeCell ref="K3:M3"/>
    <mergeCell ref="N3:P3"/>
    <mergeCell ref="E5:G5"/>
    <mergeCell ref="H5:J5"/>
    <mergeCell ref="K5:M5"/>
    <mergeCell ref="N5:P5"/>
    <mergeCell ref="E7:G7"/>
    <mergeCell ref="H7:J7"/>
    <mergeCell ref="K7:M7"/>
    <mergeCell ref="N7:P7"/>
    <mergeCell ref="E9:G9"/>
    <mergeCell ref="H9:J9"/>
    <mergeCell ref="K9:M9"/>
    <mergeCell ref="N9:P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3"/>
  <sheetViews>
    <sheetView view="pageBreakPreview" zoomScaleSheetLayoutView="100" workbookViewId="0">
      <selection activeCell="C36" sqref="C36"/>
    </sheetView>
  </sheetViews>
  <sheetFormatPr defaultRowHeight="12.75"/>
  <cols>
    <col min="1" max="1" width="1.140625" style="927" customWidth="1"/>
    <col min="2" max="2" width="9" style="1184" bestFit="1" customWidth="1"/>
    <col min="3" max="3" width="56.5703125" style="1189" customWidth="1"/>
    <col min="4" max="4" width="5.28515625" style="1184" bestFit="1" customWidth="1"/>
    <col min="5" max="5" width="9.5703125" style="1196" customWidth="1"/>
    <col min="6" max="6" width="11.42578125" style="1196" bestFit="1" customWidth="1"/>
    <col min="7" max="7" width="8.42578125" style="1196" bestFit="1" customWidth="1"/>
    <col min="8" max="8" width="11.85546875" style="1197" bestFit="1" customWidth="1"/>
    <col min="9" max="9" width="9.28515625" style="160" bestFit="1" customWidth="1"/>
    <col min="10" max="10" width="8.85546875" style="357" bestFit="1" customWidth="1"/>
    <col min="11" max="11" width="16.28515625" style="1203" bestFit="1" customWidth="1"/>
    <col min="12" max="12" width="9" style="161" bestFit="1" customWidth="1"/>
    <col min="13" max="13" width="9.5703125" style="160" customWidth="1"/>
    <col min="14" max="14" width="2.42578125" style="927" customWidth="1"/>
    <col min="15" max="15" width="5" style="927" customWidth="1"/>
    <col min="16" max="35" width="9.140625" style="927"/>
    <col min="36" max="16384" width="9.140625" style="160"/>
  </cols>
  <sheetData>
    <row r="1" spans="1:35" s="927" customFormat="1">
      <c r="B1" s="2781" t="s">
        <v>48</v>
      </c>
      <c r="C1" s="2781"/>
      <c r="D1" s="2781"/>
      <c r="E1" s="2781"/>
      <c r="F1" s="2781"/>
      <c r="G1" s="2781"/>
      <c r="H1" s="2781"/>
      <c r="I1" s="2781"/>
      <c r="J1" s="2781"/>
      <c r="K1" s="2781"/>
      <c r="L1" s="2781"/>
      <c r="M1" s="2781"/>
      <c r="N1" s="909"/>
    </row>
    <row r="2" spans="1:35" s="927" customFormat="1" ht="12">
      <c r="B2" s="2781" t="s">
        <v>447</v>
      </c>
      <c r="C2" s="2781"/>
      <c r="D2" s="2781"/>
      <c r="E2" s="2781"/>
      <c r="F2" s="2781"/>
      <c r="G2" s="2781"/>
      <c r="H2" s="2781"/>
      <c r="I2" s="2781"/>
      <c r="J2" s="2781"/>
      <c r="K2" s="2781"/>
      <c r="L2" s="2781"/>
      <c r="M2" s="2781"/>
    </row>
    <row r="3" spans="1:35" s="927" customFormat="1" ht="12.75" customHeight="1">
      <c r="B3" s="2781"/>
      <c r="C3" s="2781"/>
      <c r="D3" s="2781"/>
      <c r="E3" s="2781"/>
      <c r="F3" s="2781"/>
      <c r="G3" s="2781"/>
      <c r="H3" s="2781"/>
      <c r="I3" s="2781"/>
      <c r="J3" s="2781"/>
      <c r="K3" s="2781"/>
      <c r="L3" s="929"/>
    </row>
    <row r="4" spans="1:35" s="927" customFormat="1">
      <c r="B4" s="1143" t="s">
        <v>1</v>
      </c>
      <c r="C4" s="1144" t="s">
        <v>655</v>
      </c>
      <c r="D4" s="1143"/>
      <c r="E4" s="1170"/>
      <c r="F4" s="1170"/>
      <c r="G4" s="1170"/>
      <c r="H4" s="1162"/>
      <c r="I4" s="1034"/>
      <c r="J4" s="1198"/>
      <c r="K4" s="1199"/>
    </row>
    <row r="5" spans="1:35" s="927" customFormat="1">
      <c r="B5" s="1143"/>
      <c r="C5" s="1144"/>
      <c r="D5" s="1143"/>
      <c r="E5" s="2781"/>
      <c r="F5" s="2781"/>
      <c r="G5" s="2781"/>
      <c r="H5" s="2781"/>
      <c r="I5" s="2781"/>
      <c r="J5" s="2781"/>
      <c r="K5" s="1199"/>
    </row>
    <row r="6" spans="1:35" s="927" customFormat="1">
      <c r="B6" s="1179" t="s">
        <v>2</v>
      </c>
      <c r="C6" s="1145" t="s">
        <v>716</v>
      </c>
      <c r="D6" s="1179"/>
      <c r="E6" s="2781"/>
      <c r="F6" s="2781"/>
      <c r="G6" s="2781"/>
      <c r="H6" s="2781"/>
      <c r="I6" s="2781"/>
      <c r="J6" s="2781"/>
      <c r="K6" s="1199"/>
    </row>
    <row r="7" spans="1:35" s="927" customFormat="1" ht="12.75" customHeight="1">
      <c r="B7" s="2781" t="s">
        <v>504</v>
      </c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</row>
    <row r="8" spans="1:35" s="927" customFormat="1" ht="15" customHeight="1">
      <c r="B8" s="2781" t="s">
        <v>527</v>
      </c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</row>
    <row r="9" spans="1:35" s="968" customFormat="1" ht="11.25" customHeight="1">
      <c r="B9" s="1143"/>
      <c r="C9" s="1186"/>
      <c r="D9" s="1179"/>
      <c r="E9" s="1170"/>
      <c r="F9" s="1170"/>
      <c r="G9" s="1170"/>
      <c r="H9" s="1164"/>
      <c r="I9" s="938"/>
      <c r="J9" s="1163"/>
      <c r="K9" s="1198"/>
      <c r="L9" s="966"/>
      <c r="M9" s="967"/>
    </row>
    <row r="10" spans="1:35" s="164" customFormat="1" ht="24" customHeight="1">
      <c r="A10" s="903"/>
      <c r="B10" s="478" t="s">
        <v>3</v>
      </c>
      <c r="C10" s="478" t="s">
        <v>36</v>
      </c>
      <c r="D10" s="478" t="s">
        <v>6</v>
      </c>
      <c r="E10" s="479" t="s">
        <v>495</v>
      </c>
      <c r="F10" s="479" t="s">
        <v>39</v>
      </c>
      <c r="G10" s="479" t="s">
        <v>37</v>
      </c>
      <c r="H10" s="339" t="s">
        <v>26</v>
      </c>
      <c r="I10" s="480" t="s">
        <v>38</v>
      </c>
      <c r="J10" s="489" t="s">
        <v>27</v>
      </c>
      <c r="K10" s="982" t="s">
        <v>18</v>
      </c>
      <c r="L10" s="981" t="s">
        <v>28</v>
      </c>
      <c r="M10" s="482" t="s">
        <v>29</v>
      </c>
      <c r="N10" s="901"/>
      <c r="O10" s="903"/>
      <c r="P10" s="903"/>
      <c r="Q10" s="903"/>
      <c r="R10" s="903"/>
      <c r="S10" s="903"/>
      <c r="T10" s="903"/>
      <c r="U10" s="903"/>
      <c r="V10" s="903"/>
      <c r="W10" s="903"/>
      <c r="X10" s="903"/>
      <c r="Y10" s="903"/>
      <c r="Z10" s="903"/>
      <c r="AA10" s="903"/>
      <c r="AB10" s="903"/>
      <c r="AC10" s="903"/>
      <c r="AD10" s="903"/>
      <c r="AE10" s="903"/>
      <c r="AF10" s="903"/>
      <c r="AG10" s="903"/>
      <c r="AH10" s="903"/>
      <c r="AI10" s="903"/>
    </row>
    <row r="11" spans="1:35" s="340" customFormat="1" ht="12.75" customHeight="1">
      <c r="A11" s="914"/>
      <c r="B11" s="2343">
        <v>1</v>
      </c>
      <c r="C11" s="2344" t="s">
        <v>509</v>
      </c>
      <c r="D11" s="1430"/>
      <c r="E11" s="1431"/>
      <c r="F11" s="1431"/>
      <c r="G11" s="1431"/>
      <c r="H11" s="1432"/>
      <c r="I11" s="1433"/>
      <c r="J11" s="1434"/>
      <c r="K11" s="1432"/>
      <c r="L11" s="1435"/>
      <c r="M11" s="1436"/>
      <c r="N11" s="914"/>
      <c r="O11" s="914"/>
      <c r="P11" s="914"/>
      <c r="Q11" s="914"/>
      <c r="R11" s="914"/>
      <c r="S11" s="914"/>
      <c r="T11" s="914"/>
      <c r="U11" s="914"/>
      <c r="V11" s="914"/>
      <c r="W11" s="915"/>
      <c r="X11" s="914"/>
      <c r="Y11" s="914"/>
      <c r="Z11" s="914"/>
      <c r="AA11" s="914"/>
      <c r="AB11" s="914"/>
      <c r="AC11" s="914"/>
      <c r="AD11" s="914"/>
      <c r="AE11" s="914"/>
      <c r="AF11" s="914"/>
      <c r="AG11" s="914"/>
      <c r="AH11" s="914"/>
      <c r="AI11" s="914"/>
    </row>
    <row r="12" spans="1:35" s="340" customFormat="1" ht="12.75" customHeight="1">
      <c r="A12" s="914"/>
      <c r="B12" s="2345"/>
      <c r="C12" s="2346"/>
      <c r="D12" s="1393"/>
      <c r="E12" s="1437"/>
      <c r="F12" s="1437"/>
      <c r="G12" s="1437"/>
      <c r="H12" s="1438"/>
      <c r="I12" s="1439"/>
      <c r="J12" s="1253"/>
      <c r="K12" s="1438"/>
      <c r="L12" s="1440"/>
      <c r="M12" s="1441"/>
      <c r="N12" s="914"/>
      <c r="O12" s="914"/>
      <c r="P12" s="914"/>
      <c r="Q12" s="914"/>
      <c r="R12" s="914"/>
      <c r="S12" s="914"/>
      <c r="T12" s="914"/>
      <c r="U12" s="914"/>
      <c r="V12" s="914"/>
      <c r="W12" s="915"/>
      <c r="X12" s="914"/>
      <c r="Y12" s="914"/>
      <c r="Z12" s="914"/>
      <c r="AA12" s="914"/>
      <c r="AB12" s="914"/>
      <c r="AC12" s="914"/>
      <c r="AD12" s="914"/>
      <c r="AE12" s="914"/>
      <c r="AF12" s="914"/>
      <c r="AG12" s="914"/>
      <c r="AH12" s="914"/>
      <c r="AI12" s="914"/>
    </row>
    <row r="13" spans="1:35" s="340" customFormat="1" ht="12.75" customHeight="1">
      <c r="A13" s="914"/>
      <c r="B13" s="2347" t="s">
        <v>40</v>
      </c>
      <c r="C13" s="1427" t="s">
        <v>513</v>
      </c>
      <c r="D13" s="1442"/>
      <c r="E13" s="1190"/>
      <c r="F13" s="1254"/>
      <c r="G13" s="1428"/>
      <c r="H13" s="1429"/>
      <c r="I13" s="1022"/>
      <c r="J13" s="1429"/>
      <c r="K13" s="1443">
        <f t="shared" ref="K13:K23" si="0">ROUND(E13*J13,2)</f>
        <v>0</v>
      </c>
      <c r="L13" s="1444"/>
      <c r="M13" s="383"/>
      <c r="N13" s="914"/>
      <c r="O13" s="914"/>
      <c r="P13" s="969"/>
      <c r="Q13" s="914"/>
      <c r="R13" s="914"/>
      <c r="S13" s="914"/>
      <c r="T13" s="914"/>
      <c r="U13" s="914"/>
      <c r="V13" s="914"/>
      <c r="W13" s="915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</row>
    <row r="14" spans="1:35" s="340" customFormat="1" ht="12.75" customHeight="1">
      <c r="A14" s="914"/>
      <c r="B14" s="2347" t="s">
        <v>40</v>
      </c>
      <c r="C14" s="2348" t="s">
        <v>857</v>
      </c>
      <c r="D14" s="2349" t="s">
        <v>162</v>
      </c>
      <c r="E14" s="2671">
        <v>310</v>
      </c>
      <c r="F14" s="2348">
        <v>280.36</v>
      </c>
      <c r="G14" s="1339">
        <v>0</v>
      </c>
      <c r="H14" s="1339">
        <f t="shared" ref="H14:H23" si="1">F14-G14</f>
        <v>280.36</v>
      </c>
      <c r="I14" s="1340">
        <v>0.25</v>
      </c>
      <c r="J14" s="1339">
        <f t="shared" ref="J14:J23" si="2">H14+(H14*I14)</f>
        <v>350.45000000000005</v>
      </c>
      <c r="K14" s="1338">
        <f t="shared" si="0"/>
        <v>108639.5</v>
      </c>
      <c r="L14" s="2350" t="s">
        <v>1029</v>
      </c>
      <c r="M14" s="1445" t="s">
        <v>31</v>
      </c>
      <c r="N14" s="914"/>
      <c r="O14" s="914"/>
      <c r="P14" s="969"/>
      <c r="Q14" s="914"/>
      <c r="R14" s="914"/>
      <c r="S14" s="914"/>
      <c r="T14" s="914"/>
      <c r="U14" s="914"/>
      <c r="V14" s="914"/>
      <c r="W14" s="915"/>
      <c r="X14" s="914"/>
      <c r="Y14" s="914"/>
      <c r="Z14" s="914"/>
      <c r="AA14" s="914"/>
      <c r="AB14" s="914"/>
      <c r="AC14" s="914"/>
      <c r="AD14" s="914"/>
      <c r="AE14" s="914"/>
      <c r="AF14" s="914"/>
      <c r="AG14" s="914"/>
      <c r="AH14" s="914"/>
      <c r="AI14" s="914"/>
    </row>
    <row r="15" spans="1:35" s="340" customFormat="1" ht="12.75" customHeight="1">
      <c r="A15" s="914"/>
      <c r="B15" s="2347" t="s">
        <v>88</v>
      </c>
      <c r="C15" s="2348" t="s">
        <v>858</v>
      </c>
      <c r="D15" s="2349" t="s">
        <v>162</v>
      </c>
      <c r="E15" s="2671">
        <v>520</v>
      </c>
      <c r="F15" s="2348">
        <v>247.89</v>
      </c>
      <c r="G15" s="1339">
        <v>0</v>
      </c>
      <c r="H15" s="1339">
        <f t="shared" si="1"/>
        <v>247.89</v>
      </c>
      <c r="I15" s="1340">
        <f t="shared" ref="I15:I23" si="3">$I$14</f>
        <v>0.25</v>
      </c>
      <c r="J15" s="1339">
        <f t="shared" si="2"/>
        <v>309.86249999999995</v>
      </c>
      <c r="K15" s="1338">
        <f t="shared" si="0"/>
        <v>161128.5</v>
      </c>
      <c r="L15" s="2350" t="s">
        <v>1030</v>
      </c>
      <c r="M15" s="1445" t="s">
        <v>31</v>
      </c>
      <c r="N15" s="914"/>
      <c r="O15" s="914"/>
      <c r="P15" s="969"/>
      <c r="Q15" s="914"/>
      <c r="R15" s="914"/>
      <c r="S15" s="914"/>
      <c r="T15" s="914"/>
      <c r="U15" s="914"/>
      <c r="V15" s="914"/>
      <c r="W15" s="915"/>
      <c r="X15" s="914"/>
      <c r="Y15" s="914"/>
      <c r="Z15" s="914"/>
      <c r="AA15" s="914"/>
      <c r="AB15" s="914"/>
      <c r="AC15" s="914"/>
      <c r="AD15" s="914"/>
      <c r="AE15" s="914"/>
      <c r="AF15" s="914"/>
      <c r="AG15" s="914"/>
      <c r="AH15" s="914"/>
      <c r="AI15" s="914"/>
    </row>
    <row r="16" spans="1:35" s="340" customFormat="1" ht="24.95" customHeight="1">
      <c r="A16" s="914"/>
      <c r="B16" s="2347" t="s">
        <v>97</v>
      </c>
      <c r="C16" s="2348" t="s">
        <v>1018</v>
      </c>
      <c r="D16" s="2349" t="s">
        <v>162</v>
      </c>
      <c r="E16" s="2671">
        <v>1090</v>
      </c>
      <c r="F16" s="2348">
        <v>179.16</v>
      </c>
      <c r="G16" s="1339">
        <v>0</v>
      </c>
      <c r="H16" s="1339">
        <f t="shared" si="1"/>
        <v>179.16</v>
      </c>
      <c r="I16" s="1340">
        <f t="shared" si="3"/>
        <v>0.25</v>
      </c>
      <c r="J16" s="1339">
        <f t="shared" si="2"/>
        <v>223.95</v>
      </c>
      <c r="K16" s="1338">
        <f t="shared" si="0"/>
        <v>244105.5</v>
      </c>
      <c r="L16" s="1446" t="s">
        <v>1024</v>
      </c>
      <c r="M16" s="1445" t="s">
        <v>525</v>
      </c>
      <c r="N16" s="914"/>
      <c r="O16" s="914"/>
      <c r="P16" s="969"/>
      <c r="Q16" s="914"/>
      <c r="R16" s="914"/>
      <c r="S16" s="914"/>
      <c r="T16" s="914"/>
      <c r="U16" s="914"/>
      <c r="V16" s="914"/>
      <c r="W16" s="915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</row>
    <row r="17" spans="1:35" s="340" customFormat="1" ht="24.95" customHeight="1">
      <c r="A17" s="914"/>
      <c r="B17" s="2347" t="s">
        <v>98</v>
      </c>
      <c r="C17" s="2348" t="s">
        <v>1019</v>
      </c>
      <c r="D17" s="2349" t="s">
        <v>162</v>
      </c>
      <c r="E17" s="2671">
        <v>1650</v>
      </c>
      <c r="F17" s="2348">
        <v>105.21</v>
      </c>
      <c r="G17" s="1339">
        <v>0</v>
      </c>
      <c r="H17" s="1339">
        <f t="shared" si="1"/>
        <v>105.21</v>
      </c>
      <c r="I17" s="1340">
        <f t="shared" si="3"/>
        <v>0.25</v>
      </c>
      <c r="J17" s="1339">
        <f t="shared" si="2"/>
        <v>131.51249999999999</v>
      </c>
      <c r="K17" s="1338">
        <f t="shared" si="0"/>
        <v>216995.63</v>
      </c>
      <c r="L17" s="1446" t="s">
        <v>1025</v>
      </c>
      <c r="M17" s="1445" t="s">
        <v>525</v>
      </c>
      <c r="N17" s="914"/>
      <c r="O17" s="914"/>
      <c r="P17" s="969"/>
      <c r="Q17" s="914"/>
      <c r="R17" s="914"/>
      <c r="S17" s="914"/>
      <c r="T17" s="914"/>
      <c r="U17" s="914"/>
      <c r="V17" s="914"/>
      <c r="W17" s="915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</row>
    <row r="18" spans="1:35" s="340" customFormat="1" ht="24.95" customHeight="1">
      <c r="A18" s="914"/>
      <c r="B18" s="2347" t="s">
        <v>99</v>
      </c>
      <c r="C18" s="2348" t="s">
        <v>1020</v>
      </c>
      <c r="D18" s="2349" t="s">
        <v>162</v>
      </c>
      <c r="E18" s="2671">
        <v>1800</v>
      </c>
      <c r="F18" s="2348">
        <v>57.2</v>
      </c>
      <c r="G18" s="1339">
        <v>0</v>
      </c>
      <c r="H18" s="1339">
        <f t="shared" si="1"/>
        <v>57.2</v>
      </c>
      <c r="I18" s="1340">
        <f t="shared" si="3"/>
        <v>0.25</v>
      </c>
      <c r="J18" s="1339">
        <f t="shared" si="2"/>
        <v>71.5</v>
      </c>
      <c r="K18" s="1338">
        <f t="shared" si="0"/>
        <v>128700</v>
      </c>
      <c r="L18" s="1446" t="s">
        <v>744</v>
      </c>
      <c r="M18" s="1445" t="s">
        <v>525</v>
      </c>
      <c r="N18" s="914"/>
      <c r="O18" s="914"/>
      <c r="P18" s="969"/>
      <c r="Q18" s="914"/>
      <c r="R18" s="914"/>
      <c r="S18" s="914"/>
      <c r="T18" s="914"/>
      <c r="U18" s="914"/>
      <c r="V18" s="914"/>
      <c r="W18" s="915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</row>
    <row r="19" spans="1:35" s="340" customFormat="1" ht="12.75" customHeight="1">
      <c r="A19" s="914"/>
      <c r="B19" s="2347" t="s">
        <v>305</v>
      </c>
      <c r="C19" s="2351" t="s">
        <v>860</v>
      </c>
      <c r="D19" s="2349" t="s">
        <v>162</v>
      </c>
      <c r="E19" s="2671">
        <v>1103</v>
      </c>
      <c r="F19" s="2351">
        <v>48.98</v>
      </c>
      <c r="G19" s="1339">
        <v>0</v>
      </c>
      <c r="H19" s="1339">
        <f t="shared" si="1"/>
        <v>48.98</v>
      </c>
      <c r="I19" s="1340">
        <f t="shared" si="3"/>
        <v>0.25</v>
      </c>
      <c r="J19" s="1339">
        <f t="shared" si="2"/>
        <v>61.224999999999994</v>
      </c>
      <c r="K19" s="1338">
        <f t="shared" si="0"/>
        <v>67531.179999999993</v>
      </c>
      <c r="L19" s="2350" t="s">
        <v>1031</v>
      </c>
      <c r="M19" s="1445" t="s">
        <v>31</v>
      </c>
      <c r="N19" s="914"/>
      <c r="O19" s="914"/>
      <c r="P19" s="969"/>
      <c r="Q19" s="914"/>
      <c r="R19" s="914"/>
      <c r="S19" s="914"/>
      <c r="T19" s="914"/>
      <c r="U19" s="914"/>
      <c r="V19" s="914"/>
      <c r="W19" s="915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</row>
    <row r="20" spans="1:35" s="340" customFormat="1" ht="24.95" customHeight="1">
      <c r="A20" s="914"/>
      <c r="B20" s="2347" t="s">
        <v>636</v>
      </c>
      <c r="C20" s="2348" t="s">
        <v>1021</v>
      </c>
      <c r="D20" s="2349" t="s">
        <v>162</v>
      </c>
      <c r="E20" s="2671">
        <v>1305</v>
      </c>
      <c r="F20" s="2348">
        <v>27.56</v>
      </c>
      <c r="G20" s="1339">
        <v>0</v>
      </c>
      <c r="H20" s="1339">
        <f t="shared" si="1"/>
        <v>27.56</v>
      </c>
      <c r="I20" s="1340">
        <f t="shared" si="3"/>
        <v>0.25</v>
      </c>
      <c r="J20" s="1339">
        <f t="shared" si="2"/>
        <v>34.449999999999996</v>
      </c>
      <c r="K20" s="1338">
        <f t="shared" si="0"/>
        <v>44957.25</v>
      </c>
      <c r="L20" s="1446" t="s">
        <v>1028</v>
      </c>
      <c r="M20" s="1445" t="s">
        <v>525</v>
      </c>
      <c r="N20" s="914"/>
      <c r="O20" s="914"/>
      <c r="P20" s="969"/>
      <c r="Q20" s="914"/>
      <c r="R20" s="914"/>
      <c r="S20" s="914"/>
      <c r="T20" s="914"/>
      <c r="U20" s="914"/>
      <c r="V20" s="914"/>
      <c r="W20" s="915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</row>
    <row r="21" spans="1:35" s="340" customFormat="1" ht="24.95" customHeight="1">
      <c r="A21" s="914"/>
      <c r="B21" s="2347" t="s">
        <v>637</v>
      </c>
      <c r="C21" s="2348" t="s">
        <v>859</v>
      </c>
      <c r="D21" s="2349" t="s">
        <v>162</v>
      </c>
      <c r="E21" s="2671">
        <v>1300</v>
      </c>
      <c r="F21" s="2348">
        <v>30.37</v>
      </c>
      <c r="G21" s="1339">
        <v>0</v>
      </c>
      <c r="H21" s="1339">
        <f t="shared" si="1"/>
        <v>30.37</v>
      </c>
      <c r="I21" s="1340">
        <f t="shared" si="3"/>
        <v>0.25</v>
      </c>
      <c r="J21" s="1339">
        <f t="shared" si="2"/>
        <v>37.962499999999999</v>
      </c>
      <c r="K21" s="1338">
        <f t="shared" si="0"/>
        <v>49351.25</v>
      </c>
      <c r="L21" s="1446" t="s">
        <v>1026</v>
      </c>
      <c r="M21" s="1445" t="s">
        <v>525</v>
      </c>
      <c r="N21" s="914"/>
      <c r="O21" s="914"/>
      <c r="P21" s="969"/>
      <c r="Q21" s="914"/>
      <c r="R21" s="914"/>
      <c r="S21" s="914"/>
      <c r="T21" s="914"/>
      <c r="U21" s="914"/>
      <c r="V21" s="914"/>
      <c r="W21" s="915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</row>
    <row r="22" spans="1:35" s="340" customFormat="1" ht="24.95" customHeight="1">
      <c r="A22" s="914"/>
      <c r="B22" s="2347" t="s">
        <v>638</v>
      </c>
      <c r="C22" s="2352" t="s">
        <v>1022</v>
      </c>
      <c r="D22" s="2349" t="s">
        <v>162</v>
      </c>
      <c r="E22" s="2671">
        <v>1200</v>
      </c>
      <c r="F22" s="2352">
        <v>17.329999999999998</v>
      </c>
      <c r="G22" s="1339">
        <v>0</v>
      </c>
      <c r="H22" s="1339">
        <f t="shared" si="1"/>
        <v>17.329999999999998</v>
      </c>
      <c r="I22" s="1340">
        <f t="shared" si="3"/>
        <v>0.25</v>
      </c>
      <c r="J22" s="1339">
        <f t="shared" si="2"/>
        <v>21.662499999999998</v>
      </c>
      <c r="K22" s="1338">
        <f t="shared" si="0"/>
        <v>25995</v>
      </c>
      <c r="L22" s="1446" t="s">
        <v>1027</v>
      </c>
      <c r="M22" s="1445" t="s">
        <v>525</v>
      </c>
      <c r="N22" s="914"/>
      <c r="O22" s="914"/>
      <c r="P22" s="969"/>
      <c r="Q22" s="914"/>
      <c r="R22" s="914"/>
      <c r="S22" s="914"/>
      <c r="T22" s="914"/>
      <c r="U22" s="914"/>
      <c r="V22" s="914"/>
      <c r="W22" s="915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</row>
    <row r="23" spans="1:35" s="340" customFormat="1" ht="12.75" customHeight="1">
      <c r="A23" s="914"/>
      <c r="B23" s="2347" t="s">
        <v>639</v>
      </c>
      <c r="C23" s="2352" t="s">
        <v>1023</v>
      </c>
      <c r="D23" s="2349" t="s">
        <v>162</v>
      </c>
      <c r="E23" s="2672">
        <v>930</v>
      </c>
      <c r="F23" s="2352">
        <v>26.17</v>
      </c>
      <c r="G23" s="1339">
        <v>0</v>
      </c>
      <c r="H23" s="1339">
        <f t="shared" si="1"/>
        <v>26.17</v>
      </c>
      <c r="I23" s="1340">
        <f t="shared" si="3"/>
        <v>0.25</v>
      </c>
      <c r="J23" s="1339">
        <f t="shared" si="2"/>
        <v>32.712500000000006</v>
      </c>
      <c r="K23" s="1338">
        <f t="shared" si="0"/>
        <v>30422.63</v>
      </c>
      <c r="L23" s="2350" t="s">
        <v>1032</v>
      </c>
      <c r="M23" s="1445" t="s">
        <v>31</v>
      </c>
      <c r="N23" s="914"/>
      <c r="O23" s="914"/>
      <c r="P23" s="969"/>
      <c r="Q23" s="914"/>
      <c r="R23" s="914"/>
      <c r="S23" s="914"/>
      <c r="T23" s="914"/>
      <c r="U23" s="914"/>
      <c r="V23" s="914"/>
      <c r="W23" s="915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</row>
    <row r="24" spans="1:35" s="340" customFormat="1" ht="12.75" customHeight="1">
      <c r="A24" s="914"/>
      <c r="B24" s="2353"/>
      <c r="C24" s="2354"/>
      <c r="D24" s="2355"/>
      <c r="E24" s="2356"/>
      <c r="F24" s="2356"/>
      <c r="G24" s="2357"/>
      <c r="H24" s="2358"/>
      <c r="I24" s="2359"/>
      <c r="J24" s="2360"/>
      <c r="K24" s="2358"/>
      <c r="L24" s="2361"/>
      <c r="M24" s="2362"/>
      <c r="N24" s="914"/>
      <c r="O24" s="914"/>
      <c r="P24" s="914"/>
      <c r="Q24" s="914"/>
      <c r="R24" s="914"/>
      <c r="S24" s="914"/>
      <c r="T24" s="914"/>
      <c r="U24" s="914"/>
      <c r="V24" s="914"/>
      <c r="W24" s="915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</row>
    <row r="25" spans="1:35" s="340" customFormat="1" ht="12.75" customHeight="1">
      <c r="A25" s="914"/>
      <c r="B25" s="2203"/>
      <c r="C25" s="2098" t="s">
        <v>721</v>
      </c>
      <c r="D25" s="2200"/>
      <c r="E25" s="2096"/>
      <c r="F25" s="2096"/>
      <c r="G25" s="2096"/>
      <c r="H25" s="2096"/>
      <c r="I25" s="2096"/>
      <c r="J25" s="2094"/>
      <c r="K25" s="2096">
        <f>SUM(K13:K23)</f>
        <v>1077826.44</v>
      </c>
      <c r="L25" s="2096"/>
      <c r="M25" s="2097"/>
      <c r="N25" s="914"/>
      <c r="O25" s="914"/>
      <c r="P25" s="914"/>
      <c r="Q25" s="914"/>
      <c r="R25" s="914"/>
      <c r="S25" s="914"/>
      <c r="T25" s="914"/>
      <c r="U25" s="914"/>
      <c r="V25" s="914"/>
      <c r="W25" s="915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</row>
    <row r="26" spans="1:35" s="914" customFormat="1" ht="5.25" customHeight="1" thickBot="1">
      <c r="B26" s="1789"/>
      <c r="C26" s="1790"/>
      <c r="D26" s="1791"/>
      <c r="E26" s="1792"/>
      <c r="F26" s="1792"/>
      <c r="G26" s="1191"/>
      <c r="H26" s="1191"/>
      <c r="I26" s="983"/>
      <c r="J26" s="1191"/>
      <c r="K26" s="1191"/>
      <c r="L26" s="983"/>
      <c r="M26" s="984"/>
    </row>
    <row r="27" spans="1:35" s="352" customFormat="1" ht="15.75" customHeight="1">
      <c r="A27" s="915"/>
      <c r="B27" s="2205"/>
      <c r="C27" s="2102" t="s">
        <v>1312</v>
      </c>
      <c r="D27" s="2206"/>
      <c r="E27" s="2206"/>
      <c r="F27" s="2105"/>
      <c r="G27" s="2105"/>
      <c r="H27" s="2105"/>
      <c r="I27" s="2105"/>
      <c r="J27" s="2105"/>
      <c r="K27" s="2105">
        <f>K25</f>
        <v>1077826.44</v>
      </c>
      <c r="L27" s="2105"/>
      <c r="M27" s="2201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915"/>
      <c r="AI27" s="915"/>
    </row>
    <row r="28" spans="1:35" s="914" customFormat="1">
      <c r="B28" s="1180"/>
      <c r="C28" s="1187"/>
      <c r="D28" s="1024"/>
      <c r="E28" s="1192"/>
      <c r="F28" s="1193"/>
      <c r="G28" s="1193"/>
      <c r="H28" s="1194"/>
      <c r="I28" s="956"/>
      <c r="J28" s="1200"/>
      <c r="K28" s="1201"/>
      <c r="L28" s="957"/>
      <c r="M28" s="958"/>
    </row>
    <row r="29" spans="1:35" s="927" customFormat="1" ht="24" customHeight="1">
      <c r="B29" s="1180" t="s">
        <v>1308</v>
      </c>
      <c r="C29" s="2782" t="s">
        <v>53</v>
      </c>
      <c r="D29" s="2782"/>
      <c r="E29" s="2782"/>
      <c r="F29" s="1165"/>
      <c r="G29" s="1165"/>
      <c r="H29" s="1171"/>
      <c r="I29" s="949"/>
      <c r="J29" s="1166"/>
      <c r="K29" s="1202"/>
      <c r="L29" s="948"/>
      <c r="N29" s="928"/>
      <c r="O29" s="929"/>
      <c r="P29" s="1089"/>
    </row>
    <row r="30" spans="1:35" s="927" customFormat="1" ht="12">
      <c r="B30" s="1180" t="s">
        <v>30</v>
      </c>
      <c r="C30" s="1505" t="s">
        <v>1392</v>
      </c>
      <c r="D30" s="1153"/>
      <c r="E30" s="1165"/>
      <c r="F30" s="1165"/>
      <c r="G30" s="1165"/>
      <c r="H30" s="1171"/>
      <c r="I30" s="949"/>
      <c r="J30" s="1166"/>
      <c r="K30" s="1202"/>
      <c r="L30" s="948"/>
      <c r="N30" s="928"/>
      <c r="O30" s="929"/>
      <c r="P30" s="1089"/>
    </row>
    <row r="31" spans="1:35" s="927" customFormat="1" ht="12">
      <c r="B31" s="1180" t="s">
        <v>54</v>
      </c>
      <c r="C31" s="1148" t="s">
        <v>1038</v>
      </c>
      <c r="D31" s="1153"/>
      <c r="E31" s="1165"/>
      <c r="F31" s="1165"/>
      <c r="G31" s="1165"/>
      <c r="H31" s="1171"/>
      <c r="I31" s="949"/>
      <c r="J31" s="1166"/>
      <c r="K31" s="1202"/>
      <c r="L31" s="948"/>
      <c r="N31" s="928"/>
      <c r="O31" s="929"/>
      <c r="P31" s="1089"/>
    </row>
    <row r="32" spans="1:35" s="927" customFormat="1" ht="12">
      <c r="B32" s="1180" t="s">
        <v>55</v>
      </c>
      <c r="C32" s="1148" t="s">
        <v>1037</v>
      </c>
      <c r="D32" s="1153"/>
      <c r="E32" s="1165"/>
      <c r="F32" s="1165"/>
      <c r="G32" s="1165"/>
      <c r="H32" s="1171"/>
      <c r="I32" s="949"/>
      <c r="J32" s="1166"/>
      <c r="K32" s="1202"/>
      <c r="L32" s="948"/>
      <c r="N32" s="928"/>
      <c r="O32" s="929"/>
      <c r="P32" s="1089"/>
    </row>
    <row r="33" spans="2:16" s="927" customFormat="1" ht="12">
      <c r="B33" s="1180" t="s">
        <v>56</v>
      </c>
      <c r="C33" s="1148" t="s">
        <v>1037</v>
      </c>
      <c r="D33" s="1153"/>
      <c r="E33" s="1165"/>
      <c r="F33" s="1165"/>
      <c r="G33" s="1165"/>
      <c r="H33" s="1171"/>
      <c r="I33" s="949"/>
      <c r="J33" s="1166"/>
      <c r="K33" s="1202"/>
      <c r="L33" s="948"/>
      <c r="N33" s="928"/>
      <c r="O33" s="929"/>
      <c r="P33" s="1089"/>
    </row>
    <row r="34" spans="2:16" s="927" customFormat="1" ht="12">
      <c r="B34" s="1180" t="s">
        <v>456</v>
      </c>
      <c r="C34" s="1148" t="s">
        <v>1035</v>
      </c>
      <c r="D34" s="1153"/>
      <c r="E34" s="1165"/>
      <c r="F34" s="1165"/>
      <c r="G34" s="1165"/>
      <c r="H34" s="1171"/>
      <c r="I34" s="949"/>
      <c r="J34" s="1166"/>
      <c r="K34" s="1202"/>
      <c r="L34" s="948"/>
      <c r="N34" s="928"/>
      <c r="O34" s="929"/>
      <c r="P34" s="1089"/>
    </row>
    <row r="35" spans="2:16" s="927" customFormat="1" ht="12">
      <c r="B35" s="1180"/>
      <c r="C35" s="1148"/>
      <c r="D35" s="1153"/>
      <c r="E35" s="1165"/>
      <c r="F35" s="1165"/>
      <c r="G35" s="1165"/>
      <c r="H35" s="1171"/>
      <c r="I35" s="949"/>
      <c r="J35" s="1166"/>
      <c r="K35" s="1202"/>
      <c r="L35" s="948"/>
      <c r="N35" s="928"/>
      <c r="O35" s="929"/>
      <c r="P35" s="1089"/>
    </row>
    <row r="36" spans="2:16" s="927" customFormat="1">
      <c r="B36" s="1183"/>
      <c r="C36" s="1188"/>
      <c r="D36" s="1183"/>
      <c r="E36" s="1195"/>
      <c r="F36" s="1195"/>
      <c r="G36" s="1195"/>
      <c r="H36" s="1164"/>
      <c r="J36" s="978"/>
      <c r="K36" s="1198"/>
      <c r="L36" s="929"/>
    </row>
    <row r="37" spans="2:16" s="927" customFormat="1">
      <c r="B37" s="1183"/>
      <c r="C37" s="1188"/>
      <c r="D37" s="1183"/>
      <c r="E37" s="1195"/>
      <c r="F37" s="1195"/>
      <c r="G37" s="1195"/>
      <c r="H37" s="1164"/>
      <c r="J37" s="978"/>
      <c r="K37" s="1198"/>
      <c r="L37" s="929"/>
    </row>
    <row r="38" spans="2:16" s="927" customFormat="1">
      <c r="B38" s="1183"/>
      <c r="C38" s="1188"/>
      <c r="D38" s="1183"/>
      <c r="E38" s="1195"/>
      <c r="F38" s="1195"/>
      <c r="G38" s="1195"/>
      <c r="H38" s="1164"/>
      <c r="J38" s="978"/>
      <c r="K38" s="1198"/>
      <c r="L38" s="929"/>
    </row>
    <row r="39" spans="2:16" s="927" customFormat="1">
      <c r="B39" s="1183"/>
      <c r="C39" s="1188"/>
      <c r="D39" s="1183"/>
      <c r="E39" s="1195"/>
      <c r="F39" s="1195"/>
      <c r="G39" s="1195"/>
      <c r="H39" s="1164"/>
      <c r="J39" s="978"/>
      <c r="K39" s="1198"/>
      <c r="L39" s="929"/>
    </row>
    <row r="40" spans="2:16" s="927" customFormat="1">
      <c r="B40" s="1183"/>
      <c r="C40" s="1188"/>
      <c r="D40" s="1183"/>
      <c r="E40" s="1195"/>
      <c r="F40" s="1195"/>
      <c r="G40" s="1195"/>
      <c r="H40" s="1164"/>
      <c r="J40" s="978"/>
      <c r="K40" s="1198"/>
      <c r="L40" s="929"/>
    </row>
    <row r="41" spans="2:16" s="927" customFormat="1">
      <c r="B41" s="1183"/>
      <c r="C41" s="1188"/>
      <c r="D41" s="1183"/>
      <c r="E41" s="1195"/>
      <c r="F41" s="1195"/>
      <c r="G41" s="1195"/>
      <c r="H41" s="1164"/>
      <c r="J41" s="978"/>
      <c r="K41" s="1198"/>
      <c r="L41" s="929"/>
    </row>
    <row r="42" spans="2:16" s="927" customFormat="1">
      <c r="B42" s="1183"/>
      <c r="C42" s="1188"/>
      <c r="D42" s="1183"/>
      <c r="E42" s="1195"/>
      <c r="F42" s="1195"/>
      <c r="G42" s="1195"/>
      <c r="H42" s="1164"/>
      <c r="J42" s="978"/>
      <c r="K42" s="1198"/>
      <c r="L42" s="929"/>
    </row>
    <row r="43" spans="2:16" s="927" customFormat="1">
      <c r="B43" s="1183"/>
      <c r="C43" s="1188"/>
      <c r="D43" s="1183"/>
      <c r="E43" s="1195"/>
      <c r="F43" s="1195"/>
      <c r="G43" s="1195"/>
      <c r="H43" s="1164"/>
      <c r="J43" s="978"/>
      <c r="K43" s="1198"/>
      <c r="L43" s="929"/>
    </row>
    <row r="44" spans="2:16" s="927" customFormat="1">
      <c r="B44" s="1183"/>
      <c r="C44" s="1188"/>
      <c r="D44" s="1183"/>
      <c r="E44" s="1195"/>
      <c r="F44" s="1195"/>
      <c r="G44" s="1195"/>
      <c r="H44" s="1164"/>
      <c r="J44" s="978"/>
      <c r="K44" s="1198"/>
      <c r="L44" s="929"/>
    </row>
    <row r="45" spans="2:16" s="927" customFormat="1">
      <c r="B45" s="1183"/>
      <c r="C45" s="1188"/>
      <c r="D45" s="1183"/>
      <c r="E45" s="1195"/>
      <c r="F45" s="1195"/>
      <c r="G45" s="1195"/>
      <c r="H45" s="1164"/>
      <c r="J45" s="978"/>
      <c r="K45" s="1198"/>
      <c r="L45" s="929"/>
    </row>
    <row r="46" spans="2:16" s="927" customFormat="1">
      <c r="B46" s="1183"/>
      <c r="C46" s="1188"/>
      <c r="D46" s="1183"/>
      <c r="E46" s="1195"/>
      <c r="F46" s="1195"/>
      <c r="G46" s="1195"/>
      <c r="H46" s="1164"/>
      <c r="J46" s="978"/>
      <c r="K46" s="1198"/>
      <c r="L46" s="929"/>
    </row>
    <row r="47" spans="2:16" s="927" customFormat="1">
      <c r="B47" s="1183"/>
      <c r="C47" s="1188"/>
      <c r="D47" s="1183"/>
      <c r="E47" s="1195"/>
      <c r="F47" s="1195"/>
      <c r="G47" s="1195"/>
      <c r="H47" s="1164"/>
      <c r="J47" s="978"/>
      <c r="K47" s="1198"/>
      <c r="L47" s="929"/>
    </row>
    <row r="48" spans="2:16" s="927" customFormat="1">
      <c r="B48" s="1183"/>
      <c r="C48" s="1188"/>
      <c r="D48" s="1183"/>
      <c r="E48" s="1195"/>
      <c r="F48" s="1195"/>
      <c r="G48" s="1195"/>
      <c r="H48" s="1164"/>
      <c r="J48" s="978"/>
      <c r="K48" s="1198"/>
      <c r="L48" s="929"/>
    </row>
    <row r="49" spans="2:12" s="927" customFormat="1">
      <c r="B49" s="1183"/>
      <c r="C49" s="1188"/>
      <c r="D49" s="1183"/>
      <c r="E49" s="1195"/>
      <c r="F49" s="1195"/>
      <c r="G49" s="1195"/>
      <c r="H49" s="1164"/>
      <c r="J49" s="978"/>
      <c r="K49" s="1198"/>
      <c r="L49" s="929"/>
    </row>
    <row r="50" spans="2:12" s="927" customFormat="1">
      <c r="B50" s="1183"/>
      <c r="C50" s="1188"/>
      <c r="D50" s="1183"/>
      <c r="E50" s="1195"/>
      <c r="F50" s="1195"/>
      <c r="G50" s="1195"/>
      <c r="H50" s="1164"/>
      <c r="J50" s="978"/>
      <c r="K50" s="1198"/>
      <c r="L50" s="929"/>
    </row>
    <row r="51" spans="2:12" s="927" customFormat="1">
      <c r="B51" s="1183"/>
      <c r="C51" s="1188"/>
      <c r="D51" s="1183"/>
      <c r="E51" s="1195"/>
      <c r="F51" s="1195"/>
      <c r="G51" s="1195"/>
      <c r="H51" s="1164"/>
      <c r="J51" s="978"/>
      <c r="K51" s="1198"/>
      <c r="L51" s="929"/>
    </row>
    <row r="52" spans="2:12" s="927" customFormat="1">
      <c r="B52" s="1183"/>
      <c r="C52" s="1188"/>
      <c r="D52" s="1183"/>
      <c r="E52" s="1195"/>
      <c r="F52" s="1195"/>
      <c r="G52" s="1195"/>
      <c r="H52" s="1164"/>
      <c r="J52" s="978"/>
      <c r="K52" s="1198"/>
      <c r="L52" s="929"/>
    </row>
    <row r="53" spans="2:12" s="927" customFormat="1">
      <c r="B53" s="1183"/>
      <c r="C53" s="1188"/>
      <c r="D53" s="1183"/>
      <c r="E53" s="1195"/>
      <c r="F53" s="1195"/>
      <c r="G53" s="1195"/>
      <c r="H53" s="1164"/>
      <c r="J53" s="978"/>
      <c r="K53" s="1198"/>
      <c r="L53" s="929"/>
    </row>
    <row r="54" spans="2:12" s="927" customFormat="1">
      <c r="B54" s="1183"/>
      <c r="C54" s="1188"/>
      <c r="D54" s="1183"/>
      <c r="E54" s="1195"/>
      <c r="F54" s="1195"/>
      <c r="G54" s="1195"/>
      <c r="H54" s="1164"/>
      <c r="J54" s="978"/>
      <c r="K54" s="1198"/>
      <c r="L54" s="929"/>
    </row>
    <row r="55" spans="2:12" s="927" customFormat="1">
      <c r="B55" s="1183"/>
      <c r="C55" s="1188"/>
      <c r="D55" s="1183"/>
      <c r="E55" s="1195"/>
      <c r="F55" s="1195"/>
      <c r="G55" s="1195"/>
      <c r="H55" s="1164"/>
      <c r="J55" s="978"/>
      <c r="K55" s="1198"/>
      <c r="L55" s="929"/>
    </row>
    <row r="56" spans="2:12" s="927" customFormat="1">
      <c r="B56" s="1183"/>
      <c r="C56" s="1188"/>
      <c r="D56" s="1183"/>
      <c r="E56" s="1195"/>
      <c r="F56" s="1195"/>
      <c r="G56" s="1195"/>
      <c r="H56" s="1164"/>
      <c r="J56" s="978"/>
      <c r="K56" s="1198"/>
      <c r="L56" s="929"/>
    </row>
    <row r="57" spans="2:12" s="927" customFormat="1">
      <c r="B57" s="1183"/>
      <c r="C57" s="1188"/>
      <c r="D57" s="1183"/>
      <c r="E57" s="1195"/>
      <c r="F57" s="1195"/>
      <c r="G57" s="1195"/>
      <c r="H57" s="1164"/>
      <c r="J57" s="978"/>
      <c r="K57" s="1198"/>
      <c r="L57" s="929"/>
    </row>
    <row r="58" spans="2:12" s="927" customFormat="1">
      <c r="B58" s="1183"/>
      <c r="C58" s="1188"/>
      <c r="D58" s="1183"/>
      <c r="E58" s="1195"/>
      <c r="F58" s="1195"/>
      <c r="G58" s="1195"/>
      <c r="H58" s="1164"/>
      <c r="J58" s="978"/>
      <c r="K58" s="1198"/>
      <c r="L58" s="929"/>
    </row>
    <row r="59" spans="2:12" s="927" customFormat="1">
      <c r="B59" s="1183"/>
      <c r="C59" s="1188"/>
      <c r="D59" s="1183"/>
      <c r="E59" s="1195"/>
      <c r="F59" s="1195"/>
      <c r="G59" s="1195"/>
      <c r="H59" s="1164"/>
      <c r="J59" s="978"/>
      <c r="K59" s="1198"/>
      <c r="L59" s="929"/>
    </row>
    <row r="60" spans="2:12" s="927" customFormat="1">
      <c r="B60" s="1183"/>
      <c r="C60" s="1188"/>
      <c r="D60" s="1183"/>
      <c r="E60" s="1195"/>
      <c r="F60" s="1195"/>
      <c r="G60" s="1195"/>
      <c r="H60" s="1164"/>
      <c r="J60" s="978"/>
      <c r="K60" s="1198"/>
      <c r="L60" s="929"/>
    </row>
    <row r="61" spans="2:12" s="927" customFormat="1">
      <c r="B61" s="1183"/>
      <c r="C61" s="1188"/>
      <c r="D61" s="1183"/>
      <c r="E61" s="1195"/>
      <c r="F61" s="1195"/>
      <c r="G61" s="1195"/>
      <c r="H61" s="1164"/>
      <c r="J61" s="978"/>
      <c r="K61" s="1198"/>
      <c r="L61" s="929"/>
    </row>
    <row r="62" spans="2:12" s="927" customFormat="1">
      <c r="B62" s="1183"/>
      <c r="C62" s="1188"/>
      <c r="D62" s="1183"/>
      <c r="E62" s="1195"/>
      <c r="F62" s="1195"/>
      <c r="G62" s="1195"/>
      <c r="H62" s="1164"/>
      <c r="J62" s="978"/>
      <c r="K62" s="1198"/>
      <c r="L62" s="929"/>
    </row>
    <row r="63" spans="2:12" s="927" customFormat="1">
      <c r="B63" s="1183"/>
      <c r="C63" s="1188"/>
      <c r="D63" s="1183"/>
      <c r="E63" s="1195"/>
      <c r="F63" s="1195"/>
      <c r="G63" s="1195"/>
      <c r="H63" s="1164"/>
      <c r="J63" s="978"/>
      <c r="K63" s="1198"/>
      <c r="L63" s="929"/>
    </row>
    <row r="64" spans="2:12" s="927" customFormat="1">
      <c r="B64" s="1183"/>
      <c r="C64" s="1188"/>
      <c r="D64" s="1183"/>
      <c r="E64" s="1195"/>
      <c r="F64" s="1195"/>
      <c r="G64" s="1195"/>
      <c r="H64" s="1164"/>
      <c r="J64" s="978"/>
      <c r="K64" s="1198"/>
      <c r="L64" s="929"/>
    </row>
    <row r="65" spans="2:12" s="927" customFormat="1">
      <c r="B65" s="1183"/>
      <c r="C65" s="1188"/>
      <c r="D65" s="1183"/>
      <c r="E65" s="1195"/>
      <c r="F65" s="1195"/>
      <c r="G65" s="1195"/>
      <c r="H65" s="1164"/>
      <c r="J65" s="978"/>
      <c r="K65" s="1198"/>
      <c r="L65" s="929"/>
    </row>
    <row r="66" spans="2:12" s="927" customFormat="1">
      <c r="B66" s="1183"/>
      <c r="C66" s="1188"/>
      <c r="D66" s="1183"/>
      <c r="E66" s="1195"/>
      <c r="F66" s="1195"/>
      <c r="G66" s="1195"/>
      <c r="H66" s="1164"/>
      <c r="J66" s="978"/>
      <c r="K66" s="1198"/>
      <c r="L66" s="929"/>
    </row>
    <row r="67" spans="2:12" s="927" customFormat="1">
      <c r="B67" s="1183"/>
      <c r="C67" s="1188"/>
      <c r="D67" s="1183"/>
      <c r="E67" s="1195"/>
      <c r="F67" s="1195"/>
      <c r="G67" s="1195"/>
      <c r="H67" s="1164"/>
      <c r="J67" s="978"/>
      <c r="K67" s="1198"/>
      <c r="L67" s="929"/>
    </row>
    <row r="68" spans="2:12" s="927" customFormat="1">
      <c r="B68" s="1183"/>
      <c r="C68" s="1188"/>
      <c r="D68" s="1183"/>
      <c r="E68" s="1195"/>
      <c r="F68" s="1195"/>
      <c r="G68" s="1195"/>
      <c r="H68" s="1164"/>
      <c r="J68" s="978"/>
      <c r="K68" s="1198"/>
      <c r="L68" s="929"/>
    </row>
    <row r="69" spans="2:12" s="927" customFormat="1">
      <c r="B69" s="1183"/>
      <c r="C69" s="1188"/>
      <c r="D69" s="1183"/>
      <c r="E69" s="1195"/>
      <c r="F69" s="1195"/>
      <c r="G69" s="1195"/>
      <c r="H69" s="1164"/>
      <c r="J69" s="978"/>
      <c r="K69" s="1198"/>
      <c r="L69" s="929"/>
    </row>
    <row r="70" spans="2:12" s="927" customFormat="1">
      <c r="B70" s="1183"/>
      <c r="C70" s="1188"/>
      <c r="D70" s="1183"/>
      <c r="E70" s="1195"/>
      <c r="F70" s="1195"/>
      <c r="G70" s="1195"/>
      <c r="H70" s="1164"/>
      <c r="J70" s="978"/>
      <c r="K70" s="1198"/>
      <c r="L70" s="929"/>
    </row>
    <row r="71" spans="2:12" s="927" customFormat="1">
      <c r="B71" s="1183"/>
      <c r="C71" s="1188"/>
      <c r="D71" s="1183"/>
      <c r="E71" s="1195"/>
      <c r="F71" s="1195"/>
      <c r="G71" s="1195"/>
      <c r="H71" s="1164"/>
      <c r="J71" s="978"/>
      <c r="K71" s="1198"/>
      <c r="L71" s="929"/>
    </row>
    <row r="72" spans="2:12" s="927" customFormat="1">
      <c r="B72" s="1183"/>
      <c r="C72" s="1188"/>
      <c r="D72" s="1183"/>
      <c r="E72" s="1195"/>
      <c r="F72" s="1195"/>
      <c r="G72" s="1195"/>
      <c r="H72" s="1164"/>
      <c r="J72" s="978"/>
      <c r="K72" s="1198"/>
      <c r="L72" s="929"/>
    </row>
    <row r="73" spans="2:12" s="927" customFormat="1">
      <c r="B73" s="1183"/>
      <c r="C73" s="1188"/>
      <c r="D73" s="1183"/>
      <c r="E73" s="1195"/>
      <c r="F73" s="1195"/>
      <c r="G73" s="1195"/>
      <c r="H73" s="1164"/>
      <c r="J73" s="978"/>
      <c r="K73" s="1198"/>
      <c r="L73" s="929"/>
    </row>
    <row r="74" spans="2:12" s="927" customFormat="1">
      <c r="B74" s="1183"/>
      <c r="C74" s="1188"/>
      <c r="D74" s="1183"/>
      <c r="E74" s="1195"/>
      <c r="F74" s="1195"/>
      <c r="G74" s="1195"/>
      <c r="H74" s="1164"/>
      <c r="J74" s="978"/>
      <c r="K74" s="1198"/>
      <c r="L74" s="929"/>
    </row>
    <row r="75" spans="2:12" s="927" customFormat="1">
      <c r="B75" s="1183"/>
      <c r="C75" s="1188"/>
      <c r="D75" s="1183"/>
      <c r="E75" s="1195"/>
      <c r="F75" s="1195"/>
      <c r="G75" s="1195"/>
      <c r="H75" s="1164"/>
      <c r="J75" s="978"/>
      <c r="K75" s="1198"/>
      <c r="L75" s="929"/>
    </row>
    <row r="76" spans="2:12" s="927" customFormat="1">
      <c r="B76" s="1183"/>
      <c r="C76" s="1188"/>
      <c r="D76" s="1183"/>
      <c r="E76" s="1195"/>
      <c r="F76" s="1195"/>
      <c r="G76" s="1195"/>
      <c r="H76" s="1164"/>
      <c r="J76" s="978"/>
      <c r="K76" s="1198"/>
      <c r="L76" s="929"/>
    </row>
    <row r="77" spans="2:12" s="927" customFormat="1">
      <c r="B77" s="1183"/>
      <c r="C77" s="1188"/>
      <c r="D77" s="1183"/>
      <c r="E77" s="1195"/>
      <c r="F77" s="1195"/>
      <c r="G77" s="1195"/>
      <c r="H77" s="1164"/>
      <c r="J77" s="978"/>
      <c r="K77" s="1198"/>
      <c r="L77" s="929"/>
    </row>
    <row r="78" spans="2:12" s="927" customFormat="1">
      <c r="B78" s="1183"/>
      <c r="C78" s="1188"/>
      <c r="D78" s="1183"/>
      <c r="E78" s="1195"/>
      <c r="F78" s="1195"/>
      <c r="G78" s="1195"/>
      <c r="H78" s="1164"/>
      <c r="J78" s="978"/>
      <c r="K78" s="1198"/>
      <c r="L78" s="929"/>
    </row>
    <row r="79" spans="2:12" s="927" customFormat="1">
      <c r="B79" s="1183"/>
      <c r="C79" s="1188"/>
      <c r="D79" s="1183"/>
      <c r="E79" s="1195"/>
      <c r="F79" s="1195"/>
      <c r="G79" s="1195"/>
      <c r="H79" s="1164"/>
      <c r="J79" s="978"/>
      <c r="K79" s="1198"/>
      <c r="L79" s="929"/>
    </row>
    <row r="80" spans="2:12" s="927" customFormat="1">
      <c r="B80" s="1183"/>
      <c r="C80" s="1188"/>
      <c r="D80" s="1183"/>
      <c r="E80" s="1195"/>
      <c r="F80" s="1195"/>
      <c r="G80" s="1195"/>
      <c r="H80" s="1164"/>
      <c r="J80" s="978"/>
      <c r="K80" s="1198"/>
      <c r="L80" s="929"/>
    </row>
    <row r="81" spans="2:12" s="927" customFormat="1">
      <c r="B81" s="1183"/>
      <c r="C81" s="1188"/>
      <c r="D81" s="1183"/>
      <c r="E81" s="1195"/>
      <c r="F81" s="1195"/>
      <c r="G81" s="1195"/>
      <c r="H81" s="1164"/>
      <c r="J81" s="978"/>
      <c r="K81" s="1198"/>
      <c r="L81" s="929"/>
    </row>
    <row r="82" spans="2:12" s="927" customFormat="1">
      <c r="B82" s="1183"/>
      <c r="C82" s="1188"/>
      <c r="D82" s="1183"/>
      <c r="E82" s="1195"/>
      <c r="F82" s="1195"/>
      <c r="G82" s="1195"/>
      <c r="H82" s="1164"/>
      <c r="J82" s="978"/>
      <c r="K82" s="1198"/>
      <c r="L82" s="929"/>
    </row>
    <row r="83" spans="2:12" s="927" customFormat="1">
      <c r="B83" s="1183"/>
      <c r="C83" s="1188"/>
      <c r="D83" s="1183"/>
      <c r="E83" s="1195"/>
      <c r="F83" s="1195"/>
      <c r="G83" s="1195"/>
      <c r="H83" s="1164"/>
      <c r="J83" s="978"/>
      <c r="K83" s="1198"/>
      <c r="L83" s="929"/>
    </row>
  </sheetData>
  <mergeCells count="8">
    <mergeCell ref="C29:E29"/>
    <mergeCell ref="B7:M7"/>
    <mergeCell ref="B8:M8"/>
    <mergeCell ref="B1:M1"/>
    <mergeCell ref="B2:M2"/>
    <mergeCell ref="B3:K3"/>
    <mergeCell ref="E5:J5"/>
    <mergeCell ref="E6:J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30</vt:i4>
      </vt:variant>
      <vt:variant>
        <vt:lpstr>Intervalos nomeados</vt:lpstr>
      </vt:variant>
      <vt:variant>
        <vt:i4>29</vt:i4>
      </vt:variant>
    </vt:vector>
  </HeadingPairs>
  <TitlesOfParts>
    <vt:vector size="59" baseType="lpstr">
      <vt:lpstr>DADOS ÁREA 1</vt:lpstr>
      <vt:lpstr>DADOS ÁREA 2</vt:lpstr>
      <vt:lpstr>MC ESCAV. ESGOTO</vt:lpstr>
      <vt:lpstr>MC ESCAV. ÁGUA FRIA</vt:lpstr>
      <vt:lpstr>ALUGUEL  - VERIFICAR</vt:lpstr>
      <vt:lpstr>Estacionamento</vt:lpstr>
      <vt:lpstr>DEMOLIÇÃO PAV. ITAPARICA</vt:lpstr>
      <vt:lpstr>VOL.CORTE ATERRO SESSÃO GALERIA</vt:lpstr>
      <vt:lpstr>PROJETOS</vt:lpstr>
      <vt:lpstr>SONDAGEM</vt:lpstr>
      <vt:lpstr>TOPOGRAFIA</vt:lpstr>
      <vt:lpstr>REGULARIZAÇÃO FUNDIÁRIA</vt:lpstr>
      <vt:lpstr>EQUI. COMUNITÁRIO 1</vt:lpstr>
      <vt:lpstr>TRABALHO SOCIAL</vt:lpstr>
      <vt:lpstr>ADMINISTRAÇÃO LOCAL</vt:lpstr>
      <vt:lpstr>LIG DOM. E. ELÉTRICA I. PÚBLICA</vt:lpstr>
      <vt:lpstr>LIGAÇÃO INTRADOMICILIAR ESGOTO</vt:lpstr>
      <vt:lpstr>SERVIÇOS PRELIMINARES</vt:lpstr>
      <vt:lpstr>TERRAPLENAGEM</vt:lpstr>
      <vt:lpstr>PAVIMENTAÇÃO</vt:lpstr>
      <vt:lpstr>RECUPER AMBIENTAL</vt:lpstr>
      <vt:lpstr>PROTEÇÃO, CONTENÇÃO ESTAB. SOLO</vt:lpstr>
      <vt:lpstr>EDIFICAÇÃO Itaparica</vt:lpstr>
      <vt:lpstr>CRON FIFI</vt:lpstr>
      <vt:lpstr>MURO</vt:lpstr>
      <vt:lpstr>DADOS. ITAPARICA</vt:lpstr>
      <vt:lpstr>RESUMO GERAL</vt:lpstr>
      <vt:lpstr>Percentuais do Cronograma</vt:lpstr>
      <vt:lpstr>Cronograma Físico Financeiro</vt:lpstr>
      <vt:lpstr>Controle</vt:lpstr>
      <vt:lpstr>'ADMINISTRAÇÃO LOCAL'!Area_de_impressao</vt:lpstr>
      <vt:lpstr>'CRON FIFI'!Area_de_impressao</vt:lpstr>
      <vt:lpstr>'EDIFICAÇÃO Itaparica'!Area_de_impressao</vt:lpstr>
      <vt:lpstr>'EQUI. COMUNITÁRIO 1'!Area_de_impressao</vt:lpstr>
      <vt:lpstr>'LIG DOM. E. ELÉTRICA I. PÚBLICA'!Area_de_impressao</vt:lpstr>
      <vt:lpstr>'LIGAÇÃO INTRADOMICILIAR ESGOTO'!Area_de_impressao</vt:lpstr>
      <vt:lpstr>PAVIMENTAÇÃO!Area_de_impressao</vt:lpstr>
      <vt:lpstr>PROJETOS!Area_de_impressao</vt:lpstr>
      <vt:lpstr>'PROTEÇÃO, CONTENÇÃO ESTAB. SOLO'!Area_de_impressao</vt:lpstr>
      <vt:lpstr>'RECUPER AMBIENTAL'!Area_de_impressao</vt:lpstr>
      <vt:lpstr>'REGULARIZAÇÃO FUNDIÁRIA'!Area_de_impressao</vt:lpstr>
      <vt:lpstr>'SERVIÇOS PRELIMINARES'!Area_de_impressao</vt:lpstr>
      <vt:lpstr>SONDAGEM!Area_de_impressao</vt:lpstr>
      <vt:lpstr>TERRAPLENAGEM!Area_de_impressao</vt:lpstr>
      <vt:lpstr>TOPOGRAFIA!Area_de_impressao</vt:lpstr>
      <vt:lpstr>'TRABALHO SOCIAL'!Area_de_impressao</vt:lpstr>
      <vt:lpstr>'ADMINISTRAÇÃO LOCAL'!Print_Area</vt:lpstr>
      <vt:lpstr>'DADOS ÁREA 1'!Print_Area</vt:lpstr>
      <vt:lpstr>'DEMOLIÇÃO PAV. ITAPARICA'!Print_Area</vt:lpstr>
      <vt:lpstr>'EDIFICAÇÃO Itaparica'!Print_Area</vt:lpstr>
      <vt:lpstr>'EQUI. COMUNITÁRIO 1'!Print_Area</vt:lpstr>
      <vt:lpstr>'LIG DOM. E. ELÉTRICA I. PÚBLICA'!Print_Area</vt:lpstr>
      <vt:lpstr>'LIGAÇÃO INTRADOMICILIAR ESGOTO'!Print_Area</vt:lpstr>
      <vt:lpstr>'PROTEÇÃO, CONTENÇÃO ESTAB. SOLO'!Print_Area</vt:lpstr>
      <vt:lpstr>'RECUPER AMBIENTAL'!Print_Area</vt:lpstr>
      <vt:lpstr>'REGULARIZAÇÃO FUNDIÁRIA'!Print_Area</vt:lpstr>
      <vt:lpstr>'SERVIÇOS PRELIMINARES'!Print_Area</vt:lpstr>
      <vt:lpstr>'TRABALHO SOCIAL'!Print_Area</vt:lpstr>
      <vt:lpstr>'CRON FIFI'!Titulos_de_impressao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Messias</dc:creator>
  <cp:lastModifiedBy>Ester Aparecida de Oliveira Santos</cp:lastModifiedBy>
  <cp:lastPrinted>2013-07-11T17:42:11Z</cp:lastPrinted>
  <dcterms:created xsi:type="dcterms:W3CDTF">2008-02-27T13:23:41Z</dcterms:created>
  <dcterms:modified xsi:type="dcterms:W3CDTF">2013-07-24T20:08:04Z</dcterms:modified>
</cp:coreProperties>
</file>