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CPU" sheetId="1" r:id="rId1"/>
  </sheets>
  <definedNames>
    <definedName name="_xlnm.Print_Area" localSheetId="0">'CPU'!$A$1:$L$173</definedName>
    <definedName name="_xlnm.Print_Titles" localSheetId="0">'CPU'!$1:$14</definedName>
  </definedNames>
  <calcPr fullCalcOnLoad="1"/>
</workbook>
</file>

<file path=xl/sharedStrings.xml><?xml version="1.0" encoding="utf-8"?>
<sst xmlns="http://schemas.openxmlformats.org/spreadsheetml/2006/main" count="1017" uniqueCount="401">
  <si>
    <t>CÓDIGO</t>
  </si>
  <si>
    <t>UNID</t>
  </si>
  <si>
    <t>M3</t>
  </si>
  <si>
    <t>M2</t>
  </si>
  <si>
    <t>M</t>
  </si>
  <si>
    <t>KG</t>
  </si>
  <si>
    <t>VERGAS, CINTAS E PILARETES DE CONCRETO</t>
  </si>
  <si>
    <t>FORNECIMENTO DE ESTRUTURA METÁLICA PARA COBERTURA</t>
  </si>
  <si>
    <t>MONTAGEM DE ESTRUTURA METÁLICA PARA COBERTURA</t>
  </si>
  <si>
    <t>TELHA TRAPEZOIDAL DUP. AÇO GALVANIZADO E=0,5MM, REVESTIMENTO B, H=40MM PINTURA MIOLO POLIURETANO E=30MM</t>
  </si>
  <si>
    <t>UN</t>
  </si>
  <si>
    <t>CJ</t>
  </si>
  <si>
    <t>EM.21 - VISOR FIXO COM VIDRO E REQUADRO DE MADEIRA PARA PORTA</t>
  </si>
  <si>
    <t>PP.01 - PORTA EM FERRO PERFILADO, DUPLA ALMOFADADA - ABRIR, 1 FOLHA</t>
  </si>
  <si>
    <t>MINI DISJUNTOR - TIPO EUROPEU (IEC) - UNIPOLAR 6/25A</t>
  </si>
  <si>
    <t>MINI DISJUNTOR - TIPO EUROPEU (IEC) - BIPOLAR 6/25A</t>
  </si>
  <si>
    <t>TOMADA RJ 45 PARA INFORMÁTICA COM PLACA</t>
  </si>
  <si>
    <t>TOMADA PARA TELEFONE PADRÃO RJ11 COM PLACA/ ESPELHO</t>
  </si>
  <si>
    <t>PORTÃO EM FERRO GALVANIZADO ELETROFUNDIDO MALHA 65X132MM, DE ABRIR, 1 FOLHA, COM PINTURA ELETROLÍTICA</t>
  </si>
  <si>
    <t>411144</t>
  </si>
  <si>
    <t>BDI</t>
  </si>
  <si>
    <t>MÃO DE OBRA</t>
  </si>
  <si>
    <t>PREFEITURA DO MUNICÍPIO DE MAUÁ</t>
  </si>
  <si>
    <t>SECRETARIA DE OBRAS</t>
  </si>
  <si>
    <t>Departamento de Planejamento e Projetos</t>
  </si>
  <si>
    <t>ESPECIFICAÇÃO DO SERVIÇO</t>
  </si>
  <si>
    <t>MATERIAL/EQUIP</t>
  </si>
  <si>
    <t>SUBTOTAL</t>
  </si>
  <si>
    <t>REFERÊNCIA</t>
  </si>
  <si>
    <t>ITEM DA PLANILHA</t>
  </si>
  <si>
    <t>FONTE</t>
  </si>
  <si>
    <t>TOTAL R$</t>
  </si>
  <si>
    <t>DATA</t>
  </si>
  <si>
    <t>COMPOSIÇÃO DE PREÇOS UNITÁRIOS  DE SERVIÇOS NÃO PREVISTOS NA TABELA SINAPI</t>
  </si>
  <si>
    <t>FORNECIMENTO DE TERRA, INCLUSIVE CORTE, CARGA, DESCARGA E TRANSPORTE ATÉ 1KM</t>
  </si>
  <si>
    <t>TRANSPORTE DE TERRA POR CAMINHÃO BASCULANTE, A PARTIR DE 1KM</t>
  </si>
  <si>
    <t>RACK 8U'S COM VENTILAÇÃO, BANDEJA FIXA E RÉGUA DE TOMADAS - INSTALADO</t>
  </si>
  <si>
    <t>CABO UTP - CATEGORIA 4 E 5 PARES</t>
  </si>
  <si>
    <t>INTERRUPTOR DIFERENCIAL TETRAPOLAR - 80A SENSIBILIDADE 30MA - 380V</t>
  </si>
  <si>
    <t>INTERRUPTOR DIFERENCIAL TETRAPOLAR - 100A SENSIBILIDADE 30MA - 380V</t>
  </si>
  <si>
    <t>CERTIFICAÇÃO DE REDE LÓGICA - ATÉ 50 PONTOS</t>
  </si>
  <si>
    <t>GL</t>
  </si>
  <si>
    <t>CENTRAL DE ALARME DE INCÊNDIO ATÉ 12 LAÇOS</t>
  </si>
  <si>
    <t>RECALQUE DE PASSEIO COM UNIÃO ENGATE RÁPIDO - REGISTRO TIPO GLOBO 2 1/2"</t>
  </si>
  <si>
    <t>HIDRANTE COM UNIÃO DE ENGATE RÁPIDO - REGISTRO TIPO GLOBO 2 1/2"</t>
  </si>
  <si>
    <t>ABRIGO DE EMBUTIR PARA HIDRANTE E MANGUEIRA - CHAPA DE AÇO N.20</t>
  </si>
  <si>
    <t>ESGUICHO DE INCÊNDIO COM ENGATE RÁPIDO - 1 1/2"X1/2"</t>
  </si>
  <si>
    <t>SETA PARA HIDRANTE/EXTINTOR DE INCÊNDIO</t>
  </si>
  <si>
    <t>1</t>
  </si>
  <si>
    <t>2</t>
  </si>
  <si>
    <t>TRANSPORTE DE ENTULHO POR CAMINHÃO BASCULANTE, A PARTIR DE 1KM</t>
  </si>
  <si>
    <t>CUMEEIRA TRAPEZOIDAL EM AÇO GALVANIZADO ESP=0,5MM, REVESTIMENTO B, H=40MM, L=0,60 M</t>
  </si>
  <si>
    <t>PM.07 - PORTA LISA ESPECIAL/ SÓLIDA - 82X210CM</t>
  </si>
  <si>
    <t>PM.01 - PORTA LISA ESPECIAL/ SÓLIDA PARA INSTALAÇÕES SANITÁRIAS  - 62X165CM</t>
  </si>
  <si>
    <t>411043</t>
  </si>
  <si>
    <t>411111</t>
  </si>
  <si>
    <t>REGULARIZAÇÃO COM ARGAMASSA DE CIMENTO E AREIA - TRAÇO 1:3, ESPESSURA MÉDIA 30MM</t>
  </si>
  <si>
    <t>MINI DISJUNTOR - TIPO EUROPEU (IEC) -  BIPOLAR 32/50A</t>
  </si>
  <si>
    <t>CONJUNTO MOTOR-BOMBA - ATÉ 5HP</t>
  </si>
  <si>
    <t>OBRA:</t>
  </si>
  <si>
    <t>LOCAL:</t>
  </si>
  <si>
    <t>RUA NAPOLEÃO ZAMBELLI COM RUA VITÓRIO GOES - JARDIM ARAGUAIA - MAUÁ / SP</t>
  </si>
  <si>
    <t>01.02</t>
  </si>
  <si>
    <t>EDIF</t>
  </si>
  <si>
    <t>CARGA MECANIZADA E REMOÇÃO DE ENTULHO, INCLUSIVE TRANSPORTE ATÉ 1KM</t>
  </si>
  <si>
    <t>01.03</t>
  </si>
  <si>
    <t>M3xKM</t>
  </si>
  <si>
    <t>01.05</t>
  </si>
  <si>
    <t>PORTÃO METÁLICO DE OBRA - 5M, PIVOTANTE, 2 FOLHAS, PARA TAPUME</t>
  </si>
  <si>
    <t>PORTÃO DE PEDESTRES - 1,15M, PARA TAPUME</t>
  </si>
  <si>
    <t>01.06</t>
  </si>
  <si>
    <t>02.01</t>
  </si>
  <si>
    <t>02.02</t>
  </si>
  <si>
    <t>02.03</t>
  </si>
  <si>
    <t>02.04</t>
  </si>
  <si>
    <t>CORTE E CARREGAMENTO PARA BOTA-FORA, INCLUSIVE TRANSPORTE ATÉ 1KM</t>
  </si>
  <si>
    <t>ATERRO, INCLUSIVE COMPACTAÇÃO</t>
  </si>
  <si>
    <t>03.01.01</t>
  </si>
  <si>
    <t>ESTACA ESCAVADA HÉLICE CONTÍNUA - DIÂMETRO 30CM</t>
  </si>
  <si>
    <t>03.02.08</t>
  </si>
  <si>
    <t>03.02.09</t>
  </si>
  <si>
    <t>CARGA MECANIZADA E REMOÇÃO DE TERRA, INCLUSIVE TRANSPORTE ATÉ 1KM</t>
  </si>
  <si>
    <t>05.01.01</t>
  </si>
  <si>
    <t>05.01.02</t>
  </si>
  <si>
    <t>05.01.03</t>
  </si>
  <si>
    <t>05.01.04</t>
  </si>
  <si>
    <t>05.01.05</t>
  </si>
  <si>
    <t>05.01.06</t>
  </si>
  <si>
    <t>05.01.07</t>
  </si>
  <si>
    <t>TELHA TRAPEZOIDAL DUP. AÇO GALVANIZADO ESPESSURA DE 0,5MM, REVESTIMENTO B, H=40MM, COM MIOLO POLIURETANO E=30MM</t>
  </si>
  <si>
    <t>TELHA TRAPEZOIDAL EM AÇO GALVANIZADO ESP=0,5MM, H=40MM, COM PINTURA ELETROLÍTICA COR BRANCA 2 FACES</t>
  </si>
  <si>
    <t>CALHA EM CHAPA DE AÇO GALVANIZADO N.24 - DESENVOLVIMENTO 100CM</t>
  </si>
  <si>
    <t>06.01</t>
  </si>
  <si>
    <t>06.05</t>
  </si>
  <si>
    <t>MASTIQUE ELÁSTICO A BASE DE POLIURETANO - MONOCOMPONENTE</t>
  </si>
  <si>
    <t>DM3</t>
  </si>
  <si>
    <t>07.03</t>
  </si>
  <si>
    <t>07.05</t>
  </si>
  <si>
    <t>ELEMENTO VAZADO DE CONCRETO - TIPO NEO-REX N.16 OU SIMILAR</t>
  </si>
  <si>
    <t>08.03</t>
  </si>
  <si>
    <t>08.04</t>
  </si>
  <si>
    <t>05.01.062</t>
  </si>
  <si>
    <t>FDE</t>
  </si>
  <si>
    <t>08.05</t>
  </si>
  <si>
    <t>05.01.070</t>
  </si>
  <si>
    <t>08.06</t>
  </si>
  <si>
    <t>08.07</t>
  </si>
  <si>
    <t>08.08</t>
  </si>
  <si>
    <t>08.09</t>
  </si>
  <si>
    <t>PM-76 PORTA SARRAFEADO MACICO SANIT. ACESSIVEL BAT. MAD.</t>
  </si>
  <si>
    <t>PM-83 PORTA DE CORRER ACESSIVEL SARRAFEADA MACIÇA G1-C1 P/PINTURA L=101CM</t>
  </si>
  <si>
    <t>EM.02 - BATENTE DE MADEIRA (25CM) - PARA PORTA COM BANDEIRA</t>
  </si>
  <si>
    <t>EM.16 - BANDEIRA FIXA PARA PORTAS DE PASSAGEM - FOLHA LISA - 35MM</t>
  </si>
  <si>
    <t>09.01</t>
  </si>
  <si>
    <t>09.02</t>
  </si>
  <si>
    <t>09.03</t>
  </si>
  <si>
    <t>09.04</t>
  </si>
  <si>
    <t>09.05</t>
  </si>
  <si>
    <t>250204</t>
  </si>
  <si>
    <t>CPOS</t>
  </si>
  <si>
    <t>09.06</t>
  </si>
  <si>
    <t>06.03.100</t>
  </si>
  <si>
    <t>09.07</t>
  </si>
  <si>
    <t>240398</t>
  </si>
  <si>
    <t>CP.01 - CAIXILHO EM FERRO PERFILADO - FIXO, SEM VENTILAÇÃO PERMANENTE</t>
  </si>
  <si>
    <t>CP.13/22/23 - CAIXILHO EM FERRO PERFILADO - BASCULANTE</t>
  </si>
  <si>
    <t>PP.06 - PORTA EM FERRO PERFILADO, MEIO VIDRO COM SUBDIVISÕES - CORRER</t>
  </si>
  <si>
    <t>PORTA DE ENTRADA DE CORRER EM ALUMÍNIO, SOB MEDIDA</t>
  </si>
  <si>
    <t>CO-34 CORRIMÃO DUPLO AÇO GALVANIZADO COM PINTURA ESMALTE.</t>
  </si>
  <si>
    <t>GUARDA-CORPO COM TELA TRANÇADA, EM TUBO DE AÇO GALVANIZADO, DIÂMETRO 1 1/2´</t>
  </si>
  <si>
    <t>10.01.03</t>
  </si>
  <si>
    <t>FORRO DE GESSO ACARTONADO TIPO FGE (FORNECIMENTO E INSTALAÇÃO)</t>
  </si>
  <si>
    <t>11.06</t>
  </si>
  <si>
    <t>ACABAMENTO DE PISO DE CONCRETO TIPO BAMBOLÊ</t>
  </si>
  <si>
    <t>11.09</t>
  </si>
  <si>
    <t>13.02.069</t>
  </si>
  <si>
    <t>PORCELANATO ESMALTADO</t>
  </si>
  <si>
    <t>11.12</t>
  </si>
  <si>
    <t>11.13</t>
  </si>
  <si>
    <t>13.06.083</t>
  </si>
  <si>
    <t>PISO PODOTÁTIL, ALERTA OU DIRECIONAL, EM BORRACHA SINTÉTICA ASSENTES COM COLA</t>
  </si>
  <si>
    <t>SO-23 SOLEIRA DE GRANITO EM NIVEL (L=19 A 22CM)</t>
  </si>
  <si>
    <t>12.05.01</t>
  </si>
  <si>
    <t>ESMALTE SINTÉTICO - EXTERIOR DE CALHAS, RUFOS E CONDUTORES</t>
  </si>
  <si>
    <t>13.01.01</t>
  </si>
  <si>
    <t>09.02.061</t>
  </si>
  <si>
    <t>13.01.02</t>
  </si>
  <si>
    <t>09.02.080</t>
  </si>
  <si>
    <t>13.01.03</t>
  </si>
  <si>
    <t>360302</t>
  </si>
  <si>
    <t>13.01.04</t>
  </si>
  <si>
    <t>09.02.082</t>
  </si>
  <si>
    <t>13.01.05</t>
  </si>
  <si>
    <t>CONJ 4 CABOS P/ ENTRADA ENERGIA SECCAO 150MM2 C/ ELETRODUTOS</t>
  </si>
  <si>
    <t>CAIXA DE MEDIÇÃO POLIFÁSICA (500 X 600 X 200) MM, PADRÃO CONCESSIONÁRIAS</t>
  </si>
  <si>
    <t>CONJ ENTRADA P/ TELEFONE EM ENTRADA DE ENERGIA</t>
  </si>
  <si>
    <t>CHAVE SECCIONADORA TRIPOLAR, ABERTURA SOB CARGA, COM FUSÍVEIS NH2 - 400A/500V</t>
  </si>
  <si>
    <t>AE-21 ABRIGO E ENTRADA DE ENERGIA (CAIXAS M OU H): AES ELETROP / BANDEIRANTE / ELEKTRO</t>
  </si>
  <si>
    <t>13.01.09</t>
  </si>
  <si>
    <t>371001</t>
  </si>
  <si>
    <t>13.01.10</t>
  </si>
  <si>
    <t>BARRAMENTO DE COBRE NU</t>
  </si>
  <si>
    <t>ISOLADOR DE POLIÉSTER TIPO TONEL B.T. USO INTERNO - 40X50MM</t>
  </si>
  <si>
    <t>13.02.05</t>
  </si>
  <si>
    <t>13.02.06</t>
  </si>
  <si>
    <t>QUADRO DE BOMBA DE INCÊNDIO</t>
  </si>
  <si>
    <t>QUADRO DE BOMBA DE RECALQUE</t>
  </si>
  <si>
    <t>13.03.04</t>
  </si>
  <si>
    <t>13.03.05</t>
  </si>
  <si>
    <t>PERFILADO PERFURADO CHAPA 14-GE-MED. 38X38MM COM TAMPA E INSTALAÇÃO</t>
  </si>
  <si>
    <t>CAIXA DE PASSAGEM E LIGAÇÃO EM PVC OCTOGONAL FUNDO MOVEL 10X10CM, INCLUSIVE ESPELHO</t>
  </si>
  <si>
    <t>13.03.08</t>
  </si>
  <si>
    <t>CAIXA DE PASSAGEM EM CHAPA METÁLICA COM TAMPA PARAFUSADA - 10X10X8CM</t>
  </si>
  <si>
    <t>13.03.11</t>
  </si>
  <si>
    <t>ENVELOPAMENTO DE ELETRODUTO ENTERRADO, COM CONCRETO</t>
  </si>
  <si>
    <t>13.04.09</t>
  </si>
  <si>
    <t>13.04.10</t>
  </si>
  <si>
    <t>391810</t>
  </si>
  <si>
    <t>CABO COAXIAL TIPO RG 6</t>
  </si>
  <si>
    <t>13.05.01</t>
  </si>
  <si>
    <t>13.05.02</t>
  </si>
  <si>
    <t>13.05.03</t>
  </si>
  <si>
    <t>13.05.04</t>
  </si>
  <si>
    <t>13.05.05</t>
  </si>
  <si>
    <t>13.05.06</t>
  </si>
  <si>
    <t>13.05.07</t>
  </si>
  <si>
    <t>MINI DISJUNTOR - TIPO EUROPEU (IEC) - TRIPOLAR 80A</t>
  </si>
  <si>
    <t>MINI DISJUNTOR - TIPO EUROPEU (IEC) - TRIPOLAR 100A</t>
  </si>
  <si>
    <t>13.06.04</t>
  </si>
  <si>
    <t>13.06.05</t>
  </si>
  <si>
    <t>13.07.01</t>
  </si>
  <si>
    <t>411462</t>
  </si>
  <si>
    <t>13.07.02</t>
  </si>
  <si>
    <t>13.07.03</t>
  </si>
  <si>
    <t>13.07.04</t>
  </si>
  <si>
    <t>410961</t>
  </si>
  <si>
    <t>13.07.05</t>
  </si>
  <si>
    <t>13.07.06</t>
  </si>
  <si>
    <t>13.07.07</t>
  </si>
  <si>
    <t>13.07.08</t>
  </si>
  <si>
    <t>13.07.09</t>
  </si>
  <si>
    <t>13.07.10</t>
  </si>
  <si>
    <t>410844</t>
  </si>
  <si>
    <t>13.07.11</t>
  </si>
  <si>
    <t>410572</t>
  </si>
  <si>
    <t>LUMINÁRIA RETANGULAR DE SOBREPOR TIPO CALHA ABERTA COM REFLETOR E ALETAS PARABÓLICAS PARA 2 LÂMPADAS FLUORESCENTES TUBULARES 28/54W</t>
  </si>
  <si>
    <t>LÂMPADA FLUORESCENTE TUBULAR, BASE BIPINO BILATERAL DE 28 W</t>
  </si>
  <si>
    <t>LÂMPADA FLUORESCENTE TUBULAR, BASE BIPINO BILATERAL DE 54W</t>
  </si>
  <si>
    <t>REATOR ELETRÔNICO DE ALTO FATOR DE POTÊNCIA COM PARTIDA INSTANTÂNEA, PARA DUAS LÂMPADAS FLUORESCENTES TUBULARES, BASE BIPINO BILATERAL, 28 W - 220 V</t>
  </si>
  <si>
    <t>REATOR ELETRÔNICO FLUORESCENTE DUPLO AFP 2X54W - 220V</t>
  </si>
  <si>
    <t>LUMINÁRIA DE EMERGÊNCIA AUTÔNOMA COM LÂMPADA FLUORESCENTE 15W</t>
  </si>
  <si>
    <t>LUMINÁRIA RETANGULAR FECHADA PARA ILUMINAÇÃO EXTERNA EM POSTE, TIPO PÉTALA PEQUENA</t>
  </si>
  <si>
    <t>POSTE TELECÔNICO RETO EM AÇO SAE 1010/1020 GALVANIZADO A FOGO, ALTURA DE 6,00 M</t>
  </si>
  <si>
    <t>SUPORTE TUBULAR DE FIXAÇÃO EM POSTE PARA 1 LUMINÁRIA TIPO PÉTALA</t>
  </si>
  <si>
    <t>REATOR ELETROMAGNÉTICO DE ALTO FATOR DE POTÊNCIA, PARA LÂMPADA VAPOR METÁLICO 150 W / 220 V</t>
  </si>
  <si>
    <t>LÂMPADA DE VAPOR METÁLICO TUBULAR, BASE G12 DE 150 W</t>
  </si>
  <si>
    <t>13.08.04</t>
  </si>
  <si>
    <t>SOLDA EXOTÉRMICA CONEXÃO CABO-CABO HORIZONTAL EM T, BITOLA DO CABO DE 16-16MM² A 50-35MM², 70-35MM² E 95-35MM²</t>
  </si>
  <si>
    <t>13.09.01</t>
  </si>
  <si>
    <t>13.09.02</t>
  </si>
  <si>
    <t>13.09.03</t>
  </si>
  <si>
    <t>13.09.04</t>
  </si>
  <si>
    <t>13.09.05</t>
  </si>
  <si>
    <t>BATERIA AUTOMOTIVA SELADA SEM COMPLEMENTAÇÃO DE NÍVEL 45AH-12V</t>
  </si>
  <si>
    <t>ACIONADOR LIGA-DESLIGA PARA BOMBA COM MARTELO QUEBRA VIDRO</t>
  </si>
  <si>
    <t>ACIONADOR MANUAL TIPO "QUEBRE O VIDRO"</t>
  </si>
  <si>
    <t>SIRENE ELETRÔNICA BITONAL 24V-100 À 120DB, COM FLASH</t>
  </si>
  <si>
    <t>13.10.01</t>
  </si>
  <si>
    <t>13.10.02</t>
  </si>
  <si>
    <t>13.10.03</t>
  </si>
  <si>
    <t>13.10.04</t>
  </si>
  <si>
    <t>13.10.05</t>
  </si>
  <si>
    <t>PATCH PAINEL - 24 PORTAS - INSTALADO</t>
  </si>
  <si>
    <t>SWITCH - 24 PORTAS - INSTALADO</t>
  </si>
  <si>
    <t>GUIA ORGANIZADORA DE CABOS 19" - 1V - INSTALADA</t>
  </si>
  <si>
    <t>14.01.01</t>
  </si>
  <si>
    <t>14.01.02</t>
  </si>
  <si>
    <t>14.01.03</t>
  </si>
  <si>
    <t>14.01.04</t>
  </si>
  <si>
    <t>14.01.05</t>
  </si>
  <si>
    <t>14.01.06</t>
  </si>
  <si>
    <t>TUBO PVC RIGIDO SOLDÁVEL MARROM, DN= 20mm, (1/2), INCLUSIVE CONEXÕES.</t>
  </si>
  <si>
    <t>TUBO PVC RIGIDO SOLDÁVEL MARROM, DN= 32mm, (1), INCLUSIVE CONEXÕES.</t>
  </si>
  <si>
    <t>TUBO PVC RIGIDO SOLDÁVEL MARROM, DN= 40mm, (1.1/4), INCLUSIVE CONEXÕES.</t>
  </si>
  <si>
    <t>TUBO PVC RIGIDO SOLDÁVEL MARROM, DN= 50mm, (1.1/2), INCLUSIVE CONEXÕES.</t>
  </si>
  <si>
    <t>TUBO PVC RIGIDO SOLDÁVEL MARROM, DN= 75mm, (2.1/2), INCLUSIVE CONEXÕES.</t>
  </si>
  <si>
    <t>TUBO PVC RIGIDO SOLDÁVEL MARROM, DN= 110mm, (4), INCLUSIVE CONEXÕES.</t>
  </si>
  <si>
    <t>14.02.01</t>
  </si>
  <si>
    <t>14.02.02</t>
  </si>
  <si>
    <t>14.02.03</t>
  </si>
  <si>
    <t>14.02.04</t>
  </si>
  <si>
    <t>14.02.05</t>
  </si>
  <si>
    <t>TUBO DE  PVC RÍGIDO BRANCO, PONTAS LISAS, SOLDÁVEL, LINHA ESGOTO SÉRIE NORMAL, DN 40mm, INCLUSIVE CONEXÕES.</t>
  </si>
  <si>
    <t>TUBO DE PVC RIGIDO BRANCO PXB COM VIROLA E ANEL DE BORRACHA, LINHA ESGOTO SÉRIE NORMAL, DN= 50mm, INCLUSIVE CONEXÕES.</t>
  </si>
  <si>
    <t>TUBO DE PVC RIGIDO BRANCO PXB COM VIROLA E ANEL DE BORRACHA, LINHA ESGOTO SÉRIE NORMAL, DN= 75mm, INCLUSIVE CONEXÕES.</t>
  </si>
  <si>
    <t>TUBO DE PVC RIGIDO BRANCO PXB COM VIROLA E ANEL DE BORRACHA, LINHA ESGOTO SÉRIE NORMAL, DN= 100mm, INCLUSIVE CONEXÕES.</t>
  </si>
  <si>
    <t>TUBO DE PVC RIGIDO BRANCO PXB COM VIROLA E ANEL DE BORRACHA, LINHA ESGOTO SÉRIE REFORÇADA, DN= 150mm, INCLUSIVE CONEXÕES.</t>
  </si>
  <si>
    <t>14.02.08</t>
  </si>
  <si>
    <t>CAIXA SIFONADA DE PVC RIGIDO DE 150 x 150 x 50 mm,COM GRELHA.</t>
  </si>
  <si>
    <t>14.02.10</t>
  </si>
  <si>
    <t>01.08.051</t>
  </si>
  <si>
    <t>14.02.11</t>
  </si>
  <si>
    <t>01.08.052</t>
  </si>
  <si>
    <t>CAIXA DE LIGACAO OU INSPECAO - ALVENARIA DE 1 TIJOLO REVESTIDA.</t>
  </si>
  <si>
    <t>CAIXA DE LIGACAO OU INSPECAO - TAMPA DE CONCRETO ARMADO</t>
  </si>
  <si>
    <t>14.03.01</t>
  </si>
  <si>
    <t>TUBO DE COBRE CLASSE E, DN= 22mm (3/4´),INCLUSIVE CONEXÕES.</t>
  </si>
  <si>
    <t>14.04.01</t>
  </si>
  <si>
    <t>08.16.089</t>
  </si>
  <si>
    <t>14.04.02</t>
  </si>
  <si>
    <t>08.16.090</t>
  </si>
  <si>
    <t>14.04.03</t>
  </si>
  <si>
    <t>08.16.092</t>
  </si>
  <si>
    <t>BR-01 BACIA P/ SANITARIO ACESSIVEL</t>
  </si>
  <si>
    <t>BR-02 LAVATORIO PARA SANITARIO ACESSIVEL</t>
  </si>
  <si>
    <t>BR-04 BARRA DE APOIO COM FIXAÇÃO LATERAL</t>
  </si>
  <si>
    <t>14.04.07</t>
  </si>
  <si>
    <t>ASSENTO PARA BACIA SANITÁRIA COM ABERTURA FRONTAL, PARA PESSOAS COM MOBILIDADE REDUZIDA</t>
  </si>
  <si>
    <t>14.04.11</t>
  </si>
  <si>
    <t>08.16.010</t>
  </si>
  <si>
    <t>14.04.12</t>
  </si>
  <si>
    <t>14.04.13</t>
  </si>
  <si>
    <t>08.17.085</t>
  </si>
  <si>
    <t>LAVATORIO DE LOUCA BRANCA SEM COLUNA C/ TORNEIRA DE FECHAM. AUTOMATICO</t>
  </si>
  <si>
    <t>CUBA DE LOUÇA DE EMBUTIR OVAL</t>
  </si>
  <si>
    <t>TORNEIRA DE FECHAMENTO AUTOMATICO DE MESA</t>
  </si>
  <si>
    <t>14.04.16</t>
  </si>
  <si>
    <t>08.16.094</t>
  </si>
  <si>
    <t>14.04.17</t>
  </si>
  <si>
    <t>08.16.065</t>
  </si>
  <si>
    <t>14.04.18</t>
  </si>
  <si>
    <t>14.04.19</t>
  </si>
  <si>
    <t>BR-06 CHUVEIRO ACESSIVEL</t>
  </si>
  <si>
    <t>PAPELEIRA DE LOUCA BRANCA DE 15X15CM</t>
  </si>
  <si>
    <t>DISPENSER TOALHEIRO EM ABS E POLICARBONATO PARA BOBINA DE 20CM x 20M, COM ALAVANCA</t>
  </si>
  <si>
    <t>SABONETEIRA TIPO DISPENSER, PARA REFIL DE 800 ML</t>
  </si>
  <si>
    <t>14.05.01</t>
  </si>
  <si>
    <t>08.84.058</t>
  </si>
  <si>
    <t>CUBA DUPLA ACO INOX(304) CHAPA 22 835X340X140MM - SEM PERTENCES</t>
  </si>
  <si>
    <t>14.05.03</t>
  </si>
  <si>
    <t>08.84.054</t>
  </si>
  <si>
    <t>CUBA SIMPLES ACO INOX(304) - CHAPA 22 560X330X140MM - SEM PERTENCES</t>
  </si>
  <si>
    <t>14.05.07</t>
  </si>
  <si>
    <t>08.17.086</t>
  </si>
  <si>
    <t>TORNEIRA DE FECHAMENTO AUTOMATICO DE PAREDE</t>
  </si>
  <si>
    <t>14.06.01</t>
  </si>
  <si>
    <t>TAMPO/BANCADA EM GRANITO COM ESPESSURA DE 3cm</t>
  </si>
  <si>
    <t>14.07.01</t>
  </si>
  <si>
    <t>CAIXA D'ÁGUA EM ANÉIS EM CONCRETO ARMADO COM ESC/AL. GUARDA CORPO H=19,50M CI=32M3 CS=22M3</t>
  </si>
  <si>
    <t>14.08.01</t>
  </si>
  <si>
    <t>08.02.003</t>
  </si>
  <si>
    <t>AG-06 ABRIGO PARA GAS COM 6 CILINDROS DE 45 KG</t>
  </si>
  <si>
    <t>14.08.08</t>
  </si>
  <si>
    <t>14.08.09</t>
  </si>
  <si>
    <t>TUBO DE COBRE CLASSE A, DN= 22mm (3/4´), INCLUSIVE CONEXÕES.</t>
  </si>
  <si>
    <t>TUBO DE COBRE CLASSE A, DN= 28mm (1´), INCLUSIVE CONEXÕES.</t>
  </si>
  <si>
    <t>14.09.03</t>
  </si>
  <si>
    <t>14.09.04</t>
  </si>
  <si>
    <t>14.09.05</t>
  </si>
  <si>
    <t>14.09.06</t>
  </si>
  <si>
    <t>14.09.07</t>
  </si>
  <si>
    <t>14.09.08</t>
  </si>
  <si>
    <t>MANGUEIRA DE INCÊNDIO COM UNIÃO DE ENGATE RÁPIDO, 30M - 1 1/2"</t>
  </si>
  <si>
    <t>14.09.13</t>
  </si>
  <si>
    <t>472030</t>
  </si>
  <si>
    <t>14.09.14</t>
  </si>
  <si>
    <t>CHAVE DE FLUXO DE ÁGUA COM RETARDO PARA TUBULAÇÕES COM DIÂMETRO NOMINAL DE 1´ A 6´ - CONEXÃO BSP</t>
  </si>
  <si>
    <t>15.01.13</t>
  </si>
  <si>
    <t>15.01.14</t>
  </si>
  <si>
    <t>15.01.15</t>
  </si>
  <si>
    <t>GRADIL DE FERRO GALVANIZADO ELETROFUNDIDO - BARRA 25X2MM - MALHA 65X132MM - MONTANTE COM DISTÂNCIA DE 1650MM - COM PINTURA</t>
  </si>
  <si>
    <t>PORTÃO EM FERRO GALVANIZADO ELETROFUNDIDO MALHA 65X132MM, DE ABRIR, 2 FOLHAS, COM PINTURA ELETROLÍTICA</t>
  </si>
  <si>
    <t>15.02.02</t>
  </si>
  <si>
    <t>16.02.022</t>
  </si>
  <si>
    <t>PAVIMENTACAO COM PEDRISCO COM ESPESSURA DE 5 CM</t>
  </si>
  <si>
    <t>15.02.05</t>
  </si>
  <si>
    <t>15.02.06</t>
  </si>
  <si>
    <t>PISO PODOTÁTIL, ALERTA OU DIRECIONAL, EM LADRILHO HIDRÁULICO</t>
  </si>
  <si>
    <t>DEMARCAÇÃO DE VAGA DE ESTACIONAMENTO PARA PORTADORES DE DEFICIÊNCIA FÍSICA</t>
  </si>
  <si>
    <t>UN.</t>
  </si>
  <si>
    <t>15.03.01</t>
  </si>
  <si>
    <t>16.03.003</t>
  </si>
  <si>
    <t>15.03.02</t>
  </si>
  <si>
    <t>16.03.007</t>
  </si>
  <si>
    <t>15.03.03</t>
  </si>
  <si>
    <t>16.03.502</t>
  </si>
  <si>
    <t>15.03.04</t>
  </si>
  <si>
    <t>16.03.497</t>
  </si>
  <si>
    <t>15.03.05</t>
  </si>
  <si>
    <t>16.03.484</t>
  </si>
  <si>
    <t>15.03.06</t>
  </si>
  <si>
    <t>16.03.031</t>
  </si>
  <si>
    <t>15.03.07</t>
  </si>
  <si>
    <t>16.03.063</t>
  </si>
  <si>
    <t>15.03.08</t>
  </si>
  <si>
    <t>16.03.092</t>
  </si>
  <si>
    <t>15.03.09</t>
  </si>
  <si>
    <t>16.03.088</t>
  </si>
  <si>
    <t>15.03.10</t>
  </si>
  <si>
    <t>15.03.11</t>
  </si>
  <si>
    <t>15.03.12</t>
  </si>
  <si>
    <t>16.03.114</t>
  </si>
  <si>
    <t>GRAMA BATATAIS EM PLACAS</t>
  </si>
  <si>
    <t>GRAMA PRETA EM MUDAS</t>
  </si>
  <si>
    <t>ÁRVORE ORNAMENTAL SIBIPIRUNA H=2,00M</t>
  </si>
  <si>
    <t>ÁRVORE ORNAMENTAL MANACÁ-DA-SERRA H=2,00M</t>
  </si>
  <si>
    <t>ÁRVORE ORNAMENTAL SUINÃ - DAP3</t>
  </si>
  <si>
    <t>ARVORE ORNAMENTAL H=1,50 A 2.00M - TIPUANA</t>
  </si>
  <si>
    <t>PALMEIRA JERIVÁ H=1,50 A 2,00 M</t>
  </si>
  <si>
    <t>FORRACAO - CLOROFITO</t>
  </si>
  <si>
    <t>FORRACAO - LIRIO AMARELO</t>
  </si>
  <si>
    <t>DRACENA (DRACAENA FRAGRANS)</t>
  </si>
  <si>
    <t>MARIA SEM VERGONHA (IMPATIENS SPP)</t>
  </si>
  <si>
    <t>DÚZIA</t>
  </si>
  <si>
    <t>FORRAÇÃO TRAPOERABA</t>
  </si>
  <si>
    <t>15.04.01</t>
  </si>
  <si>
    <t>16.06.001</t>
  </si>
  <si>
    <t>15.04.02</t>
  </si>
  <si>
    <t>06.03.101</t>
  </si>
  <si>
    <t>BC-22 BANCO DE CONCRETO</t>
  </si>
  <si>
    <t>CO-35 CORRIMÃO DUPLO COM MONTANTE VERTICAL AÇO GALVANIZADO COM PINTURA ESMALTE</t>
  </si>
  <si>
    <t>15.05.01</t>
  </si>
  <si>
    <t>15.05.02</t>
  </si>
  <si>
    <t>15.05.03</t>
  </si>
  <si>
    <t>15.05.04</t>
  </si>
  <si>
    <t>15.05.05</t>
  </si>
  <si>
    <t>15.05.06</t>
  </si>
  <si>
    <t>15.05.07</t>
  </si>
  <si>
    <t>RV.11 - TANQUE DE AREIA - GENÉRICO - ESCAVAÇÃO E APILOAMENTO</t>
  </si>
  <si>
    <t>RV.11 - TANQUE DE AREIA - GENÉRICO - DRENAGEM</t>
  </si>
  <si>
    <t>RV.11 - TANQUE DE AREIA - GENÉRICO - BORDA BAIXA</t>
  </si>
  <si>
    <t>RV.11 - TANQUE DE AREIA - GENÉRICO - FORNECIMENTO E APLICAÇÃO DE AREIA LAVADA</t>
  </si>
  <si>
    <t>ESCORREGADOR COMPR=3,00M H=1,80M - ESTRUTURA METÁLICA</t>
  </si>
  <si>
    <t>GANGORRA COM 3 PRANCHAS COMPR=3,00M H=0,70M - ESTRUTURA METÁLICA</t>
  </si>
  <si>
    <t>BALANÇO DE 3 LUGARES COM PNEUS COMPR=4,50M H=2,50M - ESTRUTURA METÁLICA</t>
  </si>
  <si>
    <t>15.06.02</t>
  </si>
  <si>
    <t>PLACA INAUGURAL - 600X500X3MM - CHAPA DE  AÇO INOX EM BAIXO RELEVO</t>
  </si>
  <si>
    <t>JAN/15</t>
  </si>
  <si>
    <t>ABR/15</t>
  </si>
  <si>
    <t>DEZ/14</t>
  </si>
  <si>
    <t>CONSTRUÇÃO DA CRECHE DO JARDIM ARAGUAIA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</si>
</sst>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\-00\-00"/>
    <numFmt numFmtId="165" formatCode="00000"/>
    <numFmt numFmtId="166" formatCode="#,##0.0000"/>
    <numFmt numFmtId="167" formatCode="#,##0.000000"/>
    <numFmt numFmtId="168" formatCode="0.0000"/>
    <numFmt numFmtId="169" formatCode="0.000000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0.0%"/>
    <numFmt numFmtId="175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49" fontId="4" fillId="0" borderId="0" xfId="68" applyNumberFormat="1" applyFont="1" applyBorder="1" applyAlignment="1">
      <alignment/>
    </xf>
    <xf numFmtId="49" fontId="43" fillId="0" borderId="0" xfId="0" applyNumberFormat="1" applyFont="1" applyAlignment="1">
      <alignment horizontal="center"/>
    </xf>
    <xf numFmtId="49" fontId="43" fillId="0" borderId="0" xfId="0" applyNumberFormat="1" applyFont="1" applyBorder="1" applyAlignment="1">
      <alignment horizontal="center"/>
    </xf>
    <xf numFmtId="43" fontId="43" fillId="0" borderId="0" xfId="68" applyFont="1" applyAlignment="1">
      <alignment/>
    </xf>
    <xf numFmtId="43" fontId="43" fillId="0" borderId="0" xfId="68" applyFont="1" applyBorder="1" applyAlignment="1">
      <alignment/>
    </xf>
    <xf numFmtId="0" fontId="43" fillId="0" borderId="0" xfId="0" applyFont="1" applyBorder="1" applyAlignment="1">
      <alignment vertical="center"/>
    </xf>
    <xf numFmtId="43" fontId="43" fillId="0" borderId="0" xfId="68" applyFont="1" applyBorder="1" applyAlignment="1">
      <alignment vertical="center"/>
    </xf>
    <xf numFmtId="0" fontId="43" fillId="0" borderId="0" xfId="0" applyFont="1" applyAlignment="1">
      <alignment vertical="center"/>
    </xf>
    <xf numFmtId="49" fontId="44" fillId="0" borderId="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49" fontId="43" fillId="0" borderId="11" xfId="0" applyNumberFormat="1" applyFont="1" applyBorder="1" applyAlignment="1">
      <alignment horizontal="center"/>
    </xf>
    <xf numFmtId="0" fontId="43" fillId="0" borderId="11" xfId="0" applyFont="1" applyBorder="1" applyAlignment="1">
      <alignment/>
    </xf>
    <xf numFmtId="43" fontId="43" fillId="0" borderId="11" xfId="68" applyFont="1" applyBorder="1" applyAlignment="1">
      <alignment/>
    </xf>
    <xf numFmtId="43" fontId="43" fillId="0" borderId="12" xfId="68" applyFont="1" applyBorder="1" applyAlignment="1">
      <alignment/>
    </xf>
    <xf numFmtId="49" fontId="43" fillId="0" borderId="13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43" fontId="43" fillId="0" borderId="14" xfId="68" applyFont="1" applyBorder="1" applyAlignment="1">
      <alignment/>
    </xf>
    <xf numFmtId="49" fontId="44" fillId="0" borderId="15" xfId="0" applyNumberFormat="1" applyFont="1" applyBorder="1" applyAlignment="1">
      <alignment horizontal="center" vertical="center"/>
    </xf>
    <xf numFmtId="49" fontId="44" fillId="0" borderId="16" xfId="0" applyNumberFormat="1" applyFont="1" applyBorder="1" applyAlignment="1">
      <alignment horizontal="center" vertical="center"/>
    </xf>
    <xf numFmtId="43" fontId="43" fillId="0" borderId="16" xfId="68" applyFont="1" applyBorder="1" applyAlignment="1">
      <alignment vertical="center"/>
    </xf>
    <xf numFmtId="43" fontId="43" fillId="0" borderId="17" xfId="68" applyFont="1" applyBorder="1" applyAlignment="1">
      <alignment vertical="center"/>
    </xf>
    <xf numFmtId="0" fontId="2" fillId="0" borderId="18" xfId="0" applyFont="1" applyFill="1" applyBorder="1" applyAlignment="1">
      <alignment vertical="top"/>
    </xf>
    <xf numFmtId="43" fontId="44" fillId="0" borderId="16" xfId="68" applyFont="1" applyBorder="1" applyAlignment="1">
      <alignment horizontal="center" vertical="center"/>
    </xf>
    <xf numFmtId="43" fontId="44" fillId="0" borderId="0" xfId="68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49" fontId="43" fillId="0" borderId="18" xfId="0" applyNumberFormat="1" applyFont="1" applyBorder="1" applyAlignment="1">
      <alignment horizontal="center" vertical="top"/>
    </xf>
    <xf numFmtId="0" fontId="43" fillId="0" borderId="18" xfId="0" applyFont="1" applyBorder="1" applyAlignment="1">
      <alignment horizontal="center" vertical="top"/>
    </xf>
    <xf numFmtId="49" fontId="43" fillId="0" borderId="18" xfId="0" applyNumberFormat="1" applyFont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/>
    </xf>
    <xf numFmtId="49" fontId="43" fillId="0" borderId="11" xfId="68" applyNumberFormat="1" applyFont="1" applyBorder="1" applyAlignment="1">
      <alignment horizontal="center"/>
    </xf>
    <xf numFmtId="49" fontId="43" fillId="0" borderId="0" xfId="68" applyNumberFormat="1" applyFont="1" applyBorder="1" applyAlignment="1">
      <alignment horizontal="center"/>
    </xf>
    <xf numFmtId="49" fontId="43" fillId="0" borderId="0" xfId="68" applyNumberFormat="1" applyFont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 vertical="top"/>
    </xf>
    <xf numFmtId="0" fontId="2" fillId="0" borderId="18" xfId="0" applyFont="1" applyFill="1" applyBorder="1" applyAlignment="1">
      <alignment/>
    </xf>
    <xf numFmtId="49" fontId="3" fillId="0" borderId="0" xfId="68" applyNumberFormat="1" applyFont="1" applyFill="1" applyBorder="1" applyAlignment="1">
      <alignment/>
    </xf>
    <xf numFmtId="49" fontId="3" fillId="0" borderId="14" xfId="68" applyNumberFormat="1" applyFont="1" applyFill="1" applyBorder="1" applyAlignment="1">
      <alignment/>
    </xf>
    <xf numFmtId="49" fontId="4" fillId="0" borderId="14" xfId="68" applyNumberFormat="1" applyFont="1" applyBorder="1" applyAlignment="1">
      <alignment/>
    </xf>
    <xf numFmtId="49" fontId="45" fillId="34" borderId="18" xfId="68" applyNumberFormat="1" applyFont="1" applyFill="1" applyBorder="1" applyAlignment="1">
      <alignment horizontal="center" vertical="center"/>
    </xf>
    <xf numFmtId="10" fontId="45" fillId="34" borderId="18" xfId="68" applyNumberFormat="1" applyFont="1" applyFill="1" applyBorder="1" applyAlignment="1">
      <alignment horizontal="center" vertical="center"/>
    </xf>
    <xf numFmtId="49" fontId="45" fillId="34" borderId="19" xfId="68" applyNumberFormat="1" applyFont="1" applyFill="1" applyBorder="1" applyAlignment="1">
      <alignment horizontal="center" vertical="center"/>
    </xf>
    <xf numFmtId="10" fontId="45" fillId="34" borderId="19" xfId="57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18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4" fillId="0" borderId="18" xfId="55" applyNumberFormat="1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vertical="center"/>
    </xf>
    <xf numFmtId="0" fontId="4" fillId="0" borderId="18" xfId="50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/>
    </xf>
    <xf numFmtId="49" fontId="4" fillId="0" borderId="18" xfId="55" applyNumberFormat="1" applyFont="1" applyFill="1" applyBorder="1" applyAlignment="1">
      <alignment horizontal="center" vertical="center" wrapText="1"/>
      <protection/>
    </xf>
    <xf numFmtId="49" fontId="4" fillId="0" borderId="18" xfId="50" applyNumberFormat="1" applyFont="1" applyFill="1" applyBorder="1" applyAlignment="1">
      <alignment horizontal="center" vertical="center"/>
      <protection/>
    </xf>
    <xf numFmtId="0" fontId="4" fillId="0" borderId="18" xfId="54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vertical="center" wrapText="1"/>
    </xf>
    <xf numFmtId="43" fontId="4" fillId="0" borderId="18" xfId="68" applyFont="1" applyFill="1" applyBorder="1" applyAlignment="1">
      <alignment horizontal="right" vertical="center"/>
    </xf>
    <xf numFmtId="43" fontId="2" fillId="0" borderId="18" xfId="68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48" applyFont="1" applyFill="1" applyBorder="1" applyAlignment="1">
      <alignment horizontal="center" vertical="center" wrapText="1"/>
      <protection/>
    </xf>
    <xf numFmtId="0" fontId="4" fillId="0" borderId="18" xfId="49" applyFont="1" applyFill="1" applyBorder="1" applyAlignment="1">
      <alignment horizontal="center" vertical="center" wrapText="1"/>
      <protection/>
    </xf>
    <xf numFmtId="0" fontId="4" fillId="0" borderId="18" xfId="48" applyFont="1" applyFill="1" applyBorder="1" applyAlignment="1">
      <alignment horizontal="left" vertical="center" wrapText="1"/>
      <protection/>
    </xf>
    <xf numFmtId="0" fontId="4" fillId="0" borderId="18" xfId="49" applyFont="1" applyFill="1" applyBorder="1" applyAlignment="1">
      <alignment horizontal="left" vertical="center" wrapText="1"/>
      <protection/>
    </xf>
    <xf numFmtId="0" fontId="2" fillId="0" borderId="18" xfId="0" applyFont="1" applyBorder="1" applyAlignment="1">
      <alignment horizontal="center" vertical="center"/>
    </xf>
    <xf numFmtId="0" fontId="4" fillId="0" borderId="18" xfId="48" applyFont="1" applyFill="1" applyBorder="1" applyAlignment="1">
      <alignment horizontal="left" vertical="center"/>
      <protection/>
    </xf>
    <xf numFmtId="49" fontId="4" fillId="0" borderId="18" xfId="54" applyNumberFormat="1" applyFont="1" applyFill="1" applyBorder="1" applyAlignment="1">
      <alignment horizontal="center" vertical="center"/>
      <protection/>
    </xf>
    <xf numFmtId="0" fontId="4" fillId="0" borderId="18" xfId="54" applyFont="1" applyFill="1" applyBorder="1" applyAlignment="1">
      <alignment horizontal="center" vertical="center"/>
      <protection/>
    </xf>
    <xf numFmtId="43" fontId="4" fillId="0" borderId="18" xfId="68" applyFont="1" applyFill="1" applyBorder="1" applyAlignment="1">
      <alignment vertical="center"/>
    </xf>
    <xf numFmtId="49" fontId="4" fillId="0" borderId="18" xfId="51" applyNumberFormat="1" applyFont="1" applyFill="1" applyBorder="1" applyAlignment="1">
      <alignment horizontal="center" vertical="center"/>
      <protection/>
    </xf>
    <xf numFmtId="0" fontId="4" fillId="0" borderId="18" xfId="51" applyFont="1" applyFill="1" applyBorder="1" applyAlignment="1">
      <alignment horizontal="left" vertical="center" wrapText="1"/>
      <protection/>
    </xf>
    <xf numFmtId="0" fontId="4" fillId="0" borderId="18" xfId="51" applyFont="1" applyFill="1" applyBorder="1" applyAlignment="1">
      <alignment horizontal="center" vertical="center"/>
      <protection/>
    </xf>
    <xf numFmtId="0" fontId="4" fillId="0" borderId="18" xfId="51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43" fontId="4" fillId="0" borderId="18" xfId="68" applyFont="1" applyFill="1" applyBorder="1" applyAlignment="1">
      <alignment horizontal="right" vertical="center" wrapText="1"/>
    </xf>
    <xf numFmtId="43" fontId="43" fillId="0" borderId="18" xfId="68" applyFont="1" applyBorder="1" applyAlignment="1">
      <alignment vertical="center"/>
    </xf>
    <xf numFmtId="49" fontId="43" fillId="0" borderId="18" xfId="68" applyNumberFormat="1" applyFont="1" applyBorder="1" applyAlignment="1">
      <alignment horizontal="center" vertical="center"/>
    </xf>
    <xf numFmtId="43" fontId="43" fillId="0" borderId="18" xfId="68" applyFont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vertical="top" wrapText="1"/>
    </xf>
    <xf numFmtId="0" fontId="4" fillId="0" borderId="18" xfId="50" applyFont="1" applyFill="1" applyBorder="1" applyAlignment="1">
      <alignment horizontal="left" vertical="center" wrapText="1"/>
      <protection/>
    </xf>
    <xf numFmtId="0" fontId="4" fillId="0" borderId="18" xfId="0" applyFont="1" applyFill="1" applyBorder="1" applyAlignment="1">
      <alignment horizontal="left" vertical="center" wrapText="1"/>
    </xf>
    <xf numFmtId="43" fontId="4" fillId="0" borderId="18" xfId="68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55" applyFont="1" applyFill="1" applyBorder="1" applyAlignment="1">
      <alignment horizontal="left" vertical="center" wrapText="1"/>
      <protection/>
    </xf>
    <xf numFmtId="0" fontId="4" fillId="0" borderId="18" xfId="55" applyNumberFormat="1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/>
    </xf>
    <xf numFmtId="43" fontId="26" fillId="0" borderId="18" xfId="68" applyFont="1" applyFill="1" applyBorder="1" applyAlignment="1">
      <alignment/>
    </xf>
    <xf numFmtId="0" fontId="4" fillId="0" borderId="18" xfId="55" applyFont="1" applyFill="1" applyBorder="1" applyAlignment="1">
      <alignment horizontal="center" vertical="center" wrapText="1"/>
      <protection/>
    </xf>
    <xf numFmtId="43" fontId="4" fillId="0" borderId="18" xfId="68" applyFont="1" applyFill="1" applyBorder="1" applyAlignment="1">
      <alignment vertical="center" wrapText="1"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left" vertical="center" wrapText="1"/>
      <protection/>
    </xf>
    <xf numFmtId="49" fontId="3" fillId="0" borderId="0" xfId="53" applyNumberFormat="1" applyFont="1" applyFill="1" applyBorder="1" applyAlignment="1">
      <alignment horizontal="left" vertical="center"/>
      <protection/>
    </xf>
    <xf numFmtId="49" fontId="2" fillId="0" borderId="18" xfId="0" applyNumberFormat="1" applyFont="1" applyFill="1" applyBorder="1" applyAlignment="1">
      <alignment horizontal="center" vertical="center"/>
    </xf>
    <xf numFmtId="49" fontId="4" fillId="33" borderId="18" xfId="55" applyNumberFormat="1" applyFont="1" applyFill="1" applyBorder="1" applyAlignment="1">
      <alignment horizontal="center" vertical="center" wrapText="1"/>
      <protection/>
    </xf>
    <xf numFmtId="164" fontId="4" fillId="0" borderId="18" xfId="52" applyNumberFormat="1" applyFont="1" applyFill="1" applyBorder="1" applyAlignment="1">
      <alignment horizontal="center" vertical="center" wrapText="1"/>
      <protection/>
    </xf>
    <xf numFmtId="43" fontId="45" fillId="34" borderId="20" xfId="68" applyFont="1" applyFill="1" applyBorder="1" applyAlignment="1">
      <alignment horizontal="center" vertical="center"/>
    </xf>
    <xf numFmtId="43" fontId="45" fillId="34" borderId="18" xfId="68" applyFont="1" applyFill="1" applyBorder="1" applyAlignment="1">
      <alignment horizontal="center" vertical="center"/>
    </xf>
    <xf numFmtId="43" fontId="45" fillId="34" borderId="19" xfId="68" applyFont="1" applyFill="1" applyBorder="1" applyAlignment="1">
      <alignment horizontal="center" vertical="center"/>
    </xf>
    <xf numFmtId="43" fontId="45" fillId="34" borderId="20" xfId="68" applyFont="1" applyFill="1" applyBorder="1" applyAlignment="1">
      <alignment horizontal="center" vertical="center" wrapText="1"/>
    </xf>
    <xf numFmtId="43" fontId="45" fillId="34" borderId="18" xfId="68" applyFont="1" applyFill="1" applyBorder="1" applyAlignment="1">
      <alignment horizontal="center" vertical="center" wrapText="1"/>
    </xf>
    <xf numFmtId="43" fontId="45" fillId="34" borderId="19" xfId="68" applyFont="1" applyFill="1" applyBorder="1" applyAlignment="1">
      <alignment horizontal="center" vertical="center" wrapText="1"/>
    </xf>
    <xf numFmtId="49" fontId="45" fillId="34" borderId="20" xfId="0" applyNumberFormat="1" applyFont="1" applyFill="1" applyBorder="1" applyAlignment="1">
      <alignment horizontal="center" vertical="center"/>
    </xf>
    <xf numFmtId="49" fontId="45" fillId="34" borderId="18" xfId="0" applyNumberFormat="1" applyFont="1" applyFill="1" applyBorder="1" applyAlignment="1">
      <alignment horizontal="center" vertical="center"/>
    </xf>
    <xf numFmtId="49" fontId="45" fillId="34" borderId="19" xfId="0" applyNumberFormat="1" applyFont="1" applyFill="1" applyBorder="1" applyAlignment="1">
      <alignment horizontal="center" vertical="center"/>
    </xf>
    <xf numFmtId="0" fontId="45" fillId="34" borderId="20" xfId="0" applyFont="1" applyFill="1" applyBorder="1" applyAlignment="1">
      <alignment horizontal="center" vertical="center"/>
    </xf>
    <xf numFmtId="0" fontId="45" fillId="34" borderId="18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/>
    </xf>
    <xf numFmtId="49" fontId="45" fillId="34" borderId="21" xfId="0" applyNumberFormat="1" applyFont="1" applyFill="1" applyBorder="1" applyAlignment="1">
      <alignment horizontal="center" vertical="center" wrapText="1"/>
    </xf>
    <xf numFmtId="49" fontId="45" fillId="34" borderId="22" xfId="0" applyNumberFormat="1" applyFont="1" applyFill="1" applyBorder="1" applyAlignment="1">
      <alignment horizontal="center" vertical="center" wrapText="1"/>
    </xf>
    <xf numFmtId="49" fontId="45" fillId="34" borderId="23" xfId="0" applyNumberFormat="1" applyFont="1" applyFill="1" applyBorder="1" applyAlignment="1">
      <alignment horizontal="center" vertical="center" wrapText="1"/>
    </xf>
    <xf numFmtId="43" fontId="45" fillId="34" borderId="24" xfId="68" applyFont="1" applyFill="1" applyBorder="1" applyAlignment="1">
      <alignment horizontal="center" vertical="center" wrapText="1"/>
    </xf>
    <xf numFmtId="43" fontId="45" fillId="34" borderId="25" xfId="68" applyFont="1" applyFill="1" applyBorder="1" applyAlignment="1">
      <alignment horizontal="center" vertical="center" wrapText="1"/>
    </xf>
    <xf numFmtId="43" fontId="45" fillId="34" borderId="26" xfId="68" applyFont="1" applyFill="1" applyBorder="1" applyAlignment="1">
      <alignment horizontal="center" vertical="center" wrapText="1"/>
    </xf>
    <xf numFmtId="49" fontId="3" fillId="0" borderId="13" xfId="68" applyNumberFormat="1" applyFont="1" applyBorder="1" applyAlignment="1">
      <alignment horizontal="center"/>
    </xf>
    <xf numFmtId="49" fontId="3" fillId="0" borderId="0" xfId="68" applyNumberFormat="1" applyFont="1" applyBorder="1" applyAlignment="1">
      <alignment horizontal="center"/>
    </xf>
    <xf numFmtId="49" fontId="3" fillId="0" borderId="14" xfId="68" applyNumberFormat="1" applyFont="1" applyBorder="1" applyAlignment="1">
      <alignment horizontal="center"/>
    </xf>
    <xf numFmtId="49" fontId="4" fillId="0" borderId="13" xfId="68" applyNumberFormat="1" applyFont="1" applyBorder="1" applyAlignment="1">
      <alignment horizontal="center"/>
    </xf>
    <xf numFmtId="49" fontId="4" fillId="0" borderId="0" xfId="68" applyNumberFormat="1" applyFont="1" applyBorder="1" applyAlignment="1">
      <alignment horizontal="center"/>
    </xf>
    <xf numFmtId="49" fontId="4" fillId="0" borderId="14" xfId="68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49" fontId="46" fillId="0" borderId="14" xfId="0" applyNumberFormat="1" applyFont="1" applyBorder="1" applyAlignment="1">
      <alignment horizontal="center" vertic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2" xfId="49"/>
    <cellStyle name="Normal 13" xfId="50"/>
    <cellStyle name="Normal 15" xfId="51"/>
    <cellStyle name="Normal 19" xfId="52"/>
    <cellStyle name="Normal 27" xfId="53"/>
    <cellStyle name="Normal 9" xfId="54"/>
    <cellStyle name="Normal_Plan1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95250</xdr:rowOff>
    </xdr:from>
    <xdr:to>
      <xdr:col>1</xdr:col>
      <xdr:colOff>361950</xdr:colOff>
      <xdr:row>6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1450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3"/>
  <sheetViews>
    <sheetView showGridLines="0" tabSelected="1" zoomScalePageLayoutView="0" workbookViewId="0" topLeftCell="A1">
      <pane ySplit="14" topLeftCell="A15" activePane="bottomLeft" state="frozen"/>
      <selection pane="topLeft" activeCell="A1" sqref="A1"/>
      <selection pane="bottomLeft" activeCell="G5" sqref="G5"/>
    </sheetView>
  </sheetViews>
  <sheetFormatPr defaultColWidth="9.140625" defaultRowHeight="15"/>
  <cols>
    <col min="1" max="1" width="9.8515625" style="5" customWidth="1"/>
    <col min="2" max="2" width="8.8515625" style="2" customWidth="1"/>
    <col min="3" max="3" width="8.140625" style="5" customWidth="1"/>
    <col min="4" max="4" width="8.421875" style="5" customWidth="1"/>
    <col min="5" max="5" width="67.421875" style="1" customWidth="1"/>
    <col min="6" max="6" width="7.7109375" style="5" customWidth="1"/>
    <col min="7" max="7" width="14.140625" style="7" bestFit="1" customWidth="1"/>
    <col min="8" max="8" width="12.57421875" style="7" bestFit="1" customWidth="1"/>
    <col min="9" max="9" width="10.00390625" style="7" bestFit="1" customWidth="1"/>
    <col min="10" max="10" width="3.140625" style="38" customWidth="1"/>
    <col min="11" max="11" width="9.140625" style="7" customWidth="1"/>
    <col min="12" max="12" width="10.8515625" style="7" customWidth="1"/>
    <col min="13" max="13" width="9.140625" style="1" customWidth="1"/>
    <col min="14" max="14" width="9.140625" style="2" customWidth="1"/>
    <col min="15" max="16384" width="9.140625" style="1" customWidth="1"/>
  </cols>
  <sheetData>
    <row r="1" spans="1:12" ht="6" customHeight="1">
      <c r="A1" s="13"/>
      <c r="B1" s="14"/>
      <c r="C1" s="15"/>
      <c r="D1" s="15"/>
      <c r="E1" s="16"/>
      <c r="F1" s="15"/>
      <c r="G1" s="17"/>
      <c r="H1" s="17"/>
      <c r="I1" s="17"/>
      <c r="J1" s="36"/>
      <c r="K1" s="17"/>
      <c r="L1" s="18"/>
    </row>
    <row r="2" spans="1:12" ht="15" customHeight="1">
      <c r="A2" s="118" t="s">
        <v>22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2" ht="15" customHeight="1">
      <c r="A3" s="121" t="s">
        <v>23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3"/>
    </row>
    <row r="4" spans="1:12" ht="15" customHeight="1">
      <c r="A4" s="124" t="s">
        <v>24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6"/>
    </row>
    <row r="5" spans="1:12" ht="15" customHeight="1">
      <c r="A5" s="19"/>
      <c r="B5" s="20"/>
      <c r="C5" s="49" t="s">
        <v>59</v>
      </c>
      <c r="D5" s="96" t="s">
        <v>400</v>
      </c>
      <c r="E5" s="42"/>
      <c r="F5" s="42"/>
      <c r="G5" s="42"/>
      <c r="H5" s="42"/>
      <c r="I5" s="42"/>
      <c r="J5" s="42"/>
      <c r="K5" s="42"/>
      <c r="L5" s="43"/>
    </row>
    <row r="6" spans="1:12" ht="15" customHeight="1">
      <c r="A6" s="19"/>
      <c r="B6" s="20"/>
      <c r="C6" s="49" t="s">
        <v>60</v>
      </c>
      <c r="D6" s="96" t="s">
        <v>61</v>
      </c>
      <c r="E6" s="4"/>
      <c r="F6" s="4"/>
      <c r="G6" s="4"/>
      <c r="H6" s="4"/>
      <c r="I6" s="4"/>
      <c r="J6" s="4"/>
      <c r="K6" s="4"/>
      <c r="L6" s="44"/>
    </row>
    <row r="7" spans="1:12" ht="6" customHeight="1">
      <c r="A7" s="19"/>
      <c r="B7" s="20"/>
      <c r="C7" s="6"/>
      <c r="D7" s="4"/>
      <c r="E7" s="3"/>
      <c r="F7" s="4"/>
      <c r="G7" s="8"/>
      <c r="H7" s="8"/>
      <c r="I7" s="8"/>
      <c r="J7" s="37"/>
      <c r="K7" s="8"/>
      <c r="L7" s="21"/>
    </row>
    <row r="8" spans="1:14" s="11" customFormat="1" ht="15" customHeight="1">
      <c r="A8" s="127" t="s">
        <v>33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9"/>
      <c r="M8" s="9"/>
      <c r="N8" s="30"/>
    </row>
    <row r="9" spans="1:14" s="11" customFormat="1" ht="6" customHeight="1" thickBot="1">
      <c r="A9" s="22"/>
      <c r="B9" s="23"/>
      <c r="C9" s="23"/>
      <c r="D9" s="23"/>
      <c r="E9" s="23"/>
      <c r="F9" s="23"/>
      <c r="G9" s="27"/>
      <c r="H9" s="27"/>
      <c r="I9" s="23"/>
      <c r="J9" s="23"/>
      <c r="K9" s="24"/>
      <c r="L9" s="25"/>
      <c r="M9" s="9"/>
      <c r="N9" s="30"/>
    </row>
    <row r="10" spans="1:14" s="11" customFormat="1" ht="6" customHeight="1">
      <c r="A10" s="12"/>
      <c r="B10" s="12"/>
      <c r="C10" s="12"/>
      <c r="D10" s="12"/>
      <c r="E10" s="12"/>
      <c r="F10" s="12"/>
      <c r="G10" s="28"/>
      <c r="H10" s="28"/>
      <c r="I10" s="12"/>
      <c r="J10" s="12"/>
      <c r="K10" s="10"/>
      <c r="L10" s="10"/>
      <c r="M10" s="9"/>
      <c r="N10" s="30"/>
    </row>
    <row r="11" spans="1:12" ht="15" customHeight="1">
      <c r="A11" s="112" t="s">
        <v>29</v>
      </c>
      <c r="B11" s="109" t="s">
        <v>28</v>
      </c>
      <c r="C11" s="109"/>
      <c r="D11" s="109"/>
      <c r="E11" s="109" t="s">
        <v>25</v>
      </c>
      <c r="F11" s="106" t="s">
        <v>1</v>
      </c>
      <c r="G11" s="103" t="s">
        <v>26</v>
      </c>
      <c r="H11" s="103" t="s">
        <v>21</v>
      </c>
      <c r="I11" s="100" t="s">
        <v>27</v>
      </c>
      <c r="J11" s="100" t="s">
        <v>20</v>
      </c>
      <c r="K11" s="100"/>
      <c r="L11" s="115" t="s">
        <v>31</v>
      </c>
    </row>
    <row r="12" spans="1:12" ht="15" customHeight="1">
      <c r="A12" s="113"/>
      <c r="B12" s="110" t="s">
        <v>0</v>
      </c>
      <c r="C12" s="107" t="s">
        <v>30</v>
      </c>
      <c r="D12" s="107" t="s">
        <v>32</v>
      </c>
      <c r="E12" s="110"/>
      <c r="F12" s="107"/>
      <c r="G12" s="104"/>
      <c r="H12" s="104"/>
      <c r="I12" s="101"/>
      <c r="J12" s="45" t="s">
        <v>48</v>
      </c>
      <c r="K12" s="46">
        <v>0.25</v>
      </c>
      <c r="L12" s="116"/>
    </row>
    <row r="13" spans="1:12" s="2" customFormat="1" ht="12" thickBot="1">
      <c r="A13" s="114"/>
      <c r="B13" s="111"/>
      <c r="C13" s="108"/>
      <c r="D13" s="108"/>
      <c r="E13" s="111"/>
      <c r="F13" s="108"/>
      <c r="G13" s="105"/>
      <c r="H13" s="105"/>
      <c r="I13" s="102"/>
      <c r="J13" s="47" t="s">
        <v>49</v>
      </c>
      <c r="K13" s="48">
        <v>0.25</v>
      </c>
      <c r="L13" s="117"/>
    </row>
    <row r="14" ht="6" customHeight="1" thickTop="1"/>
    <row r="15" spans="1:12" ht="11.25">
      <c r="A15" s="50" t="s">
        <v>62</v>
      </c>
      <c r="B15" s="51">
        <v>10105</v>
      </c>
      <c r="C15" s="52" t="s">
        <v>63</v>
      </c>
      <c r="D15" s="97" t="s">
        <v>397</v>
      </c>
      <c r="E15" s="26" t="s">
        <v>64</v>
      </c>
      <c r="F15" s="33" t="s">
        <v>2</v>
      </c>
      <c r="G15" s="78">
        <f>I15-H15</f>
        <v>5.77</v>
      </c>
      <c r="H15" s="78">
        <v>0</v>
      </c>
      <c r="I15" s="78">
        <v>5.77</v>
      </c>
      <c r="J15" s="79" t="s">
        <v>49</v>
      </c>
      <c r="K15" s="78">
        <f>ROUND(I15*$K$13,2)</f>
        <v>1.44</v>
      </c>
      <c r="L15" s="78">
        <f>I15+K15</f>
        <v>7.209999999999999</v>
      </c>
    </row>
    <row r="16" spans="1:12" ht="11.25">
      <c r="A16" s="50" t="s">
        <v>65</v>
      </c>
      <c r="B16" s="51">
        <v>10110</v>
      </c>
      <c r="C16" s="52" t="s">
        <v>63</v>
      </c>
      <c r="D16" s="97" t="s">
        <v>397</v>
      </c>
      <c r="E16" s="53" t="s">
        <v>50</v>
      </c>
      <c r="F16" s="54" t="s">
        <v>66</v>
      </c>
      <c r="G16" s="78">
        <f aca="true" t="shared" si="0" ref="G16:G79">I16-H16</f>
        <v>0.96</v>
      </c>
      <c r="H16" s="78">
        <v>0</v>
      </c>
      <c r="I16" s="78">
        <v>0.96</v>
      </c>
      <c r="J16" s="79" t="s">
        <v>49</v>
      </c>
      <c r="K16" s="78">
        <f>ROUND(I16*$K$13,2)</f>
        <v>0.24</v>
      </c>
      <c r="L16" s="78">
        <f>I16+K16</f>
        <v>1.2</v>
      </c>
    </row>
    <row r="17" spans="1:12" ht="11.25">
      <c r="A17" s="50" t="s">
        <v>67</v>
      </c>
      <c r="B17" s="51">
        <v>10506</v>
      </c>
      <c r="C17" s="52" t="s">
        <v>63</v>
      </c>
      <c r="D17" s="97" t="s">
        <v>397</v>
      </c>
      <c r="E17" s="53" t="s">
        <v>68</v>
      </c>
      <c r="F17" s="54" t="s">
        <v>3</v>
      </c>
      <c r="G17" s="78">
        <f t="shared" si="0"/>
        <v>97</v>
      </c>
      <c r="H17" s="78">
        <v>54.31</v>
      </c>
      <c r="I17" s="60">
        <v>151.31</v>
      </c>
      <c r="J17" s="79" t="s">
        <v>49</v>
      </c>
      <c r="K17" s="78">
        <f>ROUND(I17*$K$13,2)</f>
        <v>37.83</v>
      </c>
      <c r="L17" s="78">
        <f>I17+K17</f>
        <v>189.14</v>
      </c>
    </row>
    <row r="18" spans="1:12" ht="11.25">
      <c r="A18" s="50" t="s">
        <v>70</v>
      </c>
      <c r="B18" s="51">
        <v>10507</v>
      </c>
      <c r="C18" s="52" t="s">
        <v>63</v>
      </c>
      <c r="D18" s="97" t="s">
        <v>397</v>
      </c>
      <c r="E18" s="53" t="s">
        <v>69</v>
      </c>
      <c r="F18" s="55" t="s">
        <v>3</v>
      </c>
      <c r="G18" s="78">
        <f t="shared" si="0"/>
        <v>82.02000000000001</v>
      </c>
      <c r="H18" s="78">
        <v>54.31</v>
      </c>
      <c r="I18" s="61">
        <v>136.33</v>
      </c>
      <c r="J18" s="79" t="s">
        <v>49</v>
      </c>
      <c r="K18" s="78">
        <f aca="true" t="shared" si="1" ref="K18:K75">ROUND(I18*$K$13,2)</f>
        <v>34.08</v>
      </c>
      <c r="L18" s="78">
        <f aca="true" t="shared" si="2" ref="L18:L75">I18+K18</f>
        <v>170.41000000000003</v>
      </c>
    </row>
    <row r="19" spans="1:12" ht="11.25">
      <c r="A19" s="50" t="s">
        <v>71</v>
      </c>
      <c r="B19" s="51">
        <v>10303</v>
      </c>
      <c r="C19" s="56" t="s">
        <v>63</v>
      </c>
      <c r="D19" s="97" t="s">
        <v>397</v>
      </c>
      <c r="E19" s="53" t="s">
        <v>75</v>
      </c>
      <c r="F19" s="54" t="s">
        <v>2</v>
      </c>
      <c r="G19" s="78">
        <f t="shared" si="0"/>
        <v>11.96</v>
      </c>
      <c r="H19" s="78">
        <v>0</v>
      </c>
      <c r="I19" s="60">
        <v>11.96</v>
      </c>
      <c r="J19" s="79" t="s">
        <v>49</v>
      </c>
      <c r="K19" s="78">
        <f t="shared" si="1"/>
        <v>2.99</v>
      </c>
      <c r="L19" s="78">
        <f t="shared" si="2"/>
        <v>14.950000000000001</v>
      </c>
    </row>
    <row r="20" spans="1:12" ht="11.25">
      <c r="A20" s="50" t="s">
        <v>72</v>
      </c>
      <c r="B20" s="51">
        <v>10305</v>
      </c>
      <c r="C20" s="56" t="s">
        <v>63</v>
      </c>
      <c r="D20" s="97" t="s">
        <v>397</v>
      </c>
      <c r="E20" s="53" t="s">
        <v>34</v>
      </c>
      <c r="F20" s="54" t="s">
        <v>2</v>
      </c>
      <c r="G20" s="78">
        <f t="shared" si="0"/>
        <v>13.62</v>
      </c>
      <c r="H20" s="78">
        <v>0</v>
      </c>
      <c r="I20" s="60">
        <v>13.62</v>
      </c>
      <c r="J20" s="79" t="s">
        <v>49</v>
      </c>
      <c r="K20" s="78">
        <f t="shared" si="1"/>
        <v>3.41</v>
      </c>
      <c r="L20" s="78">
        <f t="shared" si="2"/>
        <v>17.03</v>
      </c>
    </row>
    <row r="21" spans="1:12" ht="11.25">
      <c r="A21" s="50" t="s">
        <v>73</v>
      </c>
      <c r="B21" s="51">
        <v>10306</v>
      </c>
      <c r="C21" s="56" t="s">
        <v>63</v>
      </c>
      <c r="D21" s="97" t="s">
        <v>397</v>
      </c>
      <c r="E21" s="53" t="s">
        <v>76</v>
      </c>
      <c r="F21" s="54" t="s">
        <v>2</v>
      </c>
      <c r="G21" s="78">
        <f t="shared" si="0"/>
        <v>2.81</v>
      </c>
      <c r="H21" s="78">
        <v>0.59</v>
      </c>
      <c r="I21" s="60">
        <v>3.4</v>
      </c>
      <c r="J21" s="79" t="s">
        <v>49</v>
      </c>
      <c r="K21" s="78">
        <f t="shared" si="1"/>
        <v>0.85</v>
      </c>
      <c r="L21" s="78">
        <f t="shared" si="2"/>
        <v>4.25</v>
      </c>
    </row>
    <row r="22" spans="1:12" ht="11.25">
      <c r="A22" s="50" t="s">
        <v>74</v>
      </c>
      <c r="B22" s="51">
        <v>10310</v>
      </c>
      <c r="C22" s="56" t="s">
        <v>63</v>
      </c>
      <c r="D22" s="97" t="s">
        <v>397</v>
      </c>
      <c r="E22" s="53" t="s">
        <v>35</v>
      </c>
      <c r="F22" s="54" t="s">
        <v>66</v>
      </c>
      <c r="G22" s="78">
        <f t="shared" si="0"/>
        <v>1.23</v>
      </c>
      <c r="H22" s="78">
        <v>0</v>
      </c>
      <c r="I22" s="60">
        <v>1.23</v>
      </c>
      <c r="J22" s="79" t="s">
        <v>49</v>
      </c>
      <c r="K22" s="78">
        <f aca="true" t="shared" si="3" ref="K22:K29">ROUND(I22*$K$13,2)</f>
        <v>0.31</v>
      </c>
      <c r="L22" s="78">
        <f aca="true" t="shared" si="4" ref="L22:L29">I22+K22</f>
        <v>1.54</v>
      </c>
    </row>
    <row r="23" spans="1:12" ht="11.25">
      <c r="A23" s="50" t="s">
        <v>77</v>
      </c>
      <c r="B23" s="51">
        <v>20181</v>
      </c>
      <c r="C23" s="57" t="s">
        <v>63</v>
      </c>
      <c r="D23" s="97" t="s">
        <v>397</v>
      </c>
      <c r="E23" s="53" t="s">
        <v>78</v>
      </c>
      <c r="F23" s="58" t="s">
        <v>4</v>
      </c>
      <c r="G23" s="78">
        <f t="shared" si="0"/>
        <v>58.81</v>
      </c>
      <c r="H23" s="78">
        <v>1.21</v>
      </c>
      <c r="I23" s="60">
        <v>60.02</v>
      </c>
      <c r="J23" s="79" t="s">
        <v>49</v>
      </c>
      <c r="K23" s="78">
        <f t="shared" si="3"/>
        <v>15.01</v>
      </c>
      <c r="L23" s="78">
        <f t="shared" si="4"/>
        <v>75.03</v>
      </c>
    </row>
    <row r="24" spans="1:12" ht="11.25">
      <c r="A24" s="50" t="s">
        <v>79</v>
      </c>
      <c r="B24" s="51">
        <v>10210</v>
      </c>
      <c r="C24" s="57" t="s">
        <v>63</v>
      </c>
      <c r="D24" s="97" t="s">
        <v>397</v>
      </c>
      <c r="E24" s="53" t="s">
        <v>81</v>
      </c>
      <c r="F24" s="58" t="s">
        <v>2</v>
      </c>
      <c r="G24" s="78">
        <f t="shared" si="0"/>
        <v>7.08</v>
      </c>
      <c r="H24" s="78">
        <v>0</v>
      </c>
      <c r="I24" s="60">
        <v>7.08</v>
      </c>
      <c r="J24" s="79" t="s">
        <v>49</v>
      </c>
      <c r="K24" s="78">
        <f t="shared" si="3"/>
        <v>1.77</v>
      </c>
      <c r="L24" s="78">
        <f t="shared" si="4"/>
        <v>8.85</v>
      </c>
    </row>
    <row r="25" spans="1:12" ht="11.25">
      <c r="A25" s="50" t="s">
        <v>80</v>
      </c>
      <c r="B25" s="51">
        <v>10310</v>
      </c>
      <c r="C25" s="56" t="s">
        <v>63</v>
      </c>
      <c r="D25" s="97" t="s">
        <v>397</v>
      </c>
      <c r="E25" s="53" t="s">
        <v>35</v>
      </c>
      <c r="F25" s="54" t="s">
        <v>66</v>
      </c>
      <c r="G25" s="78">
        <f t="shared" si="0"/>
        <v>1.23</v>
      </c>
      <c r="H25" s="78">
        <v>0</v>
      </c>
      <c r="I25" s="60">
        <v>1.23</v>
      </c>
      <c r="J25" s="79" t="s">
        <v>49</v>
      </c>
      <c r="K25" s="78">
        <f t="shared" si="3"/>
        <v>0.31</v>
      </c>
      <c r="L25" s="78">
        <f t="shared" si="4"/>
        <v>1.54</v>
      </c>
    </row>
    <row r="26" spans="1:12" ht="11.25">
      <c r="A26" s="50" t="s">
        <v>82</v>
      </c>
      <c r="B26" s="51">
        <v>60130</v>
      </c>
      <c r="C26" s="52" t="s">
        <v>63</v>
      </c>
      <c r="D26" s="97" t="s">
        <v>397</v>
      </c>
      <c r="E26" s="53" t="s">
        <v>7</v>
      </c>
      <c r="F26" s="54" t="s">
        <v>5</v>
      </c>
      <c r="G26" s="78">
        <f t="shared" si="0"/>
        <v>6.33</v>
      </c>
      <c r="H26" s="78">
        <v>0</v>
      </c>
      <c r="I26" s="60">
        <v>6.33</v>
      </c>
      <c r="J26" s="79" t="s">
        <v>49</v>
      </c>
      <c r="K26" s="78">
        <f t="shared" si="3"/>
        <v>1.58</v>
      </c>
      <c r="L26" s="78">
        <f t="shared" si="4"/>
        <v>7.91</v>
      </c>
    </row>
    <row r="27" spans="1:12" ht="11.25">
      <c r="A27" s="50" t="s">
        <v>83</v>
      </c>
      <c r="B27" s="51">
        <v>60131</v>
      </c>
      <c r="C27" s="52" t="s">
        <v>63</v>
      </c>
      <c r="D27" s="97" t="s">
        <v>397</v>
      </c>
      <c r="E27" s="53" t="s">
        <v>8</v>
      </c>
      <c r="F27" s="54" t="s">
        <v>5</v>
      </c>
      <c r="G27" s="78">
        <f t="shared" si="0"/>
        <v>2.02</v>
      </c>
      <c r="H27" s="78">
        <v>0</v>
      </c>
      <c r="I27" s="60">
        <v>2.02</v>
      </c>
      <c r="J27" s="79" t="s">
        <v>49</v>
      </c>
      <c r="K27" s="78">
        <f t="shared" si="3"/>
        <v>0.51</v>
      </c>
      <c r="L27" s="78">
        <f t="shared" si="4"/>
        <v>2.5300000000000002</v>
      </c>
    </row>
    <row r="28" spans="1:12" ht="22.5">
      <c r="A28" s="50" t="s">
        <v>84</v>
      </c>
      <c r="B28" s="51">
        <v>60246</v>
      </c>
      <c r="C28" s="52" t="s">
        <v>63</v>
      </c>
      <c r="D28" s="97" t="s">
        <v>397</v>
      </c>
      <c r="E28" s="59" t="s">
        <v>89</v>
      </c>
      <c r="F28" s="54" t="s">
        <v>3</v>
      </c>
      <c r="G28" s="78">
        <f t="shared" si="0"/>
        <v>93.36</v>
      </c>
      <c r="H28" s="78">
        <v>11.74</v>
      </c>
      <c r="I28" s="60">
        <v>105.1</v>
      </c>
      <c r="J28" s="79" t="s">
        <v>49</v>
      </c>
      <c r="K28" s="78">
        <f t="shared" si="3"/>
        <v>26.28</v>
      </c>
      <c r="L28" s="78">
        <f t="shared" si="4"/>
        <v>131.38</v>
      </c>
    </row>
    <row r="29" spans="1:12" ht="22.5">
      <c r="A29" s="50" t="s">
        <v>85</v>
      </c>
      <c r="B29" s="51">
        <v>60247</v>
      </c>
      <c r="C29" s="52" t="s">
        <v>63</v>
      </c>
      <c r="D29" s="97" t="s">
        <v>397</v>
      </c>
      <c r="E29" s="59" t="s">
        <v>90</v>
      </c>
      <c r="F29" s="54" t="s">
        <v>3</v>
      </c>
      <c r="G29" s="78">
        <f t="shared" si="0"/>
        <v>41.94</v>
      </c>
      <c r="H29" s="78">
        <v>8.8</v>
      </c>
      <c r="I29" s="60">
        <v>50.74</v>
      </c>
      <c r="J29" s="79" t="s">
        <v>49</v>
      </c>
      <c r="K29" s="78">
        <f t="shared" si="3"/>
        <v>12.69</v>
      </c>
      <c r="L29" s="78">
        <f t="shared" si="4"/>
        <v>63.43</v>
      </c>
    </row>
    <row r="30" spans="1:12" ht="22.5">
      <c r="A30" s="50" t="s">
        <v>86</v>
      </c>
      <c r="B30" s="51">
        <v>60249</v>
      </c>
      <c r="C30" s="52" t="s">
        <v>63</v>
      </c>
      <c r="D30" s="97" t="s">
        <v>397</v>
      </c>
      <c r="E30" s="59" t="s">
        <v>9</v>
      </c>
      <c r="F30" s="54" t="s">
        <v>3</v>
      </c>
      <c r="G30" s="78">
        <f t="shared" si="0"/>
        <v>101.79</v>
      </c>
      <c r="H30" s="78">
        <v>11.74</v>
      </c>
      <c r="I30" s="60">
        <v>113.53</v>
      </c>
      <c r="J30" s="79" t="s">
        <v>49</v>
      </c>
      <c r="K30" s="78">
        <f t="shared" si="1"/>
        <v>28.38</v>
      </c>
      <c r="L30" s="78">
        <f t="shared" si="2"/>
        <v>141.91</v>
      </c>
    </row>
    <row r="31" spans="1:12" ht="22.5">
      <c r="A31" s="50" t="s">
        <v>87</v>
      </c>
      <c r="B31" s="51">
        <v>60294</v>
      </c>
      <c r="C31" s="52" t="s">
        <v>63</v>
      </c>
      <c r="D31" s="97" t="s">
        <v>397</v>
      </c>
      <c r="E31" s="59" t="s">
        <v>51</v>
      </c>
      <c r="F31" s="54" t="s">
        <v>4</v>
      </c>
      <c r="G31" s="78">
        <f t="shared" si="0"/>
        <v>28.28</v>
      </c>
      <c r="H31" s="78">
        <v>2.93</v>
      </c>
      <c r="I31" s="60">
        <v>31.21</v>
      </c>
      <c r="J31" s="79" t="s">
        <v>49</v>
      </c>
      <c r="K31" s="78">
        <f t="shared" si="1"/>
        <v>7.8</v>
      </c>
      <c r="L31" s="78">
        <f t="shared" si="2"/>
        <v>39.01</v>
      </c>
    </row>
    <row r="32" spans="1:12" ht="11.25">
      <c r="A32" s="50" t="s">
        <v>88</v>
      </c>
      <c r="B32" s="51">
        <v>101103</v>
      </c>
      <c r="C32" s="52" t="s">
        <v>63</v>
      </c>
      <c r="D32" s="97" t="s">
        <v>397</v>
      </c>
      <c r="E32" s="53" t="s">
        <v>91</v>
      </c>
      <c r="F32" s="54" t="s">
        <v>4</v>
      </c>
      <c r="G32" s="78">
        <f t="shared" si="0"/>
        <v>64.16</v>
      </c>
      <c r="H32" s="78">
        <v>24.14</v>
      </c>
      <c r="I32" s="60">
        <v>88.3</v>
      </c>
      <c r="J32" s="79" t="s">
        <v>49</v>
      </c>
      <c r="K32" s="78">
        <f t="shared" si="1"/>
        <v>22.08</v>
      </c>
      <c r="L32" s="78">
        <f t="shared" si="2"/>
        <v>110.38</v>
      </c>
    </row>
    <row r="33" spans="1:12" ht="22.5">
      <c r="A33" s="50" t="s">
        <v>92</v>
      </c>
      <c r="B33" s="51">
        <v>50140</v>
      </c>
      <c r="C33" s="52" t="s">
        <v>63</v>
      </c>
      <c r="D33" s="97" t="s">
        <v>397</v>
      </c>
      <c r="E33" s="59" t="s">
        <v>56</v>
      </c>
      <c r="F33" s="54" t="s">
        <v>3</v>
      </c>
      <c r="G33" s="78">
        <f t="shared" si="0"/>
        <v>12.750000000000002</v>
      </c>
      <c r="H33" s="78">
        <v>12.69</v>
      </c>
      <c r="I33" s="78">
        <v>25.44</v>
      </c>
      <c r="J33" s="79" t="s">
        <v>49</v>
      </c>
      <c r="K33" s="78">
        <f>ROUND(I33*$K$13,2)</f>
        <v>6.36</v>
      </c>
      <c r="L33" s="78">
        <f>I33+K33</f>
        <v>31.8</v>
      </c>
    </row>
    <row r="34" spans="1:12" ht="11.25">
      <c r="A34" s="50" t="s">
        <v>93</v>
      </c>
      <c r="B34" s="51">
        <v>50430</v>
      </c>
      <c r="C34" s="52" t="s">
        <v>63</v>
      </c>
      <c r="D34" s="97" t="s">
        <v>397</v>
      </c>
      <c r="E34" s="53" t="s">
        <v>94</v>
      </c>
      <c r="F34" s="54" t="s">
        <v>95</v>
      </c>
      <c r="G34" s="78">
        <f t="shared" si="0"/>
        <v>117.6</v>
      </c>
      <c r="H34" s="78">
        <v>4.82</v>
      </c>
      <c r="I34" s="78">
        <v>122.42</v>
      </c>
      <c r="J34" s="79" t="s">
        <v>49</v>
      </c>
      <c r="K34" s="78">
        <f>ROUND(I34*$K$13,2)</f>
        <v>30.61</v>
      </c>
      <c r="L34" s="78">
        <f>I34+K34</f>
        <v>153.03</v>
      </c>
    </row>
    <row r="35" spans="1:12" ht="11.25">
      <c r="A35" s="50" t="s">
        <v>96</v>
      </c>
      <c r="B35" s="51">
        <v>40198</v>
      </c>
      <c r="C35" s="62" t="s">
        <v>63</v>
      </c>
      <c r="D35" s="97" t="s">
        <v>397</v>
      </c>
      <c r="E35" s="41" t="s">
        <v>6</v>
      </c>
      <c r="F35" s="63" t="s">
        <v>2</v>
      </c>
      <c r="G35" s="78">
        <f t="shared" si="0"/>
        <v>549.74</v>
      </c>
      <c r="H35" s="78">
        <v>410.82</v>
      </c>
      <c r="I35" s="60">
        <v>960.56</v>
      </c>
      <c r="J35" s="79" t="s">
        <v>49</v>
      </c>
      <c r="K35" s="78">
        <f>ROUND(I35*$K$13,2)</f>
        <v>240.14</v>
      </c>
      <c r="L35" s="78">
        <f>I35+K35</f>
        <v>1200.6999999999998</v>
      </c>
    </row>
    <row r="36" spans="1:12" ht="11.25">
      <c r="A36" s="50" t="s">
        <v>97</v>
      </c>
      <c r="B36" s="51">
        <v>40210</v>
      </c>
      <c r="C36" s="62" t="s">
        <v>63</v>
      </c>
      <c r="D36" s="97" t="s">
        <v>397</v>
      </c>
      <c r="E36" s="53" t="s">
        <v>98</v>
      </c>
      <c r="F36" s="63" t="s">
        <v>3</v>
      </c>
      <c r="G36" s="78">
        <f t="shared" si="0"/>
        <v>92.50000000000001</v>
      </c>
      <c r="H36" s="78">
        <v>73.11</v>
      </c>
      <c r="I36" s="60">
        <v>165.61</v>
      </c>
      <c r="J36" s="79" t="s">
        <v>49</v>
      </c>
      <c r="K36" s="78">
        <f>ROUND(I36*$K$13,2)</f>
        <v>41.4</v>
      </c>
      <c r="L36" s="78">
        <f>I36+K36</f>
        <v>207.01000000000002</v>
      </c>
    </row>
    <row r="37" spans="1:12" ht="11.25">
      <c r="A37" s="50" t="s">
        <v>99</v>
      </c>
      <c r="B37" s="51">
        <v>70101</v>
      </c>
      <c r="C37" s="62" t="s">
        <v>63</v>
      </c>
      <c r="D37" s="97" t="s">
        <v>397</v>
      </c>
      <c r="E37" s="53" t="s">
        <v>53</v>
      </c>
      <c r="F37" s="63" t="s">
        <v>10</v>
      </c>
      <c r="G37" s="78">
        <f t="shared" si="0"/>
        <v>189.57999999999998</v>
      </c>
      <c r="H37" s="78">
        <v>46.27</v>
      </c>
      <c r="I37" s="60">
        <v>235.85</v>
      </c>
      <c r="J37" s="79" t="s">
        <v>49</v>
      </c>
      <c r="K37" s="78">
        <f t="shared" si="1"/>
        <v>58.96</v>
      </c>
      <c r="L37" s="78">
        <f t="shared" si="2"/>
        <v>294.81</v>
      </c>
    </row>
    <row r="38" spans="1:12" ht="11.25">
      <c r="A38" s="50" t="s">
        <v>100</v>
      </c>
      <c r="B38" s="63" t="s">
        <v>101</v>
      </c>
      <c r="C38" s="62" t="s">
        <v>102</v>
      </c>
      <c r="D38" s="97" t="s">
        <v>398</v>
      </c>
      <c r="E38" s="65" t="s">
        <v>109</v>
      </c>
      <c r="F38" s="63" t="s">
        <v>10</v>
      </c>
      <c r="G38" s="78">
        <f t="shared" si="0"/>
        <v>809.56</v>
      </c>
      <c r="H38" s="78"/>
      <c r="I38" s="60">
        <f>ROUND(1019.23/1.259,2)</f>
        <v>809.56</v>
      </c>
      <c r="J38" s="79" t="s">
        <v>49</v>
      </c>
      <c r="K38" s="78">
        <f aca="true" t="shared" si="5" ref="K38:K45">ROUND(I38*$K$13,2)</f>
        <v>202.39</v>
      </c>
      <c r="L38" s="78">
        <f aca="true" t="shared" si="6" ref="L38:L45">I38+K38</f>
        <v>1011.9499999999999</v>
      </c>
    </row>
    <row r="39" spans="1:12" ht="11.25">
      <c r="A39" s="50" t="s">
        <v>103</v>
      </c>
      <c r="B39" s="64" t="s">
        <v>104</v>
      </c>
      <c r="C39" s="62" t="s">
        <v>102</v>
      </c>
      <c r="D39" s="97" t="s">
        <v>398</v>
      </c>
      <c r="E39" s="66" t="s">
        <v>110</v>
      </c>
      <c r="F39" s="64" t="s">
        <v>10</v>
      </c>
      <c r="G39" s="78">
        <f t="shared" si="0"/>
        <v>1413</v>
      </c>
      <c r="H39" s="78"/>
      <c r="I39" s="60">
        <f>ROUND(1778.97/1.259,2)</f>
        <v>1413</v>
      </c>
      <c r="J39" s="79" t="s">
        <v>49</v>
      </c>
      <c r="K39" s="78">
        <f t="shared" si="5"/>
        <v>353.25</v>
      </c>
      <c r="L39" s="78">
        <f t="shared" si="6"/>
        <v>1766.25</v>
      </c>
    </row>
    <row r="40" spans="1:12" ht="11.25">
      <c r="A40" s="50" t="s">
        <v>105</v>
      </c>
      <c r="B40" s="51">
        <v>70107</v>
      </c>
      <c r="C40" s="62" t="s">
        <v>63</v>
      </c>
      <c r="D40" s="97" t="s">
        <v>397</v>
      </c>
      <c r="E40" s="53" t="s">
        <v>52</v>
      </c>
      <c r="F40" s="63" t="s">
        <v>10</v>
      </c>
      <c r="G40" s="78">
        <f t="shared" si="0"/>
        <v>209.41000000000003</v>
      </c>
      <c r="H40" s="78">
        <v>41.95</v>
      </c>
      <c r="I40" s="60">
        <v>251.36</v>
      </c>
      <c r="J40" s="79" t="s">
        <v>49</v>
      </c>
      <c r="K40" s="78">
        <f t="shared" si="5"/>
        <v>62.84</v>
      </c>
      <c r="L40" s="78">
        <f t="shared" si="6"/>
        <v>314.20000000000005</v>
      </c>
    </row>
    <row r="41" spans="1:12" ht="11.25">
      <c r="A41" s="50" t="s">
        <v>106</v>
      </c>
      <c r="B41" s="51">
        <v>70156</v>
      </c>
      <c r="C41" s="62" t="s">
        <v>63</v>
      </c>
      <c r="D41" s="97" t="s">
        <v>397</v>
      </c>
      <c r="E41" s="53" t="s">
        <v>111</v>
      </c>
      <c r="F41" s="63" t="s">
        <v>10</v>
      </c>
      <c r="G41" s="78">
        <f t="shared" si="0"/>
        <v>534.0799999999999</v>
      </c>
      <c r="H41" s="78">
        <v>76.59</v>
      </c>
      <c r="I41" s="60">
        <v>610.67</v>
      </c>
      <c r="J41" s="79" t="s">
        <v>49</v>
      </c>
      <c r="K41" s="78">
        <f t="shared" si="5"/>
        <v>152.67</v>
      </c>
      <c r="L41" s="78">
        <f t="shared" si="6"/>
        <v>763.3399999999999</v>
      </c>
    </row>
    <row r="42" spans="1:12" ht="11.25">
      <c r="A42" s="50" t="s">
        <v>107</v>
      </c>
      <c r="B42" s="51">
        <v>70170</v>
      </c>
      <c r="C42" s="62" t="s">
        <v>63</v>
      </c>
      <c r="D42" s="97" t="s">
        <v>397</v>
      </c>
      <c r="E42" s="53" t="s">
        <v>112</v>
      </c>
      <c r="F42" s="63" t="s">
        <v>3</v>
      </c>
      <c r="G42" s="78">
        <f t="shared" si="0"/>
        <v>201.04999999999998</v>
      </c>
      <c r="H42" s="78">
        <v>27.96</v>
      </c>
      <c r="I42" s="60">
        <v>229.01</v>
      </c>
      <c r="J42" s="79" t="s">
        <v>49</v>
      </c>
      <c r="K42" s="78">
        <f t="shared" si="5"/>
        <v>57.25</v>
      </c>
      <c r="L42" s="78">
        <f t="shared" si="6"/>
        <v>286.26</v>
      </c>
    </row>
    <row r="43" spans="1:12" ht="11.25">
      <c r="A43" s="50" t="s">
        <v>108</v>
      </c>
      <c r="B43" s="51">
        <v>70175</v>
      </c>
      <c r="C43" s="62" t="s">
        <v>63</v>
      </c>
      <c r="D43" s="97" t="s">
        <v>397</v>
      </c>
      <c r="E43" s="53" t="s">
        <v>12</v>
      </c>
      <c r="F43" s="63" t="s">
        <v>10</v>
      </c>
      <c r="G43" s="78">
        <f t="shared" si="0"/>
        <v>111.44999999999999</v>
      </c>
      <c r="H43" s="78">
        <v>16.78</v>
      </c>
      <c r="I43" s="60">
        <v>128.23</v>
      </c>
      <c r="J43" s="79" t="s">
        <v>49</v>
      </c>
      <c r="K43" s="78">
        <f t="shared" si="5"/>
        <v>32.06</v>
      </c>
      <c r="L43" s="78">
        <f t="shared" si="6"/>
        <v>160.29</v>
      </c>
    </row>
    <row r="44" spans="1:12" ht="11.25">
      <c r="A44" s="50" t="s">
        <v>113</v>
      </c>
      <c r="B44" s="51">
        <v>80201</v>
      </c>
      <c r="C44" s="62" t="s">
        <v>63</v>
      </c>
      <c r="D44" s="97" t="s">
        <v>397</v>
      </c>
      <c r="E44" s="53" t="s">
        <v>124</v>
      </c>
      <c r="F44" s="63" t="s">
        <v>3</v>
      </c>
      <c r="G44" s="78">
        <f t="shared" si="0"/>
        <v>372.77</v>
      </c>
      <c r="H44" s="78">
        <v>27.24</v>
      </c>
      <c r="I44" s="60">
        <v>400.01</v>
      </c>
      <c r="J44" s="79" t="s">
        <v>49</v>
      </c>
      <c r="K44" s="78">
        <f t="shared" si="5"/>
        <v>100</v>
      </c>
      <c r="L44" s="78">
        <f t="shared" si="6"/>
        <v>500.01</v>
      </c>
    </row>
    <row r="45" spans="1:12" ht="11.25">
      <c r="A45" s="50" t="s">
        <v>114</v>
      </c>
      <c r="B45" s="51">
        <v>80213</v>
      </c>
      <c r="C45" s="62" t="s">
        <v>63</v>
      </c>
      <c r="D45" s="97" t="s">
        <v>397</v>
      </c>
      <c r="E45" s="53" t="s">
        <v>125</v>
      </c>
      <c r="F45" s="63" t="s">
        <v>3</v>
      </c>
      <c r="G45" s="78">
        <f t="shared" si="0"/>
        <v>470.8</v>
      </c>
      <c r="H45" s="78">
        <v>27.24</v>
      </c>
      <c r="I45" s="60">
        <v>498.04</v>
      </c>
      <c r="J45" s="79" t="s">
        <v>49</v>
      </c>
      <c r="K45" s="78">
        <f t="shared" si="5"/>
        <v>124.51</v>
      </c>
      <c r="L45" s="78">
        <f t="shared" si="6"/>
        <v>622.5500000000001</v>
      </c>
    </row>
    <row r="46" spans="1:12" ht="11.25">
      <c r="A46" s="50" t="s">
        <v>115</v>
      </c>
      <c r="B46" s="51">
        <v>80106</v>
      </c>
      <c r="C46" s="62" t="s">
        <v>63</v>
      </c>
      <c r="D46" s="97" t="s">
        <v>397</v>
      </c>
      <c r="E46" s="53" t="s">
        <v>126</v>
      </c>
      <c r="F46" s="63" t="s">
        <v>3</v>
      </c>
      <c r="G46" s="78">
        <f t="shared" si="0"/>
        <v>755.24</v>
      </c>
      <c r="H46" s="78">
        <v>54.86</v>
      </c>
      <c r="I46" s="60">
        <v>810.1</v>
      </c>
      <c r="J46" s="79" t="s">
        <v>49</v>
      </c>
      <c r="K46" s="78">
        <f>ROUND(I46*$K$13,2)</f>
        <v>202.53</v>
      </c>
      <c r="L46" s="78">
        <f>I46+K46</f>
        <v>1012.63</v>
      </c>
    </row>
    <row r="47" spans="1:12" ht="11.25">
      <c r="A47" s="50" t="s">
        <v>116</v>
      </c>
      <c r="B47" s="51">
        <v>80101</v>
      </c>
      <c r="C47" s="62" t="s">
        <v>63</v>
      </c>
      <c r="D47" s="97" t="s">
        <v>397</v>
      </c>
      <c r="E47" s="53" t="s">
        <v>13</v>
      </c>
      <c r="F47" s="63" t="s">
        <v>3</v>
      </c>
      <c r="G47" s="78">
        <f t="shared" si="0"/>
        <v>764.79</v>
      </c>
      <c r="H47" s="78">
        <v>54.86</v>
      </c>
      <c r="I47" s="60">
        <v>819.65</v>
      </c>
      <c r="J47" s="79" t="s">
        <v>49</v>
      </c>
      <c r="K47" s="78">
        <f t="shared" si="1"/>
        <v>204.91</v>
      </c>
      <c r="L47" s="78">
        <f t="shared" si="2"/>
        <v>1024.56</v>
      </c>
    </row>
    <row r="48" spans="1:12" ht="11.25">
      <c r="A48" s="50" t="s">
        <v>117</v>
      </c>
      <c r="B48" s="39" t="s">
        <v>118</v>
      </c>
      <c r="C48" s="62" t="s">
        <v>119</v>
      </c>
      <c r="D48" s="98" t="s">
        <v>399</v>
      </c>
      <c r="E48" s="40" t="s">
        <v>127</v>
      </c>
      <c r="F48" s="63" t="s">
        <v>3</v>
      </c>
      <c r="G48" s="78">
        <f t="shared" si="0"/>
        <v>641.7</v>
      </c>
      <c r="H48" s="78">
        <v>68.64</v>
      </c>
      <c r="I48" s="60">
        <v>710.34</v>
      </c>
      <c r="J48" s="79" t="s">
        <v>49</v>
      </c>
      <c r="K48" s="78">
        <f>ROUND(I48*$K$13,2)</f>
        <v>177.59</v>
      </c>
      <c r="L48" s="78">
        <f>I48+K48</f>
        <v>887.9300000000001</v>
      </c>
    </row>
    <row r="49" spans="1:12" ht="11.25">
      <c r="A49" s="50" t="s">
        <v>120</v>
      </c>
      <c r="B49" s="63" t="s">
        <v>121</v>
      </c>
      <c r="C49" s="62" t="s">
        <v>102</v>
      </c>
      <c r="D49" s="98" t="s">
        <v>398</v>
      </c>
      <c r="E49" s="65" t="s">
        <v>128</v>
      </c>
      <c r="F49" s="63" t="s">
        <v>4</v>
      </c>
      <c r="G49" s="78">
        <f t="shared" si="0"/>
        <v>192.08</v>
      </c>
      <c r="H49" s="80">
        <v>30.45</v>
      </c>
      <c r="I49" s="60">
        <f>ROUND(280.16/1.259,2)</f>
        <v>222.53</v>
      </c>
      <c r="J49" s="79" t="s">
        <v>49</v>
      </c>
      <c r="K49" s="78">
        <f t="shared" si="1"/>
        <v>55.63</v>
      </c>
      <c r="L49" s="78">
        <f t="shared" si="2"/>
        <v>278.16</v>
      </c>
    </row>
    <row r="50" spans="1:12" ht="11.25" customHeight="1">
      <c r="A50" s="50" t="s">
        <v>122</v>
      </c>
      <c r="B50" s="67" t="s">
        <v>123</v>
      </c>
      <c r="C50" s="62" t="s">
        <v>119</v>
      </c>
      <c r="D50" s="98" t="s">
        <v>399</v>
      </c>
      <c r="E50" s="68" t="s">
        <v>129</v>
      </c>
      <c r="F50" s="63" t="s">
        <v>4</v>
      </c>
      <c r="G50" s="78">
        <f t="shared" si="0"/>
        <v>423.11</v>
      </c>
      <c r="H50" s="78">
        <v>26.8</v>
      </c>
      <c r="I50" s="60">
        <v>449.91</v>
      </c>
      <c r="J50" s="79" t="s">
        <v>49</v>
      </c>
      <c r="K50" s="78">
        <f t="shared" si="1"/>
        <v>112.48</v>
      </c>
      <c r="L50" s="78">
        <f t="shared" si="2"/>
        <v>562.39</v>
      </c>
    </row>
    <row r="51" spans="1:12" ht="11.25">
      <c r="A51" s="50" t="s">
        <v>130</v>
      </c>
      <c r="B51" s="51">
        <v>120143</v>
      </c>
      <c r="C51" s="62" t="s">
        <v>63</v>
      </c>
      <c r="D51" s="97" t="s">
        <v>397</v>
      </c>
      <c r="E51" s="53" t="s">
        <v>131</v>
      </c>
      <c r="F51" s="63" t="s">
        <v>3</v>
      </c>
      <c r="G51" s="78">
        <f t="shared" si="0"/>
        <v>56.91</v>
      </c>
      <c r="H51" s="78">
        <v>0</v>
      </c>
      <c r="I51" s="60">
        <v>56.91</v>
      </c>
      <c r="J51" s="79" t="s">
        <v>49</v>
      </c>
      <c r="K51" s="78">
        <f t="shared" si="1"/>
        <v>14.23</v>
      </c>
      <c r="L51" s="78">
        <f t="shared" si="2"/>
        <v>71.14</v>
      </c>
    </row>
    <row r="52" spans="1:12" ht="11.25">
      <c r="A52" s="50" t="s">
        <v>132</v>
      </c>
      <c r="B52" s="51">
        <v>130204</v>
      </c>
      <c r="C52" s="69" t="s">
        <v>63</v>
      </c>
      <c r="D52" s="97" t="s">
        <v>397</v>
      </c>
      <c r="E52" s="53" t="s">
        <v>133</v>
      </c>
      <c r="F52" s="70" t="s">
        <v>3</v>
      </c>
      <c r="G52" s="78">
        <f t="shared" si="0"/>
        <v>0.36999999999999966</v>
      </c>
      <c r="H52" s="78">
        <v>2.93</v>
      </c>
      <c r="I52" s="78">
        <v>3.3</v>
      </c>
      <c r="J52" s="79" t="s">
        <v>49</v>
      </c>
      <c r="K52" s="78">
        <f t="shared" si="1"/>
        <v>0.83</v>
      </c>
      <c r="L52" s="78">
        <f t="shared" si="2"/>
        <v>4.13</v>
      </c>
    </row>
    <row r="53" spans="1:12" ht="11.25">
      <c r="A53" s="50" t="s">
        <v>134</v>
      </c>
      <c r="B53" s="64" t="s">
        <v>135</v>
      </c>
      <c r="C53" s="62" t="s">
        <v>102</v>
      </c>
      <c r="D53" s="98" t="s">
        <v>398</v>
      </c>
      <c r="E53" s="66" t="s">
        <v>136</v>
      </c>
      <c r="F53" s="64" t="s">
        <v>3</v>
      </c>
      <c r="G53" s="78">
        <f t="shared" si="0"/>
        <v>54.77</v>
      </c>
      <c r="H53" s="78">
        <v>27.96</v>
      </c>
      <c r="I53" s="60">
        <f>ROUND(104.16/1.259,2)</f>
        <v>82.73</v>
      </c>
      <c r="J53" s="79" t="s">
        <v>49</v>
      </c>
      <c r="K53" s="78">
        <f t="shared" si="1"/>
        <v>20.68</v>
      </c>
      <c r="L53" s="78">
        <f t="shared" si="2"/>
        <v>103.41</v>
      </c>
    </row>
    <row r="54" spans="1:12" ht="11.25">
      <c r="A54" s="50" t="s">
        <v>137</v>
      </c>
      <c r="B54" s="51">
        <v>130243</v>
      </c>
      <c r="C54" s="69" t="s">
        <v>63</v>
      </c>
      <c r="D54" s="97" t="s">
        <v>397</v>
      </c>
      <c r="E54" s="53" t="s">
        <v>140</v>
      </c>
      <c r="F54" s="70" t="s">
        <v>3</v>
      </c>
      <c r="G54" s="78">
        <f t="shared" si="0"/>
        <v>127.19</v>
      </c>
      <c r="H54" s="78">
        <v>6.75</v>
      </c>
      <c r="I54" s="71">
        <v>133.94</v>
      </c>
      <c r="J54" s="79" t="s">
        <v>49</v>
      </c>
      <c r="K54" s="78">
        <f t="shared" si="1"/>
        <v>33.49</v>
      </c>
      <c r="L54" s="78">
        <f t="shared" si="2"/>
        <v>167.43</v>
      </c>
    </row>
    <row r="55" spans="1:12" ht="11.25">
      <c r="A55" s="50" t="s">
        <v>138</v>
      </c>
      <c r="B55" s="64" t="s">
        <v>139</v>
      </c>
      <c r="C55" s="62" t="s">
        <v>102</v>
      </c>
      <c r="D55" s="98" t="s">
        <v>398</v>
      </c>
      <c r="E55" s="66" t="s">
        <v>141</v>
      </c>
      <c r="F55" s="64" t="s">
        <v>4</v>
      </c>
      <c r="G55" s="78">
        <f t="shared" si="0"/>
        <v>79.53</v>
      </c>
      <c r="H55" s="78">
        <v>18.66</v>
      </c>
      <c r="I55" s="60">
        <f>ROUND(123.62/1.259,2)</f>
        <v>98.19</v>
      </c>
      <c r="J55" s="79" t="s">
        <v>49</v>
      </c>
      <c r="K55" s="78">
        <f t="shared" si="1"/>
        <v>24.55</v>
      </c>
      <c r="L55" s="78">
        <f t="shared" si="2"/>
        <v>122.74</v>
      </c>
    </row>
    <row r="56" spans="1:12" ht="11.25">
      <c r="A56" s="50" t="s">
        <v>142</v>
      </c>
      <c r="B56" s="51">
        <v>150314</v>
      </c>
      <c r="C56" s="52" t="s">
        <v>63</v>
      </c>
      <c r="D56" s="97" t="s">
        <v>397</v>
      </c>
      <c r="E56" s="53" t="s">
        <v>143</v>
      </c>
      <c r="F56" s="64" t="s">
        <v>4</v>
      </c>
      <c r="G56" s="78">
        <f t="shared" si="0"/>
        <v>3.04</v>
      </c>
      <c r="H56" s="78">
        <v>5.64</v>
      </c>
      <c r="I56" s="78">
        <v>8.68</v>
      </c>
      <c r="J56" s="79" t="s">
        <v>49</v>
      </c>
      <c r="K56" s="78">
        <f t="shared" si="1"/>
        <v>2.17</v>
      </c>
      <c r="L56" s="78">
        <f t="shared" si="2"/>
        <v>10.85</v>
      </c>
    </row>
    <row r="57" spans="1:12" ht="22.5">
      <c r="A57" s="50" t="s">
        <v>144</v>
      </c>
      <c r="B57" s="72" t="s">
        <v>145</v>
      </c>
      <c r="C57" s="62" t="s">
        <v>102</v>
      </c>
      <c r="D57" s="98" t="s">
        <v>398</v>
      </c>
      <c r="E57" s="73" t="s">
        <v>157</v>
      </c>
      <c r="F57" s="74" t="s">
        <v>10</v>
      </c>
      <c r="G57" s="78">
        <f t="shared" si="0"/>
        <v>2137.41</v>
      </c>
      <c r="H57" s="78">
        <v>1161.77</v>
      </c>
      <c r="I57" s="60">
        <f>ROUND(4153.67/1.259,2)</f>
        <v>3299.18</v>
      </c>
      <c r="J57" s="79" t="s">
        <v>49</v>
      </c>
      <c r="K57" s="78">
        <f t="shared" si="1"/>
        <v>824.8</v>
      </c>
      <c r="L57" s="78">
        <f t="shared" si="2"/>
        <v>4123.98</v>
      </c>
    </row>
    <row r="58" spans="1:12" ht="11.25">
      <c r="A58" s="50" t="s">
        <v>146</v>
      </c>
      <c r="B58" s="72" t="s">
        <v>147</v>
      </c>
      <c r="C58" s="62" t="s">
        <v>102</v>
      </c>
      <c r="D58" s="98" t="s">
        <v>398</v>
      </c>
      <c r="E58" s="73" t="s">
        <v>153</v>
      </c>
      <c r="F58" s="74" t="s">
        <v>10</v>
      </c>
      <c r="G58" s="78">
        <f t="shared" si="0"/>
        <v>2592</v>
      </c>
      <c r="H58" s="78">
        <v>166.15</v>
      </c>
      <c r="I58" s="60">
        <f>ROUND(3472.51/1.259,2)</f>
        <v>2758.15</v>
      </c>
      <c r="J58" s="79" t="s">
        <v>49</v>
      </c>
      <c r="K58" s="78">
        <f t="shared" si="1"/>
        <v>689.54</v>
      </c>
      <c r="L58" s="78">
        <f t="shared" si="2"/>
        <v>3447.69</v>
      </c>
    </row>
    <row r="59" spans="1:12" ht="11.25">
      <c r="A59" s="50" t="s">
        <v>148</v>
      </c>
      <c r="B59" s="67" t="s">
        <v>149</v>
      </c>
      <c r="C59" s="62" t="s">
        <v>119</v>
      </c>
      <c r="D59" s="98" t="s">
        <v>399</v>
      </c>
      <c r="E59" s="73" t="s">
        <v>154</v>
      </c>
      <c r="F59" s="74" t="s">
        <v>10</v>
      </c>
      <c r="G59" s="78">
        <f t="shared" si="0"/>
        <v>128.05</v>
      </c>
      <c r="H59" s="78">
        <v>85.1</v>
      </c>
      <c r="I59" s="60">
        <v>213.15</v>
      </c>
      <c r="J59" s="79" t="s">
        <v>49</v>
      </c>
      <c r="K59" s="78">
        <f t="shared" si="1"/>
        <v>53.29</v>
      </c>
      <c r="L59" s="78">
        <f t="shared" si="2"/>
        <v>266.44</v>
      </c>
    </row>
    <row r="60" spans="1:12" ht="11.25">
      <c r="A60" s="50" t="s">
        <v>150</v>
      </c>
      <c r="B60" s="72" t="s">
        <v>151</v>
      </c>
      <c r="C60" s="62" t="s">
        <v>102</v>
      </c>
      <c r="D60" s="98" t="s">
        <v>398</v>
      </c>
      <c r="E60" s="73" t="s">
        <v>155</v>
      </c>
      <c r="F60" s="74" t="s">
        <v>10</v>
      </c>
      <c r="G60" s="78">
        <f t="shared" si="0"/>
        <v>249.61</v>
      </c>
      <c r="H60" s="78">
        <v>83.08</v>
      </c>
      <c r="I60" s="60">
        <f>ROUND(418.86/1.259,2)</f>
        <v>332.69</v>
      </c>
      <c r="J60" s="79" t="s">
        <v>49</v>
      </c>
      <c r="K60" s="78">
        <f t="shared" si="1"/>
        <v>83.17</v>
      </c>
      <c r="L60" s="78">
        <f t="shared" si="2"/>
        <v>415.86</v>
      </c>
    </row>
    <row r="61" spans="1:12" ht="11.25">
      <c r="A61" s="50" t="s">
        <v>152</v>
      </c>
      <c r="B61" s="51">
        <v>90629</v>
      </c>
      <c r="C61" s="62" t="s">
        <v>63</v>
      </c>
      <c r="D61" s="97" t="s">
        <v>397</v>
      </c>
      <c r="E61" s="53" t="s">
        <v>156</v>
      </c>
      <c r="F61" s="74" t="s">
        <v>10</v>
      </c>
      <c r="G61" s="78">
        <f t="shared" si="0"/>
        <v>577.65</v>
      </c>
      <c r="H61" s="78">
        <v>65.25</v>
      </c>
      <c r="I61" s="60">
        <v>642.9</v>
      </c>
      <c r="J61" s="79" t="s">
        <v>49</v>
      </c>
      <c r="K61" s="78">
        <f t="shared" si="1"/>
        <v>160.73</v>
      </c>
      <c r="L61" s="78">
        <f t="shared" si="2"/>
        <v>803.63</v>
      </c>
    </row>
    <row r="62" spans="1:12" ht="11.25">
      <c r="A62" s="50" t="s">
        <v>158</v>
      </c>
      <c r="B62" s="67" t="s">
        <v>159</v>
      </c>
      <c r="C62" s="62" t="s">
        <v>119</v>
      </c>
      <c r="D62" s="98" t="s">
        <v>399</v>
      </c>
      <c r="E62" s="73" t="s">
        <v>161</v>
      </c>
      <c r="F62" s="74" t="s">
        <v>5</v>
      </c>
      <c r="G62" s="78">
        <f t="shared" si="0"/>
        <v>43.93000000000001</v>
      </c>
      <c r="H62" s="78">
        <v>4.27</v>
      </c>
      <c r="I62" s="60">
        <v>48.2</v>
      </c>
      <c r="J62" s="79" t="s">
        <v>49</v>
      </c>
      <c r="K62" s="78">
        <f t="shared" si="1"/>
        <v>12.05</v>
      </c>
      <c r="L62" s="78">
        <f t="shared" si="2"/>
        <v>60.25</v>
      </c>
    </row>
    <row r="63" spans="1:12" ht="11.25">
      <c r="A63" s="50" t="s">
        <v>160</v>
      </c>
      <c r="B63" s="51">
        <v>90670</v>
      </c>
      <c r="C63" s="62" t="s">
        <v>63</v>
      </c>
      <c r="D63" s="97" t="s">
        <v>397</v>
      </c>
      <c r="E63" s="53" t="s">
        <v>162</v>
      </c>
      <c r="F63" s="74" t="s">
        <v>10</v>
      </c>
      <c r="G63" s="78">
        <f t="shared" si="0"/>
        <v>10.09</v>
      </c>
      <c r="H63" s="78">
        <v>6.53</v>
      </c>
      <c r="I63" s="60">
        <v>16.62</v>
      </c>
      <c r="J63" s="79" t="s">
        <v>49</v>
      </c>
      <c r="K63" s="78">
        <f t="shared" si="1"/>
        <v>4.16</v>
      </c>
      <c r="L63" s="78">
        <f t="shared" si="2"/>
        <v>20.78</v>
      </c>
    </row>
    <row r="64" spans="1:12" ht="11.25">
      <c r="A64" s="50" t="s">
        <v>163</v>
      </c>
      <c r="B64" s="51">
        <v>91253</v>
      </c>
      <c r="C64" s="52" t="s">
        <v>63</v>
      </c>
      <c r="D64" s="97" t="s">
        <v>397</v>
      </c>
      <c r="E64" s="53" t="s">
        <v>165</v>
      </c>
      <c r="F64" s="74" t="s">
        <v>10</v>
      </c>
      <c r="G64" s="78">
        <f t="shared" si="0"/>
        <v>587.0400000000001</v>
      </c>
      <c r="H64" s="78">
        <v>300.53</v>
      </c>
      <c r="I64" s="60">
        <v>887.57</v>
      </c>
      <c r="J64" s="79" t="s">
        <v>49</v>
      </c>
      <c r="K64" s="78">
        <f t="shared" si="1"/>
        <v>221.89</v>
      </c>
      <c r="L64" s="78">
        <f t="shared" si="2"/>
        <v>1109.46</v>
      </c>
    </row>
    <row r="65" spans="1:12" ht="11.25">
      <c r="A65" s="50" t="s">
        <v>164</v>
      </c>
      <c r="B65" s="51">
        <v>91254</v>
      </c>
      <c r="C65" s="52" t="s">
        <v>63</v>
      </c>
      <c r="D65" s="97" t="s">
        <v>397</v>
      </c>
      <c r="E65" s="53" t="s">
        <v>166</v>
      </c>
      <c r="F65" s="74" t="s">
        <v>10</v>
      </c>
      <c r="G65" s="78">
        <f t="shared" si="0"/>
        <v>1291.75</v>
      </c>
      <c r="H65" s="78">
        <v>979.09</v>
      </c>
      <c r="I65" s="60">
        <v>2270.84</v>
      </c>
      <c r="J65" s="79" t="s">
        <v>49</v>
      </c>
      <c r="K65" s="78">
        <f t="shared" si="1"/>
        <v>567.71</v>
      </c>
      <c r="L65" s="78">
        <f t="shared" si="2"/>
        <v>2838.55</v>
      </c>
    </row>
    <row r="66" spans="1:12" ht="11.25">
      <c r="A66" s="50" t="s">
        <v>167</v>
      </c>
      <c r="B66" s="51">
        <v>91313</v>
      </c>
      <c r="C66" s="52" t="s">
        <v>63</v>
      </c>
      <c r="D66" s="97" t="s">
        <v>397</v>
      </c>
      <c r="E66" s="53" t="s">
        <v>169</v>
      </c>
      <c r="F66" s="75" t="s">
        <v>4</v>
      </c>
      <c r="G66" s="78">
        <f t="shared" si="0"/>
        <v>16.349999999999998</v>
      </c>
      <c r="H66" s="78">
        <v>27.73</v>
      </c>
      <c r="I66" s="60">
        <v>44.08</v>
      </c>
      <c r="J66" s="79" t="s">
        <v>49</v>
      </c>
      <c r="K66" s="78">
        <f t="shared" si="1"/>
        <v>11.02</v>
      </c>
      <c r="L66" s="78">
        <f t="shared" si="2"/>
        <v>55.099999999999994</v>
      </c>
    </row>
    <row r="67" spans="1:12" ht="22.5">
      <c r="A67" s="50" t="s">
        <v>168</v>
      </c>
      <c r="B67" s="51">
        <v>90520</v>
      </c>
      <c r="C67" s="52" t="s">
        <v>63</v>
      </c>
      <c r="D67" s="97" t="s">
        <v>397</v>
      </c>
      <c r="E67" s="59" t="s">
        <v>170</v>
      </c>
      <c r="F67" s="76" t="s">
        <v>10</v>
      </c>
      <c r="G67" s="78">
        <f t="shared" si="0"/>
        <v>3.719999999999999</v>
      </c>
      <c r="H67" s="78">
        <v>7.65</v>
      </c>
      <c r="I67" s="60">
        <v>11.37</v>
      </c>
      <c r="J67" s="79" t="s">
        <v>49</v>
      </c>
      <c r="K67" s="78">
        <f t="shared" si="1"/>
        <v>2.84</v>
      </c>
      <c r="L67" s="78">
        <f t="shared" si="2"/>
        <v>14.209999999999999</v>
      </c>
    </row>
    <row r="68" spans="1:12" ht="11.25">
      <c r="A68" s="50" t="s">
        <v>171</v>
      </c>
      <c r="B68" s="51">
        <v>90539</v>
      </c>
      <c r="C68" s="52" t="s">
        <v>63</v>
      </c>
      <c r="D68" s="97" t="s">
        <v>397</v>
      </c>
      <c r="E68" s="53" t="s">
        <v>172</v>
      </c>
      <c r="F68" s="75" t="s">
        <v>10</v>
      </c>
      <c r="G68" s="78">
        <f t="shared" si="0"/>
        <v>7.809999999999999</v>
      </c>
      <c r="H68" s="78">
        <v>15.52</v>
      </c>
      <c r="I68" s="78">
        <v>23.33</v>
      </c>
      <c r="J68" s="79" t="s">
        <v>49</v>
      </c>
      <c r="K68" s="78">
        <f t="shared" si="1"/>
        <v>5.83</v>
      </c>
      <c r="L68" s="78">
        <f t="shared" si="2"/>
        <v>29.159999999999997</v>
      </c>
    </row>
    <row r="69" spans="1:12" ht="11.25">
      <c r="A69" s="50" t="s">
        <v>173</v>
      </c>
      <c r="B69" s="51">
        <v>90298</v>
      </c>
      <c r="C69" s="52" t="s">
        <v>63</v>
      </c>
      <c r="D69" s="97" t="s">
        <v>397</v>
      </c>
      <c r="E69" s="53" t="s">
        <v>174</v>
      </c>
      <c r="F69" s="75" t="s">
        <v>4</v>
      </c>
      <c r="G69" s="78">
        <f t="shared" si="0"/>
        <v>8.380000000000003</v>
      </c>
      <c r="H69" s="78">
        <v>12.54</v>
      </c>
      <c r="I69" s="78">
        <v>20.92</v>
      </c>
      <c r="J69" s="79" t="s">
        <v>49</v>
      </c>
      <c r="K69" s="78">
        <f t="shared" si="1"/>
        <v>5.23</v>
      </c>
      <c r="L69" s="78">
        <f t="shared" si="2"/>
        <v>26.150000000000002</v>
      </c>
    </row>
    <row r="70" spans="1:12" ht="11.25">
      <c r="A70" s="50" t="s">
        <v>175</v>
      </c>
      <c r="B70" s="51">
        <v>99038</v>
      </c>
      <c r="C70" s="52" t="s">
        <v>63</v>
      </c>
      <c r="D70" s="97" t="s">
        <v>397</v>
      </c>
      <c r="E70" s="53" t="s">
        <v>37</v>
      </c>
      <c r="F70" s="75" t="s">
        <v>4</v>
      </c>
      <c r="G70" s="78">
        <f t="shared" si="0"/>
        <v>1.29</v>
      </c>
      <c r="H70" s="78">
        <v>0</v>
      </c>
      <c r="I70" s="60">
        <v>1.29</v>
      </c>
      <c r="J70" s="79" t="s">
        <v>49</v>
      </c>
      <c r="K70" s="78">
        <f t="shared" si="1"/>
        <v>0.32</v>
      </c>
      <c r="L70" s="78">
        <f t="shared" si="2"/>
        <v>1.61</v>
      </c>
    </row>
    <row r="71" spans="1:12" ht="11.25">
      <c r="A71" s="50" t="s">
        <v>176</v>
      </c>
      <c r="B71" s="67" t="s">
        <v>177</v>
      </c>
      <c r="C71" s="52" t="s">
        <v>119</v>
      </c>
      <c r="D71" s="98" t="s">
        <v>399</v>
      </c>
      <c r="E71" s="53" t="s">
        <v>178</v>
      </c>
      <c r="F71" s="75" t="s">
        <v>4</v>
      </c>
      <c r="G71" s="78">
        <f t="shared" si="0"/>
        <v>1.0999999999999996</v>
      </c>
      <c r="H71" s="78">
        <v>2.66</v>
      </c>
      <c r="I71" s="60">
        <v>3.76</v>
      </c>
      <c r="J71" s="79" t="s">
        <v>49</v>
      </c>
      <c r="K71" s="78">
        <f t="shared" si="1"/>
        <v>0.94</v>
      </c>
      <c r="L71" s="78">
        <f t="shared" si="2"/>
        <v>4.699999999999999</v>
      </c>
    </row>
    <row r="72" spans="1:12" ht="11.25">
      <c r="A72" s="50" t="s">
        <v>179</v>
      </c>
      <c r="B72" s="51">
        <v>90810</v>
      </c>
      <c r="C72" s="52" t="s">
        <v>63</v>
      </c>
      <c r="D72" s="97" t="s">
        <v>397</v>
      </c>
      <c r="E72" s="53" t="s">
        <v>14</v>
      </c>
      <c r="F72" s="75" t="s">
        <v>10</v>
      </c>
      <c r="G72" s="78">
        <f t="shared" si="0"/>
        <v>8.31</v>
      </c>
      <c r="H72" s="78">
        <v>7.65</v>
      </c>
      <c r="I72" s="60">
        <v>15.96</v>
      </c>
      <c r="J72" s="79" t="s">
        <v>49</v>
      </c>
      <c r="K72" s="78">
        <f t="shared" si="1"/>
        <v>3.99</v>
      </c>
      <c r="L72" s="78">
        <f t="shared" si="2"/>
        <v>19.950000000000003</v>
      </c>
    </row>
    <row r="73" spans="1:12" ht="11.25">
      <c r="A73" s="50" t="s">
        <v>180</v>
      </c>
      <c r="B73" s="51">
        <v>90812</v>
      </c>
      <c r="C73" s="52" t="s">
        <v>63</v>
      </c>
      <c r="D73" s="97" t="s">
        <v>397</v>
      </c>
      <c r="E73" s="53" t="s">
        <v>15</v>
      </c>
      <c r="F73" s="75" t="s">
        <v>10</v>
      </c>
      <c r="G73" s="78">
        <f t="shared" si="0"/>
        <v>23.810000000000002</v>
      </c>
      <c r="H73" s="78">
        <v>15.29</v>
      </c>
      <c r="I73" s="60">
        <v>39.1</v>
      </c>
      <c r="J73" s="79" t="s">
        <v>49</v>
      </c>
      <c r="K73" s="78">
        <f t="shared" si="1"/>
        <v>9.78</v>
      </c>
      <c r="L73" s="78">
        <f t="shared" si="2"/>
        <v>48.88</v>
      </c>
    </row>
    <row r="74" spans="1:12" ht="11.25">
      <c r="A74" s="50" t="s">
        <v>181</v>
      </c>
      <c r="B74" s="51">
        <v>90813</v>
      </c>
      <c r="C74" s="52" t="s">
        <v>63</v>
      </c>
      <c r="D74" s="97" t="s">
        <v>397</v>
      </c>
      <c r="E74" s="53" t="s">
        <v>57</v>
      </c>
      <c r="F74" s="75" t="s">
        <v>10</v>
      </c>
      <c r="G74" s="78">
        <f t="shared" si="0"/>
        <v>23.31</v>
      </c>
      <c r="H74" s="78">
        <v>19.12</v>
      </c>
      <c r="I74" s="60">
        <v>42.43</v>
      </c>
      <c r="J74" s="79" t="s">
        <v>49</v>
      </c>
      <c r="K74" s="78">
        <f t="shared" si="1"/>
        <v>10.61</v>
      </c>
      <c r="L74" s="78">
        <f t="shared" si="2"/>
        <v>53.04</v>
      </c>
    </row>
    <row r="75" spans="1:12" ht="11.25">
      <c r="A75" s="50" t="s">
        <v>182</v>
      </c>
      <c r="B75" s="51">
        <v>90817</v>
      </c>
      <c r="C75" s="52" t="s">
        <v>63</v>
      </c>
      <c r="D75" s="97" t="s">
        <v>397</v>
      </c>
      <c r="E75" s="53" t="s">
        <v>186</v>
      </c>
      <c r="F75" s="75" t="s">
        <v>10</v>
      </c>
      <c r="G75" s="78">
        <f t="shared" si="0"/>
        <v>102.73999999999998</v>
      </c>
      <c r="H75" s="78">
        <v>28.68</v>
      </c>
      <c r="I75" s="60">
        <v>131.42</v>
      </c>
      <c r="J75" s="79" t="s">
        <v>49</v>
      </c>
      <c r="K75" s="78">
        <f t="shared" si="1"/>
        <v>32.86</v>
      </c>
      <c r="L75" s="78">
        <f t="shared" si="2"/>
        <v>164.27999999999997</v>
      </c>
    </row>
    <row r="76" spans="1:14" ht="11.25">
      <c r="A76" s="50" t="s">
        <v>183</v>
      </c>
      <c r="B76" s="51">
        <v>90818</v>
      </c>
      <c r="C76" s="52" t="s">
        <v>63</v>
      </c>
      <c r="D76" s="97" t="s">
        <v>397</v>
      </c>
      <c r="E76" s="53" t="s">
        <v>187</v>
      </c>
      <c r="F76" s="75" t="s">
        <v>10</v>
      </c>
      <c r="G76" s="78">
        <f t="shared" si="0"/>
        <v>99.98999999999998</v>
      </c>
      <c r="H76" s="78">
        <v>28.68</v>
      </c>
      <c r="I76" s="60">
        <v>128.67</v>
      </c>
      <c r="J76" s="79" t="s">
        <v>49</v>
      </c>
      <c r="K76" s="78">
        <f aca="true" t="shared" si="7" ref="K76:K136">ROUND(I76*$K$13,2)</f>
        <v>32.17</v>
      </c>
      <c r="L76" s="78">
        <f aca="true" t="shared" si="8" ref="L76:L121">I76+K76</f>
        <v>160.83999999999997</v>
      </c>
      <c r="M76" s="29"/>
      <c r="N76" s="20"/>
    </row>
    <row r="77" spans="1:14" ht="11.25">
      <c r="A77" s="50" t="s">
        <v>184</v>
      </c>
      <c r="B77" s="51">
        <v>90476</v>
      </c>
      <c r="C77" s="52" t="s">
        <v>63</v>
      </c>
      <c r="D77" s="97" t="s">
        <v>397</v>
      </c>
      <c r="E77" s="53" t="s">
        <v>38</v>
      </c>
      <c r="F77" s="75" t="s">
        <v>10</v>
      </c>
      <c r="G77" s="78">
        <f t="shared" si="0"/>
        <v>265.74</v>
      </c>
      <c r="H77" s="78">
        <v>85.4</v>
      </c>
      <c r="I77" s="60">
        <v>351.14</v>
      </c>
      <c r="J77" s="79" t="s">
        <v>49</v>
      </c>
      <c r="K77" s="78">
        <f t="shared" si="7"/>
        <v>87.79</v>
      </c>
      <c r="L77" s="78">
        <f t="shared" si="8"/>
        <v>438.93</v>
      </c>
      <c r="M77" s="29"/>
      <c r="N77" s="20"/>
    </row>
    <row r="78" spans="1:14" ht="11.25">
      <c r="A78" s="50" t="s">
        <v>185</v>
      </c>
      <c r="B78" s="51">
        <v>90477</v>
      </c>
      <c r="C78" s="52" t="s">
        <v>63</v>
      </c>
      <c r="D78" s="97" t="s">
        <v>397</v>
      </c>
      <c r="E78" s="53" t="s">
        <v>39</v>
      </c>
      <c r="F78" s="75" t="s">
        <v>10</v>
      </c>
      <c r="G78" s="78">
        <f t="shared" si="0"/>
        <v>262.4</v>
      </c>
      <c r="H78" s="78">
        <v>88.66</v>
      </c>
      <c r="I78" s="60">
        <v>351.06</v>
      </c>
      <c r="J78" s="79" t="s">
        <v>49</v>
      </c>
      <c r="K78" s="78">
        <f t="shared" si="7"/>
        <v>87.77</v>
      </c>
      <c r="L78" s="78">
        <f t="shared" si="8"/>
        <v>438.83</v>
      </c>
      <c r="M78" s="29"/>
      <c r="N78" s="20"/>
    </row>
    <row r="79" spans="1:14" ht="11.25">
      <c r="A79" s="50" t="s">
        <v>188</v>
      </c>
      <c r="B79" s="51">
        <v>98611</v>
      </c>
      <c r="C79" s="52" t="s">
        <v>63</v>
      </c>
      <c r="D79" s="97" t="s">
        <v>397</v>
      </c>
      <c r="E79" s="53" t="s">
        <v>17</v>
      </c>
      <c r="F79" s="75" t="s">
        <v>10</v>
      </c>
      <c r="G79" s="78">
        <f t="shared" si="0"/>
        <v>7.609999999999999</v>
      </c>
      <c r="H79" s="78">
        <v>8.16</v>
      </c>
      <c r="I79" s="60">
        <v>15.77</v>
      </c>
      <c r="J79" s="79" t="s">
        <v>49</v>
      </c>
      <c r="K79" s="78">
        <f t="shared" si="7"/>
        <v>3.94</v>
      </c>
      <c r="L79" s="78">
        <f t="shared" si="8"/>
        <v>19.71</v>
      </c>
      <c r="M79" s="29"/>
      <c r="N79" s="20"/>
    </row>
    <row r="80" spans="1:14" ht="11.25">
      <c r="A80" s="50" t="s">
        <v>189</v>
      </c>
      <c r="B80" s="51">
        <v>98610</v>
      </c>
      <c r="C80" s="52" t="s">
        <v>63</v>
      </c>
      <c r="D80" s="97" t="s">
        <v>397</v>
      </c>
      <c r="E80" s="53" t="s">
        <v>16</v>
      </c>
      <c r="F80" s="75" t="s">
        <v>10</v>
      </c>
      <c r="G80" s="78">
        <f aca="true" t="shared" si="9" ref="G80:G143">I80-H80</f>
        <v>29.069999999999997</v>
      </c>
      <c r="H80" s="78">
        <v>8.16</v>
      </c>
      <c r="I80" s="60">
        <v>37.23</v>
      </c>
      <c r="J80" s="79" t="s">
        <v>49</v>
      </c>
      <c r="K80" s="78">
        <f t="shared" si="7"/>
        <v>9.31</v>
      </c>
      <c r="L80" s="78">
        <f t="shared" si="8"/>
        <v>46.54</v>
      </c>
      <c r="M80" s="29"/>
      <c r="N80" s="20"/>
    </row>
    <row r="81" spans="1:14" ht="22.5">
      <c r="A81" s="50" t="s">
        <v>190</v>
      </c>
      <c r="B81" s="67" t="s">
        <v>191</v>
      </c>
      <c r="C81" s="52" t="s">
        <v>119</v>
      </c>
      <c r="D81" s="98" t="s">
        <v>399</v>
      </c>
      <c r="E81" s="73" t="s">
        <v>205</v>
      </c>
      <c r="F81" s="75" t="s">
        <v>10</v>
      </c>
      <c r="G81" s="78">
        <f t="shared" si="9"/>
        <v>118</v>
      </c>
      <c r="H81" s="78">
        <v>12.12</v>
      </c>
      <c r="I81" s="60">
        <v>130.12</v>
      </c>
      <c r="J81" s="79" t="s">
        <v>49</v>
      </c>
      <c r="K81" s="78">
        <f t="shared" si="7"/>
        <v>32.53</v>
      </c>
      <c r="L81" s="78">
        <f t="shared" si="8"/>
        <v>162.65</v>
      </c>
      <c r="M81" s="29"/>
      <c r="N81" s="20"/>
    </row>
    <row r="82" spans="1:14" ht="11.25">
      <c r="A82" s="50" t="s">
        <v>192</v>
      </c>
      <c r="B82" s="75">
        <v>410706</v>
      </c>
      <c r="C82" s="52" t="s">
        <v>119</v>
      </c>
      <c r="D82" s="98" t="s">
        <v>399</v>
      </c>
      <c r="E82" s="81" t="s">
        <v>206</v>
      </c>
      <c r="F82" s="75" t="s">
        <v>10</v>
      </c>
      <c r="G82" s="78">
        <f t="shared" si="9"/>
        <v>6.07</v>
      </c>
      <c r="H82" s="78">
        <v>2</v>
      </c>
      <c r="I82" s="60">
        <v>8.07</v>
      </c>
      <c r="J82" s="79" t="s">
        <v>49</v>
      </c>
      <c r="K82" s="78">
        <f t="shared" si="7"/>
        <v>2.02</v>
      </c>
      <c r="L82" s="78">
        <f t="shared" si="8"/>
        <v>10.09</v>
      </c>
      <c r="M82" s="29"/>
      <c r="N82" s="20"/>
    </row>
    <row r="83" spans="1:14" ht="11.25">
      <c r="A83" s="50" t="s">
        <v>193</v>
      </c>
      <c r="B83" s="75">
        <v>410712</v>
      </c>
      <c r="C83" s="52" t="s">
        <v>119</v>
      </c>
      <c r="D83" s="98" t="s">
        <v>399</v>
      </c>
      <c r="E83" s="81" t="s">
        <v>207</v>
      </c>
      <c r="F83" s="74" t="s">
        <v>10</v>
      </c>
      <c r="G83" s="78">
        <f t="shared" si="9"/>
        <v>10.87</v>
      </c>
      <c r="H83" s="78">
        <v>2</v>
      </c>
      <c r="I83" s="60">
        <v>12.87</v>
      </c>
      <c r="J83" s="79" t="s">
        <v>49</v>
      </c>
      <c r="K83" s="78">
        <f t="shared" si="7"/>
        <v>3.22</v>
      </c>
      <c r="L83" s="78">
        <f t="shared" si="8"/>
        <v>16.09</v>
      </c>
      <c r="M83" s="29"/>
      <c r="N83" s="20"/>
    </row>
    <row r="84" spans="1:14" ht="22.5">
      <c r="A84" s="50" t="s">
        <v>194</v>
      </c>
      <c r="B84" s="67" t="s">
        <v>195</v>
      </c>
      <c r="C84" s="52" t="s">
        <v>119</v>
      </c>
      <c r="D84" s="98" t="s">
        <v>399</v>
      </c>
      <c r="E84" s="82" t="s">
        <v>208</v>
      </c>
      <c r="F84" s="74" t="s">
        <v>10</v>
      </c>
      <c r="G84" s="78">
        <f t="shared" si="9"/>
        <v>37.120000000000005</v>
      </c>
      <c r="H84" s="78">
        <v>4.84</v>
      </c>
      <c r="I84" s="60">
        <v>41.96</v>
      </c>
      <c r="J84" s="79" t="s">
        <v>49</v>
      </c>
      <c r="K84" s="78">
        <f t="shared" si="7"/>
        <v>10.49</v>
      </c>
      <c r="L84" s="78">
        <f t="shared" si="8"/>
        <v>52.45</v>
      </c>
      <c r="M84" s="29"/>
      <c r="N84" s="20"/>
    </row>
    <row r="85" spans="1:14" ht="11.25">
      <c r="A85" s="50" t="s">
        <v>196</v>
      </c>
      <c r="B85" s="51">
        <v>98541</v>
      </c>
      <c r="C85" s="52" t="s">
        <v>63</v>
      </c>
      <c r="D85" s="97" t="s">
        <v>397</v>
      </c>
      <c r="E85" s="53" t="s">
        <v>209</v>
      </c>
      <c r="F85" s="74" t="s">
        <v>10</v>
      </c>
      <c r="G85" s="78">
        <f t="shared" si="9"/>
        <v>77.81</v>
      </c>
      <c r="H85" s="78">
        <v>32.63</v>
      </c>
      <c r="I85" s="60">
        <v>110.44</v>
      </c>
      <c r="J85" s="79" t="s">
        <v>49</v>
      </c>
      <c r="K85" s="78">
        <f t="shared" si="7"/>
        <v>27.61</v>
      </c>
      <c r="L85" s="78">
        <f t="shared" si="8"/>
        <v>138.05</v>
      </c>
      <c r="M85" s="29"/>
      <c r="N85" s="20"/>
    </row>
    <row r="86" spans="1:14" ht="11.25">
      <c r="A86" s="50" t="s">
        <v>197</v>
      </c>
      <c r="B86" s="51">
        <v>91023</v>
      </c>
      <c r="C86" s="52" t="s">
        <v>63</v>
      </c>
      <c r="D86" s="97" t="s">
        <v>397</v>
      </c>
      <c r="E86" s="53" t="s">
        <v>210</v>
      </c>
      <c r="F86" s="75" t="s">
        <v>10</v>
      </c>
      <c r="G86" s="78">
        <f t="shared" si="9"/>
        <v>112.03999999999999</v>
      </c>
      <c r="H86" s="78">
        <v>48.94</v>
      </c>
      <c r="I86" s="60">
        <v>160.98</v>
      </c>
      <c r="J86" s="79" t="s">
        <v>49</v>
      </c>
      <c r="K86" s="78">
        <f t="shared" si="7"/>
        <v>40.25</v>
      </c>
      <c r="L86" s="78">
        <f t="shared" si="8"/>
        <v>201.23</v>
      </c>
      <c r="M86" s="29"/>
      <c r="N86" s="20"/>
    </row>
    <row r="87" spans="1:12" ht="22.5">
      <c r="A87" s="50" t="s">
        <v>198</v>
      </c>
      <c r="B87" s="67" t="s">
        <v>55</v>
      </c>
      <c r="C87" s="52" t="s">
        <v>119</v>
      </c>
      <c r="D87" s="98" t="s">
        <v>399</v>
      </c>
      <c r="E87" s="83" t="s">
        <v>211</v>
      </c>
      <c r="F87" s="75" t="s">
        <v>10</v>
      </c>
      <c r="G87" s="78">
        <f t="shared" si="9"/>
        <v>207.31</v>
      </c>
      <c r="H87" s="78">
        <v>17.13</v>
      </c>
      <c r="I87" s="60">
        <v>224.44</v>
      </c>
      <c r="J87" s="79" t="s">
        <v>49</v>
      </c>
      <c r="K87" s="78">
        <f t="shared" si="7"/>
        <v>56.11</v>
      </c>
      <c r="L87" s="78">
        <f t="shared" si="8"/>
        <v>280.55</v>
      </c>
    </row>
    <row r="88" spans="1:12" ht="22.5">
      <c r="A88" s="50" t="s">
        <v>199</v>
      </c>
      <c r="B88" s="67" t="s">
        <v>54</v>
      </c>
      <c r="C88" s="52" t="s">
        <v>119</v>
      </c>
      <c r="D88" s="98" t="s">
        <v>399</v>
      </c>
      <c r="E88" s="83" t="s">
        <v>212</v>
      </c>
      <c r="F88" s="75" t="s">
        <v>10</v>
      </c>
      <c r="G88" s="78">
        <f t="shared" si="9"/>
        <v>655.31</v>
      </c>
      <c r="H88" s="78">
        <v>56.96</v>
      </c>
      <c r="I88" s="60">
        <v>712.27</v>
      </c>
      <c r="J88" s="79" t="s">
        <v>49</v>
      </c>
      <c r="K88" s="78">
        <f t="shared" si="7"/>
        <v>178.07</v>
      </c>
      <c r="L88" s="78">
        <f t="shared" si="8"/>
        <v>890.3399999999999</v>
      </c>
    </row>
    <row r="89" spans="1:12" ht="11.25">
      <c r="A89" s="50" t="s">
        <v>200</v>
      </c>
      <c r="B89" s="67" t="s">
        <v>19</v>
      </c>
      <c r="C89" s="52" t="s">
        <v>119</v>
      </c>
      <c r="D89" s="98" t="s">
        <v>399</v>
      </c>
      <c r="E89" s="40" t="s">
        <v>213</v>
      </c>
      <c r="F89" s="75" t="s">
        <v>10</v>
      </c>
      <c r="G89" s="78">
        <f t="shared" si="9"/>
        <v>40.83</v>
      </c>
      <c r="H89" s="78">
        <v>7.28</v>
      </c>
      <c r="I89" s="60">
        <v>48.11</v>
      </c>
      <c r="J89" s="79" t="s">
        <v>49</v>
      </c>
      <c r="K89" s="78">
        <f t="shared" si="7"/>
        <v>12.03</v>
      </c>
      <c r="L89" s="78">
        <f t="shared" si="8"/>
        <v>60.14</v>
      </c>
    </row>
    <row r="90" spans="1:12" ht="22.5">
      <c r="A90" s="50" t="s">
        <v>201</v>
      </c>
      <c r="B90" s="67" t="s">
        <v>202</v>
      </c>
      <c r="C90" s="52" t="s">
        <v>119</v>
      </c>
      <c r="D90" s="98" t="s">
        <v>399</v>
      </c>
      <c r="E90" s="73" t="s">
        <v>214</v>
      </c>
      <c r="F90" s="75" t="s">
        <v>10</v>
      </c>
      <c r="G90" s="78">
        <f t="shared" si="9"/>
        <v>59.53999999999999</v>
      </c>
      <c r="H90" s="78">
        <v>4.84</v>
      </c>
      <c r="I90" s="60">
        <v>64.38</v>
      </c>
      <c r="J90" s="79" t="s">
        <v>49</v>
      </c>
      <c r="K90" s="78">
        <f t="shared" si="7"/>
        <v>16.1</v>
      </c>
      <c r="L90" s="78">
        <f t="shared" si="8"/>
        <v>80.47999999999999</v>
      </c>
    </row>
    <row r="91" spans="1:12" ht="11.25">
      <c r="A91" s="50" t="s">
        <v>203</v>
      </c>
      <c r="B91" s="67" t="s">
        <v>204</v>
      </c>
      <c r="C91" s="52" t="s">
        <v>119</v>
      </c>
      <c r="D91" s="98" t="s">
        <v>399</v>
      </c>
      <c r="E91" s="73" t="s">
        <v>215</v>
      </c>
      <c r="F91" s="75" t="s">
        <v>10</v>
      </c>
      <c r="G91" s="78">
        <f t="shared" si="9"/>
        <v>79.37</v>
      </c>
      <c r="H91" s="78">
        <v>2</v>
      </c>
      <c r="I91" s="60">
        <v>81.37</v>
      </c>
      <c r="J91" s="79" t="s">
        <v>49</v>
      </c>
      <c r="K91" s="78">
        <f>ROUND(I91*$K$13,2)</f>
        <v>20.34</v>
      </c>
      <c r="L91" s="78">
        <f>I91+K91</f>
        <v>101.71000000000001</v>
      </c>
    </row>
    <row r="92" spans="1:12" ht="22.5">
      <c r="A92" s="50" t="s">
        <v>216</v>
      </c>
      <c r="B92" s="75">
        <v>422015</v>
      </c>
      <c r="C92" s="52" t="s">
        <v>119</v>
      </c>
      <c r="D92" s="98" t="s">
        <v>399</v>
      </c>
      <c r="E92" s="73" t="s">
        <v>217</v>
      </c>
      <c r="F92" s="75" t="s">
        <v>10</v>
      </c>
      <c r="G92" s="78">
        <f t="shared" si="9"/>
        <v>5.83</v>
      </c>
      <c r="H92" s="78">
        <v>12.12</v>
      </c>
      <c r="I92" s="78">
        <v>17.95</v>
      </c>
      <c r="J92" s="79" t="s">
        <v>49</v>
      </c>
      <c r="K92" s="78">
        <f t="shared" si="7"/>
        <v>4.49</v>
      </c>
      <c r="L92" s="78">
        <f t="shared" si="8"/>
        <v>22.439999999999998</v>
      </c>
    </row>
    <row r="93" spans="1:12" ht="11.25">
      <c r="A93" s="50" t="s">
        <v>218</v>
      </c>
      <c r="B93" s="51">
        <v>91050</v>
      </c>
      <c r="C93" s="52" t="s">
        <v>63</v>
      </c>
      <c r="D93" s="97" t="s">
        <v>397</v>
      </c>
      <c r="E93" s="53" t="s">
        <v>42</v>
      </c>
      <c r="F93" s="75" t="s">
        <v>10</v>
      </c>
      <c r="G93" s="78">
        <f t="shared" si="9"/>
        <v>437.60999999999996</v>
      </c>
      <c r="H93" s="78">
        <v>429.82</v>
      </c>
      <c r="I93" s="60">
        <v>867.43</v>
      </c>
      <c r="J93" s="79" t="s">
        <v>49</v>
      </c>
      <c r="K93" s="78">
        <f t="shared" si="7"/>
        <v>216.86</v>
      </c>
      <c r="L93" s="78">
        <f t="shared" si="8"/>
        <v>1084.29</v>
      </c>
    </row>
    <row r="94" spans="1:12" ht="11.25">
      <c r="A94" s="50" t="s">
        <v>219</v>
      </c>
      <c r="B94" s="51">
        <v>91032</v>
      </c>
      <c r="C94" s="52" t="s">
        <v>63</v>
      </c>
      <c r="D94" s="97" t="s">
        <v>397</v>
      </c>
      <c r="E94" s="53" t="s">
        <v>223</v>
      </c>
      <c r="F94" s="75" t="s">
        <v>10</v>
      </c>
      <c r="G94" s="78">
        <f t="shared" si="9"/>
        <v>251.32</v>
      </c>
      <c r="H94" s="78">
        <v>16.31</v>
      </c>
      <c r="I94" s="60">
        <v>267.63</v>
      </c>
      <c r="J94" s="79" t="s">
        <v>49</v>
      </c>
      <c r="K94" s="78">
        <f t="shared" si="7"/>
        <v>66.91</v>
      </c>
      <c r="L94" s="78">
        <f t="shared" si="8"/>
        <v>334.53999999999996</v>
      </c>
    </row>
    <row r="95" spans="1:12" ht="11.25">
      <c r="A95" s="50" t="s">
        <v>220</v>
      </c>
      <c r="B95" s="51">
        <v>91054</v>
      </c>
      <c r="C95" s="52" t="s">
        <v>63</v>
      </c>
      <c r="D95" s="97" t="s">
        <v>397</v>
      </c>
      <c r="E95" s="53" t="s">
        <v>224</v>
      </c>
      <c r="F95" s="75" t="s">
        <v>10</v>
      </c>
      <c r="G95" s="78">
        <f t="shared" si="9"/>
        <v>50.39</v>
      </c>
      <c r="H95" s="78">
        <v>65.25</v>
      </c>
      <c r="I95" s="60">
        <v>115.64</v>
      </c>
      <c r="J95" s="79" t="s">
        <v>49</v>
      </c>
      <c r="K95" s="78">
        <f t="shared" si="7"/>
        <v>28.91</v>
      </c>
      <c r="L95" s="78">
        <f t="shared" si="8"/>
        <v>144.55</v>
      </c>
    </row>
    <row r="96" spans="1:12" ht="11.25">
      <c r="A96" s="50" t="s">
        <v>221</v>
      </c>
      <c r="B96" s="51">
        <v>91055</v>
      </c>
      <c r="C96" s="52" t="s">
        <v>63</v>
      </c>
      <c r="D96" s="97" t="s">
        <v>397</v>
      </c>
      <c r="E96" s="53" t="s">
        <v>225</v>
      </c>
      <c r="F96" s="75" t="s">
        <v>10</v>
      </c>
      <c r="G96" s="78">
        <f t="shared" si="9"/>
        <v>39.95</v>
      </c>
      <c r="H96" s="78">
        <v>16.31</v>
      </c>
      <c r="I96" s="60">
        <v>56.26</v>
      </c>
      <c r="J96" s="79" t="s">
        <v>49</v>
      </c>
      <c r="K96" s="78">
        <f t="shared" si="7"/>
        <v>14.07</v>
      </c>
      <c r="L96" s="78">
        <f t="shared" si="8"/>
        <v>70.33</v>
      </c>
    </row>
    <row r="97" spans="1:12" ht="11.25">
      <c r="A97" s="50" t="s">
        <v>222</v>
      </c>
      <c r="B97" s="51">
        <v>91063</v>
      </c>
      <c r="C97" s="52" t="s">
        <v>63</v>
      </c>
      <c r="D97" s="97" t="s">
        <v>397</v>
      </c>
      <c r="E97" s="53" t="s">
        <v>226</v>
      </c>
      <c r="F97" s="75" t="s">
        <v>10</v>
      </c>
      <c r="G97" s="78">
        <f t="shared" si="9"/>
        <v>76.14</v>
      </c>
      <c r="H97" s="78">
        <v>16.31</v>
      </c>
      <c r="I97" s="60">
        <v>92.45</v>
      </c>
      <c r="J97" s="79" t="s">
        <v>49</v>
      </c>
      <c r="K97" s="78">
        <f t="shared" si="7"/>
        <v>23.11</v>
      </c>
      <c r="L97" s="78">
        <f t="shared" si="8"/>
        <v>115.56</v>
      </c>
    </row>
    <row r="98" spans="1:12" ht="11.25">
      <c r="A98" s="50" t="s">
        <v>227</v>
      </c>
      <c r="B98" s="51">
        <v>99002</v>
      </c>
      <c r="C98" s="52" t="s">
        <v>63</v>
      </c>
      <c r="D98" s="97" t="s">
        <v>397</v>
      </c>
      <c r="E98" s="53" t="s">
        <v>40</v>
      </c>
      <c r="F98" s="75" t="s">
        <v>41</v>
      </c>
      <c r="G98" s="78">
        <f t="shared" si="9"/>
        <v>0</v>
      </c>
      <c r="H98" s="78">
        <v>575</v>
      </c>
      <c r="I98" s="60">
        <v>575</v>
      </c>
      <c r="J98" s="79" t="s">
        <v>49</v>
      </c>
      <c r="K98" s="78">
        <f t="shared" si="7"/>
        <v>143.75</v>
      </c>
      <c r="L98" s="78">
        <f t="shared" si="8"/>
        <v>718.75</v>
      </c>
    </row>
    <row r="99" spans="1:12" ht="11.25">
      <c r="A99" s="50" t="s">
        <v>228</v>
      </c>
      <c r="B99" s="51">
        <v>99011</v>
      </c>
      <c r="C99" s="52" t="s">
        <v>63</v>
      </c>
      <c r="D99" s="97" t="s">
        <v>397</v>
      </c>
      <c r="E99" s="53" t="s">
        <v>36</v>
      </c>
      <c r="F99" s="75" t="s">
        <v>10</v>
      </c>
      <c r="G99" s="78">
        <f t="shared" si="9"/>
        <v>606.48</v>
      </c>
      <c r="H99" s="78">
        <v>0</v>
      </c>
      <c r="I99" s="60">
        <v>606.48</v>
      </c>
      <c r="J99" s="79" t="s">
        <v>49</v>
      </c>
      <c r="K99" s="78">
        <f t="shared" si="7"/>
        <v>151.62</v>
      </c>
      <c r="L99" s="78">
        <f t="shared" si="8"/>
        <v>758.1</v>
      </c>
    </row>
    <row r="100" spans="1:12" ht="11.25">
      <c r="A100" s="50" t="s">
        <v>229</v>
      </c>
      <c r="B100" s="51">
        <v>99015</v>
      </c>
      <c r="C100" s="52" t="s">
        <v>63</v>
      </c>
      <c r="D100" s="97" t="s">
        <v>397</v>
      </c>
      <c r="E100" s="41" t="s">
        <v>232</v>
      </c>
      <c r="F100" s="75" t="s">
        <v>10</v>
      </c>
      <c r="G100" s="78">
        <f t="shared" si="9"/>
        <v>181.3</v>
      </c>
      <c r="H100" s="78">
        <v>0</v>
      </c>
      <c r="I100" s="60">
        <v>181.3</v>
      </c>
      <c r="J100" s="79" t="s">
        <v>49</v>
      </c>
      <c r="K100" s="78">
        <f t="shared" si="7"/>
        <v>45.33</v>
      </c>
      <c r="L100" s="78">
        <f t="shared" si="8"/>
        <v>226.63</v>
      </c>
    </row>
    <row r="101" spans="1:12" ht="11.25">
      <c r="A101" s="50" t="s">
        <v>230</v>
      </c>
      <c r="B101" s="51">
        <v>99017</v>
      </c>
      <c r="C101" s="52" t="s">
        <v>63</v>
      </c>
      <c r="D101" s="97" t="s">
        <v>397</v>
      </c>
      <c r="E101" s="41" t="s">
        <v>233</v>
      </c>
      <c r="F101" s="75" t="s">
        <v>10</v>
      </c>
      <c r="G101" s="78">
        <f t="shared" si="9"/>
        <v>235.66</v>
      </c>
      <c r="H101" s="78">
        <v>0</v>
      </c>
      <c r="I101" s="60">
        <v>235.66</v>
      </c>
      <c r="J101" s="79" t="s">
        <v>49</v>
      </c>
      <c r="K101" s="78">
        <f t="shared" si="7"/>
        <v>58.92</v>
      </c>
      <c r="L101" s="78">
        <f t="shared" si="8"/>
        <v>294.58</v>
      </c>
    </row>
    <row r="102" spans="1:12" ht="11.25">
      <c r="A102" s="50" t="s">
        <v>231</v>
      </c>
      <c r="B102" s="51">
        <v>99021</v>
      </c>
      <c r="C102" s="52" t="s">
        <v>63</v>
      </c>
      <c r="D102" s="97" t="s">
        <v>397</v>
      </c>
      <c r="E102" s="53" t="s">
        <v>234</v>
      </c>
      <c r="F102" s="75" t="s">
        <v>10</v>
      </c>
      <c r="G102" s="78">
        <f t="shared" si="9"/>
        <v>14.64</v>
      </c>
      <c r="H102" s="78">
        <v>0</v>
      </c>
      <c r="I102" s="60">
        <v>14.64</v>
      </c>
      <c r="J102" s="79" t="s">
        <v>49</v>
      </c>
      <c r="K102" s="78">
        <f t="shared" si="7"/>
        <v>3.66</v>
      </c>
      <c r="L102" s="78">
        <f t="shared" si="8"/>
        <v>18.3</v>
      </c>
    </row>
    <row r="103" spans="1:12" ht="11.25">
      <c r="A103" s="50" t="s">
        <v>235</v>
      </c>
      <c r="B103" s="57">
        <v>460101</v>
      </c>
      <c r="C103" s="52" t="s">
        <v>119</v>
      </c>
      <c r="D103" s="98" t="s">
        <v>399</v>
      </c>
      <c r="E103" s="84" t="s">
        <v>241</v>
      </c>
      <c r="F103" s="54" t="s">
        <v>4</v>
      </c>
      <c r="G103" s="78">
        <f t="shared" si="9"/>
        <v>2.6899999999999995</v>
      </c>
      <c r="H103" s="78">
        <v>12.73</v>
      </c>
      <c r="I103" s="60">
        <v>15.42</v>
      </c>
      <c r="J103" s="79" t="s">
        <v>49</v>
      </c>
      <c r="K103" s="78">
        <f t="shared" si="7"/>
        <v>3.86</v>
      </c>
      <c r="L103" s="78">
        <f t="shared" si="8"/>
        <v>19.28</v>
      </c>
    </row>
    <row r="104" spans="1:12" ht="11.25">
      <c r="A104" s="50" t="s">
        <v>236</v>
      </c>
      <c r="B104" s="57">
        <v>460103</v>
      </c>
      <c r="C104" s="52" t="s">
        <v>119</v>
      </c>
      <c r="D104" s="98" t="s">
        <v>399</v>
      </c>
      <c r="E104" s="84" t="s">
        <v>242</v>
      </c>
      <c r="F104" s="54" t="s">
        <v>4</v>
      </c>
      <c r="G104" s="78">
        <f t="shared" si="9"/>
        <v>7.09</v>
      </c>
      <c r="H104" s="78">
        <v>12.73</v>
      </c>
      <c r="I104" s="60">
        <v>19.82</v>
      </c>
      <c r="J104" s="79" t="s">
        <v>49</v>
      </c>
      <c r="K104" s="78">
        <f t="shared" si="7"/>
        <v>4.96</v>
      </c>
      <c r="L104" s="78">
        <f t="shared" si="8"/>
        <v>24.78</v>
      </c>
    </row>
    <row r="105" spans="1:12" ht="11.25">
      <c r="A105" s="50" t="s">
        <v>237</v>
      </c>
      <c r="B105" s="57">
        <v>460104</v>
      </c>
      <c r="C105" s="52" t="s">
        <v>119</v>
      </c>
      <c r="D105" s="98" t="s">
        <v>399</v>
      </c>
      <c r="E105" s="84" t="s">
        <v>243</v>
      </c>
      <c r="F105" s="54" t="s">
        <v>4</v>
      </c>
      <c r="G105" s="78">
        <f t="shared" si="9"/>
        <v>10.259999999999998</v>
      </c>
      <c r="H105" s="78">
        <v>12.73</v>
      </c>
      <c r="I105" s="60">
        <v>22.99</v>
      </c>
      <c r="J105" s="79" t="s">
        <v>49</v>
      </c>
      <c r="K105" s="78">
        <f t="shared" si="7"/>
        <v>5.75</v>
      </c>
      <c r="L105" s="78">
        <f t="shared" si="8"/>
        <v>28.74</v>
      </c>
    </row>
    <row r="106" spans="1:12" ht="11.25">
      <c r="A106" s="50" t="s">
        <v>238</v>
      </c>
      <c r="B106" s="57">
        <v>460105</v>
      </c>
      <c r="C106" s="52" t="s">
        <v>119</v>
      </c>
      <c r="D106" s="98" t="s">
        <v>399</v>
      </c>
      <c r="E106" s="84" t="s">
        <v>244</v>
      </c>
      <c r="F106" s="54" t="s">
        <v>4</v>
      </c>
      <c r="G106" s="78">
        <f t="shared" si="9"/>
        <v>11.61</v>
      </c>
      <c r="H106" s="78">
        <v>15.27</v>
      </c>
      <c r="I106" s="60">
        <v>26.88</v>
      </c>
      <c r="J106" s="79" t="s">
        <v>49</v>
      </c>
      <c r="K106" s="78">
        <f t="shared" si="7"/>
        <v>6.72</v>
      </c>
      <c r="L106" s="78">
        <f t="shared" si="8"/>
        <v>33.6</v>
      </c>
    </row>
    <row r="107" spans="1:12" ht="11.25">
      <c r="A107" s="50" t="s">
        <v>239</v>
      </c>
      <c r="B107" s="57">
        <v>460107</v>
      </c>
      <c r="C107" s="52" t="s">
        <v>119</v>
      </c>
      <c r="D107" s="98" t="s">
        <v>399</v>
      </c>
      <c r="E107" s="84" t="s">
        <v>245</v>
      </c>
      <c r="F107" s="54" t="s">
        <v>4</v>
      </c>
      <c r="G107" s="78">
        <f t="shared" si="9"/>
        <v>27.59</v>
      </c>
      <c r="H107" s="78">
        <v>22.91</v>
      </c>
      <c r="I107" s="60">
        <v>50.5</v>
      </c>
      <c r="J107" s="79" t="s">
        <v>49</v>
      </c>
      <c r="K107" s="78">
        <f t="shared" si="7"/>
        <v>12.63</v>
      </c>
      <c r="L107" s="78">
        <f t="shared" si="8"/>
        <v>63.13</v>
      </c>
    </row>
    <row r="108" spans="1:12" ht="11.25">
      <c r="A108" s="50" t="s">
        <v>240</v>
      </c>
      <c r="B108" s="57">
        <v>460109</v>
      </c>
      <c r="C108" s="52" t="s">
        <v>119</v>
      </c>
      <c r="D108" s="98" t="s">
        <v>399</v>
      </c>
      <c r="E108" s="84" t="s">
        <v>246</v>
      </c>
      <c r="F108" s="54" t="s">
        <v>4</v>
      </c>
      <c r="G108" s="78">
        <f t="shared" si="9"/>
        <v>64.38000000000001</v>
      </c>
      <c r="H108" s="78">
        <v>27.99</v>
      </c>
      <c r="I108" s="60">
        <v>92.37</v>
      </c>
      <c r="J108" s="79" t="s">
        <v>49</v>
      </c>
      <c r="K108" s="78">
        <f t="shared" si="7"/>
        <v>23.09</v>
      </c>
      <c r="L108" s="78">
        <f t="shared" si="8"/>
        <v>115.46000000000001</v>
      </c>
    </row>
    <row r="109" spans="1:12" ht="22.5">
      <c r="A109" s="50" t="s">
        <v>247</v>
      </c>
      <c r="B109" s="62">
        <v>460201</v>
      </c>
      <c r="C109" s="52" t="s">
        <v>119</v>
      </c>
      <c r="D109" s="98" t="s">
        <v>399</v>
      </c>
      <c r="E109" s="85" t="s">
        <v>252</v>
      </c>
      <c r="F109" s="86" t="s">
        <v>4</v>
      </c>
      <c r="G109" s="78">
        <f t="shared" si="9"/>
        <v>5.91</v>
      </c>
      <c r="H109" s="78">
        <v>12.73</v>
      </c>
      <c r="I109" s="86">
        <v>18.64</v>
      </c>
      <c r="J109" s="79" t="s">
        <v>49</v>
      </c>
      <c r="K109" s="78">
        <f>ROUND(I109*$K$13,2)</f>
        <v>4.66</v>
      </c>
      <c r="L109" s="78">
        <f>I109+K109</f>
        <v>23.3</v>
      </c>
    </row>
    <row r="110" spans="1:12" ht="22.5">
      <c r="A110" s="50" t="s">
        <v>248</v>
      </c>
      <c r="B110" s="62">
        <v>460205</v>
      </c>
      <c r="C110" s="52" t="s">
        <v>119</v>
      </c>
      <c r="D110" s="98" t="s">
        <v>399</v>
      </c>
      <c r="E110" s="85" t="s">
        <v>253</v>
      </c>
      <c r="F110" s="86" t="s">
        <v>4</v>
      </c>
      <c r="G110" s="78">
        <f t="shared" si="9"/>
        <v>8.68</v>
      </c>
      <c r="H110" s="78">
        <v>15.27</v>
      </c>
      <c r="I110" s="86">
        <v>23.95</v>
      </c>
      <c r="J110" s="79" t="s">
        <v>49</v>
      </c>
      <c r="K110" s="78">
        <f>ROUND(I110*$K$13,2)</f>
        <v>5.99</v>
      </c>
      <c r="L110" s="78">
        <f>I110+K110</f>
        <v>29.939999999999998</v>
      </c>
    </row>
    <row r="111" spans="1:12" ht="22.5">
      <c r="A111" s="50" t="s">
        <v>249</v>
      </c>
      <c r="B111" s="62">
        <v>460206</v>
      </c>
      <c r="C111" s="52" t="s">
        <v>119</v>
      </c>
      <c r="D111" s="98" t="s">
        <v>399</v>
      </c>
      <c r="E111" s="85" t="s">
        <v>254</v>
      </c>
      <c r="F111" s="86" t="s">
        <v>4</v>
      </c>
      <c r="G111" s="78">
        <f t="shared" si="9"/>
        <v>13.809999999999999</v>
      </c>
      <c r="H111" s="78">
        <v>22.91</v>
      </c>
      <c r="I111" s="86">
        <v>36.72</v>
      </c>
      <c r="J111" s="79" t="s">
        <v>49</v>
      </c>
      <c r="K111" s="78">
        <f>ROUND(I111*$K$13,2)</f>
        <v>9.18</v>
      </c>
      <c r="L111" s="78">
        <f>I111+K111</f>
        <v>45.9</v>
      </c>
    </row>
    <row r="112" spans="1:12" ht="22.5">
      <c r="A112" s="50" t="s">
        <v>250</v>
      </c>
      <c r="B112" s="62">
        <v>460207</v>
      </c>
      <c r="C112" s="52" t="s">
        <v>119</v>
      </c>
      <c r="D112" s="98" t="s">
        <v>399</v>
      </c>
      <c r="E112" s="85" t="s">
        <v>255</v>
      </c>
      <c r="F112" s="86" t="s">
        <v>4</v>
      </c>
      <c r="G112" s="78">
        <f t="shared" si="9"/>
        <v>13.2</v>
      </c>
      <c r="H112" s="78">
        <v>27.99</v>
      </c>
      <c r="I112" s="86">
        <v>41.19</v>
      </c>
      <c r="J112" s="79" t="s">
        <v>49</v>
      </c>
      <c r="K112" s="78">
        <f t="shared" si="7"/>
        <v>10.3</v>
      </c>
      <c r="L112" s="78">
        <f t="shared" si="8"/>
        <v>51.489999999999995</v>
      </c>
    </row>
    <row r="113" spans="1:12" ht="22.5">
      <c r="A113" s="50" t="s">
        <v>251</v>
      </c>
      <c r="B113" s="62">
        <v>460306</v>
      </c>
      <c r="C113" s="52" t="s">
        <v>119</v>
      </c>
      <c r="D113" s="98" t="s">
        <v>399</v>
      </c>
      <c r="E113" s="85" t="s">
        <v>256</v>
      </c>
      <c r="F113" s="86" t="s">
        <v>4</v>
      </c>
      <c r="G113" s="78">
        <f t="shared" si="9"/>
        <v>45.7</v>
      </c>
      <c r="H113" s="78">
        <v>27.99</v>
      </c>
      <c r="I113" s="86">
        <v>73.69</v>
      </c>
      <c r="J113" s="79" t="s">
        <v>49</v>
      </c>
      <c r="K113" s="78">
        <f t="shared" si="7"/>
        <v>18.42</v>
      </c>
      <c r="L113" s="78">
        <f t="shared" si="8"/>
        <v>92.11</v>
      </c>
    </row>
    <row r="114" spans="1:12" ht="11.25">
      <c r="A114" s="50" t="s">
        <v>257</v>
      </c>
      <c r="B114" s="62">
        <v>490103</v>
      </c>
      <c r="C114" s="52" t="s">
        <v>119</v>
      </c>
      <c r="D114" s="98" t="s">
        <v>399</v>
      </c>
      <c r="E114" s="85" t="s">
        <v>258</v>
      </c>
      <c r="F114" s="86" t="s">
        <v>10</v>
      </c>
      <c r="G114" s="78">
        <f t="shared" si="9"/>
        <v>44.89</v>
      </c>
      <c r="H114" s="78">
        <v>25.45</v>
      </c>
      <c r="I114" s="78">
        <v>70.34</v>
      </c>
      <c r="J114" s="79" t="s">
        <v>49</v>
      </c>
      <c r="K114" s="78">
        <f t="shared" si="7"/>
        <v>17.59</v>
      </c>
      <c r="L114" s="78">
        <f t="shared" si="8"/>
        <v>87.93</v>
      </c>
    </row>
    <row r="115" spans="1:12" ht="11.25">
      <c r="A115" s="50" t="s">
        <v>259</v>
      </c>
      <c r="B115" s="62" t="s">
        <v>260</v>
      </c>
      <c r="C115" s="62" t="s">
        <v>102</v>
      </c>
      <c r="D115" s="98" t="s">
        <v>398</v>
      </c>
      <c r="E115" s="85" t="s">
        <v>263</v>
      </c>
      <c r="F115" s="86" t="s">
        <v>3</v>
      </c>
      <c r="G115" s="78">
        <f t="shared" si="9"/>
        <v>224.03</v>
      </c>
      <c r="H115" s="78"/>
      <c r="I115" s="86">
        <f>ROUND(282.05/1.259,2)</f>
        <v>224.03</v>
      </c>
      <c r="J115" s="79" t="s">
        <v>49</v>
      </c>
      <c r="K115" s="78">
        <f t="shared" si="7"/>
        <v>56.01</v>
      </c>
      <c r="L115" s="78">
        <f t="shared" si="8"/>
        <v>280.04</v>
      </c>
    </row>
    <row r="116" spans="1:12" ht="11.25">
      <c r="A116" s="50" t="s">
        <v>261</v>
      </c>
      <c r="B116" s="62" t="s">
        <v>262</v>
      </c>
      <c r="C116" s="62" t="s">
        <v>102</v>
      </c>
      <c r="D116" s="98" t="s">
        <v>398</v>
      </c>
      <c r="E116" s="85" t="s">
        <v>264</v>
      </c>
      <c r="F116" s="86" t="s">
        <v>3</v>
      </c>
      <c r="G116" s="78">
        <f t="shared" si="9"/>
        <v>136.65</v>
      </c>
      <c r="H116" s="78"/>
      <c r="I116" s="86">
        <f>ROUND(172.04/1.259,2)</f>
        <v>136.65</v>
      </c>
      <c r="J116" s="79" t="s">
        <v>49</v>
      </c>
      <c r="K116" s="78">
        <f t="shared" si="7"/>
        <v>34.16</v>
      </c>
      <c r="L116" s="78">
        <f t="shared" si="8"/>
        <v>170.81</v>
      </c>
    </row>
    <row r="117" spans="1:12" ht="11.25">
      <c r="A117" s="50" t="s">
        <v>265</v>
      </c>
      <c r="B117" s="62">
        <v>461020</v>
      </c>
      <c r="C117" s="52" t="s">
        <v>119</v>
      </c>
      <c r="D117" s="98" t="s">
        <v>399</v>
      </c>
      <c r="E117" s="87" t="s">
        <v>266</v>
      </c>
      <c r="F117" s="86" t="s">
        <v>4</v>
      </c>
      <c r="G117" s="78">
        <f t="shared" si="9"/>
        <v>29.66</v>
      </c>
      <c r="H117" s="78">
        <v>9.16</v>
      </c>
      <c r="I117" s="78">
        <v>38.82</v>
      </c>
      <c r="J117" s="79" t="s">
        <v>49</v>
      </c>
      <c r="K117" s="78">
        <f t="shared" si="7"/>
        <v>9.71</v>
      </c>
      <c r="L117" s="78">
        <f t="shared" si="8"/>
        <v>48.53</v>
      </c>
    </row>
    <row r="118" spans="1:12" ht="11.25">
      <c r="A118" s="50" t="s">
        <v>267</v>
      </c>
      <c r="B118" s="52" t="s">
        <v>268</v>
      </c>
      <c r="C118" s="62" t="s">
        <v>102</v>
      </c>
      <c r="D118" s="98" t="s">
        <v>398</v>
      </c>
      <c r="E118" s="88" t="s">
        <v>273</v>
      </c>
      <c r="F118" s="76" t="s">
        <v>11</v>
      </c>
      <c r="G118" s="78">
        <f t="shared" si="9"/>
        <v>1480.08</v>
      </c>
      <c r="H118" s="78">
        <v>153.93</v>
      </c>
      <c r="I118" s="60">
        <f>ROUND(2057.22/1.259,2)</f>
        <v>1634.01</v>
      </c>
      <c r="J118" s="79" t="s">
        <v>49</v>
      </c>
      <c r="K118" s="78">
        <f t="shared" si="7"/>
        <v>408.5</v>
      </c>
      <c r="L118" s="78">
        <f t="shared" si="8"/>
        <v>2042.51</v>
      </c>
    </row>
    <row r="119" spans="1:12" ht="11.25">
      <c r="A119" s="50" t="s">
        <v>269</v>
      </c>
      <c r="B119" s="52" t="s">
        <v>270</v>
      </c>
      <c r="C119" s="62" t="s">
        <v>102</v>
      </c>
      <c r="D119" s="98" t="s">
        <v>398</v>
      </c>
      <c r="E119" s="88" t="s">
        <v>274</v>
      </c>
      <c r="F119" s="76" t="s">
        <v>11</v>
      </c>
      <c r="G119" s="78">
        <f t="shared" si="9"/>
        <v>957.9800000000001</v>
      </c>
      <c r="H119" s="78">
        <v>101.9</v>
      </c>
      <c r="I119" s="60">
        <f>ROUND(1334.39/1.259,2)</f>
        <v>1059.88</v>
      </c>
      <c r="J119" s="79" t="s">
        <v>49</v>
      </c>
      <c r="K119" s="78">
        <f t="shared" si="7"/>
        <v>264.97</v>
      </c>
      <c r="L119" s="78">
        <f t="shared" si="8"/>
        <v>1324.8500000000001</v>
      </c>
    </row>
    <row r="120" spans="1:12" ht="11.25">
      <c r="A120" s="50" t="s">
        <v>271</v>
      </c>
      <c r="B120" s="52" t="s">
        <v>272</v>
      </c>
      <c r="C120" s="62" t="s">
        <v>102</v>
      </c>
      <c r="D120" s="98" t="s">
        <v>398</v>
      </c>
      <c r="E120" s="88" t="s">
        <v>275</v>
      </c>
      <c r="F120" s="76" t="s">
        <v>10</v>
      </c>
      <c r="G120" s="78">
        <f t="shared" si="9"/>
        <v>331.7</v>
      </c>
      <c r="H120" s="78">
        <v>14.04</v>
      </c>
      <c r="I120" s="60">
        <f>ROUND(435.29/1.259,2)</f>
        <v>345.74</v>
      </c>
      <c r="J120" s="79" t="s">
        <v>49</v>
      </c>
      <c r="K120" s="78">
        <f t="shared" si="7"/>
        <v>86.44</v>
      </c>
      <c r="L120" s="78">
        <f t="shared" si="8"/>
        <v>432.18</v>
      </c>
    </row>
    <row r="121" spans="1:12" ht="22.5">
      <c r="A121" s="50" t="s">
        <v>276</v>
      </c>
      <c r="B121" s="62">
        <v>300802</v>
      </c>
      <c r="C121" s="52" t="s">
        <v>119</v>
      </c>
      <c r="D121" s="98" t="s">
        <v>399</v>
      </c>
      <c r="E121" s="85" t="s">
        <v>277</v>
      </c>
      <c r="F121" s="76" t="s">
        <v>10</v>
      </c>
      <c r="G121" s="78">
        <f t="shared" si="9"/>
        <v>560.58</v>
      </c>
      <c r="H121" s="78">
        <v>1.5</v>
      </c>
      <c r="I121" s="78">
        <v>562.08</v>
      </c>
      <c r="J121" s="79" t="s">
        <v>49</v>
      </c>
      <c r="K121" s="78">
        <f t="shared" si="7"/>
        <v>140.52</v>
      </c>
      <c r="L121" s="78">
        <f t="shared" si="8"/>
        <v>702.6</v>
      </c>
    </row>
    <row r="122" spans="1:12" ht="11.25">
      <c r="A122" s="50" t="s">
        <v>278</v>
      </c>
      <c r="B122" s="62" t="s">
        <v>279</v>
      </c>
      <c r="C122" s="62" t="s">
        <v>102</v>
      </c>
      <c r="D122" s="98" t="s">
        <v>398</v>
      </c>
      <c r="E122" s="90" t="s">
        <v>283</v>
      </c>
      <c r="F122" s="76" t="s">
        <v>10</v>
      </c>
      <c r="G122" s="78">
        <f t="shared" si="9"/>
        <v>429.67</v>
      </c>
      <c r="H122" s="78">
        <v>73.82</v>
      </c>
      <c r="I122" s="91">
        <f>ROUND(633.9/1.259,2)</f>
        <v>503.49</v>
      </c>
      <c r="J122" s="79" t="s">
        <v>49</v>
      </c>
      <c r="K122" s="78">
        <f t="shared" si="7"/>
        <v>125.87</v>
      </c>
      <c r="L122" s="78">
        <f aca="true" t="shared" si="10" ref="L122:L172">I122+K122</f>
        <v>629.36</v>
      </c>
    </row>
    <row r="123" spans="1:12" ht="11.25">
      <c r="A123" s="50" t="s">
        <v>280</v>
      </c>
      <c r="B123" s="89">
        <v>440127</v>
      </c>
      <c r="C123" s="52" t="s">
        <v>119</v>
      </c>
      <c r="D123" s="98" t="s">
        <v>399</v>
      </c>
      <c r="E123" s="88" t="s">
        <v>284</v>
      </c>
      <c r="F123" s="76" t="s">
        <v>10</v>
      </c>
      <c r="G123" s="78">
        <f t="shared" si="9"/>
        <v>66.25999999999999</v>
      </c>
      <c r="H123" s="78">
        <v>12.73</v>
      </c>
      <c r="I123" s="60">
        <v>78.99</v>
      </c>
      <c r="J123" s="79" t="s">
        <v>49</v>
      </c>
      <c r="K123" s="78">
        <f t="shared" si="7"/>
        <v>19.75</v>
      </c>
      <c r="L123" s="78">
        <f t="shared" si="10"/>
        <v>98.74</v>
      </c>
    </row>
    <row r="124" spans="1:12" ht="11.25">
      <c r="A124" s="50" t="s">
        <v>281</v>
      </c>
      <c r="B124" s="76" t="s">
        <v>282</v>
      </c>
      <c r="C124" s="62" t="s">
        <v>102</v>
      </c>
      <c r="D124" s="98" t="s">
        <v>398</v>
      </c>
      <c r="E124" s="85" t="s">
        <v>285</v>
      </c>
      <c r="F124" s="76" t="s">
        <v>10</v>
      </c>
      <c r="G124" s="78">
        <f t="shared" si="9"/>
        <v>209.06</v>
      </c>
      <c r="H124" s="78">
        <v>35.43</v>
      </c>
      <c r="I124" s="60">
        <f>ROUND(307.81/1.259,2)</f>
        <v>244.49</v>
      </c>
      <c r="J124" s="79" t="s">
        <v>49</v>
      </c>
      <c r="K124" s="78">
        <f t="shared" si="7"/>
        <v>61.12</v>
      </c>
      <c r="L124" s="78">
        <f t="shared" si="10"/>
        <v>305.61</v>
      </c>
    </row>
    <row r="125" spans="1:12" ht="11.25">
      <c r="A125" s="50" t="s">
        <v>286</v>
      </c>
      <c r="B125" s="76" t="s">
        <v>287</v>
      </c>
      <c r="C125" s="62" t="s">
        <v>102</v>
      </c>
      <c r="D125" s="98" t="s">
        <v>398</v>
      </c>
      <c r="E125" s="88" t="s">
        <v>292</v>
      </c>
      <c r="F125" s="76" t="s">
        <v>11</v>
      </c>
      <c r="G125" s="78">
        <f t="shared" si="9"/>
        <v>1668.95</v>
      </c>
      <c r="H125" s="78">
        <v>40.33</v>
      </c>
      <c r="I125" s="60">
        <f>ROUND(2151.98/1.259,2)</f>
        <v>1709.28</v>
      </c>
      <c r="J125" s="79" t="s">
        <v>49</v>
      </c>
      <c r="K125" s="78">
        <f t="shared" si="7"/>
        <v>427.32</v>
      </c>
      <c r="L125" s="78">
        <f t="shared" si="10"/>
        <v>2136.6</v>
      </c>
    </row>
    <row r="126" spans="1:12" ht="11.25">
      <c r="A126" s="50" t="s">
        <v>288</v>
      </c>
      <c r="B126" s="52" t="s">
        <v>289</v>
      </c>
      <c r="C126" s="62" t="s">
        <v>102</v>
      </c>
      <c r="D126" s="98" t="s">
        <v>398</v>
      </c>
      <c r="E126" s="85" t="s">
        <v>293</v>
      </c>
      <c r="F126" s="92" t="s">
        <v>10</v>
      </c>
      <c r="G126" s="78">
        <f t="shared" si="9"/>
        <v>43.1</v>
      </c>
      <c r="H126" s="78">
        <v>30.43</v>
      </c>
      <c r="I126" s="77">
        <v>73.53</v>
      </c>
      <c r="J126" s="79" t="s">
        <v>49</v>
      </c>
      <c r="K126" s="78">
        <f t="shared" si="7"/>
        <v>18.38</v>
      </c>
      <c r="L126" s="78">
        <f t="shared" si="10"/>
        <v>91.91</v>
      </c>
    </row>
    <row r="127" spans="1:12" ht="22.5">
      <c r="A127" s="50" t="s">
        <v>290</v>
      </c>
      <c r="B127" s="76">
        <v>440301</v>
      </c>
      <c r="C127" s="52" t="s">
        <v>119</v>
      </c>
      <c r="D127" s="98" t="s">
        <v>399</v>
      </c>
      <c r="E127" s="85" t="s">
        <v>294</v>
      </c>
      <c r="F127" s="76" t="s">
        <v>10</v>
      </c>
      <c r="G127" s="78">
        <f t="shared" si="9"/>
        <v>163.46</v>
      </c>
      <c r="H127" s="78">
        <v>3.13</v>
      </c>
      <c r="I127" s="60">
        <v>166.59</v>
      </c>
      <c r="J127" s="79" t="s">
        <v>49</v>
      </c>
      <c r="K127" s="78">
        <f t="shared" si="7"/>
        <v>41.65</v>
      </c>
      <c r="L127" s="78">
        <f t="shared" si="10"/>
        <v>208.24</v>
      </c>
    </row>
    <row r="128" spans="1:12" ht="11.25">
      <c r="A128" s="50" t="s">
        <v>291</v>
      </c>
      <c r="B128" s="76">
        <v>440313</v>
      </c>
      <c r="C128" s="52" t="s">
        <v>119</v>
      </c>
      <c r="D128" s="98" t="s">
        <v>399</v>
      </c>
      <c r="E128" s="85" t="s">
        <v>295</v>
      </c>
      <c r="F128" s="76" t="s">
        <v>10</v>
      </c>
      <c r="G128" s="78">
        <f t="shared" si="9"/>
        <v>21.44</v>
      </c>
      <c r="H128" s="78">
        <v>3.13</v>
      </c>
      <c r="I128" s="60">
        <v>24.57</v>
      </c>
      <c r="J128" s="79" t="s">
        <v>49</v>
      </c>
      <c r="K128" s="78">
        <f t="shared" si="7"/>
        <v>6.14</v>
      </c>
      <c r="L128" s="78">
        <f t="shared" si="10"/>
        <v>30.71</v>
      </c>
    </row>
    <row r="129" spans="1:12" ht="11.25">
      <c r="A129" s="50" t="s">
        <v>296</v>
      </c>
      <c r="B129" s="76" t="s">
        <v>297</v>
      </c>
      <c r="C129" s="62" t="s">
        <v>102</v>
      </c>
      <c r="D129" s="98" t="s">
        <v>398</v>
      </c>
      <c r="E129" s="85" t="s">
        <v>298</v>
      </c>
      <c r="F129" s="76" t="s">
        <v>10</v>
      </c>
      <c r="G129" s="78">
        <f t="shared" si="9"/>
        <v>317.23999999999995</v>
      </c>
      <c r="H129" s="78">
        <v>44.29</v>
      </c>
      <c r="I129" s="78">
        <v>361.53</v>
      </c>
      <c r="J129" s="79" t="s">
        <v>49</v>
      </c>
      <c r="K129" s="78">
        <f t="shared" si="7"/>
        <v>90.38</v>
      </c>
      <c r="L129" s="78">
        <f t="shared" si="10"/>
        <v>451.90999999999997</v>
      </c>
    </row>
    <row r="130" spans="1:12" ht="11.25">
      <c r="A130" s="50" t="s">
        <v>299</v>
      </c>
      <c r="B130" s="76" t="s">
        <v>300</v>
      </c>
      <c r="C130" s="62" t="s">
        <v>102</v>
      </c>
      <c r="D130" s="98" t="s">
        <v>398</v>
      </c>
      <c r="E130" s="85" t="s">
        <v>301</v>
      </c>
      <c r="F130" s="76" t="s">
        <v>10</v>
      </c>
      <c r="G130" s="78">
        <f t="shared" si="9"/>
        <v>71.45</v>
      </c>
      <c r="H130" s="78">
        <v>29.53</v>
      </c>
      <c r="I130" s="78">
        <v>100.98</v>
      </c>
      <c r="J130" s="79" t="s">
        <v>49</v>
      </c>
      <c r="K130" s="78">
        <f t="shared" si="7"/>
        <v>25.25</v>
      </c>
      <c r="L130" s="78">
        <f t="shared" si="10"/>
        <v>126.23</v>
      </c>
    </row>
    <row r="131" spans="1:12" ht="11.25">
      <c r="A131" s="50" t="s">
        <v>302</v>
      </c>
      <c r="B131" s="76" t="s">
        <v>303</v>
      </c>
      <c r="C131" s="62" t="s">
        <v>102</v>
      </c>
      <c r="D131" s="98" t="s">
        <v>398</v>
      </c>
      <c r="E131" s="85" t="s">
        <v>304</v>
      </c>
      <c r="F131" s="76" t="s">
        <v>10</v>
      </c>
      <c r="G131" s="78">
        <f t="shared" si="9"/>
        <v>224.18000000000004</v>
      </c>
      <c r="H131" s="78">
        <v>44.29</v>
      </c>
      <c r="I131" s="60">
        <f>ROUND(338.01/1.259,2)</f>
        <v>268.47</v>
      </c>
      <c r="J131" s="79" t="s">
        <v>49</v>
      </c>
      <c r="K131" s="78">
        <f t="shared" si="7"/>
        <v>67.12</v>
      </c>
      <c r="L131" s="78">
        <f t="shared" si="10"/>
        <v>335.59000000000003</v>
      </c>
    </row>
    <row r="132" spans="1:12" ht="11.25">
      <c r="A132" s="50" t="s">
        <v>305</v>
      </c>
      <c r="B132" s="64">
        <v>440206</v>
      </c>
      <c r="C132" s="52" t="s">
        <v>119</v>
      </c>
      <c r="D132" s="98" t="s">
        <v>399</v>
      </c>
      <c r="E132" s="66" t="s">
        <v>306</v>
      </c>
      <c r="F132" s="64" t="s">
        <v>3</v>
      </c>
      <c r="G132" s="78">
        <f t="shared" si="9"/>
        <v>792</v>
      </c>
      <c r="H132" s="78">
        <v>45.76</v>
      </c>
      <c r="I132" s="60">
        <v>837.76</v>
      </c>
      <c r="J132" s="79" t="s">
        <v>49</v>
      </c>
      <c r="K132" s="78">
        <f t="shared" si="7"/>
        <v>209.44</v>
      </c>
      <c r="L132" s="78">
        <f t="shared" si="10"/>
        <v>1047.2</v>
      </c>
    </row>
    <row r="133" spans="1:12" ht="22.5">
      <c r="A133" s="50" t="s">
        <v>307</v>
      </c>
      <c r="B133" s="51">
        <v>100225</v>
      </c>
      <c r="C133" s="57" t="s">
        <v>63</v>
      </c>
      <c r="D133" s="98" t="s">
        <v>397</v>
      </c>
      <c r="E133" s="59" t="s">
        <v>308</v>
      </c>
      <c r="F133" s="54" t="s">
        <v>10</v>
      </c>
      <c r="G133" s="78">
        <f t="shared" si="9"/>
        <v>78732.84999999999</v>
      </c>
      <c r="H133" s="78">
        <v>2680.58</v>
      </c>
      <c r="I133" s="93">
        <v>81413.43</v>
      </c>
      <c r="J133" s="79" t="s">
        <v>49</v>
      </c>
      <c r="K133" s="78">
        <f t="shared" si="7"/>
        <v>20353.36</v>
      </c>
      <c r="L133" s="78">
        <f t="shared" si="10"/>
        <v>101766.79</v>
      </c>
    </row>
    <row r="134" spans="1:12" ht="11.25">
      <c r="A134" s="50" t="s">
        <v>309</v>
      </c>
      <c r="B134" s="62" t="s">
        <v>310</v>
      </c>
      <c r="C134" s="62" t="s">
        <v>102</v>
      </c>
      <c r="D134" s="98" t="s">
        <v>398</v>
      </c>
      <c r="E134" s="85" t="s">
        <v>311</v>
      </c>
      <c r="F134" s="86" t="s">
        <v>10</v>
      </c>
      <c r="G134" s="78">
        <f t="shared" si="9"/>
        <v>7206.61</v>
      </c>
      <c r="H134" s="78">
        <v>1651.55</v>
      </c>
      <c r="I134" s="60">
        <f>ROUND(11152.42/1.259,2)</f>
        <v>8858.16</v>
      </c>
      <c r="J134" s="79" t="s">
        <v>49</v>
      </c>
      <c r="K134" s="78">
        <f t="shared" si="7"/>
        <v>2214.54</v>
      </c>
      <c r="L134" s="78">
        <f t="shared" si="10"/>
        <v>11072.7</v>
      </c>
    </row>
    <row r="135" spans="1:12" ht="11.25">
      <c r="A135" s="50" t="s">
        <v>312</v>
      </c>
      <c r="B135" s="62">
        <v>461002</v>
      </c>
      <c r="C135" s="52" t="s">
        <v>119</v>
      </c>
      <c r="D135" s="98" t="s">
        <v>399</v>
      </c>
      <c r="E135" s="85" t="s">
        <v>314</v>
      </c>
      <c r="F135" s="86" t="s">
        <v>4</v>
      </c>
      <c r="G135" s="78">
        <f t="shared" si="9"/>
        <v>41.81999999999999</v>
      </c>
      <c r="H135" s="78">
        <v>9.16</v>
      </c>
      <c r="I135" s="60">
        <v>50.98</v>
      </c>
      <c r="J135" s="79" t="s">
        <v>49</v>
      </c>
      <c r="K135" s="78">
        <f t="shared" si="7"/>
        <v>12.75</v>
      </c>
      <c r="L135" s="78">
        <f t="shared" si="10"/>
        <v>63.73</v>
      </c>
    </row>
    <row r="136" spans="1:12" ht="11.25">
      <c r="A136" s="50" t="s">
        <v>313</v>
      </c>
      <c r="B136" s="62">
        <v>461003</v>
      </c>
      <c r="C136" s="52" t="s">
        <v>119</v>
      </c>
      <c r="D136" s="98" t="s">
        <v>399</v>
      </c>
      <c r="E136" s="85" t="s">
        <v>315</v>
      </c>
      <c r="F136" s="86" t="s">
        <v>4</v>
      </c>
      <c r="G136" s="78">
        <f t="shared" si="9"/>
        <v>48.93000000000001</v>
      </c>
      <c r="H136" s="78">
        <v>11.45</v>
      </c>
      <c r="I136" s="60">
        <v>60.38</v>
      </c>
      <c r="J136" s="79" t="s">
        <v>49</v>
      </c>
      <c r="K136" s="78">
        <f t="shared" si="7"/>
        <v>15.1</v>
      </c>
      <c r="L136" s="78">
        <f t="shared" si="10"/>
        <v>75.48</v>
      </c>
    </row>
    <row r="137" spans="1:12" ht="11.25">
      <c r="A137" s="50" t="s">
        <v>316</v>
      </c>
      <c r="B137" s="51">
        <v>100850</v>
      </c>
      <c r="C137" s="62" t="s">
        <v>63</v>
      </c>
      <c r="D137" s="97" t="s">
        <v>397</v>
      </c>
      <c r="E137" s="53" t="s">
        <v>43</v>
      </c>
      <c r="F137" s="92" t="s">
        <v>10</v>
      </c>
      <c r="G137" s="78">
        <f t="shared" si="9"/>
        <v>233.81999999999996</v>
      </c>
      <c r="H137" s="78">
        <v>157.08</v>
      </c>
      <c r="I137" s="77">
        <v>390.9</v>
      </c>
      <c r="J137" s="79" t="s">
        <v>49</v>
      </c>
      <c r="K137" s="78">
        <f aca="true" t="shared" si="11" ref="K137:K172">ROUND(I137*$K$13,2)</f>
        <v>97.73</v>
      </c>
      <c r="L137" s="78">
        <f t="shared" si="10"/>
        <v>488.63</v>
      </c>
    </row>
    <row r="138" spans="1:12" ht="11.25">
      <c r="A138" s="50" t="s">
        <v>317</v>
      </c>
      <c r="B138" s="51">
        <v>100855</v>
      </c>
      <c r="C138" s="62" t="s">
        <v>63</v>
      </c>
      <c r="D138" s="97" t="s">
        <v>397</v>
      </c>
      <c r="E138" s="53" t="s">
        <v>44</v>
      </c>
      <c r="F138" s="92" t="s">
        <v>10</v>
      </c>
      <c r="G138" s="78">
        <f t="shared" si="9"/>
        <v>127.66</v>
      </c>
      <c r="H138" s="78">
        <v>42.59</v>
      </c>
      <c r="I138" s="77">
        <v>170.25</v>
      </c>
      <c r="J138" s="79" t="s">
        <v>49</v>
      </c>
      <c r="K138" s="78">
        <f t="shared" si="11"/>
        <v>42.56</v>
      </c>
      <c r="L138" s="78">
        <f t="shared" si="10"/>
        <v>212.81</v>
      </c>
    </row>
    <row r="139" spans="1:12" ht="11.25">
      <c r="A139" s="50" t="s">
        <v>318</v>
      </c>
      <c r="B139" s="51">
        <v>100860</v>
      </c>
      <c r="C139" s="62" t="s">
        <v>63</v>
      </c>
      <c r="D139" s="97" t="s">
        <v>397</v>
      </c>
      <c r="E139" s="53" t="s">
        <v>45</v>
      </c>
      <c r="F139" s="92" t="s">
        <v>10</v>
      </c>
      <c r="G139" s="78">
        <f t="shared" si="9"/>
        <v>157.73000000000002</v>
      </c>
      <c r="H139" s="78">
        <v>99.38</v>
      </c>
      <c r="I139" s="77">
        <v>257.11</v>
      </c>
      <c r="J139" s="79" t="s">
        <v>49</v>
      </c>
      <c r="K139" s="78">
        <f t="shared" si="11"/>
        <v>64.28</v>
      </c>
      <c r="L139" s="78">
        <f t="shared" si="10"/>
        <v>321.39</v>
      </c>
    </row>
    <row r="140" spans="1:12" ht="11.25">
      <c r="A140" s="50" t="s">
        <v>319</v>
      </c>
      <c r="B140" s="51">
        <v>100868</v>
      </c>
      <c r="C140" s="62" t="s">
        <v>63</v>
      </c>
      <c r="D140" s="97" t="s">
        <v>397</v>
      </c>
      <c r="E140" s="53" t="s">
        <v>322</v>
      </c>
      <c r="F140" s="92" t="s">
        <v>10</v>
      </c>
      <c r="G140" s="78">
        <f t="shared" si="9"/>
        <v>431.46999999999997</v>
      </c>
      <c r="H140" s="78">
        <v>3.06</v>
      </c>
      <c r="I140" s="77">
        <v>434.53</v>
      </c>
      <c r="J140" s="79" t="s">
        <v>49</v>
      </c>
      <c r="K140" s="78">
        <f t="shared" si="11"/>
        <v>108.63</v>
      </c>
      <c r="L140" s="78">
        <f t="shared" si="10"/>
        <v>543.16</v>
      </c>
    </row>
    <row r="141" spans="1:12" ht="11.25">
      <c r="A141" s="50" t="s">
        <v>320</v>
      </c>
      <c r="B141" s="51">
        <v>100873</v>
      </c>
      <c r="C141" s="62" t="s">
        <v>63</v>
      </c>
      <c r="D141" s="97" t="s">
        <v>397</v>
      </c>
      <c r="E141" s="53" t="s">
        <v>46</v>
      </c>
      <c r="F141" s="92" t="s">
        <v>10</v>
      </c>
      <c r="G141" s="78">
        <f t="shared" si="9"/>
        <v>35.53</v>
      </c>
      <c r="H141" s="78">
        <v>2.84</v>
      </c>
      <c r="I141" s="77">
        <v>38.37</v>
      </c>
      <c r="J141" s="79" t="s">
        <v>49</v>
      </c>
      <c r="K141" s="78">
        <f t="shared" si="11"/>
        <v>9.59</v>
      </c>
      <c r="L141" s="78">
        <f t="shared" si="10"/>
        <v>47.959999999999994</v>
      </c>
    </row>
    <row r="142" spans="1:12" ht="11.25">
      <c r="A142" s="50" t="s">
        <v>321</v>
      </c>
      <c r="B142" s="51">
        <v>100309</v>
      </c>
      <c r="C142" s="62" t="s">
        <v>63</v>
      </c>
      <c r="D142" s="97" t="s">
        <v>397</v>
      </c>
      <c r="E142" s="53" t="s">
        <v>58</v>
      </c>
      <c r="F142" s="92" t="s">
        <v>10</v>
      </c>
      <c r="G142" s="78">
        <f t="shared" si="9"/>
        <v>2487.6800000000003</v>
      </c>
      <c r="H142" s="78">
        <v>227.16</v>
      </c>
      <c r="I142" s="77">
        <v>2714.84</v>
      </c>
      <c r="J142" s="79" t="s">
        <v>49</v>
      </c>
      <c r="K142" s="78">
        <f t="shared" si="11"/>
        <v>678.71</v>
      </c>
      <c r="L142" s="78">
        <f t="shared" si="10"/>
        <v>3393.55</v>
      </c>
    </row>
    <row r="143" spans="1:12" ht="22.5">
      <c r="A143" s="50" t="s">
        <v>323</v>
      </c>
      <c r="B143" s="67" t="s">
        <v>324</v>
      </c>
      <c r="C143" s="62" t="s">
        <v>119</v>
      </c>
      <c r="D143" s="98" t="s">
        <v>399</v>
      </c>
      <c r="E143" s="59" t="s">
        <v>326</v>
      </c>
      <c r="F143" s="92" t="s">
        <v>10</v>
      </c>
      <c r="G143" s="78">
        <f t="shared" si="9"/>
        <v>246.08</v>
      </c>
      <c r="H143" s="78">
        <v>29.65</v>
      </c>
      <c r="I143" s="77">
        <v>275.73</v>
      </c>
      <c r="J143" s="79" t="s">
        <v>49</v>
      </c>
      <c r="K143" s="78">
        <f t="shared" si="11"/>
        <v>68.93</v>
      </c>
      <c r="L143" s="78">
        <f t="shared" si="10"/>
        <v>344.66</v>
      </c>
    </row>
    <row r="144" spans="1:12" ht="11.25">
      <c r="A144" s="50" t="s">
        <v>325</v>
      </c>
      <c r="B144" s="51">
        <v>100895</v>
      </c>
      <c r="C144" s="62" t="s">
        <v>63</v>
      </c>
      <c r="D144" s="97" t="s">
        <v>397</v>
      </c>
      <c r="E144" s="53" t="s">
        <v>47</v>
      </c>
      <c r="F144" s="92" t="s">
        <v>10</v>
      </c>
      <c r="G144" s="78">
        <f aca="true" t="shared" si="12" ref="G144:G172">I144-H144</f>
        <v>8.24</v>
      </c>
      <c r="H144" s="78">
        <v>1.81</v>
      </c>
      <c r="I144" s="77">
        <v>10.05</v>
      </c>
      <c r="J144" s="79" t="s">
        <v>49</v>
      </c>
      <c r="K144" s="78">
        <f t="shared" si="11"/>
        <v>2.51</v>
      </c>
      <c r="L144" s="78">
        <f t="shared" si="10"/>
        <v>12.56</v>
      </c>
    </row>
    <row r="145" spans="1:12" ht="22.5">
      <c r="A145" s="50" t="s">
        <v>327</v>
      </c>
      <c r="B145" s="51">
        <v>170191</v>
      </c>
      <c r="C145" s="75" t="s">
        <v>63</v>
      </c>
      <c r="D145" s="97" t="s">
        <v>397</v>
      </c>
      <c r="E145" s="59" t="s">
        <v>330</v>
      </c>
      <c r="F145" s="75" t="s">
        <v>3</v>
      </c>
      <c r="G145" s="78">
        <f t="shared" si="12"/>
        <v>115.99000000000001</v>
      </c>
      <c r="H145" s="78">
        <v>46.62</v>
      </c>
      <c r="I145" s="60">
        <v>162.61</v>
      </c>
      <c r="J145" s="79" t="s">
        <v>49</v>
      </c>
      <c r="K145" s="78">
        <f t="shared" si="11"/>
        <v>40.65</v>
      </c>
      <c r="L145" s="78">
        <f t="shared" si="10"/>
        <v>203.26000000000002</v>
      </c>
    </row>
    <row r="146" spans="1:12" ht="22.5">
      <c r="A146" s="50" t="s">
        <v>328</v>
      </c>
      <c r="B146" s="51">
        <v>170193</v>
      </c>
      <c r="C146" s="75" t="s">
        <v>63</v>
      </c>
      <c r="D146" s="97" t="s">
        <v>397</v>
      </c>
      <c r="E146" s="59" t="s">
        <v>18</v>
      </c>
      <c r="F146" s="75" t="s">
        <v>3</v>
      </c>
      <c r="G146" s="78">
        <f t="shared" si="12"/>
        <v>707.3100000000001</v>
      </c>
      <c r="H146" s="78">
        <v>69.53</v>
      </c>
      <c r="I146" s="60">
        <v>776.84</v>
      </c>
      <c r="J146" s="79" t="s">
        <v>49</v>
      </c>
      <c r="K146" s="78">
        <f t="shared" si="11"/>
        <v>194.21</v>
      </c>
      <c r="L146" s="78">
        <f t="shared" si="10"/>
        <v>971.0500000000001</v>
      </c>
    </row>
    <row r="147" spans="1:12" ht="22.5">
      <c r="A147" s="50" t="s">
        <v>329</v>
      </c>
      <c r="B147" s="51">
        <v>170195</v>
      </c>
      <c r="C147" s="75" t="s">
        <v>63</v>
      </c>
      <c r="D147" s="97" t="s">
        <v>397</v>
      </c>
      <c r="E147" s="59" t="s">
        <v>331</v>
      </c>
      <c r="F147" s="75" t="s">
        <v>3</v>
      </c>
      <c r="G147" s="78">
        <f t="shared" si="12"/>
        <v>642.3900000000001</v>
      </c>
      <c r="H147" s="78">
        <v>54.31</v>
      </c>
      <c r="I147" s="60">
        <v>696.7</v>
      </c>
      <c r="J147" s="79" t="s">
        <v>49</v>
      </c>
      <c r="K147" s="78">
        <f t="shared" si="11"/>
        <v>174.18</v>
      </c>
      <c r="L147" s="78">
        <f t="shared" si="10"/>
        <v>870.8800000000001</v>
      </c>
    </row>
    <row r="148" spans="1:12" ht="11.25">
      <c r="A148" s="50" t="s">
        <v>332</v>
      </c>
      <c r="B148" s="94" t="s">
        <v>333</v>
      </c>
      <c r="C148" s="52" t="s">
        <v>102</v>
      </c>
      <c r="D148" s="98" t="s">
        <v>398</v>
      </c>
      <c r="E148" s="95" t="s">
        <v>334</v>
      </c>
      <c r="F148" s="94" t="s">
        <v>3</v>
      </c>
      <c r="G148" s="78">
        <f t="shared" si="12"/>
        <v>4.41</v>
      </c>
      <c r="H148" s="78">
        <v>2.49</v>
      </c>
      <c r="I148" s="78">
        <v>6.9</v>
      </c>
      <c r="J148" s="79" t="s">
        <v>49</v>
      </c>
      <c r="K148" s="78">
        <f t="shared" si="11"/>
        <v>1.73</v>
      </c>
      <c r="L148" s="78">
        <f t="shared" si="10"/>
        <v>8.63</v>
      </c>
    </row>
    <row r="149" spans="1:12" ht="11.25">
      <c r="A149" s="50" t="s">
        <v>335</v>
      </c>
      <c r="B149" s="51">
        <v>130247</v>
      </c>
      <c r="C149" s="52" t="s">
        <v>63</v>
      </c>
      <c r="D149" s="97" t="s">
        <v>397</v>
      </c>
      <c r="E149" s="53" t="s">
        <v>337</v>
      </c>
      <c r="F149" s="94" t="s">
        <v>3</v>
      </c>
      <c r="G149" s="78">
        <f t="shared" si="12"/>
        <v>65.78999999999999</v>
      </c>
      <c r="H149" s="78">
        <v>35.93</v>
      </c>
      <c r="I149" s="60">
        <v>101.72</v>
      </c>
      <c r="J149" s="79" t="s">
        <v>49</v>
      </c>
      <c r="K149" s="78">
        <f t="shared" si="11"/>
        <v>25.43</v>
      </c>
      <c r="L149" s="78">
        <f t="shared" si="10"/>
        <v>127.15</v>
      </c>
    </row>
    <row r="150" spans="1:12" ht="11.25">
      <c r="A150" s="50" t="s">
        <v>336</v>
      </c>
      <c r="B150" s="51">
        <v>170359</v>
      </c>
      <c r="C150" s="52" t="s">
        <v>63</v>
      </c>
      <c r="D150" s="97" t="s">
        <v>397</v>
      </c>
      <c r="E150" s="53" t="s">
        <v>338</v>
      </c>
      <c r="F150" s="94" t="s">
        <v>339</v>
      </c>
      <c r="G150" s="78">
        <f t="shared" si="12"/>
        <v>202.12</v>
      </c>
      <c r="H150" s="78">
        <v>0</v>
      </c>
      <c r="I150" s="60">
        <v>202.12</v>
      </c>
      <c r="J150" s="79" t="s">
        <v>49</v>
      </c>
      <c r="K150" s="78">
        <f t="shared" si="11"/>
        <v>50.53</v>
      </c>
      <c r="L150" s="78">
        <f t="shared" si="10"/>
        <v>252.65</v>
      </c>
    </row>
    <row r="151" spans="1:12" ht="11.25">
      <c r="A151" s="50" t="s">
        <v>340</v>
      </c>
      <c r="B151" s="64" t="s">
        <v>341</v>
      </c>
      <c r="C151" s="52" t="s">
        <v>102</v>
      </c>
      <c r="D151" s="98" t="s">
        <v>398</v>
      </c>
      <c r="E151" s="66" t="s">
        <v>362</v>
      </c>
      <c r="F151" s="64" t="s">
        <v>3</v>
      </c>
      <c r="G151" s="78">
        <f t="shared" si="12"/>
        <v>18.48</v>
      </c>
      <c r="H151" s="78">
        <v>3.23</v>
      </c>
      <c r="I151" s="60">
        <f>ROUND(27.33/1.259,2)</f>
        <v>21.71</v>
      </c>
      <c r="J151" s="79" t="s">
        <v>49</v>
      </c>
      <c r="K151" s="78">
        <f>ROUND(I151*$K$13,2)</f>
        <v>5.43</v>
      </c>
      <c r="L151" s="78">
        <f>I151+K151</f>
        <v>27.14</v>
      </c>
    </row>
    <row r="152" spans="1:12" ht="11.25">
      <c r="A152" s="50" t="s">
        <v>342</v>
      </c>
      <c r="B152" s="94" t="s">
        <v>343</v>
      </c>
      <c r="C152" s="52" t="s">
        <v>102</v>
      </c>
      <c r="D152" s="98" t="s">
        <v>398</v>
      </c>
      <c r="E152" s="95" t="s">
        <v>363</v>
      </c>
      <c r="F152" s="94" t="s">
        <v>3</v>
      </c>
      <c r="G152" s="78">
        <f t="shared" si="12"/>
        <v>47.72</v>
      </c>
      <c r="H152" s="78">
        <v>3.94</v>
      </c>
      <c r="I152" s="60">
        <f>ROUND(65.04/1.259,2)</f>
        <v>51.66</v>
      </c>
      <c r="J152" s="79" t="s">
        <v>49</v>
      </c>
      <c r="K152" s="78">
        <f t="shared" si="11"/>
        <v>12.92</v>
      </c>
      <c r="L152" s="78">
        <f t="shared" si="10"/>
        <v>64.58</v>
      </c>
    </row>
    <row r="153" spans="1:12" ht="11.25">
      <c r="A153" s="50" t="s">
        <v>344</v>
      </c>
      <c r="B153" s="94" t="s">
        <v>345</v>
      </c>
      <c r="C153" s="52" t="s">
        <v>102</v>
      </c>
      <c r="D153" s="98" t="s">
        <v>398</v>
      </c>
      <c r="E153" s="95" t="s">
        <v>364</v>
      </c>
      <c r="F153" s="94" t="s">
        <v>10</v>
      </c>
      <c r="G153" s="78">
        <f t="shared" si="12"/>
        <v>118.36000000000001</v>
      </c>
      <c r="H153" s="78">
        <v>21.54</v>
      </c>
      <c r="I153" s="60">
        <f>ROUND(176.14/1.259,2)</f>
        <v>139.9</v>
      </c>
      <c r="J153" s="79" t="s">
        <v>49</v>
      </c>
      <c r="K153" s="78">
        <f t="shared" si="11"/>
        <v>34.98</v>
      </c>
      <c r="L153" s="78">
        <f t="shared" si="10"/>
        <v>174.88</v>
      </c>
    </row>
    <row r="154" spans="1:12" ht="11.25">
      <c r="A154" s="50" t="s">
        <v>346</v>
      </c>
      <c r="B154" s="94" t="s">
        <v>347</v>
      </c>
      <c r="C154" s="52" t="s">
        <v>102</v>
      </c>
      <c r="D154" s="98" t="s">
        <v>398</v>
      </c>
      <c r="E154" s="95" t="s">
        <v>365</v>
      </c>
      <c r="F154" s="94" t="s">
        <v>10</v>
      </c>
      <c r="G154" s="78">
        <f t="shared" si="12"/>
        <v>118.75</v>
      </c>
      <c r="H154" s="78">
        <v>21.54</v>
      </c>
      <c r="I154" s="60">
        <f>ROUND(176.62/1.259,2)</f>
        <v>140.29</v>
      </c>
      <c r="J154" s="79" t="s">
        <v>49</v>
      </c>
      <c r="K154" s="78">
        <f t="shared" si="11"/>
        <v>35.07</v>
      </c>
      <c r="L154" s="78">
        <f t="shared" si="10"/>
        <v>175.35999999999999</v>
      </c>
    </row>
    <row r="155" spans="1:12" ht="11.25">
      <c r="A155" s="50" t="s">
        <v>348</v>
      </c>
      <c r="B155" s="94" t="s">
        <v>349</v>
      </c>
      <c r="C155" s="52" t="s">
        <v>102</v>
      </c>
      <c r="D155" s="98" t="s">
        <v>398</v>
      </c>
      <c r="E155" s="95" t="s">
        <v>366</v>
      </c>
      <c r="F155" s="94" t="s">
        <v>10</v>
      </c>
      <c r="G155" s="78">
        <f t="shared" si="12"/>
        <v>132.6</v>
      </c>
      <c r="H155" s="78">
        <v>21.54</v>
      </c>
      <c r="I155" s="60">
        <f>ROUND(194.06/1.259,2)</f>
        <v>154.14</v>
      </c>
      <c r="J155" s="79" t="s">
        <v>49</v>
      </c>
      <c r="K155" s="78">
        <f t="shared" si="11"/>
        <v>38.54</v>
      </c>
      <c r="L155" s="78">
        <f t="shared" si="10"/>
        <v>192.67999999999998</v>
      </c>
    </row>
    <row r="156" spans="1:12" ht="11.25">
      <c r="A156" s="50" t="s">
        <v>350</v>
      </c>
      <c r="B156" s="94" t="s">
        <v>351</v>
      </c>
      <c r="C156" s="52" t="s">
        <v>102</v>
      </c>
      <c r="D156" s="98" t="s">
        <v>398</v>
      </c>
      <c r="E156" s="95" t="s">
        <v>367</v>
      </c>
      <c r="F156" s="94" t="s">
        <v>10</v>
      </c>
      <c r="G156" s="78">
        <f t="shared" si="12"/>
        <v>76.92</v>
      </c>
      <c r="H156" s="78">
        <v>18.45</v>
      </c>
      <c r="I156" s="60">
        <f>ROUND(120.07/1.259,2)</f>
        <v>95.37</v>
      </c>
      <c r="J156" s="79" t="s">
        <v>49</v>
      </c>
      <c r="K156" s="78">
        <f t="shared" si="11"/>
        <v>23.84</v>
      </c>
      <c r="L156" s="78">
        <f t="shared" si="10"/>
        <v>119.21000000000001</v>
      </c>
    </row>
    <row r="157" spans="1:12" ht="11.25">
      <c r="A157" s="50" t="s">
        <v>352</v>
      </c>
      <c r="B157" s="94" t="s">
        <v>353</v>
      </c>
      <c r="C157" s="52" t="s">
        <v>102</v>
      </c>
      <c r="D157" s="98" t="s">
        <v>398</v>
      </c>
      <c r="E157" s="95" t="s">
        <v>368</v>
      </c>
      <c r="F157" s="94" t="s">
        <v>10</v>
      </c>
      <c r="G157" s="78">
        <f t="shared" si="12"/>
        <v>140.46</v>
      </c>
      <c r="H157" s="78">
        <v>21.54</v>
      </c>
      <c r="I157" s="60">
        <f>ROUND(203.96/1.259,2)</f>
        <v>162</v>
      </c>
      <c r="J157" s="79" t="s">
        <v>49</v>
      </c>
      <c r="K157" s="78">
        <f t="shared" si="11"/>
        <v>40.5</v>
      </c>
      <c r="L157" s="78">
        <f t="shared" si="10"/>
        <v>202.5</v>
      </c>
    </row>
    <row r="158" spans="1:12" ht="11.25">
      <c r="A158" s="50" t="s">
        <v>354</v>
      </c>
      <c r="B158" s="94" t="s">
        <v>355</v>
      </c>
      <c r="C158" s="52" t="s">
        <v>102</v>
      </c>
      <c r="D158" s="98" t="s">
        <v>398</v>
      </c>
      <c r="E158" s="95" t="s">
        <v>369</v>
      </c>
      <c r="F158" s="94" t="s">
        <v>3</v>
      </c>
      <c r="G158" s="78">
        <f t="shared" si="12"/>
        <v>47.93</v>
      </c>
      <c r="H158" s="78">
        <v>6.06</v>
      </c>
      <c r="I158" s="60">
        <f>ROUND(67.97/1.259,2)</f>
        <v>53.99</v>
      </c>
      <c r="J158" s="79" t="s">
        <v>49</v>
      </c>
      <c r="K158" s="78">
        <f>ROUND(I158*$K$13,2)</f>
        <v>13.5</v>
      </c>
      <c r="L158" s="78">
        <f>I158+K158</f>
        <v>67.49000000000001</v>
      </c>
    </row>
    <row r="159" spans="1:12" ht="11.25">
      <c r="A159" s="50" t="s">
        <v>356</v>
      </c>
      <c r="B159" s="94" t="s">
        <v>357</v>
      </c>
      <c r="C159" s="52" t="s">
        <v>102</v>
      </c>
      <c r="D159" s="98" t="s">
        <v>398</v>
      </c>
      <c r="E159" s="95" t="s">
        <v>370</v>
      </c>
      <c r="F159" s="94" t="s">
        <v>3</v>
      </c>
      <c r="G159" s="78">
        <f t="shared" si="12"/>
        <v>66.44</v>
      </c>
      <c r="H159" s="78">
        <v>6.06</v>
      </c>
      <c r="I159" s="60">
        <f>ROUND(91.28/1.259,2)</f>
        <v>72.5</v>
      </c>
      <c r="J159" s="79" t="s">
        <v>49</v>
      </c>
      <c r="K159" s="78">
        <f t="shared" si="11"/>
        <v>18.13</v>
      </c>
      <c r="L159" s="78">
        <f t="shared" si="10"/>
        <v>90.63</v>
      </c>
    </row>
    <row r="160" spans="1:12" ht="11.25">
      <c r="A160" s="50" t="s">
        <v>358</v>
      </c>
      <c r="B160" s="99">
        <v>180377</v>
      </c>
      <c r="C160" s="52" t="s">
        <v>63</v>
      </c>
      <c r="D160" s="98" t="s">
        <v>397</v>
      </c>
      <c r="E160" s="95" t="s">
        <v>371</v>
      </c>
      <c r="F160" s="94" t="s">
        <v>10</v>
      </c>
      <c r="G160" s="78">
        <f t="shared" si="12"/>
        <v>19.26</v>
      </c>
      <c r="H160" s="78">
        <v>6.36</v>
      </c>
      <c r="I160" s="60">
        <f>ROUND(32.26/1.259,2)</f>
        <v>25.62</v>
      </c>
      <c r="J160" s="79" t="s">
        <v>49</v>
      </c>
      <c r="K160" s="78">
        <f t="shared" si="11"/>
        <v>6.41</v>
      </c>
      <c r="L160" s="78">
        <f t="shared" si="10"/>
        <v>32.03</v>
      </c>
    </row>
    <row r="161" spans="1:12" ht="11.25">
      <c r="A161" s="50" t="s">
        <v>359</v>
      </c>
      <c r="B161" s="99">
        <v>180323</v>
      </c>
      <c r="C161" s="52" t="s">
        <v>63</v>
      </c>
      <c r="D161" s="98" t="s">
        <v>398</v>
      </c>
      <c r="E161" s="95" t="s">
        <v>372</v>
      </c>
      <c r="F161" s="94" t="s">
        <v>373</v>
      </c>
      <c r="G161" s="78">
        <f t="shared" si="12"/>
        <v>16.240000000000002</v>
      </c>
      <c r="H161" s="78">
        <v>5.33</v>
      </c>
      <c r="I161" s="60">
        <f>ROUND(27.16/1.259,2)</f>
        <v>21.57</v>
      </c>
      <c r="J161" s="79" t="s">
        <v>49</v>
      </c>
      <c r="K161" s="78">
        <f t="shared" si="11"/>
        <v>5.39</v>
      </c>
      <c r="L161" s="78">
        <f t="shared" si="10"/>
        <v>26.96</v>
      </c>
    </row>
    <row r="162" spans="1:12" ht="11.25">
      <c r="A162" s="50" t="s">
        <v>360</v>
      </c>
      <c r="B162" s="94" t="s">
        <v>361</v>
      </c>
      <c r="C162" s="52" t="s">
        <v>102</v>
      </c>
      <c r="D162" s="98" t="s">
        <v>398</v>
      </c>
      <c r="E162" s="95" t="s">
        <v>374</v>
      </c>
      <c r="F162" s="94" t="s">
        <v>3</v>
      </c>
      <c r="G162" s="78">
        <f t="shared" si="12"/>
        <v>122.16999999999999</v>
      </c>
      <c r="H162" s="78">
        <v>6.06</v>
      </c>
      <c r="I162" s="60">
        <f>ROUND(161.44/1.259,2)</f>
        <v>128.23</v>
      </c>
      <c r="J162" s="79" t="s">
        <v>49</v>
      </c>
      <c r="K162" s="78">
        <f t="shared" si="11"/>
        <v>32.06</v>
      </c>
      <c r="L162" s="78">
        <f t="shared" si="10"/>
        <v>160.29</v>
      </c>
    </row>
    <row r="163" spans="1:12" ht="11.25">
      <c r="A163" s="50" t="s">
        <v>375</v>
      </c>
      <c r="B163" s="75" t="s">
        <v>376</v>
      </c>
      <c r="C163" s="52" t="s">
        <v>102</v>
      </c>
      <c r="D163" s="98" t="s">
        <v>398</v>
      </c>
      <c r="E163" s="73" t="s">
        <v>379</v>
      </c>
      <c r="F163" s="75" t="s">
        <v>4</v>
      </c>
      <c r="G163" s="78">
        <f t="shared" si="12"/>
        <v>80.84</v>
      </c>
      <c r="H163" s="78">
        <v>112.43</v>
      </c>
      <c r="I163" s="60">
        <f>ROUND(243.33/1.259,2)</f>
        <v>193.27</v>
      </c>
      <c r="J163" s="79" t="s">
        <v>49</v>
      </c>
      <c r="K163" s="78">
        <f t="shared" si="11"/>
        <v>48.32</v>
      </c>
      <c r="L163" s="78">
        <f t="shared" si="10"/>
        <v>241.59</v>
      </c>
    </row>
    <row r="164" spans="1:12" ht="22.5">
      <c r="A164" s="50" t="s">
        <v>377</v>
      </c>
      <c r="B164" s="75" t="s">
        <v>378</v>
      </c>
      <c r="C164" s="75" t="s">
        <v>102</v>
      </c>
      <c r="D164" s="98" t="s">
        <v>398</v>
      </c>
      <c r="E164" s="73" t="s">
        <v>380</v>
      </c>
      <c r="F164" s="75" t="s">
        <v>4</v>
      </c>
      <c r="G164" s="78">
        <f t="shared" si="12"/>
        <v>320.16</v>
      </c>
      <c r="H164" s="78">
        <v>37.01</v>
      </c>
      <c r="I164" s="60">
        <f>ROUND(449.68/1.259,2)</f>
        <v>357.17</v>
      </c>
      <c r="J164" s="79" t="s">
        <v>49</v>
      </c>
      <c r="K164" s="78">
        <f t="shared" si="11"/>
        <v>89.29</v>
      </c>
      <c r="L164" s="78">
        <f t="shared" si="10"/>
        <v>446.46000000000004</v>
      </c>
    </row>
    <row r="165" spans="1:12" ht="11.25">
      <c r="A165" s="50" t="s">
        <v>381</v>
      </c>
      <c r="B165" s="51">
        <v>181341</v>
      </c>
      <c r="C165" s="75" t="s">
        <v>63</v>
      </c>
      <c r="D165" s="97" t="s">
        <v>397</v>
      </c>
      <c r="E165" s="53" t="s">
        <v>388</v>
      </c>
      <c r="F165" s="75" t="s">
        <v>2</v>
      </c>
      <c r="G165" s="78">
        <f t="shared" si="12"/>
        <v>0</v>
      </c>
      <c r="H165" s="78">
        <v>32.63</v>
      </c>
      <c r="I165" s="60">
        <v>32.63</v>
      </c>
      <c r="J165" s="79" t="s">
        <v>49</v>
      </c>
      <c r="K165" s="78">
        <f t="shared" si="11"/>
        <v>8.16</v>
      </c>
      <c r="L165" s="78">
        <f t="shared" si="10"/>
        <v>40.790000000000006</v>
      </c>
    </row>
    <row r="166" spans="1:12" ht="11.25">
      <c r="A166" s="50" t="s">
        <v>382</v>
      </c>
      <c r="B166" s="51">
        <v>181342</v>
      </c>
      <c r="C166" s="75" t="s">
        <v>63</v>
      </c>
      <c r="D166" s="97" t="s">
        <v>397</v>
      </c>
      <c r="E166" s="53" t="s">
        <v>389</v>
      </c>
      <c r="F166" s="75" t="s">
        <v>4</v>
      </c>
      <c r="G166" s="78">
        <f t="shared" si="12"/>
        <v>26.98</v>
      </c>
      <c r="H166" s="78">
        <v>11.48</v>
      </c>
      <c r="I166" s="60">
        <v>38.46</v>
      </c>
      <c r="J166" s="79" t="s">
        <v>49</v>
      </c>
      <c r="K166" s="78">
        <f t="shared" si="11"/>
        <v>9.62</v>
      </c>
      <c r="L166" s="78">
        <f t="shared" si="10"/>
        <v>48.08</v>
      </c>
    </row>
    <row r="167" spans="1:12" ht="11.25">
      <c r="A167" s="50" t="s">
        <v>383</v>
      </c>
      <c r="B167" s="51">
        <v>181344</v>
      </c>
      <c r="C167" s="75" t="s">
        <v>63</v>
      </c>
      <c r="D167" s="97" t="s">
        <v>397</v>
      </c>
      <c r="E167" s="53" t="s">
        <v>390</v>
      </c>
      <c r="F167" s="75" t="s">
        <v>4</v>
      </c>
      <c r="G167" s="78">
        <f t="shared" si="12"/>
        <v>77.03</v>
      </c>
      <c r="H167" s="78">
        <v>121.82</v>
      </c>
      <c r="I167" s="60">
        <v>198.85</v>
      </c>
      <c r="J167" s="79" t="s">
        <v>49</v>
      </c>
      <c r="K167" s="78">
        <f t="shared" si="11"/>
        <v>49.71</v>
      </c>
      <c r="L167" s="78">
        <f t="shared" si="10"/>
        <v>248.56</v>
      </c>
    </row>
    <row r="168" spans="1:12" ht="11.25">
      <c r="A168" s="50" t="s">
        <v>384</v>
      </c>
      <c r="B168" s="51">
        <v>181346</v>
      </c>
      <c r="C168" s="75" t="s">
        <v>63</v>
      </c>
      <c r="D168" s="97" t="s">
        <v>397</v>
      </c>
      <c r="E168" s="53" t="s">
        <v>391</v>
      </c>
      <c r="F168" s="75" t="s">
        <v>2</v>
      </c>
      <c r="G168" s="78">
        <f t="shared" si="12"/>
        <v>74.42</v>
      </c>
      <c r="H168" s="78">
        <v>12.09</v>
      </c>
      <c r="I168" s="60">
        <v>86.51</v>
      </c>
      <c r="J168" s="79" t="s">
        <v>49</v>
      </c>
      <c r="K168" s="78">
        <f t="shared" si="11"/>
        <v>21.63</v>
      </c>
      <c r="L168" s="78">
        <f t="shared" si="10"/>
        <v>108.14</v>
      </c>
    </row>
    <row r="169" spans="1:12" ht="11.25">
      <c r="A169" s="50" t="s">
        <v>385</v>
      </c>
      <c r="B169" s="51">
        <v>181408</v>
      </c>
      <c r="C169" s="75" t="s">
        <v>63</v>
      </c>
      <c r="D169" s="97" t="s">
        <v>397</v>
      </c>
      <c r="E169" s="53" t="s">
        <v>392</v>
      </c>
      <c r="F169" s="75" t="s">
        <v>339</v>
      </c>
      <c r="G169" s="78">
        <f t="shared" si="12"/>
        <v>1544.99</v>
      </c>
      <c r="H169" s="78">
        <v>25.8</v>
      </c>
      <c r="I169" s="60">
        <v>1570.79</v>
      </c>
      <c r="J169" s="79" t="s">
        <v>49</v>
      </c>
      <c r="K169" s="78">
        <f t="shared" si="11"/>
        <v>392.7</v>
      </c>
      <c r="L169" s="78">
        <f t="shared" si="10"/>
        <v>1963.49</v>
      </c>
    </row>
    <row r="170" spans="1:12" ht="11.25">
      <c r="A170" s="50" t="s">
        <v>386</v>
      </c>
      <c r="B170" s="51">
        <v>181411</v>
      </c>
      <c r="C170" s="75" t="s">
        <v>63</v>
      </c>
      <c r="D170" s="97" t="s">
        <v>397</v>
      </c>
      <c r="E170" s="53" t="s">
        <v>393</v>
      </c>
      <c r="F170" s="75" t="s">
        <v>339</v>
      </c>
      <c r="G170" s="78">
        <f t="shared" si="12"/>
        <v>1248.46</v>
      </c>
      <c r="H170" s="78">
        <v>31.54</v>
      </c>
      <c r="I170" s="60">
        <v>1280</v>
      </c>
      <c r="J170" s="79" t="s">
        <v>49</v>
      </c>
      <c r="K170" s="78">
        <f t="shared" si="11"/>
        <v>320</v>
      </c>
      <c r="L170" s="78">
        <f t="shared" si="10"/>
        <v>1600</v>
      </c>
    </row>
    <row r="171" spans="1:12" ht="11.25">
      <c r="A171" s="50" t="s">
        <v>387</v>
      </c>
      <c r="B171" s="51">
        <v>181415</v>
      </c>
      <c r="C171" s="75" t="s">
        <v>63</v>
      </c>
      <c r="D171" s="97" t="s">
        <v>397</v>
      </c>
      <c r="E171" s="53" t="s">
        <v>394</v>
      </c>
      <c r="F171" s="75" t="s">
        <v>339</v>
      </c>
      <c r="G171" s="78">
        <f t="shared" si="12"/>
        <v>1221.5</v>
      </c>
      <c r="H171" s="78">
        <v>25.8</v>
      </c>
      <c r="I171" s="60">
        <v>1247.3</v>
      </c>
      <c r="J171" s="79" t="s">
        <v>49</v>
      </c>
      <c r="K171" s="78">
        <f t="shared" si="11"/>
        <v>311.83</v>
      </c>
      <c r="L171" s="78">
        <f t="shared" si="10"/>
        <v>1559.1299999999999</v>
      </c>
    </row>
    <row r="172" spans="1:12" ht="11.25">
      <c r="A172" s="50" t="s">
        <v>395</v>
      </c>
      <c r="B172" s="51">
        <v>173001</v>
      </c>
      <c r="C172" s="75" t="s">
        <v>63</v>
      </c>
      <c r="D172" s="97" t="s">
        <v>397</v>
      </c>
      <c r="E172" s="53" t="s">
        <v>396</v>
      </c>
      <c r="F172" s="75" t="s">
        <v>339</v>
      </c>
      <c r="G172" s="78">
        <f t="shared" si="12"/>
        <v>1488.51</v>
      </c>
      <c r="H172" s="78">
        <v>0</v>
      </c>
      <c r="I172" s="60">
        <v>1488.51</v>
      </c>
      <c r="J172" s="79" t="s">
        <v>49</v>
      </c>
      <c r="K172" s="78">
        <f t="shared" si="11"/>
        <v>372.13</v>
      </c>
      <c r="L172" s="78">
        <f t="shared" si="10"/>
        <v>1860.6399999999999</v>
      </c>
    </row>
    <row r="173" spans="1:12" ht="11.25">
      <c r="A173" s="34"/>
      <c r="B173" s="32"/>
      <c r="C173" s="31"/>
      <c r="D173" s="97"/>
      <c r="E173" s="26"/>
      <c r="F173" s="35"/>
      <c r="G173" s="78"/>
      <c r="H173" s="78"/>
      <c r="I173" s="78"/>
      <c r="J173" s="79"/>
      <c r="K173" s="78"/>
      <c r="L173" s="78"/>
    </row>
  </sheetData>
  <sheetProtection/>
  <mergeCells count="16">
    <mergeCell ref="A11:A13"/>
    <mergeCell ref="L11:L13"/>
    <mergeCell ref="A2:L2"/>
    <mergeCell ref="A3:L3"/>
    <mergeCell ref="A4:L4"/>
    <mergeCell ref="A8:L8"/>
    <mergeCell ref="B12:B13"/>
    <mergeCell ref="C12:C13"/>
    <mergeCell ref="D12:D13"/>
    <mergeCell ref="J11:K11"/>
    <mergeCell ref="I11:I13"/>
    <mergeCell ref="H11:H13"/>
    <mergeCell ref="G11:G13"/>
    <mergeCell ref="F11:F13"/>
    <mergeCell ref="E11:E13"/>
    <mergeCell ref="B11:D11"/>
  </mergeCells>
  <printOptions horizontalCentered="1"/>
  <pageMargins left="0.4330708661417323" right="0.6299212598425197" top="0.8" bottom="0.59" header="0.31496062992125984" footer="0.31"/>
  <pageSetup fitToHeight="0" fitToWidth="1" horizontalDpi="300" verticalDpi="300" orientation="landscape" paperSize="9" scale="81" r:id="rId2"/>
  <headerFooter>
    <oddFooter>&amp;C&amp;"Arial,Normal"&amp;8&amp;P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Ester Aparecida de Oliveira Santos</cp:lastModifiedBy>
  <cp:lastPrinted>2015-07-29T00:39:44Z</cp:lastPrinted>
  <dcterms:created xsi:type="dcterms:W3CDTF">2014-05-20T22:10:56Z</dcterms:created>
  <dcterms:modified xsi:type="dcterms:W3CDTF">2015-08-05T17:46:55Z</dcterms:modified>
  <cp:category/>
  <cp:version/>
  <cp:contentType/>
  <cp:contentStatus/>
</cp:coreProperties>
</file>